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565" windowWidth="12645" windowHeight="9345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 не надо " sheetId="16" r:id="rId8"/>
    <sheet name="прил 13 " sheetId="23" r:id="rId9"/>
    <sheet name="прил 14 не надо " sheetId="17" r:id="rId10"/>
    <sheet name="прил 15" sheetId="24" r:id="rId11"/>
    <sheet name="прил 16 не надо " sheetId="18" r:id="rId12"/>
  </sheets>
  <externalReferences>
    <externalReference r:id="rId13"/>
  </externalReferences>
  <definedNames>
    <definedName name="_xlnm._FilterDatabase" localSheetId="6" hidden="1">'прил 11 '!$D$1:$D$696</definedName>
    <definedName name="_xlnm._FilterDatabase" localSheetId="7" hidden="1">'прил 12 не надо '!$A$14:$WVL$527</definedName>
    <definedName name="_xlnm._FilterDatabase" localSheetId="8" hidden="1">'прил 13 '!$A$15:$I$600</definedName>
    <definedName name="_xlnm._FilterDatabase" localSheetId="9" hidden="1">'прил 14 не надо '!$A$15:$WVM$490</definedName>
    <definedName name="_xlnm.Print_Area" localSheetId="5">'прил 10 не надо'!$A$1:$D$39</definedName>
    <definedName name="_xlnm.Print_Area" localSheetId="6">'прил 11 '!$A$1:$F$648</definedName>
    <definedName name="_xlnm.Print_Area" localSheetId="7">'прил 12 не надо '!$A$1:$G$527</definedName>
    <definedName name="_xlnm.Print_Area" localSheetId="8">'прил 13 '!$A$1:$E$600</definedName>
    <definedName name="_xlnm.Print_Area" localSheetId="9">'прил 14 не надо '!$A$1:$F$490</definedName>
    <definedName name="_xlnm.Print_Area" localSheetId="10">'прил 15'!$A$1:$C$77</definedName>
    <definedName name="_xlnm.Print_Area" localSheetId="11">'прил 16 не надо '!$A$1:$D$75</definedName>
    <definedName name="_xlnm.Print_Area" localSheetId="1">'прил 2 не надо'!$A$1:$D$17</definedName>
    <definedName name="_xlnm.Print_Area" localSheetId="2">'прил 7 '!$A$1:$C$68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E495" i="23" l="1"/>
  <c r="E497" i="23"/>
  <c r="F76" i="22" l="1"/>
  <c r="E87" i="23" l="1"/>
  <c r="E54" i="23"/>
  <c r="F643" i="22"/>
  <c r="F636" i="22"/>
  <c r="F646" i="22"/>
  <c r="F644" i="22"/>
  <c r="F641" i="22"/>
  <c r="F640" i="22"/>
  <c r="F639" i="22" s="1"/>
  <c r="F638" i="22" s="1"/>
  <c r="F637" i="22" s="1"/>
  <c r="F81" i="22"/>
  <c r="C48" i="14"/>
  <c r="C22" i="14" l="1"/>
  <c r="C65" i="21"/>
  <c r="C56" i="21"/>
  <c r="C54" i="21"/>
  <c r="C47" i="21"/>
  <c r="E507" i="17" l="1"/>
  <c r="E565" i="17"/>
  <c r="F528" i="17"/>
  <c r="E528" i="17"/>
  <c r="D24" i="18" l="1"/>
  <c r="C24" i="18"/>
  <c r="D25" i="18"/>
  <c r="C25" i="18"/>
  <c r="C24" i="24"/>
  <c r="F333" i="17"/>
  <c r="E333" i="17"/>
  <c r="F339" i="17"/>
  <c r="F338" i="17" s="1"/>
  <c r="E339" i="17"/>
  <c r="E338" i="17" s="1"/>
  <c r="F459" i="16"/>
  <c r="G465" i="16"/>
  <c r="G464" i="16" s="1"/>
  <c r="F465" i="16"/>
  <c r="F464" i="16" s="1"/>
  <c r="E428" i="23"/>
  <c r="E427" i="23" s="1"/>
  <c r="F554" i="22" l="1"/>
  <c r="F553" i="22"/>
  <c r="E62" i="23" l="1"/>
  <c r="E71" i="23"/>
  <c r="F453" i="22"/>
  <c r="F65" i="22"/>
  <c r="E430" i="23" l="1"/>
  <c r="E442" i="23"/>
  <c r="E441" i="23" s="1"/>
  <c r="F561" i="22"/>
  <c r="F560" i="22" s="1"/>
  <c r="C55" i="21" l="1"/>
  <c r="C63" i="21"/>
  <c r="E216" i="23" l="1"/>
  <c r="E210" i="23"/>
  <c r="F207" i="22"/>
  <c r="F201" i="22"/>
  <c r="E489" i="23" l="1"/>
  <c r="E445" i="23"/>
  <c r="E444" i="23" s="1"/>
  <c r="E365" i="23"/>
  <c r="E364" i="23" s="1"/>
  <c r="E363" i="23"/>
  <c r="E302" i="23"/>
  <c r="E301" i="23" s="1"/>
  <c r="E179" i="23"/>
  <c r="E178" i="23" s="1"/>
  <c r="F571" i="22"/>
  <c r="F570" i="22" s="1"/>
  <c r="F491" i="22"/>
  <c r="F490" i="22" s="1"/>
  <c r="F293" i="22" l="1"/>
  <c r="F292" i="22" s="1"/>
  <c r="F170" i="22"/>
  <c r="F169" i="22" s="1"/>
  <c r="C13" i="14" l="1"/>
  <c r="C45" i="21"/>
  <c r="F140" i="22" l="1"/>
  <c r="F139" i="22" s="1"/>
  <c r="F136" i="22"/>
  <c r="E145" i="23"/>
  <c r="E149" i="23"/>
  <c r="E148" i="23" s="1"/>
  <c r="C21" i="18" l="1"/>
  <c r="C23" i="18"/>
  <c r="E322" i="17"/>
  <c r="E330" i="17"/>
  <c r="F448" i="16"/>
  <c r="F456" i="16"/>
  <c r="E204" i="17" l="1"/>
  <c r="F215" i="17"/>
  <c r="F214" i="17" s="1"/>
  <c r="F204" i="17" s="1"/>
  <c r="E215" i="17"/>
  <c r="E214" i="17" s="1"/>
  <c r="E404" i="23"/>
  <c r="E403" i="23" s="1"/>
  <c r="G208" i="16"/>
  <c r="G207" i="16"/>
  <c r="F208" i="16"/>
  <c r="F207" i="16" s="1"/>
  <c r="F530" i="22"/>
  <c r="F529" i="22" s="1"/>
  <c r="C29" i="14" l="1"/>
  <c r="F552" i="16" l="1"/>
  <c r="C44" i="21" l="1"/>
  <c r="E125" i="23"/>
  <c r="E86" i="23"/>
  <c r="F119" i="22"/>
  <c r="F80" i="22"/>
  <c r="D15" i="12" l="1"/>
  <c r="C15" i="12"/>
  <c r="D73" i="18" l="1"/>
  <c r="E560" i="17"/>
  <c r="F540" i="17"/>
  <c r="E540" i="17"/>
  <c r="E465" i="17"/>
  <c r="E464" i="17"/>
  <c r="E463" i="17"/>
  <c r="C36" i="18"/>
  <c r="D40" i="18"/>
  <c r="C40" i="18"/>
  <c r="E398" i="17"/>
  <c r="F403" i="17"/>
  <c r="F402" i="17" s="1"/>
  <c r="F398" i="17" s="1"/>
  <c r="E403" i="17"/>
  <c r="E402" i="17" s="1"/>
  <c r="F476" i="17"/>
  <c r="F474" i="17"/>
  <c r="E476" i="17"/>
  <c r="E474" i="17"/>
  <c r="E354" i="17"/>
  <c r="E353" i="17" s="1"/>
  <c r="E399" i="23"/>
  <c r="E291" i="23"/>
  <c r="E266" i="23"/>
  <c r="E265" i="23" s="1"/>
  <c r="E249" i="23"/>
  <c r="E473" i="17" l="1"/>
  <c r="E472" i="17" s="1"/>
  <c r="F473" i="17"/>
  <c r="F472" i="17" s="1"/>
  <c r="E77" i="23" l="1"/>
  <c r="G525" i="16"/>
  <c r="G524" i="16" s="1"/>
  <c r="G523" i="16" s="1"/>
  <c r="G522" i="16" s="1"/>
  <c r="G521" i="16" s="1"/>
  <c r="G520" i="16" s="1"/>
  <c r="G519" i="16" s="1"/>
  <c r="F525" i="16"/>
  <c r="F524" i="16" s="1"/>
  <c r="F523" i="16" s="1"/>
  <c r="F522" i="16" s="1"/>
  <c r="F521" i="16" s="1"/>
  <c r="F520" i="16" s="1"/>
  <c r="F519" i="16" s="1"/>
  <c r="G355" i="16"/>
  <c r="G354" i="16" s="1"/>
  <c r="G353" i="16" s="1"/>
  <c r="F355" i="16"/>
  <c r="F354" i="16" s="1"/>
  <c r="F353" i="16" s="1"/>
  <c r="F346" i="16" s="1"/>
  <c r="G295" i="16"/>
  <c r="G294" i="16" s="1"/>
  <c r="F295" i="16"/>
  <c r="F294" i="16" s="1"/>
  <c r="G277" i="16"/>
  <c r="G276" i="16" s="1"/>
  <c r="F277" i="16"/>
  <c r="F276" i="16" s="1"/>
  <c r="F282" i="22"/>
  <c r="F257" i="22"/>
  <c r="F256" i="22" s="1"/>
  <c r="F242" i="22"/>
  <c r="F240" i="22"/>
  <c r="C36" i="13"/>
  <c r="C16" i="14" l="1"/>
  <c r="C51" i="15"/>
  <c r="D18" i="13" l="1"/>
  <c r="C18" i="13"/>
  <c r="D44" i="15" l="1"/>
  <c r="C44" i="15"/>
  <c r="G293" i="16"/>
  <c r="F293" i="16"/>
  <c r="D54" i="18" l="1"/>
  <c r="C54" i="18"/>
  <c r="D58" i="18"/>
  <c r="C58" i="18"/>
  <c r="D31" i="18"/>
  <c r="C31" i="18"/>
  <c r="D32" i="18"/>
  <c r="C32" i="18"/>
  <c r="C52" i="24"/>
  <c r="C49" i="24" s="1"/>
  <c r="C14" i="24"/>
  <c r="C19" i="24"/>
  <c r="C32" i="24"/>
  <c r="C37" i="24"/>
  <c r="C40" i="24"/>
  <c r="C43" i="24"/>
  <c r="C45" i="24"/>
  <c r="C53" i="24"/>
  <c r="C55" i="24"/>
  <c r="C57" i="24"/>
  <c r="C59" i="24"/>
  <c r="C61" i="24"/>
  <c r="C63" i="24"/>
  <c r="C66" i="24"/>
  <c r="C68" i="24"/>
  <c r="C70" i="24"/>
  <c r="C73" i="24"/>
  <c r="C75" i="24"/>
  <c r="C72" i="24" l="1"/>
  <c r="C13" i="24"/>
  <c r="C77" i="24" l="1"/>
  <c r="F462" i="17"/>
  <c r="F437" i="17"/>
  <c r="E437" i="17"/>
  <c r="F400" i="17"/>
  <c r="F399" i="17" s="1"/>
  <c r="F535" i="17" s="1"/>
  <c r="E400" i="17"/>
  <c r="E399" i="17" s="1"/>
  <c r="E535" i="17" s="1"/>
  <c r="E274" i="23"/>
  <c r="E251" i="23" l="1"/>
  <c r="E20" i="23"/>
  <c r="E19" i="23" s="1"/>
  <c r="E18" i="23" s="1"/>
  <c r="E17" i="23" s="1"/>
  <c r="E25" i="23"/>
  <c r="E24" i="23" s="1"/>
  <c r="E23" i="23" s="1"/>
  <c r="E22" i="23" s="1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8" i="23"/>
  <c r="E47" i="23" s="1"/>
  <c r="E46" i="23" s="1"/>
  <c r="E45" i="23" s="1"/>
  <c r="E44" i="23" s="1"/>
  <c r="E53" i="23"/>
  <c r="E55" i="23"/>
  <c r="E58" i="23"/>
  <c r="E57" i="23" s="1"/>
  <c r="E60" i="23"/>
  <c r="E59" i="23" s="1"/>
  <c r="E65" i="23"/>
  <c r="E64" i="23" s="1"/>
  <c r="E70" i="23"/>
  <c r="E69" i="23" s="1"/>
  <c r="E68" i="23" s="1"/>
  <c r="E67" i="23" s="1"/>
  <c r="E76" i="23"/>
  <c r="E75" i="23" s="1"/>
  <c r="E80" i="23"/>
  <c r="E79" i="23" s="1"/>
  <c r="E78" i="23" s="1"/>
  <c r="E83" i="23"/>
  <c r="E82" i="23" s="1"/>
  <c r="E85" i="23"/>
  <c r="E90" i="23"/>
  <c r="E89" i="23" s="1"/>
  <c r="E93" i="23"/>
  <c r="E92" i="23" s="1"/>
  <c r="E96" i="23"/>
  <c r="E95" i="23" s="1"/>
  <c r="E100" i="23"/>
  <c r="E99" i="23" s="1"/>
  <c r="E98" i="23" s="1"/>
  <c r="E102" i="23"/>
  <c r="E101" i="23" s="1"/>
  <c r="E107" i="23"/>
  <c r="E106" i="23" s="1"/>
  <c r="E105" i="23" s="1"/>
  <c r="E104" i="23" s="1"/>
  <c r="E103" i="23" s="1"/>
  <c r="E110" i="23"/>
  <c r="E109" i="23" s="1"/>
  <c r="E108" i="23" s="1"/>
  <c r="E114" i="23"/>
  <c r="E117" i="23"/>
  <c r="E116" i="23" s="1"/>
  <c r="E120" i="23"/>
  <c r="E119" i="23" s="1"/>
  <c r="E123" i="23"/>
  <c r="E122" i="23" s="1"/>
  <c r="E124" i="23"/>
  <c r="E129" i="23"/>
  <c r="E131" i="23"/>
  <c r="E135" i="23"/>
  <c r="E134" i="23" s="1"/>
  <c r="E133" i="23" s="1"/>
  <c r="E138" i="23"/>
  <c r="E137" i="23" s="1"/>
  <c r="E136" i="23" s="1"/>
  <c r="E141" i="23"/>
  <c r="E140" i="23" s="1"/>
  <c r="E144" i="23"/>
  <c r="E146" i="23"/>
  <c r="E147" i="23"/>
  <c r="E152" i="23"/>
  <c r="E155" i="23"/>
  <c r="E154" i="23" s="1"/>
  <c r="E157" i="23"/>
  <c r="E156" i="23" s="1"/>
  <c r="E159" i="23"/>
  <c r="E162" i="23"/>
  <c r="E165" i="23"/>
  <c r="E164" i="23" s="1"/>
  <c r="E167" i="23"/>
  <c r="E169" i="23"/>
  <c r="E166" i="23" s="1"/>
  <c r="E176" i="23"/>
  <c r="E175" i="23" s="1"/>
  <c r="E185" i="23"/>
  <c r="E184" i="23" s="1"/>
  <c r="E183" i="23" s="1"/>
  <c r="E182" i="23" s="1"/>
  <c r="E190" i="23"/>
  <c r="E189" i="23" s="1"/>
  <c r="E188" i="23" s="1"/>
  <c r="E187" i="23" s="1"/>
  <c r="E197" i="23"/>
  <c r="E196" i="23" s="1"/>
  <c r="E195" i="23" s="1"/>
  <c r="E194" i="23" s="1"/>
  <c r="E193" i="23" s="1"/>
  <c r="E201" i="23"/>
  <c r="E200" i="23" s="1"/>
  <c r="E199" i="23" s="1"/>
  <c r="E203" i="23"/>
  <c r="E202" i="23" s="1"/>
  <c r="E209" i="23"/>
  <c r="E208" i="23" s="1"/>
  <c r="E212" i="23"/>
  <c r="E211" i="23" s="1"/>
  <c r="E215" i="23"/>
  <c r="E214" i="23" s="1"/>
  <c r="E220" i="23"/>
  <c r="E219" i="23" s="1"/>
  <c r="E218" i="23" s="1"/>
  <c r="E225" i="23"/>
  <c r="E224" i="23" s="1"/>
  <c r="E223" i="23" s="1"/>
  <c r="E230" i="23"/>
  <c r="E229" i="23" s="1"/>
  <c r="E228" i="23" s="1"/>
  <c r="E227" i="23" s="1"/>
  <c r="E236" i="23"/>
  <c r="E235" i="23" s="1"/>
  <c r="E234" i="23" s="1"/>
  <c r="E233" i="23" s="1"/>
  <c r="E241" i="23"/>
  <c r="E240" i="23" s="1"/>
  <c r="E239" i="23" s="1"/>
  <c r="E238" i="23" s="1"/>
  <c r="E247" i="23"/>
  <c r="E246" i="23" s="1"/>
  <c r="E255" i="23"/>
  <c r="E254" i="23" s="1"/>
  <c r="E253" i="23" s="1"/>
  <c r="E257" i="23"/>
  <c r="E256" i="23" s="1"/>
  <c r="E260" i="23"/>
  <c r="E259" i="23" s="1"/>
  <c r="E263" i="23"/>
  <c r="E262" i="23" s="1"/>
  <c r="E269" i="23"/>
  <c r="E268" i="23" s="1"/>
  <c r="E273" i="23"/>
  <c r="E272" i="23" s="1"/>
  <c r="E271" i="23" s="1"/>
  <c r="E279" i="23"/>
  <c r="E278" i="23" s="1"/>
  <c r="E282" i="23"/>
  <c r="E281" i="23" s="1"/>
  <c r="E283" i="23"/>
  <c r="E288" i="23"/>
  <c r="E287" i="23" s="1"/>
  <c r="E286" i="23" s="1"/>
  <c r="E290" i="23"/>
  <c r="E289" i="23" s="1"/>
  <c r="E293" i="23"/>
  <c r="E292" i="23" s="1"/>
  <c r="E299" i="23"/>
  <c r="E298" i="23" s="1"/>
  <c r="E297" i="23" s="1"/>
  <c r="E296" i="23" s="1"/>
  <c r="E306" i="23"/>
  <c r="E307" i="23"/>
  <c r="E310" i="23"/>
  <c r="E309" i="23" s="1"/>
  <c r="E313" i="23"/>
  <c r="E312" i="23" s="1"/>
  <c r="E319" i="23"/>
  <c r="E318" i="23" s="1"/>
  <c r="E323" i="23"/>
  <c r="E322" i="23" s="1"/>
  <c r="E321" i="23" s="1"/>
  <c r="E329" i="23"/>
  <c r="E328" i="23" s="1"/>
  <c r="E327" i="23" s="1"/>
  <c r="E334" i="23"/>
  <c r="E333" i="23" s="1"/>
  <c r="E332" i="23" s="1"/>
  <c r="E331" i="23" s="1"/>
  <c r="E338" i="23"/>
  <c r="E337" i="23" s="1"/>
  <c r="E336" i="23" s="1"/>
  <c r="E335" i="23" s="1"/>
  <c r="E339" i="23"/>
  <c r="E346" i="23"/>
  <c r="E345" i="23" s="1"/>
  <c r="E349" i="23"/>
  <c r="E348" i="23" s="1"/>
  <c r="E353" i="23"/>
  <c r="E352" i="23" s="1"/>
  <c r="E354" i="23"/>
  <c r="E356" i="23"/>
  <c r="E355" i="23" s="1"/>
  <c r="E359" i="23"/>
  <c r="E358" i="23" s="1"/>
  <c r="E351" i="23" s="1"/>
  <c r="E362" i="23"/>
  <c r="E361" i="23" s="1"/>
  <c r="E368" i="23"/>
  <c r="E367" i="23" s="1"/>
  <c r="E371" i="23"/>
  <c r="E370" i="23" s="1"/>
  <c r="E374" i="23"/>
  <c r="E373" i="23" s="1"/>
  <c r="E378" i="23"/>
  <c r="E377" i="23" s="1"/>
  <c r="E376" i="23" s="1"/>
  <c r="E385" i="23"/>
  <c r="E384" i="23" s="1"/>
  <c r="E388" i="23"/>
  <c r="E387" i="23" s="1"/>
  <c r="E391" i="23"/>
  <c r="E390" i="23" s="1"/>
  <c r="E394" i="23"/>
  <c r="E393" i="23" s="1"/>
  <c r="E398" i="23"/>
  <c r="E397" i="23" s="1"/>
  <c r="E401" i="23"/>
  <c r="E400" i="23" s="1"/>
  <c r="E407" i="23"/>
  <c r="E406" i="23" s="1"/>
  <c r="E410" i="23"/>
  <c r="E409" i="23" s="1"/>
  <c r="E414" i="23"/>
  <c r="E413" i="23" s="1"/>
  <c r="E412" i="23" s="1"/>
  <c r="E417" i="23"/>
  <c r="E416" i="23" s="1"/>
  <c r="E418" i="23"/>
  <c r="E425" i="23"/>
  <c r="E424" i="23" s="1"/>
  <c r="E423" i="23" s="1"/>
  <c r="E422" i="23" s="1"/>
  <c r="E433" i="23"/>
  <c r="E432" i="23" s="1"/>
  <c r="E431" i="23" s="1"/>
  <c r="E435" i="23"/>
  <c r="E434" i="23" s="1"/>
  <c r="E436" i="23"/>
  <c r="E439" i="23"/>
  <c r="E438" i="23" s="1"/>
  <c r="E437" i="23" s="1"/>
  <c r="E450" i="23"/>
  <c r="E449" i="23" s="1"/>
  <c r="E448" i="23" s="1"/>
  <c r="E455" i="23"/>
  <c r="E454" i="23" s="1"/>
  <c r="E453" i="23" s="1"/>
  <c r="E452" i="23" s="1"/>
  <c r="E462" i="23"/>
  <c r="E461" i="23" s="1"/>
  <c r="E460" i="23" s="1"/>
  <c r="E459" i="23" s="1"/>
  <c r="E465" i="23"/>
  <c r="E467" i="23"/>
  <c r="E469" i="23"/>
  <c r="E474" i="23"/>
  <c r="E473" i="23" s="1"/>
  <c r="E472" i="23" s="1"/>
  <c r="E471" i="23" s="1"/>
  <c r="E479" i="23"/>
  <c r="E481" i="23"/>
  <c r="E484" i="23"/>
  <c r="E483" i="23" s="1"/>
  <c r="E486" i="23"/>
  <c r="E488" i="23"/>
  <c r="E491" i="23"/>
  <c r="E490" i="23" s="1"/>
  <c r="E493" i="23"/>
  <c r="E492" i="23" s="1"/>
  <c r="E500" i="23"/>
  <c r="E499" i="23" s="1"/>
  <c r="E504" i="23"/>
  <c r="E503" i="23" s="1"/>
  <c r="E502" i="23" s="1"/>
  <c r="E507" i="23"/>
  <c r="E506" i="23" s="1"/>
  <c r="E510" i="23"/>
  <c r="E509" i="23" s="1"/>
  <c r="E516" i="23"/>
  <c r="E514" i="23" s="1"/>
  <c r="E513" i="23" s="1"/>
  <c r="E512" i="23" s="1"/>
  <c r="E522" i="23"/>
  <c r="E521" i="23" s="1"/>
  <c r="E520" i="23" s="1"/>
  <c r="E519" i="23" s="1"/>
  <c r="E518" i="23" s="1"/>
  <c r="E517" i="23" s="1"/>
  <c r="E528" i="23"/>
  <c r="E527" i="23" s="1"/>
  <c r="E526" i="23" s="1"/>
  <c r="E525" i="23" s="1"/>
  <c r="E524" i="23" s="1"/>
  <c r="E533" i="23"/>
  <c r="E532" i="23" s="1"/>
  <c r="E531" i="23" s="1"/>
  <c r="E530" i="23" s="1"/>
  <c r="E539" i="23"/>
  <c r="E538" i="23" s="1"/>
  <c r="E537" i="23" s="1"/>
  <c r="E536" i="23" s="1"/>
  <c r="E535" i="23" s="1"/>
  <c r="E542" i="23"/>
  <c r="E541" i="23" s="1"/>
  <c r="E540" i="23" s="1"/>
  <c r="E543" i="23"/>
  <c r="E548" i="23"/>
  <c r="E547" i="23" s="1"/>
  <c r="E546" i="23" s="1"/>
  <c r="E545" i="23" s="1"/>
  <c r="E554" i="23"/>
  <c r="E556" i="23"/>
  <c r="E561" i="23"/>
  <c r="E560" i="23" s="1"/>
  <c r="E565" i="23"/>
  <c r="E564" i="23" s="1"/>
  <c r="E566" i="23"/>
  <c r="E569" i="23"/>
  <c r="E570" i="23"/>
  <c r="E578" i="23"/>
  <c r="E577" i="23" s="1"/>
  <c r="E580" i="23"/>
  <c r="E579" i="23" s="1"/>
  <c r="E583" i="23"/>
  <c r="E582" i="23" s="1"/>
  <c r="E586" i="23"/>
  <c r="E585" i="23" s="1"/>
  <c r="E592" i="23"/>
  <c r="E591" i="23" s="1"/>
  <c r="E590" i="23" s="1"/>
  <c r="E589" i="23" s="1"/>
  <c r="E588" i="23" s="1"/>
  <c r="E599" i="23"/>
  <c r="E598" i="23" s="1"/>
  <c r="E597" i="23" s="1"/>
  <c r="E596" i="23" s="1"/>
  <c r="E595" i="23" s="1"/>
  <c r="E594" i="23" s="1"/>
  <c r="E593" i="23" s="1"/>
  <c r="E161" i="23" l="1"/>
  <c r="E478" i="23"/>
  <c r="E52" i="23"/>
  <c r="E51" i="23" s="1"/>
  <c r="E50" i="23" s="1"/>
  <c r="E396" i="23"/>
  <c r="E326" i="23"/>
  <c r="E222" i="23"/>
  <c r="E217" i="23" s="1"/>
  <c r="E128" i="23"/>
  <c r="E74" i="23"/>
  <c r="E421" i="23"/>
  <c r="E207" i="23"/>
  <c r="E206" i="23" s="1"/>
  <c r="E205" i="23" s="1"/>
  <c r="E192" i="23" s="1"/>
  <c r="E576" i="23"/>
  <c r="E575" i="23" s="1"/>
  <c r="E485" i="23"/>
  <c r="E344" i="23"/>
  <c r="E343" i="23" s="1"/>
  <c r="E342" i="23" s="1"/>
  <c r="E341" i="23" s="1"/>
  <c r="E232" i="23"/>
  <c r="E91" i="23"/>
  <c r="E174" i="23"/>
  <c r="E173" i="23" s="1"/>
  <c r="E172" i="23" s="1"/>
  <c r="E171" i="23" s="1"/>
  <c r="E245" i="23"/>
  <c r="E244" i="23" s="1"/>
  <c r="E243" i="23" s="1"/>
  <c r="E581" i="23"/>
  <c r="E574" i="23" s="1"/>
  <c r="E573" i="23" s="1"/>
  <c r="E572" i="23" s="1"/>
  <c r="E498" i="23"/>
  <c r="E496" i="23" s="1"/>
  <c r="E383" i="23"/>
  <c r="E81" i="23"/>
  <c r="E285" i="23"/>
  <c r="E284" i="23" s="1"/>
  <c r="E529" i="23"/>
  <c r="E447" i="23"/>
  <c r="E325" i="23"/>
  <c r="E324" i="23" s="1"/>
  <c r="E181" i="23"/>
  <c r="E305" i="23"/>
  <c r="E304" i="23" s="1"/>
  <c r="E295" i="23" s="1"/>
  <c r="E563" i="23"/>
  <c r="E559" i="23" s="1"/>
  <c r="E558" i="23" s="1"/>
  <c r="E113" i="23"/>
  <c r="E112" i="23" s="1"/>
  <c r="E111" i="23" s="1"/>
  <c r="E39" i="23"/>
  <c r="E38" i="23" s="1"/>
  <c r="E37" i="23" s="1"/>
  <c r="E464" i="23"/>
  <c r="E463" i="23" s="1"/>
  <c r="E458" i="23" s="1"/>
  <c r="E457" i="23" s="1"/>
  <c r="E456" i="23" s="1"/>
  <c r="E317" i="23"/>
  <c r="E316" i="23" s="1"/>
  <c r="E315" i="23" s="1"/>
  <c r="E277" i="23"/>
  <c r="E276" i="23" s="1"/>
  <c r="E143" i="23"/>
  <c r="E553" i="23"/>
  <c r="E552" i="23" s="1"/>
  <c r="E551" i="23" s="1"/>
  <c r="E550" i="23" s="1"/>
  <c r="E151" i="23"/>
  <c r="E477" i="23" l="1"/>
  <c r="E476" i="23" s="1"/>
  <c r="E475" i="23" s="1"/>
  <c r="E420" i="23"/>
  <c r="E73" i="23"/>
  <c r="E139" i="23"/>
  <c r="E118" i="23" s="1"/>
  <c r="E382" i="23"/>
  <c r="E381" i="23" s="1"/>
  <c r="E380" i="23" s="1"/>
  <c r="E275" i="23"/>
  <c r="E231" i="23" s="1"/>
  <c r="E549" i="23"/>
  <c r="E523" i="23" s="1"/>
  <c r="E340" i="23" l="1"/>
  <c r="E72" i="23"/>
  <c r="E16" i="23" s="1"/>
  <c r="E600" i="23" l="1"/>
  <c r="C18" i="3" s="1"/>
  <c r="G292" i="16"/>
  <c r="G291" i="16" s="1"/>
  <c r="G290" i="16" s="1"/>
  <c r="F292" i="16"/>
  <c r="F291" i="16" s="1"/>
  <c r="F290" i="16" s="1"/>
  <c r="G324" i="16"/>
  <c r="F324" i="16"/>
  <c r="G343" i="16"/>
  <c r="G169" i="16"/>
  <c r="F169" i="16"/>
  <c r="F281" i="22"/>
  <c r="F280" i="22" s="1"/>
  <c r="F265" i="22"/>
  <c r="F264" i="22" s="1"/>
  <c r="F263" i="22" s="1"/>
  <c r="F262" i="22" s="1"/>
  <c r="F135" i="22"/>
  <c r="F19" i="22"/>
  <c r="F18" i="22" s="1"/>
  <c r="F17" i="22" s="1"/>
  <c r="F16" i="22" s="1"/>
  <c r="F21" i="22"/>
  <c r="F23" i="22"/>
  <c r="F29" i="22"/>
  <c r="F28" i="22" s="1"/>
  <c r="F27" i="22" s="1"/>
  <c r="F26" i="22" s="1"/>
  <c r="F33" i="22"/>
  <c r="F32" i="22" s="1"/>
  <c r="F31" i="22" s="1"/>
  <c r="F34" i="22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9" i="22"/>
  <c r="F83" i="22"/>
  <c r="F87" i="22"/>
  <c r="F86" i="22" s="1"/>
  <c r="F90" i="22"/>
  <c r="F89" i="22" s="1"/>
  <c r="F95" i="22"/>
  <c r="F94" i="22" s="1"/>
  <c r="F93" i="22" s="1"/>
  <c r="F92" i="22" s="1"/>
  <c r="F100" i="22"/>
  <c r="F99" i="22" s="1"/>
  <c r="F103" i="22"/>
  <c r="F102" i="22" s="1"/>
  <c r="F108" i="22"/>
  <c r="F110" i="22"/>
  <c r="F114" i="22"/>
  <c r="F117" i="22"/>
  <c r="F116" i="22" s="1"/>
  <c r="F118" i="22"/>
  <c r="F123" i="22"/>
  <c r="F125" i="22"/>
  <c r="F128" i="22"/>
  <c r="F127" i="22" s="1"/>
  <c r="F132" i="22"/>
  <c r="F131" i="22" s="1"/>
  <c r="F137" i="22"/>
  <c r="F143" i="22"/>
  <c r="F145" i="22"/>
  <c r="F148" i="22"/>
  <c r="F150" i="22"/>
  <c r="F155" i="22"/>
  <c r="F158" i="22"/>
  <c r="F160" i="22"/>
  <c r="F167" i="22"/>
  <c r="F166" i="22" s="1"/>
  <c r="F176" i="22"/>
  <c r="F175" i="22" s="1"/>
  <c r="F174" i="22" s="1"/>
  <c r="F173" i="22" s="1"/>
  <c r="F181" i="22"/>
  <c r="F180" i="22" s="1"/>
  <c r="F179" i="22" s="1"/>
  <c r="F178" i="22" s="1"/>
  <c r="F188" i="22"/>
  <c r="F187" i="22" s="1"/>
  <c r="F194" i="22"/>
  <c r="F193" i="22" s="1"/>
  <c r="F200" i="22"/>
  <c r="F199" i="22" s="1"/>
  <c r="F203" i="22"/>
  <c r="F202" i="22" s="1"/>
  <c r="F206" i="22"/>
  <c r="F205" i="22" s="1"/>
  <c r="F211" i="22"/>
  <c r="F210" i="22" s="1"/>
  <c r="F209" i="22" s="1"/>
  <c r="F216" i="22"/>
  <c r="F215" i="22" s="1"/>
  <c r="F214" i="22" s="1"/>
  <c r="F220" i="22"/>
  <c r="F219" i="22" s="1"/>
  <c r="F218" i="22" s="1"/>
  <c r="F227" i="22"/>
  <c r="F226" i="22" s="1"/>
  <c r="F225" i="22" s="1"/>
  <c r="F224" i="22" s="1"/>
  <c r="F232" i="22"/>
  <c r="F231" i="22" s="1"/>
  <c r="F230" i="22" s="1"/>
  <c r="F229" i="22" s="1"/>
  <c r="F238" i="22"/>
  <c r="F237" i="22" s="1"/>
  <c r="F245" i="22"/>
  <c r="F244" i="22" s="1"/>
  <c r="F248" i="22"/>
  <c r="F247" i="22" s="1"/>
  <c r="F251" i="22"/>
  <c r="F250" i="22" s="1"/>
  <c r="F254" i="22"/>
  <c r="F253" i="22" s="1"/>
  <c r="F260" i="22"/>
  <c r="F259" i="22" s="1"/>
  <c r="F270" i="22"/>
  <c r="F269" i="22" s="1"/>
  <c r="F273" i="22"/>
  <c r="F272" i="22" s="1"/>
  <c r="F278" i="22"/>
  <c r="F277" i="22" s="1"/>
  <c r="F284" i="22"/>
  <c r="F283" i="22" s="1"/>
  <c r="F290" i="22"/>
  <c r="F289" i="22" s="1"/>
  <c r="F298" i="22"/>
  <c r="F297" i="22" s="1"/>
  <c r="F301" i="22"/>
  <c r="F300" i="22" s="1"/>
  <c r="F304" i="22"/>
  <c r="F303" i="22" s="1"/>
  <c r="F310" i="22"/>
  <c r="F309" i="22" s="1"/>
  <c r="F313" i="22"/>
  <c r="F312" i="22" s="1"/>
  <c r="F320" i="22"/>
  <c r="F319" i="22" s="1"/>
  <c r="F318" i="22" s="1"/>
  <c r="F324" i="22"/>
  <c r="F323" i="22" s="1"/>
  <c r="F322" i="22" s="1"/>
  <c r="F329" i="22"/>
  <c r="F328" i="22" s="1"/>
  <c r="F336" i="22"/>
  <c r="F335" i="22" s="1"/>
  <c r="F334" i="22" s="1"/>
  <c r="F340" i="22"/>
  <c r="F339" i="22" s="1"/>
  <c r="F338" i="22" s="1"/>
  <c r="F347" i="22"/>
  <c r="F346" i="22" s="1"/>
  <c r="F351" i="22"/>
  <c r="F350" i="22" s="1"/>
  <c r="F349" i="22" s="1"/>
  <c r="F354" i="22"/>
  <c r="F353" i="22" s="1"/>
  <c r="F357" i="22"/>
  <c r="F356" i="22" s="1"/>
  <c r="F361" i="22"/>
  <c r="F360" i="22" s="1"/>
  <c r="F359" i="22" s="1"/>
  <c r="F368" i="22"/>
  <c r="F367" i="22" s="1"/>
  <c r="F366" i="22" s="1"/>
  <c r="F365" i="22" s="1"/>
  <c r="F364" i="22" s="1"/>
  <c r="F374" i="22"/>
  <c r="F373" i="22" s="1"/>
  <c r="F372" i="22" s="1"/>
  <c r="F371" i="22" s="1"/>
  <c r="F380" i="22"/>
  <c r="F379" i="22" s="1"/>
  <c r="F378" i="22" s="1"/>
  <c r="F377" i="22" s="1"/>
  <c r="F385" i="22"/>
  <c r="F384" i="22" s="1"/>
  <c r="F383" i="22" s="1"/>
  <c r="F382" i="22" s="1"/>
  <c r="F389" i="22"/>
  <c r="F388" i="22" s="1"/>
  <c r="F387" i="22" s="1"/>
  <c r="F395" i="22"/>
  <c r="F394" i="22" s="1"/>
  <c r="F398" i="22"/>
  <c r="F400" i="22"/>
  <c r="F404" i="22"/>
  <c r="F403" i="22" s="1"/>
  <c r="F411" i="22"/>
  <c r="F413" i="22"/>
  <c r="F417" i="22"/>
  <c r="F416" i="22" s="1"/>
  <c r="F415" i="22" s="1"/>
  <c r="F422" i="22"/>
  <c r="F421" i="22" s="1"/>
  <c r="F420" i="22" s="1"/>
  <c r="F419" i="22" s="1"/>
  <c r="F429" i="22"/>
  <c r="F428" i="22" s="1"/>
  <c r="F427" i="22" s="1"/>
  <c r="F426" i="22" s="1"/>
  <c r="F425" i="22" s="1"/>
  <c r="F424" i="22" s="1"/>
  <c r="F436" i="22"/>
  <c r="F435" i="22" s="1"/>
  <c r="F439" i="22"/>
  <c r="F441" i="22"/>
  <c r="F443" i="22"/>
  <c r="F446" i="22"/>
  <c r="F445" i="22" s="1"/>
  <c r="F451" i="22"/>
  <c r="F459" i="22"/>
  <c r="F458" i="22" s="1"/>
  <c r="F457" i="22" s="1"/>
  <c r="F456" i="22" s="1"/>
  <c r="F463" i="22"/>
  <c r="F462" i="22" s="1"/>
  <c r="F461" i="22" s="1"/>
  <c r="F472" i="22"/>
  <c r="F471" i="22" s="1"/>
  <c r="F475" i="22"/>
  <c r="F474" i="22" s="1"/>
  <c r="F479" i="22"/>
  <c r="F478" i="22" s="1"/>
  <c r="F482" i="22"/>
  <c r="F481" i="22" s="1"/>
  <c r="F485" i="22"/>
  <c r="F484" i="22" s="1"/>
  <c r="F488" i="22"/>
  <c r="F487" i="22" s="1"/>
  <c r="F494" i="22"/>
  <c r="F493" i="22" s="1"/>
  <c r="F497" i="22"/>
  <c r="F496" i="22" s="1"/>
  <c r="F500" i="22"/>
  <c r="F499" i="22" s="1"/>
  <c r="F504" i="22"/>
  <c r="F503" i="22" s="1"/>
  <c r="F502" i="22" s="1"/>
  <c r="F511" i="22"/>
  <c r="F510" i="22" s="1"/>
  <c r="F514" i="22"/>
  <c r="F513" i="22" s="1"/>
  <c r="F517" i="22"/>
  <c r="F516" i="22" s="1"/>
  <c r="F520" i="22"/>
  <c r="F519" i="22" s="1"/>
  <c r="F524" i="22"/>
  <c r="F523" i="22" s="1"/>
  <c r="F527" i="22"/>
  <c r="F526" i="22" s="1"/>
  <c r="F533" i="22"/>
  <c r="F532" i="22" s="1"/>
  <c r="F536" i="22"/>
  <c r="F535" i="22" s="1"/>
  <c r="F541" i="22"/>
  <c r="F540" i="22" s="1"/>
  <c r="F539" i="22" s="1"/>
  <c r="F538" i="22" s="1"/>
  <c r="F544" i="22"/>
  <c r="F543" i="22" s="1"/>
  <c r="F542" i="22" s="1"/>
  <c r="F551" i="22"/>
  <c r="F550" i="22" s="1"/>
  <c r="F549" i="22" s="1"/>
  <c r="F558" i="22"/>
  <c r="F557" i="22" s="1"/>
  <c r="F564" i="22"/>
  <c r="F563" i="22" s="1"/>
  <c r="F568" i="22"/>
  <c r="F567" i="22" s="1"/>
  <c r="F566" i="22" s="1"/>
  <c r="F578" i="22"/>
  <c r="F577" i="22" s="1"/>
  <c r="F576" i="22" s="1"/>
  <c r="F582" i="22"/>
  <c r="F584" i="22"/>
  <c r="F586" i="22"/>
  <c r="F590" i="22"/>
  <c r="F589" i="22" s="1"/>
  <c r="F588" i="22" s="1"/>
  <c r="F596" i="22"/>
  <c r="F598" i="22"/>
  <c r="F600" i="22"/>
  <c r="F603" i="22"/>
  <c r="F605" i="22"/>
  <c r="F607" i="22"/>
  <c r="F610" i="22"/>
  <c r="F609" i="22" s="1"/>
  <c r="F617" i="22"/>
  <c r="F616" i="22" s="1"/>
  <c r="F615" i="22" s="1"/>
  <c r="F614" i="22" s="1"/>
  <c r="F613" i="22" s="1"/>
  <c r="F624" i="22"/>
  <c r="F626" i="22"/>
  <c r="F634" i="22"/>
  <c r="F633" i="22" s="1"/>
  <c r="F632" i="22" s="1"/>
  <c r="F631" i="22" s="1"/>
  <c r="F630" i="22" s="1"/>
  <c r="F629" i="22" s="1"/>
  <c r="F628" i="22" s="1"/>
  <c r="F581" i="22" l="1"/>
  <c r="F580" i="22" s="1"/>
  <c r="F575" i="22" s="1"/>
  <c r="F574" i="22" s="1"/>
  <c r="F573" i="22" s="1"/>
  <c r="F556" i="22"/>
  <c r="F449" i="22"/>
  <c r="F448" i="22" s="1"/>
  <c r="F450" i="22"/>
  <c r="F548" i="22"/>
  <c r="F45" i="22"/>
  <c r="F44" i="22" s="1"/>
  <c r="F43" i="22" s="1"/>
  <c r="F477" i="22"/>
  <c r="F410" i="22"/>
  <c r="F409" i="22" s="1"/>
  <c r="F408" i="22" s="1"/>
  <c r="F407" i="22" s="1"/>
  <c r="F406" i="22" s="1"/>
  <c r="F157" i="22"/>
  <c r="F397" i="22"/>
  <c r="F152" i="22"/>
  <c r="F142" i="22"/>
  <c r="F333" i="22"/>
  <c r="F332" i="22" s="1"/>
  <c r="F331" i="22" s="1"/>
  <c r="F147" i="22"/>
  <c r="F122" i="22"/>
  <c r="F438" i="22"/>
  <c r="F213" i="22"/>
  <c r="F393" i="22"/>
  <c r="F392" i="22" s="1"/>
  <c r="F391" i="22" s="1"/>
  <c r="F288" i="22"/>
  <c r="F287" i="22" s="1"/>
  <c r="F296" i="22"/>
  <c r="F295" i="22" s="1"/>
  <c r="F165" i="22"/>
  <c r="F164" i="22" s="1"/>
  <c r="F163" i="22" s="1"/>
  <c r="F162" i="22" s="1"/>
  <c r="F186" i="22"/>
  <c r="F185" i="22"/>
  <c r="F184" i="22" s="1"/>
  <c r="F308" i="22"/>
  <c r="F307" i="22" s="1"/>
  <c r="F306" i="22" s="1"/>
  <c r="F208" i="22"/>
  <c r="F98" i="22"/>
  <c r="F97" i="22" s="1"/>
  <c r="F522" i="22"/>
  <c r="F268" i="22"/>
  <c r="F267" i="22" s="1"/>
  <c r="F85" i="22"/>
  <c r="F51" i="22"/>
  <c r="F50" i="22" s="1"/>
  <c r="F25" i="22"/>
  <c r="F15" i="22" s="1"/>
  <c r="F14" i="22" s="1"/>
  <c r="F623" i="22"/>
  <c r="F622" i="22" s="1"/>
  <c r="F621" i="22" s="1"/>
  <c r="F620" i="22" s="1"/>
  <c r="F619" i="22" s="1"/>
  <c r="F612" i="22" s="1"/>
  <c r="F198" i="22"/>
  <c r="F197" i="22" s="1"/>
  <c r="F196" i="22" s="1"/>
  <c r="F134" i="22"/>
  <c r="F595" i="22"/>
  <c r="F455" i="22"/>
  <c r="F317" i="22"/>
  <c r="F68" i="22"/>
  <c r="F113" i="22"/>
  <c r="F236" i="22"/>
  <c r="F235" i="22" s="1"/>
  <c r="F234" i="22" s="1"/>
  <c r="F345" i="22"/>
  <c r="F344" i="22" s="1"/>
  <c r="F343" i="22" s="1"/>
  <c r="F342" i="22" s="1"/>
  <c r="F276" i="22"/>
  <c r="F275" i="22" s="1"/>
  <c r="F223" i="22"/>
  <c r="F107" i="22"/>
  <c r="F106" i="22" s="1"/>
  <c r="F105" i="22" s="1"/>
  <c r="F75" i="22"/>
  <c r="F376" i="22"/>
  <c r="F370" i="22" s="1"/>
  <c r="F547" i="22"/>
  <c r="F546" i="22" s="1"/>
  <c r="F602" i="22"/>
  <c r="F434" i="22"/>
  <c r="F433" i="22" s="1"/>
  <c r="F432" i="22" s="1"/>
  <c r="F431" i="22" s="1"/>
  <c r="F509" i="22"/>
  <c r="F508" i="22" s="1"/>
  <c r="F507" i="22" s="1"/>
  <c r="F506" i="22" s="1"/>
  <c r="F470" i="22"/>
  <c r="F327" i="22"/>
  <c r="F326" i="22" s="1"/>
  <c r="F316" i="22" s="1"/>
  <c r="F315" i="22" s="1"/>
  <c r="F191" i="22"/>
  <c r="F190" i="22" s="1"/>
  <c r="F192" i="22"/>
  <c r="F172" i="22"/>
  <c r="F130" i="22" l="1"/>
  <c r="F112" i="22" s="1"/>
  <c r="F67" i="22"/>
  <c r="F594" i="22"/>
  <c r="F593" i="22" s="1"/>
  <c r="F592" i="22" s="1"/>
  <c r="F286" i="22"/>
  <c r="F183" i="22"/>
  <c r="F266" i="22"/>
  <c r="F222" i="22" s="1"/>
  <c r="F469" i="22"/>
  <c r="F468" i="22" s="1"/>
  <c r="F467" i="22" s="1"/>
  <c r="F66" i="22" l="1"/>
  <c r="F37" i="22" s="1"/>
  <c r="F466" i="22"/>
  <c r="F465" i="22" s="1"/>
  <c r="F36" i="22"/>
  <c r="D49" i="15"/>
  <c r="C49" i="15"/>
  <c r="D18" i="15"/>
  <c r="C18" i="15"/>
  <c r="C51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F648" i="22" l="1"/>
  <c r="C13" i="21"/>
  <c r="D72" i="18"/>
  <c r="D74" i="18"/>
  <c r="C43" i="21" l="1"/>
  <c r="C42" i="21" s="1"/>
  <c r="C68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4" i="17" l="1"/>
  <c r="F524" i="17"/>
  <c r="F457" i="17" l="1"/>
  <c r="E457" i="17"/>
  <c r="E454" i="17" s="1"/>
  <c r="F455" i="17"/>
  <c r="E455" i="17"/>
  <c r="F406" i="17"/>
  <c r="F405" i="17" s="1"/>
  <c r="E406" i="17"/>
  <c r="E405" i="17" s="1"/>
  <c r="F358" i="17"/>
  <c r="F357" i="17" s="1"/>
  <c r="F356" i="17" s="1"/>
  <c r="F536" i="17" s="1"/>
  <c r="E358" i="17"/>
  <c r="E357" i="17" s="1"/>
  <c r="E356" i="17" s="1"/>
  <c r="E536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8" i="16" s="1"/>
  <c r="F138" i="16"/>
  <c r="F137" i="16" s="1"/>
  <c r="F136" i="16" s="1"/>
  <c r="F135" i="16" s="1"/>
  <c r="F134" i="16" s="1"/>
  <c r="F133" i="16" s="1"/>
  <c r="F538" i="16" s="1"/>
  <c r="G131" i="16"/>
  <c r="F131" i="16"/>
  <c r="D39" i="13"/>
  <c r="D50" i="15"/>
  <c r="C50" i="15"/>
  <c r="D59" i="15"/>
  <c r="C59" i="15"/>
  <c r="E525" i="17" l="1"/>
  <c r="F525" i="17"/>
  <c r="F454" i="17"/>
  <c r="C43" i="15"/>
  <c r="C42" i="15" s="1"/>
  <c r="D43" i="15"/>
  <c r="D71" i="18" l="1"/>
  <c r="D70" i="18" s="1"/>
  <c r="C73" i="18"/>
  <c r="C71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70" i="18" l="1"/>
  <c r="E247" i="17"/>
  <c r="E246" i="17" s="1"/>
  <c r="E240" i="17" s="1"/>
  <c r="F247" i="17"/>
  <c r="F246" i="17" s="1"/>
  <c r="F241" i="17"/>
  <c r="F561" i="17"/>
  <c r="E561" i="17"/>
  <c r="F240" i="16"/>
  <c r="F239" i="16" s="1"/>
  <c r="F233" i="16" s="1"/>
  <c r="G240" i="16"/>
  <c r="G239" i="16" s="1"/>
  <c r="D68" i="18"/>
  <c r="C68" i="18"/>
  <c r="D56" i="18"/>
  <c r="D48" i="18"/>
  <c r="C48" i="18"/>
  <c r="F240" i="17" l="1"/>
  <c r="F376" i="17" l="1"/>
  <c r="E376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3" i="17" l="1"/>
  <c r="G70" i="18" s="1"/>
  <c r="F562" i="17"/>
  <c r="E513" i="17"/>
  <c r="F70" i="18" s="1"/>
  <c r="E562" i="17"/>
  <c r="F230" i="17"/>
  <c r="E230" i="17"/>
  <c r="G552" i="16"/>
  <c r="E229" i="17" l="1"/>
  <c r="E512" i="17" s="1"/>
  <c r="F68" i="18" s="1"/>
  <c r="F69" i="18" s="1"/>
  <c r="F229" i="17"/>
  <c r="F512" i="17" s="1"/>
  <c r="G68" i="18" s="1"/>
  <c r="G69" i="18" s="1"/>
  <c r="F560" i="17"/>
  <c r="F231" i="16" l="1"/>
  <c r="F230" i="16" s="1"/>
  <c r="G231" i="16"/>
  <c r="G230" i="16" s="1"/>
  <c r="G493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6" i="18" l="1"/>
  <c r="C66" i="18"/>
  <c r="F481" i="17" l="1"/>
  <c r="F480" i="17" s="1"/>
  <c r="F479" i="17" s="1"/>
  <c r="F478" i="17" s="1"/>
  <c r="F511" i="17" s="1"/>
  <c r="G66" i="18" s="1"/>
  <c r="G67" i="18" s="1"/>
  <c r="E481" i="17"/>
  <c r="E480" i="17" s="1"/>
  <c r="E479" i="17" s="1"/>
  <c r="E478" i="17" s="1"/>
  <c r="E511" i="17" s="1"/>
  <c r="F66" i="18" s="1"/>
  <c r="F67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9" i="17" l="1"/>
  <c r="E559" i="17"/>
  <c r="D64" i="18" l="1"/>
  <c r="C64" i="18"/>
  <c r="D61" i="18"/>
  <c r="C61" i="18"/>
  <c r="D59" i="18"/>
  <c r="C59" i="18"/>
  <c r="D57" i="18"/>
  <c r="C57" i="18"/>
  <c r="D55" i="18"/>
  <c r="C55" i="18"/>
  <c r="D53" i="18"/>
  <c r="C53" i="18"/>
  <c r="D51" i="18"/>
  <c r="C51" i="18"/>
  <c r="D45" i="18"/>
  <c r="C45" i="18"/>
  <c r="D43" i="18"/>
  <c r="C43" i="18"/>
  <c r="D37" i="18"/>
  <c r="C37" i="18"/>
  <c r="D15" i="18"/>
  <c r="C15" i="18"/>
  <c r="F488" i="17"/>
  <c r="F487" i="17" s="1"/>
  <c r="F486" i="17" s="1"/>
  <c r="F485" i="17" s="1"/>
  <c r="F484" i="17" s="1"/>
  <c r="F483" i="17" s="1"/>
  <c r="E488" i="17"/>
  <c r="E487" i="17" s="1"/>
  <c r="E486" i="17" s="1"/>
  <c r="E485" i="17" s="1"/>
  <c r="E484" i="17" s="1"/>
  <c r="E483" i="17" s="1"/>
  <c r="F470" i="17"/>
  <c r="E470" i="17"/>
  <c r="F468" i="17"/>
  <c r="E468" i="17"/>
  <c r="F452" i="17"/>
  <c r="F451" i="17" s="1"/>
  <c r="E452" i="17"/>
  <c r="E451" i="17" s="1"/>
  <c r="F461" i="17"/>
  <c r="F460" i="17" s="1"/>
  <c r="E461" i="17"/>
  <c r="E460" i="17" s="1"/>
  <c r="F447" i="17"/>
  <c r="F446" i="17" s="1"/>
  <c r="E447" i="17"/>
  <c r="E446" i="17" s="1"/>
  <c r="F440" i="17"/>
  <c r="F439" i="17" s="1"/>
  <c r="F438" i="17" s="1"/>
  <c r="E440" i="17"/>
  <c r="E439" i="17" s="1"/>
  <c r="E438" i="17" s="1"/>
  <c r="F436" i="17"/>
  <c r="F435" i="17" s="1"/>
  <c r="F434" i="17" s="1"/>
  <c r="F550" i="17" s="1"/>
  <c r="E436" i="17"/>
  <c r="E435" i="17" s="1"/>
  <c r="E434" i="17" s="1"/>
  <c r="E550" i="17" s="1"/>
  <c r="F431" i="17"/>
  <c r="F430" i="17" s="1"/>
  <c r="E431" i="17"/>
  <c r="E430" i="17" s="1"/>
  <c r="F426" i="17"/>
  <c r="F425" i="17" s="1"/>
  <c r="F424" i="17" s="1"/>
  <c r="F531" i="17" s="1"/>
  <c r="E426" i="17"/>
  <c r="E425" i="17" s="1"/>
  <c r="E424" i="17" s="1"/>
  <c r="E531" i="17" s="1"/>
  <c r="F420" i="17"/>
  <c r="F419" i="17" s="1"/>
  <c r="F418" i="17" s="1"/>
  <c r="F417" i="17" s="1"/>
  <c r="E420" i="17"/>
  <c r="E419" i="17" s="1"/>
  <c r="E418" i="17" s="1"/>
  <c r="E417" i="17" s="1"/>
  <c r="F413" i="17"/>
  <c r="F412" i="17" s="1"/>
  <c r="F411" i="17" s="1"/>
  <c r="F534" i="17" s="1"/>
  <c r="E413" i="17"/>
  <c r="E412" i="17" s="1"/>
  <c r="E411" i="17" s="1"/>
  <c r="E534" i="17" s="1"/>
  <c r="F396" i="17"/>
  <c r="F395" i="17" s="1"/>
  <c r="E396" i="17"/>
  <c r="E395" i="17" s="1"/>
  <c r="F409" i="17"/>
  <c r="F408" i="17" s="1"/>
  <c r="E409" i="17"/>
  <c r="E408" i="17" s="1"/>
  <c r="F389" i="17"/>
  <c r="F388" i="17" s="1"/>
  <c r="E389" i="17"/>
  <c r="E388" i="17" s="1"/>
  <c r="F386" i="17"/>
  <c r="E386" i="17"/>
  <c r="F384" i="17"/>
  <c r="E384" i="17"/>
  <c r="F382" i="17"/>
  <c r="E382" i="17"/>
  <c r="F379" i="17"/>
  <c r="E379" i="17"/>
  <c r="F377" i="17"/>
  <c r="E377" i="17"/>
  <c r="F375" i="17"/>
  <c r="E375" i="17"/>
  <c r="F369" i="17"/>
  <c r="F368" i="17" s="1"/>
  <c r="F367" i="17" s="1"/>
  <c r="F530" i="17" s="1"/>
  <c r="E369" i="17"/>
  <c r="E368" i="17" s="1"/>
  <c r="E367" i="17" s="1"/>
  <c r="E530" i="17" s="1"/>
  <c r="F365" i="17"/>
  <c r="F364" i="17" s="1"/>
  <c r="F363" i="17" s="1"/>
  <c r="F362" i="17" s="1"/>
  <c r="E365" i="17"/>
  <c r="E364" i="17" s="1"/>
  <c r="E363" i="17" s="1"/>
  <c r="E362" i="17" s="1"/>
  <c r="F351" i="17"/>
  <c r="F350" i="17" s="1"/>
  <c r="E351" i="17"/>
  <c r="E350" i="17" s="1"/>
  <c r="F346" i="17"/>
  <c r="F345" i="17" s="1"/>
  <c r="E346" i="17"/>
  <c r="E345" i="17" s="1"/>
  <c r="F343" i="17"/>
  <c r="F342" i="17" s="1"/>
  <c r="E343" i="17"/>
  <c r="E342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8" i="17" s="1"/>
  <c r="E269" i="17"/>
  <c r="E268" i="17" s="1"/>
  <c r="E267" i="17" s="1"/>
  <c r="E538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6" i="17" s="1"/>
  <c r="E188" i="17"/>
  <c r="E187" i="17" s="1"/>
  <c r="E186" i="17" s="1"/>
  <c r="E556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7" i="16"/>
  <c r="G516" i="16" s="1"/>
  <c r="F517" i="16"/>
  <c r="F516" i="16" s="1"/>
  <c r="G510" i="16"/>
  <c r="G509" i="16" s="1"/>
  <c r="G508" i="16" s="1"/>
  <c r="G507" i="16" s="1"/>
  <c r="G506" i="16" s="1"/>
  <c r="F510" i="16"/>
  <c r="F509" i="16" s="1"/>
  <c r="F508" i="16" s="1"/>
  <c r="F507" i="16" s="1"/>
  <c r="F506" i="16" s="1"/>
  <c r="G503" i="16"/>
  <c r="G502" i="16" s="1"/>
  <c r="F503" i="16"/>
  <c r="F502" i="16" s="1"/>
  <c r="G500" i="16"/>
  <c r="F500" i="16"/>
  <c r="G498" i="16"/>
  <c r="F498" i="16"/>
  <c r="G496" i="16"/>
  <c r="F496" i="16"/>
  <c r="F493" i="16"/>
  <c r="G491" i="16"/>
  <c r="F491" i="16"/>
  <c r="G489" i="16"/>
  <c r="F489" i="16"/>
  <c r="G483" i="16"/>
  <c r="G482" i="16" s="1"/>
  <c r="G481" i="16" s="1"/>
  <c r="F483" i="16"/>
  <c r="F482" i="16" s="1"/>
  <c r="F481" i="16" s="1"/>
  <c r="G479" i="16"/>
  <c r="G478" i="16" s="1"/>
  <c r="G477" i="16" s="1"/>
  <c r="G476" i="16" s="1"/>
  <c r="F479" i="16"/>
  <c r="F478" i="16" s="1"/>
  <c r="F477" i="16" s="1"/>
  <c r="F476" i="16" s="1"/>
  <c r="G472" i="16"/>
  <c r="G471" i="16" s="1"/>
  <c r="F472" i="16"/>
  <c r="F471" i="16" s="1"/>
  <c r="G469" i="16"/>
  <c r="G468" i="16" s="1"/>
  <c r="F469" i="16"/>
  <c r="F468" i="16" s="1"/>
  <c r="G462" i="16"/>
  <c r="G461" i="16" s="1"/>
  <c r="G460" i="16" s="1"/>
  <c r="G459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7" i="16" s="1"/>
  <c r="H483" i="17" s="1"/>
  <c r="F367" i="16"/>
  <c r="F366" i="16" s="1"/>
  <c r="F365" i="16" s="1"/>
  <c r="F364" i="16" s="1"/>
  <c r="F363" i="16" s="1"/>
  <c r="F362" i="16" s="1"/>
  <c r="F547" i="16" s="1"/>
  <c r="G483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G197" i="16" s="1"/>
  <c r="F202" i="16"/>
  <c r="F201" i="16" s="1"/>
  <c r="F197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9" i="17"/>
  <c r="F348" i="17" s="1"/>
  <c r="E349" i="17"/>
  <c r="E348" i="17" s="1"/>
  <c r="E394" i="17"/>
  <c r="E393" i="17" s="1"/>
  <c r="E450" i="17"/>
  <c r="F394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D75" i="18" s="1"/>
  <c r="E523" i="17"/>
  <c r="E341" i="17"/>
  <c r="E332" i="17" s="1"/>
  <c r="E280" i="17"/>
  <c r="E519" i="17" s="1"/>
  <c r="E287" i="17"/>
  <c r="E520" i="17" s="1"/>
  <c r="E532" i="17"/>
  <c r="F287" i="17"/>
  <c r="F520" i="17" s="1"/>
  <c r="E203" i="17"/>
  <c r="E501" i="17" s="1"/>
  <c r="F48" i="18" s="1"/>
  <c r="F49" i="18" s="1"/>
  <c r="F413" i="16"/>
  <c r="G413" i="16"/>
  <c r="G196" i="16"/>
  <c r="F140" i="16"/>
  <c r="F539" i="16" s="1"/>
  <c r="G147" i="17" s="1"/>
  <c r="G140" i="16"/>
  <c r="G539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42" i="17" s="1"/>
  <c r="F75" i="17"/>
  <c r="F74" i="17" s="1"/>
  <c r="F543" i="17" s="1"/>
  <c r="F97" i="17"/>
  <c r="F96" i="17" s="1"/>
  <c r="F95" i="17" s="1"/>
  <c r="E103" i="17"/>
  <c r="E125" i="17"/>
  <c r="F125" i="17"/>
  <c r="E115" i="17"/>
  <c r="F173" i="17"/>
  <c r="F552" i="17" s="1"/>
  <c r="G515" i="16"/>
  <c r="G514" i="16" s="1"/>
  <c r="G513" i="16" s="1"/>
  <c r="G512" i="16" s="1"/>
  <c r="G505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5" i="16"/>
  <c r="F488" i="16"/>
  <c r="F495" i="16"/>
  <c r="F108" i="16"/>
  <c r="F475" i="16"/>
  <c r="F474" i="16" s="1"/>
  <c r="F113" i="16"/>
  <c r="G93" i="16"/>
  <c r="G92" i="16" s="1"/>
  <c r="G91" i="16" s="1"/>
  <c r="G488" i="16"/>
  <c r="G475" i="16"/>
  <c r="G474" i="16" s="1"/>
  <c r="F123" i="16"/>
  <c r="F348" i="16"/>
  <c r="F347" i="16" s="1"/>
  <c r="E120" i="17"/>
  <c r="F445" i="17"/>
  <c r="F521" i="17" s="1"/>
  <c r="F205" i="17"/>
  <c r="F313" i="17"/>
  <c r="F523" i="17" s="1"/>
  <c r="E381" i="17"/>
  <c r="E467" i="17"/>
  <c r="E466" i="17" s="1"/>
  <c r="E449" i="17"/>
  <c r="F280" i="17"/>
  <c r="F519" i="17" s="1"/>
  <c r="F341" i="17"/>
  <c r="F527" i="17" s="1"/>
  <c r="F374" i="17"/>
  <c r="F27" i="17"/>
  <c r="F23" i="17" s="1"/>
  <c r="F22" i="17" s="1"/>
  <c r="F52" i="17"/>
  <c r="F51" i="17" s="1"/>
  <c r="F50" i="17" s="1"/>
  <c r="E173" i="17"/>
  <c r="E172" i="17" s="1"/>
  <c r="E506" i="17" s="1"/>
  <c r="F57" i="18" s="1"/>
  <c r="F58" i="18" s="1"/>
  <c r="E27" i="17"/>
  <c r="E23" i="17" s="1"/>
  <c r="F39" i="17"/>
  <c r="F38" i="17" s="1"/>
  <c r="F37" i="17" s="1"/>
  <c r="E526" i="17"/>
  <c r="F450" i="17"/>
  <c r="F449" i="17" s="1"/>
  <c r="F467" i="17"/>
  <c r="F466" i="17" s="1"/>
  <c r="F465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C75" i="18" s="1"/>
  <c r="F88" i="17"/>
  <c r="F87" i="17" s="1"/>
  <c r="F505" i="17" s="1"/>
  <c r="G55" i="18" s="1"/>
  <c r="G56" i="18" s="1"/>
  <c r="E553" i="17"/>
  <c r="E271" i="17"/>
  <c r="F553" i="17"/>
  <c r="F271" i="17"/>
  <c r="F507" i="17" s="1"/>
  <c r="G59" i="18" s="1"/>
  <c r="G60" i="18" s="1"/>
  <c r="E88" i="17"/>
  <c r="E87" i="17" s="1"/>
  <c r="F526" i="17"/>
  <c r="F130" i="17"/>
  <c r="F381" i="17"/>
  <c r="E39" i="17"/>
  <c r="E38" i="17" s="1"/>
  <c r="E37" i="17" s="1"/>
  <c r="E75" i="17"/>
  <c r="E74" i="17" s="1"/>
  <c r="E543" i="17" s="1"/>
  <c r="E130" i="17"/>
  <c r="E374" i="17"/>
  <c r="E445" i="17"/>
  <c r="E521" i="17" s="1"/>
  <c r="F406" i="16"/>
  <c r="G63" i="16"/>
  <c r="F467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5" i="16"/>
  <c r="F514" i="16" s="1"/>
  <c r="F513" i="16" s="1"/>
  <c r="F512" i="16" s="1"/>
  <c r="F505" i="16" s="1"/>
  <c r="F160" i="16"/>
  <c r="F314" i="16"/>
  <c r="F331" i="16"/>
  <c r="F330" i="16" s="1"/>
  <c r="F329" i="16" s="1"/>
  <c r="D61" i="15"/>
  <c r="G534" i="16" s="1"/>
  <c r="G529" i="16"/>
  <c r="G531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6" i="17"/>
  <c r="F17" i="17"/>
  <c r="E555" i="17"/>
  <c r="E181" i="17"/>
  <c r="E192" i="17"/>
  <c r="E191" i="17" s="1"/>
  <c r="E537" i="17"/>
  <c r="E262" i="17"/>
  <c r="E497" i="17" s="1"/>
  <c r="F37" i="18" s="1"/>
  <c r="F38" i="18" s="1"/>
  <c r="E548" i="17"/>
  <c r="E82" i="17"/>
  <c r="E502" i="17" s="1"/>
  <c r="F51" i="18" s="1"/>
  <c r="F52" i="18" s="1"/>
  <c r="F533" i="17"/>
  <c r="F548" i="17"/>
  <c r="F82" i="17"/>
  <c r="F502" i="17" s="1"/>
  <c r="G51" i="18" s="1"/>
  <c r="G52" i="18" s="1"/>
  <c r="F546" i="17"/>
  <c r="F221" i="17"/>
  <c r="F220" i="17" s="1"/>
  <c r="F67" i="17"/>
  <c r="F555" i="17"/>
  <c r="F181" i="17"/>
  <c r="F557" i="17"/>
  <c r="F192" i="17"/>
  <c r="F191" i="17" s="1"/>
  <c r="F537" i="17"/>
  <c r="F262" i="17"/>
  <c r="E533" i="17"/>
  <c r="E392" i="17"/>
  <c r="E391" i="17" s="1"/>
  <c r="E423" i="17"/>
  <c r="E429" i="17"/>
  <c r="E433" i="17"/>
  <c r="E504" i="17" s="1"/>
  <c r="F53" i="18" s="1"/>
  <c r="F54" i="18" s="1"/>
  <c r="F423" i="17"/>
  <c r="F429" i="17"/>
  <c r="F433" i="17"/>
  <c r="F504" i="17" s="1"/>
  <c r="G53" i="18" s="1"/>
  <c r="G54" i="18" s="1"/>
  <c r="F25" i="16"/>
  <c r="F15" i="16" s="1"/>
  <c r="F14" i="16" s="1"/>
  <c r="F391" i="16"/>
  <c r="G153" i="16"/>
  <c r="G152" i="16" s="1"/>
  <c r="G160" i="16"/>
  <c r="G467" i="16"/>
  <c r="F52" i="16"/>
  <c r="F71" i="16"/>
  <c r="F70" i="16" s="1"/>
  <c r="G391" i="16"/>
  <c r="E299" i="17" l="1"/>
  <c r="E298" i="17" s="1"/>
  <c r="E297" i="17" s="1"/>
  <c r="F522" i="17"/>
  <c r="F299" i="17"/>
  <c r="F532" i="17"/>
  <c r="F393" i="17"/>
  <c r="F392" i="17" s="1"/>
  <c r="F391" i="17" s="1"/>
  <c r="G425" i="16"/>
  <c r="G424" i="16" s="1"/>
  <c r="G423" i="16" s="1"/>
  <c r="F425" i="16"/>
  <c r="F424" i="16" s="1"/>
  <c r="F423" i="16" s="1"/>
  <c r="F285" i="16"/>
  <c r="F284" i="16" s="1"/>
  <c r="F283" i="16" s="1"/>
  <c r="F544" i="16" s="1"/>
  <c r="G391" i="17" s="1"/>
  <c r="E552" i="17"/>
  <c r="E114" i="17"/>
  <c r="F114" i="17"/>
  <c r="F102" i="17" s="1"/>
  <c r="E102" i="17"/>
  <c r="E514" i="17" s="1"/>
  <c r="G544" i="16"/>
  <c r="H391" i="17" s="1"/>
  <c r="F107" i="16"/>
  <c r="F530" i="16" s="1"/>
  <c r="G107" i="16"/>
  <c r="G530" i="16" s="1"/>
  <c r="F428" i="17"/>
  <c r="F499" i="17" s="1"/>
  <c r="G43" i="18" s="1"/>
  <c r="G44" i="18" s="1"/>
  <c r="F541" i="17"/>
  <c r="E428" i="17"/>
  <c r="E422" i="17" s="1"/>
  <c r="E541" i="17"/>
  <c r="E373" i="17"/>
  <c r="E529" i="17" s="1"/>
  <c r="E527" i="17"/>
  <c r="E557" i="17"/>
  <c r="E361" i="17"/>
  <c r="E360" i="17" s="1"/>
  <c r="E202" i="17"/>
  <c r="F361" i="17"/>
  <c r="F360" i="17" s="1"/>
  <c r="E496" i="17"/>
  <c r="F31" i="18" s="1"/>
  <c r="F32" i="18" s="1"/>
  <c r="F59" i="18"/>
  <c r="F60" i="18" s="1"/>
  <c r="E505" i="17"/>
  <c r="F55" i="18" s="1"/>
  <c r="F56" i="18" s="1"/>
  <c r="E331" i="17"/>
  <c r="E539" i="17"/>
  <c r="F539" i="17"/>
  <c r="F464" i="17"/>
  <c r="F463" i="17" s="1"/>
  <c r="F373" i="17"/>
  <c r="F372" i="17" s="1"/>
  <c r="F371" i="17" s="1"/>
  <c r="F298" i="17"/>
  <c r="F297" i="17" s="1"/>
  <c r="F332" i="17"/>
  <c r="F331" i="17" s="1"/>
  <c r="F444" i="17"/>
  <c r="F443" i="17" s="1"/>
  <c r="F442" i="17" s="1"/>
  <c r="F551" i="17"/>
  <c r="F172" i="17"/>
  <c r="F506" i="17" s="1"/>
  <c r="G57" i="18" s="1"/>
  <c r="G58" i="18" s="1"/>
  <c r="F405" i="16"/>
  <c r="F404" i="16" s="1"/>
  <c r="F403" i="16" s="1"/>
  <c r="F487" i="16"/>
  <c r="F486" i="16" s="1"/>
  <c r="F485" i="16" s="1"/>
  <c r="F458" i="16"/>
  <c r="F457" i="16" s="1"/>
  <c r="G308" i="16"/>
  <c r="G545" i="16" s="1"/>
  <c r="H416" i="17" s="1"/>
  <c r="G254" i="16"/>
  <c r="G253" i="16" s="1"/>
  <c r="G542" i="16" s="1"/>
  <c r="H260" i="17" s="1"/>
  <c r="G405" i="16"/>
  <c r="G404" i="16" s="1"/>
  <c r="G403" i="16" s="1"/>
  <c r="F62" i="16"/>
  <c r="C61" i="15"/>
  <c r="F534" i="16" s="1"/>
  <c r="E279" i="17"/>
  <c r="E278" i="17" s="1"/>
  <c r="E551" i="17"/>
  <c r="E522" i="17"/>
  <c r="G487" i="16"/>
  <c r="G486" i="16" s="1"/>
  <c r="G485" i="16" s="1"/>
  <c r="G62" i="16"/>
  <c r="F308" i="16"/>
  <c r="F545" i="16" s="1"/>
  <c r="G416" i="17" s="1"/>
  <c r="G15" i="16"/>
  <c r="G14" i="16" s="1"/>
  <c r="F151" i="16"/>
  <c r="G458" i="16"/>
  <c r="G457" i="16" s="1"/>
  <c r="F345" i="16"/>
  <c r="F344" i="16" s="1"/>
  <c r="E22" i="17"/>
  <c r="E509" i="17"/>
  <c r="F64" i="18" s="1"/>
  <c r="F65" i="18" s="1"/>
  <c r="E66" i="17"/>
  <c r="E500" i="17" s="1"/>
  <c r="F45" i="18" s="1"/>
  <c r="F46" i="18" s="1"/>
  <c r="G151" i="16"/>
  <c r="F254" i="16"/>
  <c r="F253" i="16" s="1"/>
  <c r="F542" i="16" s="1"/>
  <c r="G260" i="17" s="1"/>
  <c r="F195" i="16"/>
  <c r="F183" i="16" s="1"/>
  <c r="F541" i="16" s="1"/>
  <c r="G370" i="16"/>
  <c r="G369" i="16" s="1"/>
  <c r="F370" i="16"/>
  <c r="F369" i="16" s="1"/>
  <c r="E444" i="17"/>
  <c r="E443" i="17" s="1"/>
  <c r="E442" i="17" s="1"/>
  <c r="G195" i="16"/>
  <c r="G183" i="16" s="1"/>
  <c r="G541" i="16" s="1"/>
  <c r="H190" i="17" s="1"/>
  <c r="F529" i="16"/>
  <c r="F531" i="16" s="1"/>
  <c r="F509" i="17"/>
  <c r="G64" i="18" s="1"/>
  <c r="G65" i="18" s="1"/>
  <c r="F279" i="17"/>
  <c r="F278" i="17" s="1"/>
  <c r="F497" i="17"/>
  <c r="G37" i="18" s="1"/>
  <c r="G38" i="18" s="1"/>
  <c r="F261" i="17"/>
  <c r="F260" i="17" s="1"/>
  <c r="F508" i="17"/>
  <c r="G61" i="18" s="1"/>
  <c r="G62" i="18" s="1"/>
  <c r="F180" i="17"/>
  <c r="F542" i="17"/>
  <c r="F66" i="17"/>
  <c r="E171" i="17"/>
  <c r="E261" i="17"/>
  <c r="E260" i="17" s="1"/>
  <c r="E508" i="17"/>
  <c r="F61" i="18" s="1"/>
  <c r="F62" i="18" s="1"/>
  <c r="E180" i="17"/>
  <c r="E545" i="17"/>
  <c r="F546" i="16" l="1"/>
  <c r="G463" i="17" s="1"/>
  <c r="F75" i="18"/>
  <c r="F77" i="18" s="1"/>
  <c r="G190" i="17"/>
  <c r="G98" i="16"/>
  <c r="G61" i="16" s="1"/>
  <c r="G37" i="16" s="1"/>
  <c r="E499" i="17"/>
  <c r="F43" i="18" s="1"/>
  <c r="F44" i="18" s="1"/>
  <c r="E563" i="17"/>
  <c r="E564" i="17" s="1"/>
  <c r="F514" i="17"/>
  <c r="F563" i="17"/>
  <c r="F422" i="17"/>
  <c r="F98" i="16"/>
  <c r="F61" i="16" s="1"/>
  <c r="F37" i="16" s="1"/>
  <c r="G540" i="16"/>
  <c r="H158" i="17" s="1"/>
  <c r="F540" i="16"/>
  <c r="G158" i="17" s="1"/>
  <c r="F402" i="16"/>
  <c r="F496" i="17"/>
  <c r="G31" i="18" s="1"/>
  <c r="G32" i="18" s="1"/>
  <c r="E498" i="17"/>
  <c r="F40" i="18" s="1"/>
  <c r="F41" i="18" s="1"/>
  <c r="F495" i="17"/>
  <c r="G14" i="18" s="1"/>
  <c r="G15" i="18" s="1"/>
  <c r="F416" i="17"/>
  <c r="E277" i="17"/>
  <c r="F498" i="17"/>
  <c r="G40" i="18" s="1"/>
  <c r="G41" i="18" s="1"/>
  <c r="E372" i="17"/>
  <c r="E371" i="17" s="1"/>
  <c r="F529" i="17"/>
  <c r="F545" i="17"/>
  <c r="F565" i="17" s="1"/>
  <c r="F203" i="17"/>
  <c r="F171" i="17"/>
  <c r="F158" i="17" s="1"/>
  <c r="E65" i="17"/>
  <c r="E16" i="17" s="1"/>
  <c r="E416" i="17"/>
  <c r="G402" i="16"/>
  <c r="G401" i="16" s="1"/>
  <c r="G345" i="16"/>
  <c r="G344" i="16" s="1"/>
  <c r="G546" i="16" s="1"/>
  <c r="E158" i="17"/>
  <c r="E190" i="17"/>
  <c r="F277" i="17"/>
  <c r="F276" i="17" s="1"/>
  <c r="F500" i="17"/>
  <c r="G45" i="18" s="1"/>
  <c r="G46" i="18" s="1"/>
  <c r="F65" i="17"/>
  <c r="F16" i="17" s="1"/>
  <c r="G75" i="18" l="1"/>
  <c r="G77" i="18" s="1"/>
  <c r="F543" i="16"/>
  <c r="G276" i="17" s="1"/>
  <c r="F401" i="16"/>
  <c r="G537" i="16"/>
  <c r="G36" i="16"/>
  <c r="G527" i="16" s="1"/>
  <c r="G533" i="16" s="1"/>
  <c r="G535" i="16" s="1"/>
  <c r="F537" i="16"/>
  <c r="F36" i="16"/>
  <c r="E276" i="17"/>
  <c r="F564" i="17"/>
  <c r="E495" i="17"/>
  <c r="F14" i="18" s="1"/>
  <c r="F15" i="18" s="1"/>
  <c r="F501" i="17"/>
  <c r="G48" i="18" s="1"/>
  <c r="G49" i="18" s="1"/>
  <c r="F202" i="17"/>
  <c r="F190" i="17" s="1"/>
  <c r="F490" i="17" s="1"/>
  <c r="G543" i="16"/>
  <c r="H276" i="17" s="1"/>
  <c r="H463" i="17"/>
  <c r="G16" i="17" l="1"/>
  <c r="F548" i="16"/>
  <c r="G490" i="17" s="1"/>
  <c r="F515" i="17"/>
  <c r="F517" i="17" s="1"/>
  <c r="G277" i="17"/>
  <c r="E490" i="17"/>
  <c r="F527" i="16"/>
  <c r="F533" i="16" s="1"/>
  <c r="E515" i="17"/>
  <c r="E567" i="17" s="1"/>
  <c r="G548" i="16"/>
  <c r="H490" i="17" s="1"/>
  <c r="F492" i="17" s="1"/>
  <c r="E492" i="17" l="1"/>
  <c r="F535" i="16"/>
  <c r="F567" i="17"/>
  <c r="E517" i="17"/>
  <c r="C16" i="3" l="1"/>
  <c r="C19" i="3" s="1"/>
</calcChain>
</file>

<file path=xl/sharedStrings.xml><?xml version="1.0" encoding="utf-8"?>
<sst xmlns="http://schemas.openxmlformats.org/spreadsheetml/2006/main" count="10766" uniqueCount="804">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</sst>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tabSelected="1"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775</v>
      </c>
    </row>
    <row r="3" spans="1:3" x14ac:dyDescent="0.3">
      <c r="C3" s="77" t="s">
        <v>575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C9" s="77"/>
    </row>
    <row r="10" spans="1:3" s="8" customFormat="1" x14ac:dyDescent="0.25">
      <c r="A10" s="218" t="s">
        <v>157</v>
      </c>
      <c r="B10" s="218"/>
      <c r="C10" s="218"/>
    </row>
    <row r="11" spans="1:3" ht="37.5" customHeight="1" x14ac:dyDescent="0.25">
      <c r="A11" s="217" t="s">
        <v>578</v>
      </c>
      <c r="B11" s="217"/>
      <c r="C11" s="217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59"/>
      <c r="C13" s="17"/>
    </row>
    <row r="14" spans="1:3" x14ac:dyDescent="0.3">
      <c r="A14" s="77"/>
      <c r="C14" s="77" t="s">
        <v>414</v>
      </c>
    </row>
    <row r="15" spans="1:3" ht="56.25" x14ac:dyDescent="0.25">
      <c r="A15" s="162" t="s">
        <v>159</v>
      </c>
      <c r="B15" s="162" t="s">
        <v>160</v>
      </c>
      <c r="C15" s="162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33638568.039999962</v>
      </c>
    </row>
    <row r="17" spans="1:3" ht="56.25" x14ac:dyDescent="0.3">
      <c r="A17" s="18" t="s">
        <v>711</v>
      </c>
      <c r="B17" s="19" t="s">
        <v>765</v>
      </c>
      <c r="C17" s="97">
        <f>-'прил 7 '!C68</f>
        <v>-1061041996.7</v>
      </c>
    </row>
    <row r="18" spans="1:3" ht="56.25" x14ac:dyDescent="0.3">
      <c r="A18" s="18" t="s">
        <v>712</v>
      </c>
      <c r="B18" s="19" t="s">
        <v>766</v>
      </c>
      <c r="C18" s="97">
        <f>'прил 13 '!E600</f>
        <v>1094680564.74</v>
      </c>
    </row>
    <row r="19" spans="1:3" x14ac:dyDescent="0.3">
      <c r="A19" s="18"/>
      <c r="B19" s="20" t="s">
        <v>163</v>
      </c>
      <c r="C19" s="121">
        <f>C16</f>
        <v>33638568.039999962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view="pageBreakPreview" zoomScaleNormal="100" zoomScaleSheetLayoutView="100" workbookViewId="0">
      <selection activeCell="E508" sqref="E508"/>
    </sheetView>
  </sheetViews>
  <sheetFormatPr defaultRowHeight="18.75" outlineLevelRow="6" x14ac:dyDescent="0.3"/>
  <cols>
    <col min="1" max="1" width="85.28515625" style="147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778</v>
      </c>
    </row>
    <row r="3" spans="1:8" x14ac:dyDescent="0.3">
      <c r="F3" s="77" t="s">
        <v>575</v>
      </c>
    </row>
    <row r="5" spans="1:8" x14ac:dyDescent="0.3">
      <c r="F5" s="77" t="s">
        <v>470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x14ac:dyDescent="0.3">
      <c r="A9" s="233" t="s">
        <v>196</v>
      </c>
      <c r="B9" s="233"/>
      <c r="C9" s="233"/>
      <c r="D9" s="233"/>
      <c r="E9" s="233"/>
      <c r="F9" s="233"/>
    </row>
    <row r="10" spans="1:8" x14ac:dyDescent="0.3">
      <c r="A10" s="227" t="s">
        <v>572</v>
      </c>
      <c r="B10" s="227"/>
      <c r="C10" s="227"/>
      <c r="D10" s="227"/>
      <c r="E10" s="227"/>
      <c r="F10" s="227"/>
    </row>
    <row r="11" spans="1:8" ht="19.5" customHeight="1" x14ac:dyDescent="0.3">
      <c r="A11" s="227" t="s">
        <v>471</v>
      </c>
      <c r="B11" s="227"/>
      <c r="C11" s="227"/>
      <c r="D11" s="227"/>
      <c r="E11" s="227"/>
      <c r="F11" s="227"/>
    </row>
    <row r="12" spans="1:8" ht="19.5" customHeight="1" x14ac:dyDescent="0.3">
      <c r="A12" s="227" t="s">
        <v>472</v>
      </c>
      <c r="B12" s="227"/>
      <c r="C12" s="227"/>
      <c r="D12" s="227"/>
      <c r="E12" s="227"/>
      <c r="F12" s="227"/>
    </row>
    <row r="13" spans="1:8" x14ac:dyDescent="0.3">
      <c r="A13" s="227" t="s">
        <v>473</v>
      </c>
      <c r="B13" s="227"/>
      <c r="C13" s="227"/>
      <c r="D13" s="227"/>
      <c r="E13" s="227"/>
      <c r="F13" s="227"/>
    </row>
    <row r="14" spans="1:8" x14ac:dyDescent="0.3">
      <c r="A14" s="40"/>
      <c r="B14" s="55"/>
      <c r="C14" s="55"/>
      <c r="D14" s="55"/>
      <c r="F14" s="66" t="s">
        <v>414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474</v>
      </c>
      <c r="F15" s="43" t="s">
        <v>498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 не надо '!F537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526</v>
      </c>
      <c r="B62" s="47" t="s">
        <v>10</v>
      </c>
      <c r="C62" s="47" t="s">
        <v>566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566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566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385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317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325</v>
      </c>
      <c r="B68" s="47" t="s">
        <v>24</v>
      </c>
      <c r="C68" s="47" t="s">
        <v>318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318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318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326</v>
      </c>
      <c r="B71" s="47" t="s">
        <v>24</v>
      </c>
      <c r="C71" s="47" t="s">
        <v>327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327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327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439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328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329</v>
      </c>
      <c r="B84" s="47" t="s">
        <v>24</v>
      </c>
      <c r="C84" s="47" t="s">
        <v>330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330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330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440</v>
      </c>
      <c r="B87" s="62" t="s">
        <v>24</v>
      </c>
      <c r="C87" s="62" t="s">
        <v>319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331</v>
      </c>
      <c r="B88" s="47" t="s">
        <v>24</v>
      </c>
      <c r="C88" s="47" t="s">
        <v>321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332</v>
      </c>
      <c r="B89" s="47" t="s">
        <v>24</v>
      </c>
      <c r="C89" s="47" t="s">
        <v>333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333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333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334</v>
      </c>
      <c r="B92" s="47" t="s">
        <v>24</v>
      </c>
      <c r="C92" s="47" t="s">
        <v>322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322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322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386</v>
      </c>
      <c r="B95" s="62" t="s">
        <v>24</v>
      </c>
      <c r="C95" s="62" t="s">
        <v>335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336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337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337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337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337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337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522</v>
      </c>
      <c r="B103" s="47" t="s">
        <v>24</v>
      </c>
      <c r="C103" s="47" t="s">
        <v>523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523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523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523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523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569</v>
      </c>
      <c r="B108" s="47" t="s">
        <v>24</v>
      </c>
      <c r="C108" s="47" t="s">
        <v>530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530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530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561</v>
      </c>
      <c r="B111" s="47" t="s">
        <v>24</v>
      </c>
      <c r="C111" s="47" t="s">
        <v>562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562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562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418</v>
      </c>
      <c r="B115" s="47" t="s">
        <v>24</v>
      </c>
      <c r="C115" s="47" t="s">
        <v>280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280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280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280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280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618</v>
      </c>
      <c r="B120" s="47" t="s">
        <v>24</v>
      </c>
      <c r="C120" s="47" t="s">
        <v>625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625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625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625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625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388</v>
      </c>
      <c r="B125" s="47" t="s">
        <v>24</v>
      </c>
      <c r="C125" s="47" t="s">
        <v>281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281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281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281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281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412</v>
      </c>
      <c r="B130" s="47" t="s">
        <v>24</v>
      </c>
      <c r="C130" s="47" t="s">
        <v>413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413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413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413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413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707</v>
      </c>
      <c r="B135" s="47" t="s">
        <v>24</v>
      </c>
      <c r="C135" s="47" t="s">
        <v>297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297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297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297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297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626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627</v>
      </c>
      <c r="B141" s="47" t="s">
        <v>628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628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628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629</v>
      </c>
      <c r="B144" s="47" t="s">
        <v>628</v>
      </c>
      <c r="C144" s="47" t="s">
        <v>630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628</v>
      </c>
      <c r="C145" s="47" t="s">
        <v>630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628</v>
      </c>
      <c r="C146" s="47" t="s">
        <v>630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 не надо '!F539</f>
        <v>440000</v>
      </c>
      <c r="H147" s="107">
        <f>'прил 12 не надо '!G539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532</v>
      </c>
      <c r="B153" s="47" t="s">
        <v>533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533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534</v>
      </c>
      <c r="B155" s="47" t="s">
        <v>533</v>
      </c>
      <c r="C155" s="47" t="s">
        <v>735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533</v>
      </c>
      <c r="C156" s="47" t="s">
        <v>735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533</v>
      </c>
      <c r="C157" s="47" t="s">
        <v>735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 не надо '!F540</f>
        <v>12961514.17</v>
      </c>
      <c r="H158" s="107">
        <f>'прил 12 не надо '!G540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389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292</v>
      </c>
      <c r="B165" s="47" t="s">
        <v>293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293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293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391</v>
      </c>
      <c r="B168" s="47" t="s">
        <v>293</v>
      </c>
      <c r="C168" s="47" t="s">
        <v>390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293</v>
      </c>
      <c r="C169" s="47" t="s">
        <v>390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293</v>
      </c>
      <c r="C170" s="47" t="s">
        <v>390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338</v>
      </c>
      <c r="B172" s="62" t="s">
        <v>50</v>
      </c>
      <c r="C172" s="62" t="s">
        <v>339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340</v>
      </c>
      <c r="B173" s="47" t="s">
        <v>50</v>
      </c>
      <c r="C173" s="47" t="s">
        <v>341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342</v>
      </c>
      <c r="B174" s="47" t="s">
        <v>50</v>
      </c>
      <c r="C174" s="47" t="s">
        <v>343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343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343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415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415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415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395</v>
      </c>
      <c r="B181" s="62" t="s">
        <v>53</v>
      </c>
      <c r="C181" s="62" t="s">
        <v>344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392</v>
      </c>
      <c r="B182" s="47" t="s">
        <v>53</v>
      </c>
      <c r="C182" s="47" t="s">
        <v>345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346</v>
      </c>
      <c r="B183" s="47" t="s">
        <v>53</v>
      </c>
      <c r="C183" s="47" t="s">
        <v>347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347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347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394</v>
      </c>
      <c r="B186" s="47" t="s">
        <v>53</v>
      </c>
      <c r="C186" s="47" t="s">
        <v>393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348</v>
      </c>
      <c r="B187" s="47" t="s">
        <v>53</v>
      </c>
      <c r="C187" s="47" t="s">
        <v>424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424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424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 не надо '!F541</f>
        <v>29634370.299999997</v>
      </c>
      <c r="H190" s="107">
        <f>'прил 12 не надо '!G541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584</v>
      </c>
      <c r="B192" s="62" t="s">
        <v>57</v>
      </c>
      <c r="C192" s="62" t="s">
        <v>335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349</v>
      </c>
      <c r="B193" s="47" t="s">
        <v>57</v>
      </c>
      <c r="C193" s="47" t="s">
        <v>336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350</v>
      </c>
      <c r="B194" s="47" t="s">
        <v>57</v>
      </c>
      <c r="C194" s="47" t="s">
        <v>351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351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351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387</v>
      </c>
      <c r="B199" s="47" t="s">
        <v>57</v>
      </c>
      <c r="C199" s="47" t="s">
        <v>535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535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535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352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353</v>
      </c>
      <c r="B204" s="47" t="s">
        <v>59</v>
      </c>
      <c r="C204" s="47" t="s">
        <v>354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355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355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355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356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356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356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357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357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357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301</v>
      </c>
      <c r="B214" s="47" t="s">
        <v>59</v>
      </c>
      <c r="C214" s="47" t="s">
        <v>396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396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396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397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397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397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352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358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364</v>
      </c>
      <c r="B223" s="47" t="s">
        <v>62</v>
      </c>
      <c r="C223" s="47" t="s">
        <v>483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483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483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359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359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359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536</v>
      </c>
      <c r="B229" s="62" t="s">
        <v>62</v>
      </c>
      <c r="C229" s="62" t="s">
        <v>537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538</v>
      </c>
      <c r="B230" s="47" t="s">
        <v>62</v>
      </c>
      <c r="C230" s="47" t="s">
        <v>539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540</v>
      </c>
      <c r="B231" s="47" t="s">
        <v>62</v>
      </c>
      <c r="C231" s="47" t="s">
        <v>541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541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541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542</v>
      </c>
      <c r="B234" s="47" t="s">
        <v>62</v>
      </c>
      <c r="C234" s="47" t="s">
        <v>543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543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543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544</v>
      </c>
      <c r="B237" s="47" t="s">
        <v>62</v>
      </c>
      <c r="C237" s="47" t="s">
        <v>545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545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545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546</v>
      </c>
      <c r="B240" s="62" t="s">
        <v>62</v>
      </c>
      <c r="C240" s="62" t="s">
        <v>547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587</v>
      </c>
      <c r="B241" s="62" t="s">
        <v>62</v>
      </c>
      <c r="C241" s="62" t="s">
        <v>588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586</v>
      </c>
      <c r="B242" s="47" t="s">
        <v>62</v>
      </c>
      <c r="C242" s="47" t="s">
        <v>589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585</v>
      </c>
      <c r="B243" s="47" t="s">
        <v>62</v>
      </c>
      <c r="C243" s="47" t="s">
        <v>590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590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590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5" t="s">
        <v>591</v>
      </c>
      <c r="B246" s="47" t="s">
        <v>62</v>
      </c>
      <c r="C246" s="62" t="s">
        <v>593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5" t="s">
        <v>592</v>
      </c>
      <c r="B247" s="47" t="s">
        <v>62</v>
      </c>
      <c r="C247" s="62" t="s">
        <v>594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607</v>
      </c>
      <c r="B248" s="47" t="s">
        <v>62</v>
      </c>
      <c r="C248" s="47" t="s">
        <v>632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632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632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596</v>
      </c>
      <c r="B251" s="47" t="s">
        <v>62</v>
      </c>
      <c r="C251" s="47" t="s">
        <v>595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595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595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294</v>
      </c>
      <c r="B254" s="47" t="s">
        <v>295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432</v>
      </c>
      <c r="B255" s="62" t="s">
        <v>295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360</v>
      </c>
      <c r="B256" s="47" t="s">
        <v>295</v>
      </c>
      <c r="C256" s="47" t="s">
        <v>354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308</v>
      </c>
      <c r="B257" s="47" t="s">
        <v>295</v>
      </c>
      <c r="C257" s="47" t="s">
        <v>361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295</v>
      </c>
      <c r="C258" s="47" t="s">
        <v>361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295</v>
      </c>
      <c r="C259" s="47" t="s">
        <v>361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 не надо '!F542</f>
        <v>515000</v>
      </c>
      <c r="H260" s="107">
        <f>'прил 12 не надо '!G542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362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363</v>
      </c>
      <c r="B263" s="47" t="s">
        <v>67</v>
      </c>
      <c r="C263" s="47" t="s">
        <v>398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365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365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365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366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442</v>
      </c>
      <c r="B271" s="62" t="s">
        <v>67</v>
      </c>
      <c r="C271" s="62" t="s">
        <v>367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368</v>
      </c>
      <c r="B272" s="47" t="s">
        <v>67</v>
      </c>
      <c r="C272" s="47" t="s">
        <v>369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370</v>
      </c>
      <c r="B273" s="47" t="s">
        <v>67</v>
      </c>
      <c r="C273" s="47" t="s">
        <v>371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371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371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E277+E297+E331+E360+E371</f>
        <v>510895956.50999999</v>
      </c>
      <c r="F276" s="89">
        <f>F277+F297+F331+F360+F371</f>
        <v>537422477.88</v>
      </c>
      <c r="G276" s="107">
        <f>'прил 12 не надо '!F543</f>
        <v>510895956.51000005</v>
      </c>
      <c r="H276" s="107">
        <f>'прил 12 не надо '!G543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401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402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403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462</v>
      </c>
      <c r="B294" s="47" t="s">
        <v>111</v>
      </c>
      <c r="C294" s="47" t="s">
        <v>463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463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463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401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405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638</v>
      </c>
      <c r="B301" s="47" t="s">
        <v>72</v>
      </c>
      <c r="C301" s="47" t="s">
        <v>639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639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639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406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492</v>
      </c>
      <c r="B310" s="47" t="s">
        <v>72</v>
      </c>
      <c r="C310" s="47" t="s">
        <v>493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493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493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1830963.37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313</v>
      </c>
      <c r="B317" s="47" t="s">
        <v>72</v>
      </c>
      <c r="C317" s="47" t="s">
        <v>314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314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314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464</v>
      </c>
      <c r="B320" s="47" t="s">
        <v>72</v>
      </c>
      <c r="C320" s="47" t="s">
        <v>465</v>
      </c>
      <c r="D320" s="47" t="s">
        <v>6</v>
      </c>
      <c r="E320" s="85">
        <f>E321</f>
        <v>1730963.37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465</v>
      </c>
      <c r="D321" s="47" t="s">
        <v>38</v>
      </c>
      <c r="E321" s="85">
        <f>E322</f>
        <v>1730963.37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465</v>
      </c>
      <c r="D322" s="47" t="s">
        <v>75</v>
      </c>
      <c r="E322" s="85">
        <f>1765328.55-34365.18</f>
        <v>1730963.37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705</v>
      </c>
      <c r="B324" s="47" t="s">
        <v>72</v>
      </c>
      <c r="C324" s="47" t="s">
        <v>706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706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706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490</v>
      </c>
      <c r="B327" s="47" t="s">
        <v>72</v>
      </c>
      <c r="C327" s="47" t="s">
        <v>315</v>
      </c>
      <c r="D327" s="47" t="s">
        <v>6</v>
      </c>
      <c r="E327" s="85">
        <f t="shared" ref="E327:F329" si="20">E328</f>
        <v>2263419.4200000004</v>
      </c>
      <c r="F327" s="85">
        <f t="shared" si="20"/>
        <v>2186840.79</v>
      </c>
      <c r="G327" s="106"/>
    </row>
    <row r="328" spans="1:7" ht="37.5" outlineLevel="6" x14ac:dyDescent="0.25">
      <c r="A328" s="46" t="s">
        <v>491</v>
      </c>
      <c r="B328" s="47" t="s">
        <v>72</v>
      </c>
      <c r="C328" s="47" t="s">
        <v>701</v>
      </c>
      <c r="D328" s="47" t="s">
        <v>6</v>
      </c>
      <c r="E328" s="85">
        <f t="shared" si="20"/>
        <v>2263419.4200000004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701</v>
      </c>
      <c r="D329" s="47" t="s">
        <v>38</v>
      </c>
      <c r="E329" s="85">
        <f t="shared" si="20"/>
        <v>2263419.4200000004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701</v>
      </c>
      <c r="D330" s="47" t="s">
        <v>75</v>
      </c>
      <c r="E330" s="85">
        <f>2229054.24+34365.18</f>
        <v>2263419.4200000004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E332+E348</f>
        <v>31219097.030000001</v>
      </c>
      <c r="F331" s="85">
        <f>F332+F348</f>
        <v>36240564.099999994</v>
      </c>
      <c r="G331" s="106"/>
    </row>
    <row r="332" spans="1:7" ht="37.5" outlineLevel="6" x14ac:dyDescent="0.25">
      <c r="A332" s="79" t="s">
        <v>401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407</v>
      </c>
      <c r="B333" s="47" t="s">
        <v>257</v>
      </c>
      <c r="C333" s="47" t="s">
        <v>149</v>
      </c>
      <c r="D333" s="47" t="s">
        <v>6</v>
      </c>
      <c r="E333" s="85">
        <f>E334+E341+E338</f>
        <v>18276307.850000001</v>
      </c>
      <c r="F333" s="85">
        <f>F334+F341+F338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16977507.850000001</v>
      </c>
      <c r="F334" s="85">
        <f t="shared" ref="E334:F336" si="21">F335</f>
        <v>17418284.059999999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16977507.850000001</v>
      </c>
      <c r="F335" s="85">
        <f t="shared" si="21"/>
        <v>17418284.059999999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16977507.850000001</v>
      </c>
      <c r="F336" s="85">
        <f t="shared" si="21"/>
        <v>17418284.059999999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3">
        <v>16977507.850000001</v>
      </c>
      <c r="F337" s="83">
        <v>17418284.059999999</v>
      </c>
      <c r="G337" s="106"/>
    </row>
    <row r="338" spans="1:7" ht="37.5" outlineLevel="6" x14ac:dyDescent="0.25">
      <c r="A338" s="46" t="s">
        <v>798</v>
      </c>
      <c r="B338" s="47" t="s">
        <v>257</v>
      </c>
      <c r="C338" s="47" t="s">
        <v>799</v>
      </c>
      <c r="D338" s="47" t="s">
        <v>6</v>
      </c>
      <c r="E338" s="85">
        <f>E339</f>
        <v>1203300</v>
      </c>
      <c r="F338" s="85">
        <f>F339</f>
        <v>1203300</v>
      </c>
      <c r="G338" s="106"/>
    </row>
    <row r="339" spans="1:7" ht="37.5" outlineLevel="6" x14ac:dyDescent="0.25">
      <c r="A339" s="46" t="s">
        <v>37</v>
      </c>
      <c r="B339" s="47" t="s">
        <v>257</v>
      </c>
      <c r="C339" s="47" t="s">
        <v>800</v>
      </c>
      <c r="D339" s="47" t="s">
        <v>38</v>
      </c>
      <c r="E339" s="85">
        <f>E340</f>
        <v>1203300</v>
      </c>
      <c r="F339" s="85">
        <f>F340</f>
        <v>1203300</v>
      </c>
      <c r="G339" s="106"/>
    </row>
    <row r="340" spans="1:7" outlineLevel="6" x14ac:dyDescent="0.25">
      <c r="A340" s="46" t="s">
        <v>74</v>
      </c>
      <c r="B340" s="47" t="s">
        <v>257</v>
      </c>
      <c r="C340" s="47" t="s">
        <v>800</v>
      </c>
      <c r="D340" s="47" t="s">
        <v>75</v>
      </c>
      <c r="E340" s="85">
        <v>1203300</v>
      </c>
      <c r="F340" s="85">
        <v>1203300</v>
      </c>
      <c r="G340" s="106"/>
    </row>
    <row r="341" spans="1:7" ht="37.5" outlineLevel="6" x14ac:dyDescent="0.25">
      <c r="A341" s="49" t="s">
        <v>408</v>
      </c>
      <c r="B341" s="47" t="s">
        <v>257</v>
      </c>
      <c r="C341" s="47" t="s">
        <v>226</v>
      </c>
      <c r="D341" s="47" t="s">
        <v>6</v>
      </c>
      <c r="E341" s="85">
        <f>E342+E345</f>
        <v>95500</v>
      </c>
      <c r="F341" s="85">
        <f>F342+F345</f>
        <v>95500</v>
      </c>
      <c r="G341" s="106"/>
    </row>
    <row r="342" spans="1:7" outlineLevel="6" x14ac:dyDescent="0.25">
      <c r="A342" s="46" t="s">
        <v>269</v>
      </c>
      <c r="B342" s="47" t="s">
        <v>257</v>
      </c>
      <c r="C342" s="47" t="s">
        <v>290</v>
      </c>
      <c r="D342" s="47" t="s">
        <v>6</v>
      </c>
      <c r="E342" s="85">
        <f>E343</f>
        <v>10000</v>
      </c>
      <c r="F342" s="85">
        <f>F343</f>
        <v>10000</v>
      </c>
      <c r="G342" s="106"/>
    </row>
    <row r="343" spans="1:7" ht="37.5" outlineLevel="6" x14ac:dyDescent="0.25">
      <c r="A343" s="46" t="s">
        <v>37</v>
      </c>
      <c r="B343" s="47" t="s">
        <v>257</v>
      </c>
      <c r="C343" s="47" t="s">
        <v>290</v>
      </c>
      <c r="D343" s="47" t="s">
        <v>38</v>
      </c>
      <c r="E343" s="85">
        <f>E344</f>
        <v>10000</v>
      </c>
      <c r="F343" s="85">
        <f>F344</f>
        <v>10000</v>
      </c>
      <c r="G343" s="106"/>
    </row>
    <row r="344" spans="1:7" outlineLevel="6" x14ac:dyDescent="0.25">
      <c r="A344" s="46" t="s">
        <v>74</v>
      </c>
      <c r="B344" s="47" t="s">
        <v>257</v>
      </c>
      <c r="C344" s="47" t="s">
        <v>290</v>
      </c>
      <c r="D344" s="47" t="s">
        <v>75</v>
      </c>
      <c r="E344" s="85">
        <v>10000</v>
      </c>
      <c r="F344" s="85">
        <v>10000</v>
      </c>
      <c r="G344" s="106"/>
    </row>
    <row r="345" spans="1:7" outlineLevel="6" x14ac:dyDescent="0.25">
      <c r="A345" s="46" t="s">
        <v>112</v>
      </c>
      <c r="B345" s="47" t="s">
        <v>257</v>
      </c>
      <c r="C345" s="47" t="s">
        <v>150</v>
      </c>
      <c r="D345" s="47" t="s">
        <v>6</v>
      </c>
      <c r="E345" s="85">
        <f>E346</f>
        <v>85500</v>
      </c>
      <c r="F345" s="85">
        <f>F346</f>
        <v>85500</v>
      </c>
      <c r="G345" s="106"/>
    </row>
    <row r="346" spans="1:7" ht="37.5" outlineLevel="1" x14ac:dyDescent="0.25">
      <c r="A346" s="46" t="s">
        <v>37</v>
      </c>
      <c r="B346" s="47" t="s">
        <v>257</v>
      </c>
      <c r="C346" s="47" t="s">
        <v>150</v>
      </c>
      <c r="D346" s="47" t="s">
        <v>38</v>
      </c>
      <c r="E346" s="85">
        <f>E347</f>
        <v>85500</v>
      </c>
      <c r="F346" s="85">
        <f>F347</f>
        <v>85500</v>
      </c>
      <c r="G346" s="106"/>
    </row>
    <row r="347" spans="1:7" ht="21" customHeight="1" outlineLevel="2" x14ac:dyDescent="0.25">
      <c r="A347" s="46" t="s">
        <v>74</v>
      </c>
      <c r="B347" s="47" t="s">
        <v>257</v>
      </c>
      <c r="C347" s="47" t="s">
        <v>150</v>
      </c>
      <c r="D347" s="47" t="s">
        <v>75</v>
      </c>
      <c r="E347" s="85">
        <v>85500</v>
      </c>
      <c r="F347" s="85">
        <v>85500</v>
      </c>
      <c r="G347" s="106"/>
    </row>
    <row r="348" spans="1:7" s="76" customFormat="1" ht="37.5" outlineLevel="3" x14ac:dyDescent="0.25">
      <c r="A348" s="79" t="s">
        <v>374</v>
      </c>
      <c r="B348" s="62" t="s">
        <v>257</v>
      </c>
      <c r="C348" s="62" t="s">
        <v>136</v>
      </c>
      <c r="D348" s="62" t="s">
        <v>6</v>
      </c>
      <c r="E348" s="87">
        <f>E349+E356</f>
        <v>12942789.18</v>
      </c>
      <c r="F348" s="87">
        <f>F349+F356</f>
        <v>17523480.039999999</v>
      </c>
      <c r="G348" s="122"/>
    </row>
    <row r="349" spans="1:7" ht="38.25" customHeight="1" outlineLevel="4" x14ac:dyDescent="0.25">
      <c r="A349" s="46" t="s">
        <v>373</v>
      </c>
      <c r="B349" s="47" t="s">
        <v>257</v>
      </c>
      <c r="C349" s="47" t="s">
        <v>229</v>
      </c>
      <c r="D349" s="47" t="s">
        <v>6</v>
      </c>
      <c r="E349" s="85">
        <f>E350+E353</f>
        <v>12942789.18</v>
      </c>
      <c r="F349" s="85">
        <f>F350+F353</f>
        <v>13155830.039999999</v>
      </c>
      <c r="G349" s="106"/>
    </row>
    <row r="350" spans="1:7" ht="39" customHeight="1" outlineLevel="5" x14ac:dyDescent="0.25">
      <c r="A350" s="46" t="s">
        <v>73</v>
      </c>
      <c r="B350" s="47" t="s">
        <v>257</v>
      </c>
      <c r="C350" s="47" t="s">
        <v>137</v>
      </c>
      <c r="D350" s="47" t="s">
        <v>6</v>
      </c>
      <c r="E350" s="85">
        <f t="shared" ref="E350:F351" si="22">E351</f>
        <v>12844429.18</v>
      </c>
      <c r="F350" s="85">
        <f t="shared" si="22"/>
        <v>13155830.039999999</v>
      </c>
      <c r="G350" s="106"/>
    </row>
    <row r="351" spans="1:7" ht="37.5" outlineLevel="6" x14ac:dyDescent="0.25">
      <c r="A351" s="46" t="s">
        <v>37</v>
      </c>
      <c r="B351" s="47" t="s">
        <v>257</v>
      </c>
      <c r="C351" s="47" t="s">
        <v>137</v>
      </c>
      <c r="D351" s="47" t="s">
        <v>38</v>
      </c>
      <c r="E351" s="85">
        <f t="shared" si="22"/>
        <v>12844429.18</v>
      </c>
      <c r="F351" s="85">
        <f t="shared" si="22"/>
        <v>13155830.039999999</v>
      </c>
      <c r="G351" s="106"/>
    </row>
    <row r="352" spans="1:7" outlineLevel="5" x14ac:dyDescent="0.25">
      <c r="A352" s="46" t="s">
        <v>74</v>
      </c>
      <c r="B352" s="47" t="s">
        <v>257</v>
      </c>
      <c r="C352" s="47" t="s">
        <v>137</v>
      </c>
      <c r="D352" s="47" t="s">
        <v>75</v>
      </c>
      <c r="E352" s="85">
        <v>12844429.18</v>
      </c>
      <c r="F352" s="85">
        <v>13155830.039999999</v>
      </c>
      <c r="G352" s="106"/>
    </row>
    <row r="353" spans="1:7" ht="75" outlineLevel="5" x14ac:dyDescent="0.3">
      <c r="A353" s="140" t="s">
        <v>762</v>
      </c>
      <c r="B353" s="47" t="s">
        <v>257</v>
      </c>
      <c r="C353" s="47" t="s">
        <v>763</v>
      </c>
      <c r="D353" s="47" t="s">
        <v>6</v>
      </c>
      <c r="E353" s="85">
        <f>E354</f>
        <v>98360</v>
      </c>
      <c r="F353" s="85">
        <v>0</v>
      </c>
      <c r="G353" s="106"/>
    </row>
    <row r="354" spans="1:7" ht="37.5" outlineLevel="5" x14ac:dyDescent="0.25">
      <c r="A354" s="46" t="s">
        <v>37</v>
      </c>
      <c r="B354" s="47" t="s">
        <v>257</v>
      </c>
      <c r="C354" s="47" t="s">
        <v>763</v>
      </c>
      <c r="D354" s="47" t="s">
        <v>38</v>
      </c>
      <c r="E354" s="85">
        <f>E355</f>
        <v>98360</v>
      </c>
      <c r="F354" s="85">
        <v>0</v>
      </c>
      <c r="G354" s="106"/>
    </row>
    <row r="355" spans="1:7" outlineLevel="5" x14ac:dyDescent="0.3">
      <c r="A355" s="140" t="s">
        <v>74</v>
      </c>
      <c r="B355" s="47" t="s">
        <v>257</v>
      </c>
      <c r="C355" s="47" t="s">
        <v>763</v>
      </c>
      <c r="D355" s="47" t="s">
        <v>75</v>
      </c>
      <c r="E355" s="85">
        <v>98360</v>
      </c>
      <c r="F355" s="85">
        <v>0</v>
      </c>
      <c r="G355" s="106"/>
    </row>
    <row r="356" spans="1:7" outlineLevel="5" x14ac:dyDescent="0.25">
      <c r="A356" s="155" t="s">
        <v>642</v>
      </c>
      <c r="B356" s="62" t="s">
        <v>257</v>
      </c>
      <c r="C356" s="62" t="s">
        <v>643</v>
      </c>
      <c r="D356" s="62" t="s">
        <v>6</v>
      </c>
      <c r="E356" s="85">
        <f t="shared" ref="E356:F358" si="23">E357</f>
        <v>0</v>
      </c>
      <c r="F356" s="85">
        <f t="shared" si="23"/>
        <v>4367650</v>
      </c>
      <c r="G356" s="106"/>
    </row>
    <row r="357" spans="1:7" ht="75" outlineLevel="5" x14ac:dyDescent="0.25">
      <c r="A357" s="48" t="s">
        <v>620</v>
      </c>
      <c r="B357" s="47" t="s">
        <v>257</v>
      </c>
      <c r="C357" s="47" t="s">
        <v>644</v>
      </c>
      <c r="D357" s="47" t="s">
        <v>6</v>
      </c>
      <c r="E357" s="85">
        <f t="shared" si="23"/>
        <v>0</v>
      </c>
      <c r="F357" s="85">
        <f t="shared" si="23"/>
        <v>4367650</v>
      </c>
      <c r="G357" s="106"/>
    </row>
    <row r="358" spans="1:7" ht="37.5" outlineLevel="5" x14ac:dyDescent="0.25">
      <c r="A358" s="46" t="s">
        <v>37</v>
      </c>
      <c r="B358" s="47" t="s">
        <v>257</v>
      </c>
      <c r="C358" s="47" t="s">
        <v>644</v>
      </c>
      <c r="D358" s="47" t="s">
        <v>38</v>
      </c>
      <c r="E358" s="85">
        <f t="shared" si="23"/>
        <v>0</v>
      </c>
      <c r="F358" s="85">
        <f t="shared" si="23"/>
        <v>4367650</v>
      </c>
      <c r="G358" s="106"/>
    </row>
    <row r="359" spans="1:7" outlineLevel="5" x14ac:dyDescent="0.3">
      <c r="A359" s="140" t="s">
        <v>74</v>
      </c>
      <c r="B359" s="47" t="s">
        <v>257</v>
      </c>
      <c r="C359" s="47" t="s">
        <v>644</v>
      </c>
      <c r="D359" s="47" t="s">
        <v>75</v>
      </c>
      <c r="E359" s="85">
        <v>0</v>
      </c>
      <c r="F359" s="85">
        <v>4367650</v>
      </c>
      <c r="G359" s="106"/>
    </row>
    <row r="360" spans="1:7" outlineLevel="6" x14ac:dyDescent="0.25">
      <c r="A360" s="46" t="s">
        <v>76</v>
      </c>
      <c r="B360" s="47" t="s">
        <v>77</v>
      </c>
      <c r="C360" s="47" t="s">
        <v>126</v>
      </c>
      <c r="D360" s="47" t="s">
        <v>6</v>
      </c>
      <c r="E360" s="85">
        <f>E361</f>
        <v>170000</v>
      </c>
      <c r="F360" s="85">
        <f>F361</f>
        <v>170000</v>
      </c>
      <c r="G360" s="106"/>
    </row>
    <row r="361" spans="1:7" s="148" customFormat="1" ht="37.5" x14ac:dyDescent="0.25">
      <c r="A361" s="79" t="s">
        <v>401</v>
      </c>
      <c r="B361" s="62" t="s">
        <v>77</v>
      </c>
      <c r="C361" s="62" t="s">
        <v>138</v>
      </c>
      <c r="D361" s="62" t="s">
        <v>6</v>
      </c>
      <c r="E361" s="87">
        <f>E362+E367</f>
        <v>170000</v>
      </c>
      <c r="F361" s="87">
        <f>F362+F367</f>
        <v>170000</v>
      </c>
      <c r="G361" s="122"/>
    </row>
    <row r="362" spans="1:7" ht="18" customHeight="1" outlineLevel="1" x14ac:dyDescent="0.25">
      <c r="A362" s="46" t="s">
        <v>404</v>
      </c>
      <c r="B362" s="47" t="s">
        <v>77</v>
      </c>
      <c r="C362" s="47" t="s">
        <v>146</v>
      </c>
      <c r="D362" s="47" t="s">
        <v>6</v>
      </c>
      <c r="E362" s="85">
        <f>E363</f>
        <v>70000</v>
      </c>
      <c r="F362" s="85">
        <f>F363</f>
        <v>70000</v>
      </c>
      <c r="G362" s="106"/>
    </row>
    <row r="363" spans="1:7" ht="37.5" outlineLevel="2" x14ac:dyDescent="0.25">
      <c r="A363" s="80" t="s">
        <v>206</v>
      </c>
      <c r="B363" s="47" t="s">
        <v>77</v>
      </c>
      <c r="C363" s="47" t="s">
        <v>221</v>
      </c>
      <c r="D363" s="47" t="s">
        <v>6</v>
      </c>
      <c r="E363" s="85">
        <f t="shared" ref="E363:F365" si="24">E364</f>
        <v>70000</v>
      </c>
      <c r="F363" s="85">
        <f t="shared" si="24"/>
        <v>70000</v>
      </c>
      <c r="G363" s="106"/>
    </row>
    <row r="364" spans="1:7" ht="18" customHeight="1" outlineLevel="2" x14ac:dyDescent="0.25">
      <c r="A364" s="46" t="s">
        <v>437</v>
      </c>
      <c r="B364" s="47" t="s">
        <v>77</v>
      </c>
      <c r="C364" s="47" t="s">
        <v>236</v>
      </c>
      <c r="D364" s="47" t="s">
        <v>6</v>
      </c>
      <c r="E364" s="85">
        <f t="shared" si="24"/>
        <v>70000</v>
      </c>
      <c r="F364" s="85">
        <f t="shared" si="24"/>
        <v>70000</v>
      </c>
      <c r="G364" s="106"/>
    </row>
    <row r="365" spans="1:7" ht="18" customHeight="1" outlineLevel="2" x14ac:dyDescent="0.25">
      <c r="A365" s="46" t="s">
        <v>15</v>
      </c>
      <c r="B365" s="47" t="s">
        <v>77</v>
      </c>
      <c r="C365" s="47" t="s">
        <v>236</v>
      </c>
      <c r="D365" s="47" t="s">
        <v>16</v>
      </c>
      <c r="E365" s="85">
        <f t="shared" si="24"/>
        <v>70000</v>
      </c>
      <c r="F365" s="85">
        <f t="shared" si="24"/>
        <v>70000</v>
      </c>
      <c r="G365" s="106"/>
    </row>
    <row r="366" spans="1:7" ht="37.5" outlineLevel="2" x14ac:dyDescent="0.25">
      <c r="A366" s="46" t="s">
        <v>17</v>
      </c>
      <c r="B366" s="47" t="s">
        <v>77</v>
      </c>
      <c r="C366" s="47" t="s">
        <v>236</v>
      </c>
      <c r="D366" s="47" t="s">
        <v>18</v>
      </c>
      <c r="E366" s="85">
        <v>70000</v>
      </c>
      <c r="F366" s="85">
        <v>70000</v>
      </c>
      <c r="G366" s="106"/>
    </row>
    <row r="367" spans="1:7" ht="18" customHeight="1" outlineLevel="1" x14ac:dyDescent="0.25">
      <c r="A367" s="51" t="s">
        <v>239</v>
      </c>
      <c r="B367" s="47" t="s">
        <v>77</v>
      </c>
      <c r="C367" s="47" t="s">
        <v>238</v>
      </c>
      <c r="D367" s="47" t="s">
        <v>6</v>
      </c>
      <c r="E367" s="85">
        <f t="shared" ref="E367:F369" si="25">E368</f>
        <v>100000</v>
      </c>
      <c r="F367" s="85">
        <f t="shared" si="25"/>
        <v>100000</v>
      </c>
      <c r="G367" s="106"/>
    </row>
    <row r="368" spans="1:7" outlineLevel="2" x14ac:dyDescent="0.25">
      <c r="A368" s="46" t="s">
        <v>78</v>
      </c>
      <c r="B368" s="47" t="s">
        <v>77</v>
      </c>
      <c r="C368" s="47" t="s">
        <v>153</v>
      </c>
      <c r="D368" s="47" t="s">
        <v>6</v>
      </c>
      <c r="E368" s="85">
        <f t="shared" si="25"/>
        <v>100000</v>
      </c>
      <c r="F368" s="85">
        <f t="shared" si="25"/>
        <v>100000</v>
      </c>
      <c r="G368" s="106"/>
    </row>
    <row r="369" spans="1:7" ht="18.75" customHeight="1" outlineLevel="3" x14ac:dyDescent="0.25">
      <c r="A369" s="46" t="s">
        <v>15</v>
      </c>
      <c r="B369" s="47" t="s">
        <v>77</v>
      </c>
      <c r="C369" s="47" t="s">
        <v>153</v>
      </c>
      <c r="D369" s="47" t="s">
        <v>16</v>
      </c>
      <c r="E369" s="85">
        <f t="shared" si="25"/>
        <v>100000</v>
      </c>
      <c r="F369" s="85">
        <f t="shared" si="25"/>
        <v>100000</v>
      </c>
      <c r="G369" s="106"/>
    </row>
    <row r="370" spans="1:7" ht="39" customHeight="1" outlineLevel="4" x14ac:dyDescent="0.25">
      <c r="A370" s="46" t="s">
        <v>17</v>
      </c>
      <c r="B370" s="47" t="s">
        <v>77</v>
      </c>
      <c r="C370" s="47" t="s">
        <v>153</v>
      </c>
      <c r="D370" s="47" t="s">
        <v>18</v>
      </c>
      <c r="E370" s="85">
        <v>100000</v>
      </c>
      <c r="F370" s="85">
        <v>100000</v>
      </c>
      <c r="G370" s="106"/>
    </row>
    <row r="371" spans="1:7" outlineLevel="5" x14ac:dyDescent="0.25">
      <c r="A371" s="46" t="s">
        <v>116</v>
      </c>
      <c r="B371" s="47" t="s">
        <v>117</v>
      </c>
      <c r="C371" s="47" t="s">
        <v>126</v>
      </c>
      <c r="D371" s="47" t="s">
        <v>6</v>
      </c>
      <c r="E371" s="85">
        <f>E372</f>
        <v>19189400</v>
      </c>
      <c r="F371" s="85">
        <f>F372</f>
        <v>19181400</v>
      </c>
      <c r="G371" s="106"/>
    </row>
    <row r="372" spans="1:7" ht="37.5" outlineLevel="6" x14ac:dyDescent="0.25">
      <c r="A372" s="79" t="s">
        <v>410</v>
      </c>
      <c r="B372" s="62" t="s">
        <v>117</v>
      </c>
      <c r="C372" s="62" t="s">
        <v>138</v>
      </c>
      <c r="D372" s="62" t="s">
        <v>6</v>
      </c>
      <c r="E372" s="85">
        <f>E373</f>
        <v>19189400</v>
      </c>
      <c r="F372" s="85">
        <f>F373</f>
        <v>19181400</v>
      </c>
      <c r="G372" s="106"/>
    </row>
    <row r="373" spans="1:7" s="3" customFormat="1" ht="39.75" customHeight="1" x14ac:dyDescent="0.25">
      <c r="A373" s="49" t="s">
        <v>209</v>
      </c>
      <c r="B373" s="47" t="s">
        <v>117</v>
      </c>
      <c r="C373" s="47" t="s">
        <v>227</v>
      </c>
      <c r="D373" s="47" t="s">
        <v>6</v>
      </c>
      <c r="E373" s="85">
        <f>E374+E381+E388</f>
        <v>19189400</v>
      </c>
      <c r="F373" s="85">
        <f>F374+F381+F388</f>
        <v>19181400</v>
      </c>
      <c r="G373" s="106"/>
    </row>
    <row r="374" spans="1:7" ht="39" customHeight="1" outlineLevel="1" x14ac:dyDescent="0.25">
      <c r="A374" s="46" t="s">
        <v>522</v>
      </c>
      <c r="B374" s="47" t="s">
        <v>117</v>
      </c>
      <c r="C374" s="47" t="s">
        <v>564</v>
      </c>
      <c r="D374" s="47" t="s">
        <v>6</v>
      </c>
      <c r="E374" s="85">
        <f>E375+E377+E379</f>
        <v>3406000</v>
      </c>
      <c r="F374" s="85">
        <f>F375+F377+F379</f>
        <v>3401000</v>
      </c>
      <c r="G374" s="106"/>
    </row>
    <row r="375" spans="1:7" ht="36.75" customHeight="1" outlineLevel="2" x14ac:dyDescent="0.25">
      <c r="A375" s="46" t="s">
        <v>11</v>
      </c>
      <c r="B375" s="47" t="s">
        <v>117</v>
      </c>
      <c r="C375" s="47" t="s">
        <v>564</v>
      </c>
      <c r="D375" s="47" t="s">
        <v>12</v>
      </c>
      <c r="E375" s="85">
        <f>E376</f>
        <v>3121000</v>
      </c>
      <c r="F375" s="85">
        <f>F376</f>
        <v>3121000</v>
      </c>
      <c r="G375" s="106"/>
    </row>
    <row r="376" spans="1:7" ht="18" customHeight="1" outlineLevel="4" x14ac:dyDescent="0.25">
      <c r="A376" s="46" t="s">
        <v>13</v>
      </c>
      <c r="B376" s="47" t="s">
        <v>117</v>
      </c>
      <c r="C376" s="47" t="s">
        <v>564</v>
      </c>
      <c r="D376" s="47" t="s">
        <v>14</v>
      </c>
      <c r="E376" s="85">
        <f>3121000</f>
        <v>3121000</v>
      </c>
      <c r="F376" s="85">
        <f>3121000</f>
        <v>3121000</v>
      </c>
      <c r="G376" s="106"/>
    </row>
    <row r="377" spans="1:7" ht="18" customHeight="1" outlineLevel="5" x14ac:dyDescent="0.25">
      <c r="A377" s="46" t="s">
        <v>15</v>
      </c>
      <c r="B377" s="47" t="s">
        <v>117</v>
      </c>
      <c r="C377" s="47" t="s">
        <v>564</v>
      </c>
      <c r="D377" s="47" t="s">
        <v>16</v>
      </c>
      <c r="E377" s="85">
        <f>E378</f>
        <v>100000</v>
      </c>
      <c r="F377" s="85">
        <f>F378</f>
        <v>100000</v>
      </c>
      <c r="G377" s="106"/>
    </row>
    <row r="378" spans="1:7" ht="37.5" outlineLevel="6" x14ac:dyDescent="0.25">
      <c r="A378" s="46" t="s">
        <v>17</v>
      </c>
      <c r="B378" s="47" t="s">
        <v>117</v>
      </c>
      <c r="C378" s="47" t="s">
        <v>564</v>
      </c>
      <c r="D378" s="47" t="s">
        <v>18</v>
      </c>
      <c r="E378" s="85">
        <v>100000</v>
      </c>
      <c r="F378" s="85">
        <v>100000</v>
      </c>
      <c r="G378" s="106"/>
    </row>
    <row r="379" spans="1:7" outlineLevel="4" x14ac:dyDescent="0.25">
      <c r="A379" s="46" t="s">
        <v>19</v>
      </c>
      <c r="B379" s="47" t="s">
        <v>117</v>
      </c>
      <c r="C379" s="47" t="s">
        <v>564</v>
      </c>
      <c r="D379" s="47" t="s">
        <v>20</v>
      </c>
      <c r="E379" s="85">
        <f>E380</f>
        <v>185000</v>
      </c>
      <c r="F379" s="85">
        <f>F380</f>
        <v>180000</v>
      </c>
      <c r="G379" s="106"/>
    </row>
    <row r="380" spans="1:7" outlineLevel="5" x14ac:dyDescent="0.25">
      <c r="A380" s="46" t="s">
        <v>21</v>
      </c>
      <c r="B380" s="47" t="s">
        <v>117</v>
      </c>
      <c r="C380" s="47" t="s">
        <v>564</v>
      </c>
      <c r="D380" s="47" t="s">
        <v>22</v>
      </c>
      <c r="E380" s="85">
        <v>185000</v>
      </c>
      <c r="F380" s="85">
        <v>180000</v>
      </c>
      <c r="G380" s="106"/>
    </row>
    <row r="381" spans="1:7" ht="37.5" outlineLevel="6" x14ac:dyDescent="0.25">
      <c r="A381" s="46" t="s">
        <v>33</v>
      </c>
      <c r="B381" s="47" t="s">
        <v>117</v>
      </c>
      <c r="C381" s="47" t="s">
        <v>154</v>
      </c>
      <c r="D381" s="47" t="s">
        <v>6</v>
      </c>
      <c r="E381" s="85">
        <f>E382+E384+E386</f>
        <v>13932000</v>
      </c>
      <c r="F381" s="85">
        <f>F382+F384+F386</f>
        <v>13929000</v>
      </c>
      <c r="G381" s="106"/>
    </row>
    <row r="382" spans="1:7" s="3" customFormat="1" ht="54.75" customHeight="1" x14ac:dyDescent="0.25">
      <c r="A382" s="46" t="s">
        <v>11</v>
      </c>
      <c r="B382" s="47" t="s">
        <v>117</v>
      </c>
      <c r="C382" s="47" t="s">
        <v>154</v>
      </c>
      <c r="D382" s="47" t="s">
        <v>12</v>
      </c>
      <c r="E382" s="85">
        <f>E383</f>
        <v>11192000</v>
      </c>
      <c r="F382" s="85">
        <f>F383</f>
        <v>11192000</v>
      </c>
      <c r="G382" s="106"/>
    </row>
    <row r="383" spans="1:7" x14ac:dyDescent="0.25">
      <c r="A383" s="46" t="s">
        <v>34</v>
      </c>
      <c r="B383" s="47" t="s">
        <v>117</v>
      </c>
      <c r="C383" s="47" t="s">
        <v>154</v>
      </c>
      <c r="D383" s="47" t="s">
        <v>35</v>
      </c>
      <c r="E383" s="85">
        <v>11192000</v>
      </c>
      <c r="F383" s="85">
        <v>11192000</v>
      </c>
      <c r="G383" s="106"/>
    </row>
    <row r="384" spans="1:7" ht="18" customHeight="1" x14ac:dyDescent="0.25">
      <c r="A384" s="46" t="s">
        <v>15</v>
      </c>
      <c r="B384" s="47" t="s">
        <v>117</v>
      </c>
      <c r="C384" s="47" t="s">
        <v>154</v>
      </c>
      <c r="D384" s="47" t="s">
        <v>16</v>
      </c>
      <c r="E384" s="85">
        <f>E385</f>
        <v>2700000</v>
      </c>
      <c r="F384" s="85">
        <f>F385</f>
        <v>2700000</v>
      </c>
      <c r="G384" s="106"/>
    </row>
    <row r="385" spans="1:9" ht="37.5" x14ac:dyDescent="0.25">
      <c r="A385" s="46" t="s">
        <v>17</v>
      </c>
      <c r="B385" s="47" t="s">
        <v>117</v>
      </c>
      <c r="C385" s="47" t="s">
        <v>154</v>
      </c>
      <c r="D385" s="47" t="s">
        <v>18</v>
      </c>
      <c r="E385" s="85">
        <v>2700000</v>
      </c>
      <c r="F385" s="85">
        <v>2700000</v>
      </c>
      <c r="G385" s="106"/>
      <c r="H385" s="72"/>
      <c r="I385" s="72"/>
    </row>
    <row r="386" spans="1:9" x14ac:dyDescent="0.25">
      <c r="A386" s="46" t="s">
        <v>19</v>
      </c>
      <c r="B386" s="47" t="s">
        <v>117</v>
      </c>
      <c r="C386" s="47" t="s">
        <v>154</v>
      </c>
      <c r="D386" s="47" t="s">
        <v>20</v>
      </c>
      <c r="E386" s="85">
        <f>E387</f>
        <v>40000</v>
      </c>
      <c r="F386" s="85">
        <f>F387</f>
        <v>37000</v>
      </c>
      <c r="G386" s="106"/>
      <c r="H386" s="72"/>
      <c r="I386" s="72"/>
    </row>
    <row r="387" spans="1:9" x14ac:dyDescent="0.25">
      <c r="A387" s="46" t="s">
        <v>21</v>
      </c>
      <c r="B387" s="47" t="s">
        <v>117</v>
      </c>
      <c r="C387" s="47" t="s">
        <v>154</v>
      </c>
      <c r="D387" s="47" t="s">
        <v>22</v>
      </c>
      <c r="E387" s="85">
        <v>40000</v>
      </c>
      <c r="F387" s="85">
        <v>37000</v>
      </c>
      <c r="G387" s="106"/>
      <c r="H387" s="72"/>
      <c r="I387" s="72"/>
    </row>
    <row r="388" spans="1:9" ht="39" customHeight="1" x14ac:dyDescent="0.25">
      <c r="A388" s="51" t="s">
        <v>36</v>
      </c>
      <c r="B388" s="47" t="s">
        <v>117</v>
      </c>
      <c r="C388" s="47" t="s">
        <v>155</v>
      </c>
      <c r="D388" s="47" t="s">
        <v>6</v>
      </c>
      <c r="E388" s="85">
        <f>E389</f>
        <v>1851400</v>
      </c>
      <c r="F388" s="85">
        <f>F389</f>
        <v>1851400</v>
      </c>
      <c r="G388" s="106"/>
      <c r="H388" s="72"/>
      <c r="I388" s="72"/>
    </row>
    <row r="389" spans="1:9" ht="37.5" x14ac:dyDescent="0.25">
      <c r="A389" s="46" t="s">
        <v>37</v>
      </c>
      <c r="B389" s="47" t="s">
        <v>117</v>
      </c>
      <c r="C389" s="47" t="s">
        <v>155</v>
      </c>
      <c r="D389" s="47" t="s">
        <v>38</v>
      </c>
      <c r="E389" s="85">
        <f>E390</f>
        <v>1851400</v>
      </c>
      <c r="F389" s="85">
        <f>F390</f>
        <v>1851400</v>
      </c>
      <c r="G389" s="106"/>
      <c r="H389" s="72"/>
      <c r="I389" s="72"/>
    </row>
    <row r="390" spans="1:9" x14ac:dyDescent="0.25">
      <c r="A390" s="46" t="s">
        <v>39</v>
      </c>
      <c r="B390" s="47" t="s">
        <v>117</v>
      </c>
      <c r="C390" s="47" t="s">
        <v>155</v>
      </c>
      <c r="D390" s="47" t="s">
        <v>40</v>
      </c>
      <c r="E390" s="85">
        <v>1851400</v>
      </c>
      <c r="F390" s="85">
        <v>1851400</v>
      </c>
      <c r="G390" s="106"/>
      <c r="H390" s="72"/>
      <c r="I390" s="72"/>
    </row>
    <row r="391" spans="1:9" x14ac:dyDescent="0.25">
      <c r="A391" s="44" t="s">
        <v>79</v>
      </c>
      <c r="B391" s="45" t="s">
        <v>80</v>
      </c>
      <c r="C391" s="45" t="s">
        <v>126</v>
      </c>
      <c r="D391" s="45" t="s">
        <v>6</v>
      </c>
      <c r="E391" s="89">
        <f>E392</f>
        <v>25331095.880000003</v>
      </c>
      <c r="F391" s="89">
        <f>F392</f>
        <v>25672291.100000001</v>
      </c>
      <c r="G391" s="107">
        <f>'прил 12 не надо '!F544</f>
        <v>25331095.880000003</v>
      </c>
      <c r="H391" s="107">
        <f>'прил 12 не надо '!G544</f>
        <v>25672291.100000001</v>
      </c>
      <c r="I391" s="72"/>
    </row>
    <row r="392" spans="1:9" x14ac:dyDescent="0.25">
      <c r="A392" s="46" t="s">
        <v>81</v>
      </c>
      <c r="B392" s="47" t="s">
        <v>82</v>
      </c>
      <c r="C392" s="47" t="s">
        <v>126</v>
      </c>
      <c r="D392" s="47" t="s">
        <v>6</v>
      </c>
      <c r="E392" s="85">
        <f>E393</f>
        <v>25331095.880000003</v>
      </c>
      <c r="F392" s="85">
        <f>F393</f>
        <v>25672291.100000001</v>
      </c>
      <c r="G392" s="106"/>
      <c r="H392" s="72"/>
      <c r="I392" s="72"/>
    </row>
    <row r="393" spans="1:9" ht="39.75" customHeight="1" x14ac:dyDescent="0.25">
      <c r="A393" s="79" t="s">
        <v>374</v>
      </c>
      <c r="B393" s="62" t="s">
        <v>82</v>
      </c>
      <c r="C393" s="62" t="s">
        <v>136</v>
      </c>
      <c r="D393" s="62" t="s">
        <v>6</v>
      </c>
      <c r="E393" s="85">
        <f>E394+E411+E398</f>
        <v>25331095.880000003</v>
      </c>
      <c r="F393" s="85">
        <f>F394+F411+F398</f>
        <v>25672291.100000001</v>
      </c>
      <c r="G393" s="106"/>
      <c r="H393" s="72"/>
      <c r="I393" s="72"/>
    </row>
    <row r="394" spans="1:9" ht="37.5" x14ac:dyDescent="0.25">
      <c r="A394" s="46" t="s">
        <v>375</v>
      </c>
      <c r="B394" s="47" t="s">
        <v>82</v>
      </c>
      <c r="C394" s="47" t="s">
        <v>228</v>
      </c>
      <c r="D394" s="47" t="s">
        <v>6</v>
      </c>
      <c r="E394" s="85">
        <f>E408+E405+E395</f>
        <v>7913005</v>
      </c>
      <c r="F394" s="85">
        <f>F408+F405+F395</f>
        <v>7913005</v>
      </c>
      <c r="G394" s="106"/>
      <c r="H394" s="72"/>
      <c r="I394" s="72"/>
    </row>
    <row r="395" spans="1:9" ht="39.75" customHeight="1" x14ac:dyDescent="0.25">
      <c r="A395" s="51" t="s">
        <v>84</v>
      </c>
      <c r="B395" s="47" t="s">
        <v>82</v>
      </c>
      <c r="C395" s="47" t="s">
        <v>141</v>
      </c>
      <c r="D395" s="47" t="s">
        <v>6</v>
      </c>
      <c r="E395" s="85">
        <f>E396</f>
        <v>7740500</v>
      </c>
      <c r="F395" s="85">
        <f>F396</f>
        <v>7740500</v>
      </c>
      <c r="G395" s="106"/>
      <c r="H395" s="72"/>
      <c r="I395" s="72"/>
    </row>
    <row r="396" spans="1:9" ht="37.5" x14ac:dyDescent="0.25">
      <c r="A396" s="46" t="s">
        <v>37</v>
      </c>
      <c r="B396" s="47" t="s">
        <v>82</v>
      </c>
      <c r="C396" s="47" t="s">
        <v>141</v>
      </c>
      <c r="D396" s="47" t="s">
        <v>38</v>
      </c>
      <c r="E396" s="85">
        <f>E397</f>
        <v>7740500</v>
      </c>
      <c r="F396" s="85">
        <f>F397</f>
        <v>7740500</v>
      </c>
      <c r="G396" s="106"/>
      <c r="H396" s="72"/>
      <c r="I396" s="72"/>
    </row>
    <row r="397" spans="1:9" x14ac:dyDescent="0.25">
      <c r="A397" s="46" t="s">
        <v>74</v>
      </c>
      <c r="B397" s="47" t="s">
        <v>82</v>
      </c>
      <c r="C397" s="47" t="s">
        <v>141</v>
      </c>
      <c r="D397" s="47" t="s">
        <v>75</v>
      </c>
      <c r="E397" s="85">
        <v>7740500</v>
      </c>
      <c r="F397" s="85">
        <v>7740500</v>
      </c>
      <c r="G397" s="106"/>
      <c r="H397" s="72"/>
      <c r="I397" s="72"/>
    </row>
    <row r="398" spans="1:9" ht="37.5" x14ac:dyDescent="0.25">
      <c r="A398" s="46" t="s">
        <v>728</v>
      </c>
      <c r="B398" s="47" t="s">
        <v>82</v>
      </c>
      <c r="C398" s="47" t="s">
        <v>727</v>
      </c>
      <c r="D398" s="47" t="s">
        <v>6</v>
      </c>
      <c r="E398" s="85">
        <f>E399+E402</f>
        <v>16747090.880000001</v>
      </c>
      <c r="F398" s="85">
        <f>F399+F402</f>
        <v>17088286.100000001</v>
      </c>
      <c r="G398" s="106"/>
      <c r="H398" s="72"/>
      <c r="I398" s="72"/>
    </row>
    <row r="399" spans="1:9" ht="37.5" x14ac:dyDescent="0.25">
      <c r="A399" s="51" t="s">
        <v>84</v>
      </c>
      <c r="B399" s="47" t="s">
        <v>82</v>
      </c>
      <c r="C399" s="47" t="s">
        <v>726</v>
      </c>
      <c r="D399" s="47" t="s">
        <v>6</v>
      </c>
      <c r="E399" s="85">
        <f t="shared" ref="E399:F400" si="26">E400</f>
        <v>16544943.49</v>
      </c>
      <c r="F399" s="85">
        <f t="shared" si="26"/>
        <v>17088286.100000001</v>
      </c>
      <c r="G399" s="106"/>
      <c r="H399" s="72"/>
      <c r="I399" s="72"/>
    </row>
    <row r="400" spans="1:9" ht="37.5" x14ac:dyDescent="0.25">
      <c r="A400" s="46" t="s">
        <v>37</v>
      </c>
      <c r="B400" s="47" t="s">
        <v>82</v>
      </c>
      <c r="C400" s="47" t="s">
        <v>726</v>
      </c>
      <c r="D400" s="47" t="s">
        <v>38</v>
      </c>
      <c r="E400" s="85">
        <f t="shared" si="26"/>
        <v>16544943.49</v>
      </c>
      <c r="F400" s="85">
        <f t="shared" si="26"/>
        <v>17088286.100000001</v>
      </c>
      <c r="G400" s="106"/>
      <c r="H400" s="72"/>
      <c r="I400" s="72"/>
    </row>
    <row r="401" spans="1:9" x14ac:dyDescent="0.25">
      <c r="A401" s="46" t="s">
        <v>74</v>
      </c>
      <c r="B401" s="47" t="s">
        <v>82</v>
      </c>
      <c r="C401" s="47" t="s">
        <v>726</v>
      </c>
      <c r="D401" s="47" t="s">
        <v>75</v>
      </c>
      <c r="E401" s="85">
        <v>16544943.49</v>
      </c>
      <c r="F401" s="85">
        <v>17088286.100000001</v>
      </c>
      <c r="G401" s="106"/>
      <c r="H401" s="72"/>
      <c r="I401" s="72"/>
    </row>
    <row r="402" spans="1:9" ht="75" x14ac:dyDescent="0.3">
      <c r="A402" s="140" t="s">
        <v>762</v>
      </c>
      <c r="B402" s="199" t="s">
        <v>82</v>
      </c>
      <c r="C402" s="199" t="s">
        <v>764</v>
      </c>
      <c r="D402" s="199" t="s">
        <v>6</v>
      </c>
      <c r="E402" s="85">
        <f>E403</f>
        <v>202147.39</v>
      </c>
      <c r="F402" s="85">
        <f>F403</f>
        <v>0</v>
      </c>
      <c r="G402" s="106"/>
      <c r="H402" s="72"/>
      <c r="I402" s="72"/>
    </row>
    <row r="403" spans="1:9" ht="37.5" x14ac:dyDescent="0.25">
      <c r="A403" s="46" t="s">
        <v>37</v>
      </c>
      <c r="B403" s="199" t="s">
        <v>82</v>
      </c>
      <c r="C403" s="199" t="s">
        <v>764</v>
      </c>
      <c r="D403" s="199" t="s">
        <v>38</v>
      </c>
      <c r="E403" s="85">
        <f>E404</f>
        <v>202147.39</v>
      </c>
      <c r="F403" s="85">
        <f>F404</f>
        <v>0</v>
      </c>
      <c r="G403" s="106"/>
      <c r="H403" s="72"/>
      <c r="I403" s="72"/>
    </row>
    <row r="404" spans="1:9" x14ac:dyDescent="0.3">
      <c r="A404" s="140" t="s">
        <v>74</v>
      </c>
      <c r="B404" s="199" t="s">
        <v>82</v>
      </c>
      <c r="C404" s="199" t="s">
        <v>764</v>
      </c>
      <c r="D404" s="199" t="s">
        <v>75</v>
      </c>
      <c r="E404" s="85">
        <v>202147.39</v>
      </c>
      <c r="F404" s="85">
        <v>0</v>
      </c>
      <c r="G404" s="106"/>
      <c r="H404" s="72"/>
      <c r="I404" s="72"/>
    </row>
    <row r="405" spans="1:9" ht="55.5" customHeight="1" x14ac:dyDescent="0.25">
      <c r="A405" s="29" t="s">
        <v>399</v>
      </c>
      <c r="B405" s="47" t="s">
        <v>82</v>
      </c>
      <c r="C405" s="47" t="s">
        <v>296</v>
      </c>
      <c r="D405" s="47" t="s">
        <v>6</v>
      </c>
      <c r="E405" s="85">
        <f>E406</f>
        <v>168005</v>
      </c>
      <c r="F405" s="85">
        <f>F406</f>
        <v>168005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296</v>
      </c>
      <c r="D406" s="47" t="s">
        <v>38</v>
      </c>
      <c r="E406" s="85">
        <f>E407</f>
        <v>168005</v>
      </c>
      <c r="F406" s="85">
        <f>F407</f>
        <v>168005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296</v>
      </c>
      <c r="D407" s="47" t="s">
        <v>75</v>
      </c>
      <c r="E407" s="85">
        <v>168005</v>
      </c>
      <c r="F407" s="85">
        <v>168005</v>
      </c>
      <c r="G407" s="106"/>
      <c r="H407" s="72"/>
      <c r="I407" s="72"/>
    </row>
    <row r="408" spans="1:9" ht="58.5" customHeight="1" x14ac:dyDescent="0.25">
      <c r="A408" s="46" t="s">
        <v>309</v>
      </c>
      <c r="B408" s="47" t="s">
        <v>82</v>
      </c>
      <c r="C408" s="47" t="s">
        <v>310</v>
      </c>
      <c r="D408" s="47" t="s">
        <v>6</v>
      </c>
      <c r="E408" s="85">
        <f>E409</f>
        <v>4500</v>
      </c>
      <c r="F408" s="85">
        <f>F409</f>
        <v>4500</v>
      </c>
      <c r="G408" s="106"/>
      <c r="H408" s="72"/>
      <c r="I408" s="72"/>
    </row>
    <row r="409" spans="1:9" ht="37.5" x14ac:dyDescent="0.25">
      <c r="A409" s="46" t="s">
        <v>37</v>
      </c>
      <c r="B409" s="47" t="s">
        <v>82</v>
      </c>
      <c r="C409" s="47" t="s">
        <v>310</v>
      </c>
      <c r="D409" s="47" t="s">
        <v>38</v>
      </c>
      <c r="E409" s="85">
        <f>E410</f>
        <v>4500</v>
      </c>
      <c r="F409" s="85">
        <f>F410</f>
        <v>4500</v>
      </c>
      <c r="G409" s="106"/>
      <c r="H409" s="72"/>
      <c r="I409" s="72"/>
    </row>
    <row r="410" spans="1:9" x14ac:dyDescent="0.25">
      <c r="A410" s="46" t="s">
        <v>74</v>
      </c>
      <c r="B410" s="47" t="s">
        <v>82</v>
      </c>
      <c r="C410" s="47" t="s">
        <v>310</v>
      </c>
      <c r="D410" s="47" t="s">
        <v>75</v>
      </c>
      <c r="E410" s="85">
        <v>4500</v>
      </c>
      <c r="F410" s="85">
        <v>4500</v>
      </c>
      <c r="G410" s="106"/>
      <c r="H410" s="72"/>
      <c r="I410" s="72"/>
    </row>
    <row r="411" spans="1:9" ht="21" customHeight="1" x14ac:dyDescent="0.25">
      <c r="A411" s="46" t="s">
        <v>211</v>
      </c>
      <c r="B411" s="47" t="s">
        <v>82</v>
      </c>
      <c r="C411" s="47" t="s">
        <v>230</v>
      </c>
      <c r="D411" s="47" t="s">
        <v>6</v>
      </c>
      <c r="E411" s="85">
        <f>E412</f>
        <v>671000</v>
      </c>
      <c r="F411" s="85">
        <f>F412</f>
        <v>671000</v>
      </c>
      <c r="G411" s="106"/>
      <c r="H411" s="72"/>
      <c r="I411" s="72"/>
    </row>
    <row r="412" spans="1:9" x14ac:dyDescent="0.25">
      <c r="A412" s="46" t="s">
        <v>83</v>
      </c>
      <c r="B412" s="47" t="s">
        <v>82</v>
      </c>
      <c r="C412" s="47" t="s">
        <v>140</v>
      </c>
      <c r="D412" s="47" t="s">
        <v>6</v>
      </c>
      <c r="E412" s="85">
        <f>E413</f>
        <v>671000</v>
      </c>
      <c r="F412" s="85">
        <f>F413</f>
        <v>671000</v>
      </c>
      <c r="G412" s="106"/>
      <c r="H412" s="72"/>
      <c r="I412" s="72"/>
    </row>
    <row r="413" spans="1:9" ht="37.5" x14ac:dyDescent="0.25">
      <c r="A413" s="46" t="s">
        <v>37</v>
      </c>
      <c r="B413" s="47" t="s">
        <v>82</v>
      </c>
      <c r="C413" s="47" t="s">
        <v>140</v>
      </c>
      <c r="D413" s="47" t="s">
        <v>38</v>
      </c>
      <c r="E413" s="85">
        <f>E414+E415</f>
        <v>671000</v>
      </c>
      <c r="F413" s="85">
        <f>F414+F415</f>
        <v>671000</v>
      </c>
      <c r="G413" s="106"/>
      <c r="H413" s="72"/>
      <c r="I413" s="72"/>
    </row>
    <row r="414" spans="1:9" x14ac:dyDescent="0.25">
      <c r="A414" s="46" t="s">
        <v>74</v>
      </c>
      <c r="B414" s="47" t="s">
        <v>82</v>
      </c>
      <c r="C414" s="47" t="s">
        <v>140</v>
      </c>
      <c r="D414" s="47" t="s">
        <v>75</v>
      </c>
      <c r="E414" s="85">
        <v>557000</v>
      </c>
      <c r="F414" s="85">
        <v>557000</v>
      </c>
      <c r="G414" s="106"/>
      <c r="H414" s="72"/>
      <c r="I414" s="72"/>
    </row>
    <row r="415" spans="1:9" ht="34.5" customHeight="1" x14ac:dyDescent="0.3">
      <c r="A415" s="140" t="s">
        <v>376</v>
      </c>
      <c r="B415" s="47" t="s">
        <v>82</v>
      </c>
      <c r="C415" s="47" t="s">
        <v>140</v>
      </c>
      <c r="D415" s="47" t="s">
        <v>253</v>
      </c>
      <c r="E415" s="85">
        <v>114000</v>
      </c>
      <c r="F415" s="85">
        <v>114000</v>
      </c>
      <c r="G415" s="106"/>
      <c r="H415" s="72"/>
      <c r="I415" s="72"/>
    </row>
    <row r="416" spans="1:9" x14ac:dyDescent="0.25">
      <c r="A416" s="44" t="s">
        <v>85</v>
      </c>
      <c r="B416" s="45" t="s">
        <v>86</v>
      </c>
      <c r="C416" s="45" t="s">
        <v>126</v>
      </c>
      <c r="D416" s="45" t="s">
        <v>6</v>
      </c>
      <c r="E416" s="89">
        <f>E417+E442+E422</f>
        <v>26150817.980000004</v>
      </c>
      <c r="F416" s="89">
        <f>F417+F442+F422</f>
        <v>44848642.740000002</v>
      </c>
      <c r="G416" s="107">
        <f>'прил 12 не надо '!F545</f>
        <v>26150817.98</v>
      </c>
      <c r="H416" s="107">
        <f>'прил 12 не надо '!G545</f>
        <v>44848642.740000002</v>
      </c>
      <c r="I416" s="72"/>
    </row>
    <row r="417" spans="1:9" x14ac:dyDescent="0.25">
      <c r="A417" s="46" t="s">
        <v>87</v>
      </c>
      <c r="B417" s="47" t="s">
        <v>88</v>
      </c>
      <c r="C417" s="47" t="s">
        <v>126</v>
      </c>
      <c r="D417" s="47" t="s">
        <v>6</v>
      </c>
      <c r="E417" s="85">
        <f t="shared" ref="E417:F420" si="27">E418</f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198</v>
      </c>
      <c r="B418" s="47" t="s">
        <v>88</v>
      </c>
      <c r="C418" s="47" t="s">
        <v>127</v>
      </c>
      <c r="D418" s="47" t="s">
        <v>6</v>
      </c>
      <c r="E418" s="85">
        <f t="shared" si="27"/>
        <v>5301675.24</v>
      </c>
      <c r="F418" s="85">
        <f t="shared" si="27"/>
        <v>5301675.24</v>
      </c>
      <c r="G418" s="106"/>
      <c r="H418" s="72"/>
      <c r="I418" s="72"/>
    </row>
    <row r="419" spans="1:9" x14ac:dyDescent="0.25">
      <c r="A419" s="46" t="s">
        <v>89</v>
      </c>
      <c r="B419" s="47" t="s">
        <v>88</v>
      </c>
      <c r="C419" s="47" t="s">
        <v>142</v>
      </c>
      <c r="D419" s="47" t="s">
        <v>6</v>
      </c>
      <c r="E419" s="85">
        <f t="shared" si="27"/>
        <v>5301675.24</v>
      </c>
      <c r="F419" s="85">
        <f t="shared" si="27"/>
        <v>5301675.24</v>
      </c>
      <c r="G419" s="106"/>
      <c r="H419" s="72"/>
      <c r="I419" s="72"/>
    </row>
    <row r="420" spans="1:9" x14ac:dyDescent="0.25">
      <c r="A420" s="46" t="s">
        <v>90</v>
      </c>
      <c r="B420" s="47" t="s">
        <v>88</v>
      </c>
      <c r="C420" s="47" t="s">
        <v>142</v>
      </c>
      <c r="D420" s="47" t="s">
        <v>91</v>
      </c>
      <c r="E420" s="85">
        <f t="shared" si="27"/>
        <v>5301675.24</v>
      </c>
      <c r="F420" s="85">
        <f t="shared" si="27"/>
        <v>5301675.24</v>
      </c>
      <c r="G420" s="106"/>
      <c r="H420" s="72"/>
      <c r="I420" s="72"/>
    </row>
    <row r="421" spans="1:9" x14ac:dyDescent="0.25">
      <c r="A421" s="46" t="s">
        <v>92</v>
      </c>
      <c r="B421" s="47" t="s">
        <v>88</v>
      </c>
      <c r="C421" s="47" t="s">
        <v>142</v>
      </c>
      <c r="D421" s="47" t="s">
        <v>93</v>
      </c>
      <c r="E421" s="85">
        <v>5301675.24</v>
      </c>
      <c r="F421" s="85">
        <v>5301675.24</v>
      </c>
      <c r="G421" s="106"/>
      <c r="H421" s="72"/>
      <c r="I421" s="72"/>
    </row>
    <row r="422" spans="1:9" x14ac:dyDescent="0.25">
      <c r="A422" s="46" t="s">
        <v>94</v>
      </c>
      <c r="B422" s="47" t="s">
        <v>95</v>
      </c>
      <c r="C422" s="47" t="s">
        <v>126</v>
      </c>
      <c r="D422" s="47" t="s">
        <v>6</v>
      </c>
      <c r="E422" s="85">
        <f>E423+E428+E433+E438</f>
        <v>3454383.03</v>
      </c>
      <c r="F422" s="85">
        <f>F423+F428+F433+F438</f>
        <v>3512737.58</v>
      </c>
      <c r="G422" s="106"/>
      <c r="H422" s="72"/>
      <c r="I422" s="72"/>
    </row>
    <row r="423" spans="1:9" ht="37.5" x14ac:dyDescent="0.25">
      <c r="A423" s="79" t="s">
        <v>401</v>
      </c>
      <c r="B423" s="62" t="s">
        <v>95</v>
      </c>
      <c r="C423" s="62" t="s">
        <v>138</v>
      </c>
      <c r="D423" s="62" t="s">
        <v>6</v>
      </c>
      <c r="E423" s="85">
        <f t="shared" ref="E423:F426" si="28">E424</f>
        <v>2460000</v>
      </c>
      <c r="F423" s="85">
        <f t="shared" si="28"/>
        <v>2460000</v>
      </c>
      <c r="G423" s="106"/>
      <c r="H423" s="72"/>
      <c r="I423" s="72"/>
    </row>
    <row r="424" spans="1:9" x14ac:dyDescent="0.25">
      <c r="A424" s="49" t="s">
        <v>797</v>
      </c>
      <c r="B424" s="47" t="s">
        <v>95</v>
      </c>
      <c r="C424" s="47" t="s">
        <v>795</v>
      </c>
      <c r="D424" s="47" t="s">
        <v>6</v>
      </c>
      <c r="E424" s="85">
        <f t="shared" si="28"/>
        <v>2460000</v>
      </c>
      <c r="F424" s="85">
        <f t="shared" si="28"/>
        <v>2460000</v>
      </c>
      <c r="G424" s="106"/>
      <c r="H424" s="72"/>
      <c r="I424" s="72"/>
    </row>
    <row r="425" spans="1:9" ht="78.75" customHeight="1" x14ac:dyDescent="0.25">
      <c r="A425" s="29" t="s">
        <v>411</v>
      </c>
      <c r="B425" s="47" t="s">
        <v>95</v>
      </c>
      <c r="C425" s="47" t="s">
        <v>796</v>
      </c>
      <c r="D425" s="47" t="s">
        <v>6</v>
      </c>
      <c r="E425" s="85">
        <f t="shared" si="28"/>
        <v>2460000</v>
      </c>
      <c r="F425" s="85">
        <f t="shared" si="28"/>
        <v>2460000</v>
      </c>
      <c r="G425" s="106"/>
      <c r="H425" s="72"/>
      <c r="I425" s="72"/>
    </row>
    <row r="426" spans="1:9" x14ac:dyDescent="0.25">
      <c r="A426" s="46" t="s">
        <v>90</v>
      </c>
      <c r="B426" s="47" t="s">
        <v>95</v>
      </c>
      <c r="C426" s="47" t="s">
        <v>796</v>
      </c>
      <c r="D426" s="47" t="s">
        <v>91</v>
      </c>
      <c r="E426" s="85">
        <f t="shared" si="28"/>
        <v>2460000</v>
      </c>
      <c r="F426" s="85">
        <f t="shared" si="28"/>
        <v>2460000</v>
      </c>
      <c r="G426" s="106"/>
      <c r="H426" s="72"/>
      <c r="I426" s="72"/>
    </row>
    <row r="427" spans="1:9" ht="37.5" x14ac:dyDescent="0.25">
      <c r="A427" s="46" t="s">
        <v>97</v>
      </c>
      <c r="B427" s="47" t="s">
        <v>95</v>
      </c>
      <c r="C427" s="47" t="s">
        <v>796</v>
      </c>
      <c r="D427" s="47" t="s">
        <v>98</v>
      </c>
      <c r="E427" s="85">
        <v>2460000</v>
      </c>
      <c r="F427" s="85">
        <v>2460000</v>
      </c>
      <c r="G427" s="106"/>
      <c r="H427" s="72"/>
      <c r="I427" s="72"/>
    </row>
    <row r="428" spans="1:9" ht="35.25" customHeight="1" x14ac:dyDescent="0.3">
      <c r="A428" s="149" t="s">
        <v>377</v>
      </c>
      <c r="B428" s="62" t="s">
        <v>95</v>
      </c>
      <c r="C428" s="62" t="s">
        <v>129</v>
      </c>
      <c r="D428" s="62" t="s">
        <v>6</v>
      </c>
      <c r="E428" s="85">
        <f t="shared" ref="E428:F431" si="29">E429</f>
        <v>200000</v>
      </c>
      <c r="F428" s="85">
        <f t="shared" si="29"/>
        <v>200000</v>
      </c>
      <c r="G428" s="106"/>
      <c r="H428" s="72"/>
      <c r="I428" s="72"/>
    </row>
    <row r="429" spans="1:9" ht="33" customHeight="1" x14ac:dyDescent="0.3">
      <c r="A429" s="140" t="s">
        <v>378</v>
      </c>
      <c r="B429" s="47" t="s">
        <v>95</v>
      </c>
      <c r="C429" s="47" t="s">
        <v>420</v>
      </c>
      <c r="D429" s="47" t="s">
        <v>6</v>
      </c>
      <c r="E429" s="85">
        <f t="shared" si="29"/>
        <v>200000</v>
      </c>
      <c r="F429" s="85">
        <f t="shared" si="29"/>
        <v>200000</v>
      </c>
      <c r="G429" s="106"/>
      <c r="H429" s="72"/>
      <c r="I429" s="72"/>
    </row>
    <row r="430" spans="1:9" ht="37.5" x14ac:dyDescent="0.25">
      <c r="A430" s="46" t="s">
        <v>99</v>
      </c>
      <c r="B430" s="47" t="s">
        <v>95</v>
      </c>
      <c r="C430" s="47" t="s">
        <v>423</v>
      </c>
      <c r="D430" s="47" t="s">
        <v>6</v>
      </c>
      <c r="E430" s="85">
        <f t="shared" si="29"/>
        <v>200000</v>
      </c>
      <c r="F430" s="85">
        <f t="shared" si="29"/>
        <v>200000</v>
      </c>
      <c r="G430" s="106"/>
      <c r="H430" s="72"/>
      <c r="I430" s="72"/>
    </row>
    <row r="431" spans="1:9" x14ac:dyDescent="0.25">
      <c r="A431" s="46" t="s">
        <v>90</v>
      </c>
      <c r="B431" s="47" t="s">
        <v>95</v>
      </c>
      <c r="C431" s="47" t="s">
        <v>423</v>
      </c>
      <c r="D431" s="47" t="s">
        <v>91</v>
      </c>
      <c r="E431" s="85">
        <f t="shared" si="29"/>
        <v>200000</v>
      </c>
      <c r="F431" s="85">
        <f t="shared" si="29"/>
        <v>200000</v>
      </c>
      <c r="G431" s="106"/>
      <c r="H431" s="72"/>
      <c r="I431" s="72"/>
    </row>
    <row r="432" spans="1:9" ht="37.5" x14ac:dyDescent="0.25">
      <c r="A432" s="46" t="s">
        <v>97</v>
      </c>
      <c r="B432" s="47" t="s">
        <v>95</v>
      </c>
      <c r="C432" s="47" t="s">
        <v>423</v>
      </c>
      <c r="D432" s="47" t="s">
        <v>98</v>
      </c>
      <c r="E432" s="85">
        <v>200000</v>
      </c>
      <c r="F432" s="85">
        <v>200000</v>
      </c>
      <c r="G432" s="106"/>
      <c r="H432" s="72"/>
      <c r="I432" s="72"/>
    </row>
    <row r="433" spans="1:9" ht="38.25" customHeight="1" x14ac:dyDescent="0.25">
      <c r="A433" s="79" t="s">
        <v>379</v>
      </c>
      <c r="B433" s="62" t="s">
        <v>95</v>
      </c>
      <c r="C433" s="62" t="s">
        <v>380</v>
      </c>
      <c r="D433" s="62" t="s">
        <v>6</v>
      </c>
      <c r="E433" s="85">
        <f t="shared" ref="E433:F436" si="30">E434</f>
        <v>763383.02999999991</v>
      </c>
      <c r="F433" s="85">
        <f t="shared" si="30"/>
        <v>802737.58</v>
      </c>
      <c r="G433" s="106"/>
      <c r="H433" s="72"/>
      <c r="I433" s="72"/>
    </row>
    <row r="434" spans="1:9" ht="39" customHeight="1" x14ac:dyDescent="0.25">
      <c r="A434" s="46" t="s">
        <v>400</v>
      </c>
      <c r="B434" s="47" t="s">
        <v>95</v>
      </c>
      <c r="C434" s="47" t="s">
        <v>381</v>
      </c>
      <c r="D434" s="47" t="s">
        <v>6</v>
      </c>
      <c r="E434" s="85">
        <f t="shared" si="30"/>
        <v>763383.02999999991</v>
      </c>
      <c r="F434" s="85">
        <f t="shared" si="30"/>
        <v>802737.58</v>
      </c>
      <c r="G434" s="106"/>
      <c r="H434" s="72"/>
      <c r="I434" s="72"/>
    </row>
    <row r="435" spans="1:9" ht="37.5" x14ac:dyDescent="0.25">
      <c r="A435" s="46" t="s">
        <v>96</v>
      </c>
      <c r="B435" s="47" t="s">
        <v>95</v>
      </c>
      <c r="C435" s="47" t="s">
        <v>382</v>
      </c>
      <c r="D435" s="47" t="s">
        <v>6</v>
      </c>
      <c r="E435" s="85">
        <f t="shared" si="30"/>
        <v>763383.02999999991</v>
      </c>
      <c r="F435" s="85">
        <f t="shared" si="30"/>
        <v>802737.58</v>
      </c>
      <c r="G435" s="106"/>
      <c r="H435" s="72"/>
      <c r="I435" s="72"/>
    </row>
    <row r="436" spans="1:9" x14ac:dyDescent="0.25">
      <c r="A436" s="46" t="s">
        <v>90</v>
      </c>
      <c r="B436" s="47" t="s">
        <v>95</v>
      </c>
      <c r="C436" s="47" t="s">
        <v>382</v>
      </c>
      <c r="D436" s="47" t="s">
        <v>91</v>
      </c>
      <c r="E436" s="85">
        <f t="shared" si="30"/>
        <v>763383.02999999991</v>
      </c>
      <c r="F436" s="85">
        <f t="shared" si="30"/>
        <v>802737.58</v>
      </c>
      <c r="G436" s="106"/>
      <c r="H436" s="72"/>
      <c r="I436" s="72"/>
    </row>
    <row r="437" spans="1:9" ht="37.5" x14ac:dyDescent="0.25">
      <c r="A437" s="46" t="s">
        <v>97</v>
      </c>
      <c r="B437" s="47" t="s">
        <v>95</v>
      </c>
      <c r="C437" s="47" t="s">
        <v>382</v>
      </c>
      <c r="D437" s="47" t="s">
        <v>98</v>
      </c>
      <c r="E437" s="85">
        <f>750536.94+12846.09</f>
        <v>763383.02999999991</v>
      </c>
      <c r="F437" s="85">
        <f>764472+38265.58</f>
        <v>802737.58</v>
      </c>
      <c r="G437" s="106"/>
      <c r="H437" s="72"/>
      <c r="I437" s="72"/>
    </row>
    <row r="438" spans="1:9" ht="18.75" customHeight="1" x14ac:dyDescent="0.25">
      <c r="A438" s="46" t="s">
        <v>132</v>
      </c>
      <c r="B438" s="47" t="s">
        <v>95</v>
      </c>
      <c r="C438" s="47" t="s">
        <v>127</v>
      </c>
      <c r="D438" s="47" t="s">
        <v>6</v>
      </c>
      <c r="E438" s="85">
        <f t="shared" ref="E438:F440" si="31">E439</f>
        <v>31000</v>
      </c>
      <c r="F438" s="85">
        <f t="shared" si="31"/>
        <v>50000</v>
      </c>
      <c r="G438" s="106"/>
      <c r="H438" s="72"/>
      <c r="I438" s="72"/>
    </row>
    <row r="439" spans="1:9" ht="18.75" customHeight="1" x14ac:dyDescent="0.25">
      <c r="A439" s="46" t="s">
        <v>555</v>
      </c>
      <c r="B439" s="47" t="s">
        <v>95</v>
      </c>
      <c r="C439" s="47" t="s">
        <v>568</v>
      </c>
      <c r="D439" s="47" t="s">
        <v>6</v>
      </c>
      <c r="E439" s="85">
        <f t="shared" si="31"/>
        <v>31000</v>
      </c>
      <c r="F439" s="85">
        <f t="shared" si="31"/>
        <v>50000</v>
      </c>
      <c r="G439" s="106"/>
      <c r="H439" s="72"/>
      <c r="I439" s="72"/>
    </row>
    <row r="440" spans="1:9" x14ac:dyDescent="0.25">
      <c r="A440" s="46" t="s">
        <v>90</v>
      </c>
      <c r="B440" s="47" t="s">
        <v>95</v>
      </c>
      <c r="C440" s="47" t="s">
        <v>568</v>
      </c>
      <c r="D440" s="47" t="s">
        <v>91</v>
      </c>
      <c r="E440" s="85">
        <f t="shared" si="31"/>
        <v>31000</v>
      </c>
      <c r="F440" s="85">
        <f t="shared" si="31"/>
        <v>50000</v>
      </c>
      <c r="G440" s="106"/>
      <c r="H440" s="72"/>
      <c r="I440" s="72"/>
    </row>
    <row r="441" spans="1:9" x14ac:dyDescent="0.25">
      <c r="A441" s="46" t="s">
        <v>311</v>
      </c>
      <c r="B441" s="47" t="s">
        <v>95</v>
      </c>
      <c r="C441" s="47" t="s">
        <v>568</v>
      </c>
      <c r="D441" s="47" t="s">
        <v>312</v>
      </c>
      <c r="E441" s="85">
        <v>31000</v>
      </c>
      <c r="F441" s="85">
        <v>50000</v>
      </c>
      <c r="G441" s="106"/>
      <c r="H441" s="72"/>
      <c r="I441" s="72"/>
    </row>
    <row r="442" spans="1:9" x14ac:dyDescent="0.25">
      <c r="A442" s="46" t="s">
        <v>123</v>
      </c>
      <c r="B442" s="47" t="s">
        <v>124</v>
      </c>
      <c r="C442" s="47" t="s">
        <v>126</v>
      </c>
      <c r="D442" s="47" t="s">
        <v>6</v>
      </c>
      <c r="E442" s="85">
        <f>E443+E449</f>
        <v>17394759.710000001</v>
      </c>
      <c r="F442" s="85">
        <f>F443+F449</f>
        <v>36034229.920000002</v>
      </c>
      <c r="G442" s="106"/>
      <c r="H442" s="72"/>
      <c r="I442" s="72"/>
    </row>
    <row r="443" spans="1:9" ht="37.5" x14ac:dyDescent="0.25">
      <c r="A443" s="79" t="s">
        <v>410</v>
      </c>
      <c r="B443" s="62" t="s">
        <v>124</v>
      </c>
      <c r="C443" s="62" t="s">
        <v>138</v>
      </c>
      <c r="D443" s="62" t="s">
        <v>6</v>
      </c>
      <c r="E443" s="85">
        <f t="shared" ref="E443:F445" si="32">E444</f>
        <v>1666179</v>
      </c>
      <c r="F443" s="85">
        <f t="shared" si="32"/>
        <v>1379302</v>
      </c>
      <c r="G443" s="106"/>
      <c r="H443" s="72"/>
      <c r="I443" s="72"/>
    </row>
    <row r="444" spans="1:9" ht="37.5" x14ac:dyDescent="0.25">
      <c r="A444" s="46" t="s">
        <v>402</v>
      </c>
      <c r="B444" s="47" t="s">
        <v>124</v>
      </c>
      <c r="C444" s="47" t="s">
        <v>139</v>
      </c>
      <c r="D444" s="47" t="s">
        <v>6</v>
      </c>
      <c r="E444" s="85">
        <f t="shared" si="32"/>
        <v>1666179</v>
      </c>
      <c r="F444" s="85">
        <f t="shared" si="32"/>
        <v>1379302</v>
      </c>
      <c r="G444" s="106"/>
    </row>
    <row r="445" spans="1:9" ht="20.25" customHeight="1" x14ac:dyDescent="0.25">
      <c r="A445" s="80" t="s">
        <v>204</v>
      </c>
      <c r="B445" s="47" t="s">
        <v>124</v>
      </c>
      <c r="C445" s="47" t="s">
        <v>235</v>
      </c>
      <c r="D445" s="47" t="s">
        <v>6</v>
      </c>
      <c r="E445" s="85">
        <f t="shared" si="32"/>
        <v>1666179</v>
      </c>
      <c r="F445" s="85">
        <f t="shared" si="32"/>
        <v>1379302</v>
      </c>
      <c r="G445" s="106"/>
    </row>
    <row r="446" spans="1:9" ht="111.75" customHeight="1" x14ac:dyDescent="0.25">
      <c r="A446" s="29" t="s">
        <v>704</v>
      </c>
      <c r="B446" s="47" t="s">
        <v>124</v>
      </c>
      <c r="C446" s="47" t="s">
        <v>156</v>
      </c>
      <c r="D446" s="47" t="s">
        <v>6</v>
      </c>
      <c r="E446" s="85">
        <f>E447</f>
        <v>1666179</v>
      </c>
      <c r="F446" s="85">
        <f>F447</f>
        <v>1379302</v>
      </c>
      <c r="G446" s="106"/>
    </row>
    <row r="447" spans="1:9" x14ac:dyDescent="0.25">
      <c r="A447" s="46" t="s">
        <v>90</v>
      </c>
      <c r="B447" s="47" t="s">
        <v>124</v>
      </c>
      <c r="C447" s="47" t="s">
        <v>156</v>
      </c>
      <c r="D447" s="47" t="s">
        <v>91</v>
      </c>
      <c r="E447" s="85">
        <f>E448</f>
        <v>1666179</v>
      </c>
      <c r="F447" s="85">
        <f>F448</f>
        <v>1379302</v>
      </c>
      <c r="G447" s="106"/>
    </row>
    <row r="448" spans="1:9" ht="37.5" x14ac:dyDescent="0.25">
      <c r="A448" s="46" t="s">
        <v>97</v>
      </c>
      <c r="B448" s="47" t="s">
        <v>124</v>
      </c>
      <c r="C448" s="47" t="s">
        <v>156</v>
      </c>
      <c r="D448" s="47" t="s">
        <v>98</v>
      </c>
      <c r="E448" s="85">
        <v>1666179</v>
      </c>
      <c r="F448" s="85">
        <v>1379302</v>
      </c>
      <c r="G448" s="106"/>
    </row>
    <row r="449" spans="1:8" ht="18.75" customHeight="1" x14ac:dyDescent="0.25">
      <c r="A449" s="46" t="s">
        <v>132</v>
      </c>
      <c r="B449" s="47" t="s">
        <v>124</v>
      </c>
      <c r="C449" s="47" t="s">
        <v>127</v>
      </c>
      <c r="D449" s="47" t="s">
        <v>6</v>
      </c>
      <c r="E449" s="85">
        <f t="shared" ref="E449:F449" si="33">E450</f>
        <v>15728580.709999999</v>
      </c>
      <c r="F449" s="85">
        <f t="shared" si="33"/>
        <v>34654927.920000002</v>
      </c>
      <c r="G449" s="106"/>
    </row>
    <row r="450" spans="1:8" x14ac:dyDescent="0.25">
      <c r="A450" s="46" t="s">
        <v>279</v>
      </c>
      <c r="B450" s="47" t="s">
        <v>124</v>
      </c>
      <c r="C450" s="47" t="s">
        <v>278</v>
      </c>
      <c r="D450" s="47" t="s">
        <v>6</v>
      </c>
      <c r="E450" s="85">
        <f>E460+E451+E454</f>
        <v>15728580.709999999</v>
      </c>
      <c r="F450" s="85">
        <f>F460+F451+F454</f>
        <v>34654927.920000002</v>
      </c>
      <c r="G450" s="106"/>
    </row>
    <row r="451" spans="1:8" ht="75" x14ac:dyDescent="0.25">
      <c r="A451" s="46" t="s">
        <v>444</v>
      </c>
      <c r="B451" s="47" t="s">
        <v>124</v>
      </c>
      <c r="C451" s="47" t="s">
        <v>445</v>
      </c>
      <c r="D451" s="47" t="s">
        <v>6</v>
      </c>
      <c r="E451" s="85">
        <f>E452</f>
        <v>1077196.26</v>
      </c>
      <c r="F451" s="85">
        <f>F452</f>
        <v>1120283.97</v>
      </c>
      <c r="G451" s="106"/>
    </row>
    <row r="452" spans="1:8" x14ac:dyDescent="0.25">
      <c r="A452" s="46" t="s">
        <v>90</v>
      </c>
      <c r="B452" s="47" t="s">
        <v>124</v>
      </c>
      <c r="C452" s="47" t="s">
        <v>445</v>
      </c>
      <c r="D452" s="47" t="s">
        <v>91</v>
      </c>
      <c r="E452" s="85">
        <f>E453</f>
        <v>1077196.26</v>
      </c>
      <c r="F452" s="85">
        <f>F453</f>
        <v>1120283.97</v>
      </c>
      <c r="G452" s="106"/>
    </row>
    <row r="453" spans="1:8" x14ac:dyDescent="0.25">
      <c r="A453" s="46" t="s">
        <v>92</v>
      </c>
      <c r="B453" s="47" t="s">
        <v>124</v>
      </c>
      <c r="C453" s="47" t="s">
        <v>445</v>
      </c>
      <c r="D453" s="47" t="s">
        <v>93</v>
      </c>
      <c r="E453" s="85">
        <v>1077196.26</v>
      </c>
      <c r="F453" s="85">
        <v>1120283.97</v>
      </c>
      <c r="G453" s="106"/>
    </row>
    <row r="454" spans="1:8" ht="75" customHeight="1" x14ac:dyDescent="0.25">
      <c r="A454" s="29" t="s">
        <v>446</v>
      </c>
      <c r="B454" s="47" t="s">
        <v>124</v>
      </c>
      <c r="C454" s="47" t="s">
        <v>447</v>
      </c>
      <c r="D454" s="47" t="s">
        <v>6</v>
      </c>
      <c r="E454" s="85">
        <f>E455+E457</f>
        <v>14651384.449999999</v>
      </c>
      <c r="F454" s="85">
        <f>F455+F457</f>
        <v>15026713.949999999</v>
      </c>
      <c r="G454" s="106"/>
    </row>
    <row r="455" spans="1:8" ht="37.5" x14ac:dyDescent="0.25">
      <c r="A455" s="46" t="s">
        <v>15</v>
      </c>
      <c r="B455" s="47" t="s">
        <v>124</v>
      </c>
      <c r="C455" s="47" t="s">
        <v>447</v>
      </c>
      <c r="D455" s="47" t="s">
        <v>16</v>
      </c>
      <c r="E455" s="85">
        <f>E456</f>
        <v>130000</v>
      </c>
      <c r="F455" s="85">
        <f>F456</f>
        <v>130000</v>
      </c>
      <c r="G455" s="106"/>
    </row>
    <row r="456" spans="1:8" ht="37.5" x14ac:dyDescent="0.25">
      <c r="A456" s="46" t="s">
        <v>17</v>
      </c>
      <c r="B456" s="47" t="s">
        <v>124</v>
      </c>
      <c r="C456" s="47" t="s">
        <v>447</v>
      </c>
      <c r="D456" s="47" t="s">
        <v>18</v>
      </c>
      <c r="E456" s="85">
        <v>130000</v>
      </c>
      <c r="F456" s="85">
        <v>130000</v>
      </c>
      <c r="G456" s="106"/>
    </row>
    <row r="457" spans="1:8" x14ac:dyDescent="0.25">
      <c r="A457" s="46" t="s">
        <v>90</v>
      </c>
      <c r="B457" s="47" t="s">
        <v>124</v>
      </c>
      <c r="C457" s="47" t="s">
        <v>447</v>
      </c>
      <c r="D457" s="47" t="s">
        <v>91</v>
      </c>
      <c r="E457" s="85">
        <f>E458+E459</f>
        <v>14521384.449999999</v>
      </c>
      <c r="F457" s="85">
        <f>F458+F459</f>
        <v>14896713.949999999</v>
      </c>
      <c r="G457" s="106"/>
    </row>
    <row r="458" spans="1:8" x14ac:dyDescent="0.25">
      <c r="A458" s="46" t="s">
        <v>92</v>
      </c>
      <c r="B458" s="47" t="s">
        <v>124</v>
      </c>
      <c r="C458" s="47" t="s">
        <v>447</v>
      </c>
      <c r="D458" s="47" t="s">
        <v>93</v>
      </c>
      <c r="E458" s="85">
        <v>12721384.449999999</v>
      </c>
      <c r="F458" s="85">
        <v>13096713.949999999</v>
      </c>
      <c r="G458" s="106"/>
    </row>
    <row r="459" spans="1:8" x14ac:dyDescent="0.25">
      <c r="A459" s="46" t="s">
        <v>92</v>
      </c>
      <c r="B459" s="47" t="s">
        <v>124</v>
      </c>
      <c r="C459" s="47" t="s">
        <v>447</v>
      </c>
      <c r="D459" s="47" t="s">
        <v>98</v>
      </c>
      <c r="E459" s="85">
        <v>1800000</v>
      </c>
      <c r="F459" s="85">
        <v>1800000</v>
      </c>
      <c r="G459" s="106"/>
    </row>
    <row r="460" spans="1:8" ht="73.5" customHeight="1" x14ac:dyDescent="0.25">
      <c r="A460" s="29" t="s">
        <v>703</v>
      </c>
      <c r="B460" s="47" t="s">
        <v>124</v>
      </c>
      <c r="C460" s="47" t="s">
        <v>297</v>
      </c>
      <c r="D460" s="47" t="s">
        <v>6</v>
      </c>
      <c r="E460" s="85">
        <f>E461</f>
        <v>0</v>
      </c>
      <c r="F460" s="85">
        <f>F461</f>
        <v>18507930</v>
      </c>
      <c r="G460" s="106"/>
    </row>
    <row r="461" spans="1:8" ht="39" customHeight="1" x14ac:dyDescent="0.25">
      <c r="A461" s="46" t="s">
        <v>265</v>
      </c>
      <c r="B461" s="47" t="s">
        <v>124</v>
      </c>
      <c r="C461" s="47" t="s">
        <v>297</v>
      </c>
      <c r="D461" s="47" t="s">
        <v>266</v>
      </c>
      <c r="E461" s="85">
        <f>E462</f>
        <v>0</v>
      </c>
      <c r="F461" s="85">
        <f>F462</f>
        <v>18507930</v>
      </c>
      <c r="G461" s="106"/>
    </row>
    <row r="462" spans="1:8" x14ac:dyDescent="0.25">
      <c r="A462" s="46" t="s">
        <v>267</v>
      </c>
      <c r="B462" s="47" t="s">
        <v>124</v>
      </c>
      <c r="C462" s="47" t="s">
        <v>297</v>
      </c>
      <c r="D462" s="47" t="s">
        <v>268</v>
      </c>
      <c r="E462" s="85">
        <v>0</v>
      </c>
      <c r="F462" s="85">
        <f>18337930+170000</f>
        <v>18507930</v>
      </c>
      <c r="G462" s="106"/>
    </row>
    <row r="463" spans="1:8" x14ac:dyDescent="0.25">
      <c r="A463" s="44" t="s">
        <v>100</v>
      </c>
      <c r="B463" s="45" t="s">
        <v>101</v>
      </c>
      <c r="C463" s="45" t="s">
        <v>126</v>
      </c>
      <c r="D463" s="45" t="s">
        <v>6</v>
      </c>
      <c r="E463" s="89">
        <f>E464</f>
        <v>2249284</v>
      </c>
      <c r="F463" s="89">
        <f>F464</f>
        <v>711000</v>
      </c>
      <c r="G463" s="107">
        <f>'прил 12 не надо '!F546</f>
        <v>2249284</v>
      </c>
      <c r="H463" s="107">
        <f>'прил 12 не надо '!G546</f>
        <v>711000</v>
      </c>
    </row>
    <row r="464" spans="1:8" x14ac:dyDescent="0.25">
      <c r="A464" s="46" t="s">
        <v>303</v>
      </c>
      <c r="B464" s="47" t="s">
        <v>302</v>
      </c>
      <c r="C464" s="47" t="s">
        <v>126</v>
      </c>
      <c r="D464" s="47" t="s">
        <v>6</v>
      </c>
      <c r="E464" s="85">
        <f>E465+E478</f>
        <v>2249284</v>
      </c>
      <c r="F464" s="85">
        <f>F465+F478</f>
        <v>711000</v>
      </c>
      <c r="G464" s="106"/>
    </row>
    <row r="465" spans="1:7" ht="35.25" customHeight="1" x14ac:dyDescent="0.3">
      <c r="A465" s="149" t="s">
        <v>383</v>
      </c>
      <c r="B465" s="62" t="s">
        <v>302</v>
      </c>
      <c r="C465" s="62" t="s">
        <v>200</v>
      </c>
      <c r="D465" s="62" t="s">
        <v>6</v>
      </c>
      <c r="E465" s="85">
        <f>E466+E472</f>
        <v>2199284</v>
      </c>
      <c r="F465" s="85">
        <f>F466+F472</f>
        <v>661000</v>
      </c>
      <c r="G465" s="106"/>
    </row>
    <row r="466" spans="1:7" ht="35.25" customHeight="1" x14ac:dyDescent="0.3">
      <c r="A466" s="140" t="s">
        <v>213</v>
      </c>
      <c r="B466" s="47" t="s">
        <v>302</v>
      </c>
      <c r="C466" s="47" t="s">
        <v>231</v>
      </c>
      <c r="D466" s="47" t="s">
        <v>6</v>
      </c>
      <c r="E466" s="85">
        <f>E467</f>
        <v>661000</v>
      </c>
      <c r="F466" s="85">
        <f>F467</f>
        <v>661000</v>
      </c>
      <c r="G466" s="106"/>
    </row>
    <row r="467" spans="1:7" ht="18.75" customHeight="1" x14ac:dyDescent="0.25">
      <c r="A467" s="46" t="s">
        <v>102</v>
      </c>
      <c r="B467" s="47" t="s">
        <v>302</v>
      </c>
      <c r="C467" s="47" t="s">
        <v>201</v>
      </c>
      <c r="D467" s="47" t="s">
        <v>6</v>
      </c>
      <c r="E467" s="85">
        <f>E468+E470</f>
        <v>661000</v>
      </c>
      <c r="F467" s="85">
        <f>F468+F470</f>
        <v>661000</v>
      </c>
      <c r="G467" s="106"/>
    </row>
    <row r="468" spans="1:7" ht="18" customHeight="1" x14ac:dyDescent="0.25">
      <c r="A468" s="46" t="s">
        <v>15</v>
      </c>
      <c r="B468" s="47" t="s">
        <v>302</v>
      </c>
      <c r="C468" s="47" t="s">
        <v>201</v>
      </c>
      <c r="D468" s="47" t="s">
        <v>16</v>
      </c>
      <c r="E468" s="85">
        <f>E469</f>
        <v>631000</v>
      </c>
      <c r="F468" s="85">
        <f>F469</f>
        <v>631000</v>
      </c>
      <c r="G468" s="106"/>
    </row>
    <row r="469" spans="1:7" ht="34.5" customHeight="1" x14ac:dyDescent="0.3">
      <c r="A469" s="140" t="s">
        <v>17</v>
      </c>
      <c r="B469" s="47" t="s">
        <v>302</v>
      </c>
      <c r="C469" s="47" t="s">
        <v>201</v>
      </c>
      <c r="D469" s="47" t="s">
        <v>18</v>
      </c>
      <c r="E469" s="85">
        <v>631000</v>
      </c>
      <c r="F469" s="85">
        <v>631000</v>
      </c>
      <c r="G469" s="106"/>
    </row>
    <row r="470" spans="1:7" ht="19.5" customHeight="1" x14ac:dyDescent="0.25">
      <c r="A470" s="46" t="s">
        <v>273</v>
      </c>
      <c r="B470" s="47" t="s">
        <v>302</v>
      </c>
      <c r="C470" s="47" t="s">
        <v>201</v>
      </c>
      <c r="D470" s="47" t="s">
        <v>20</v>
      </c>
      <c r="E470" s="85">
        <f>E471</f>
        <v>30000</v>
      </c>
      <c r="F470" s="85">
        <f>F471</f>
        <v>30000</v>
      </c>
      <c r="G470" s="106"/>
    </row>
    <row r="471" spans="1:7" ht="19.5" customHeight="1" x14ac:dyDescent="0.25">
      <c r="A471" s="46" t="s">
        <v>274</v>
      </c>
      <c r="B471" s="47" t="s">
        <v>302</v>
      </c>
      <c r="C471" s="47" t="s">
        <v>201</v>
      </c>
      <c r="D471" s="47" t="s">
        <v>22</v>
      </c>
      <c r="E471" s="85">
        <v>30000</v>
      </c>
      <c r="F471" s="85">
        <v>30000</v>
      </c>
      <c r="G471" s="106"/>
    </row>
    <row r="472" spans="1:7" ht="19.5" customHeight="1" x14ac:dyDescent="0.25">
      <c r="A472" s="200" t="s">
        <v>384</v>
      </c>
      <c r="B472" s="47" t="s">
        <v>302</v>
      </c>
      <c r="C472" s="47" t="s">
        <v>305</v>
      </c>
      <c r="D472" s="47" t="s">
        <v>6</v>
      </c>
      <c r="E472" s="85">
        <f>E473</f>
        <v>1538284</v>
      </c>
      <c r="F472" s="85">
        <f>F473</f>
        <v>0</v>
      </c>
      <c r="G472" s="106"/>
    </row>
    <row r="473" spans="1:7" ht="19.5" customHeight="1" x14ac:dyDescent="0.25">
      <c r="A473" s="200" t="s">
        <v>283</v>
      </c>
      <c r="B473" s="47" t="s">
        <v>302</v>
      </c>
      <c r="C473" s="47" t="s">
        <v>304</v>
      </c>
      <c r="D473" s="47" t="s">
        <v>6</v>
      </c>
      <c r="E473" s="85">
        <f>E474+E476</f>
        <v>1538284</v>
      </c>
      <c r="F473" s="85">
        <f>F474+F476</f>
        <v>0</v>
      </c>
      <c r="G473" s="106"/>
    </row>
    <row r="474" spans="1:7" ht="19.5" customHeight="1" x14ac:dyDescent="0.25">
      <c r="A474" s="46" t="s">
        <v>37</v>
      </c>
      <c r="B474" s="47" t="s">
        <v>302</v>
      </c>
      <c r="C474" s="47" t="s">
        <v>304</v>
      </c>
      <c r="D474" s="47" t="s">
        <v>38</v>
      </c>
      <c r="E474" s="85">
        <f>E475</f>
        <v>410974</v>
      </c>
      <c r="F474" s="85">
        <f>F475</f>
        <v>0</v>
      </c>
      <c r="G474" s="106"/>
    </row>
    <row r="475" spans="1:7" ht="19.5" customHeight="1" x14ac:dyDescent="0.25">
      <c r="A475" s="46" t="s">
        <v>74</v>
      </c>
      <c r="B475" s="47" t="s">
        <v>302</v>
      </c>
      <c r="C475" s="47" t="s">
        <v>304</v>
      </c>
      <c r="D475" s="47" t="s">
        <v>75</v>
      </c>
      <c r="E475" s="85">
        <v>410974</v>
      </c>
      <c r="F475" s="85">
        <v>0</v>
      </c>
      <c r="G475" s="106"/>
    </row>
    <row r="476" spans="1:7" ht="19.5" customHeight="1" x14ac:dyDescent="0.25">
      <c r="A476" s="200" t="s">
        <v>265</v>
      </c>
      <c r="B476" s="47" t="s">
        <v>302</v>
      </c>
      <c r="C476" s="47" t="s">
        <v>304</v>
      </c>
      <c r="D476" s="47" t="s">
        <v>266</v>
      </c>
      <c r="E476" s="85">
        <f>E477</f>
        <v>1127310</v>
      </c>
      <c r="F476" s="85">
        <f>F477</f>
        <v>0</v>
      </c>
      <c r="G476" s="106"/>
    </row>
    <row r="477" spans="1:7" ht="19.5" customHeight="1" x14ac:dyDescent="0.25">
      <c r="A477" s="200" t="s">
        <v>267</v>
      </c>
      <c r="B477" s="47" t="s">
        <v>302</v>
      </c>
      <c r="C477" s="47" t="s">
        <v>304</v>
      </c>
      <c r="D477" s="47" t="s">
        <v>268</v>
      </c>
      <c r="E477" s="85">
        <v>1127310</v>
      </c>
      <c r="F477" s="85">
        <v>0</v>
      </c>
      <c r="G477" s="106"/>
    </row>
    <row r="478" spans="1:7" ht="37.5" x14ac:dyDescent="0.25">
      <c r="A478" s="79" t="s">
        <v>484</v>
      </c>
      <c r="B478" s="62" t="s">
        <v>302</v>
      </c>
      <c r="C478" s="62" t="s">
        <v>485</v>
      </c>
      <c r="D478" s="62" t="s">
        <v>6</v>
      </c>
      <c r="E478" s="85">
        <f t="shared" ref="E478:F481" si="34">E479</f>
        <v>50000</v>
      </c>
      <c r="F478" s="85">
        <f t="shared" si="34"/>
        <v>50000</v>
      </c>
      <c r="G478" s="106"/>
    </row>
    <row r="479" spans="1:7" ht="19.5" customHeight="1" x14ac:dyDescent="0.25">
      <c r="A479" s="46" t="s">
        <v>486</v>
      </c>
      <c r="B479" s="47" t="s">
        <v>302</v>
      </c>
      <c r="C479" s="47" t="s">
        <v>487</v>
      </c>
      <c r="D479" s="47" t="s">
        <v>6</v>
      </c>
      <c r="E479" s="85">
        <f t="shared" si="34"/>
        <v>50000</v>
      </c>
      <c r="F479" s="85">
        <f t="shared" si="34"/>
        <v>50000</v>
      </c>
      <c r="G479" s="106"/>
    </row>
    <row r="480" spans="1:7" ht="37.5" x14ac:dyDescent="0.25">
      <c r="A480" s="46" t="s">
        <v>488</v>
      </c>
      <c r="B480" s="47" t="s">
        <v>302</v>
      </c>
      <c r="C480" s="47" t="s">
        <v>489</v>
      </c>
      <c r="D480" s="47" t="s">
        <v>6</v>
      </c>
      <c r="E480" s="85">
        <f t="shared" si="34"/>
        <v>50000</v>
      </c>
      <c r="F480" s="85">
        <f t="shared" si="34"/>
        <v>50000</v>
      </c>
      <c r="G480" s="106"/>
    </row>
    <row r="481" spans="1:8" ht="20.25" customHeight="1" x14ac:dyDescent="0.25">
      <c r="A481" s="46" t="s">
        <v>15</v>
      </c>
      <c r="B481" s="47" t="s">
        <v>302</v>
      </c>
      <c r="C481" s="47" t="s">
        <v>489</v>
      </c>
      <c r="D481" s="47" t="s">
        <v>16</v>
      </c>
      <c r="E481" s="85">
        <f t="shared" si="34"/>
        <v>50000</v>
      </c>
      <c r="F481" s="85">
        <f t="shared" si="34"/>
        <v>50000</v>
      </c>
      <c r="G481" s="106"/>
    </row>
    <row r="482" spans="1:8" ht="37.5" x14ac:dyDescent="0.25">
      <c r="A482" s="46" t="s">
        <v>17</v>
      </c>
      <c r="B482" s="47" t="s">
        <v>302</v>
      </c>
      <c r="C482" s="47" t="s">
        <v>489</v>
      </c>
      <c r="D482" s="47" t="s">
        <v>18</v>
      </c>
      <c r="E482" s="85">
        <v>50000</v>
      </c>
      <c r="F482" s="85">
        <v>50000</v>
      </c>
      <c r="G482" s="106"/>
    </row>
    <row r="483" spans="1:8" x14ac:dyDescent="0.25">
      <c r="A483" s="44" t="s">
        <v>103</v>
      </c>
      <c r="B483" s="45" t="s">
        <v>104</v>
      </c>
      <c r="C483" s="45" t="s">
        <v>126</v>
      </c>
      <c r="D483" s="45" t="s">
        <v>6</v>
      </c>
      <c r="E483" s="89">
        <f t="shared" ref="E483:F488" si="35">E484</f>
        <v>1000000</v>
      </c>
      <c r="F483" s="89">
        <f t="shared" si="35"/>
        <v>1000000</v>
      </c>
      <c r="G483" s="107">
        <f>'прил 12 не надо '!F547</f>
        <v>1000000</v>
      </c>
      <c r="H483" s="107">
        <f>'прил 12 не надо '!G547</f>
        <v>1000000</v>
      </c>
    </row>
    <row r="484" spans="1:8" x14ac:dyDescent="0.25">
      <c r="A484" s="46" t="s">
        <v>105</v>
      </c>
      <c r="B484" s="47" t="s">
        <v>106</v>
      </c>
      <c r="C484" s="47" t="s">
        <v>126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8.25" customHeight="1" x14ac:dyDescent="0.25">
      <c r="A485" s="79" t="s">
        <v>440</v>
      </c>
      <c r="B485" s="62" t="s">
        <v>106</v>
      </c>
      <c r="C485" s="62" t="s">
        <v>319</v>
      </c>
      <c r="D485" s="62" t="s">
        <v>6</v>
      </c>
      <c r="E485" s="85">
        <f t="shared" si="35"/>
        <v>1000000</v>
      </c>
      <c r="F485" s="85">
        <f t="shared" si="35"/>
        <v>1000000</v>
      </c>
      <c r="G485" s="106"/>
    </row>
    <row r="486" spans="1:8" ht="37.5" x14ac:dyDescent="0.25">
      <c r="A486" s="49" t="s">
        <v>331</v>
      </c>
      <c r="B486" s="47" t="s">
        <v>106</v>
      </c>
      <c r="C486" s="47" t="s">
        <v>321</v>
      </c>
      <c r="D486" s="47" t="s">
        <v>6</v>
      </c>
      <c r="E486" s="85">
        <f t="shared" si="35"/>
        <v>1000000</v>
      </c>
      <c r="F486" s="85">
        <f t="shared" si="35"/>
        <v>1000000</v>
      </c>
      <c r="G486" s="106"/>
    </row>
    <row r="487" spans="1:8" ht="39.75" customHeight="1" x14ac:dyDescent="0.25">
      <c r="A487" s="46" t="s">
        <v>107</v>
      </c>
      <c r="B487" s="47" t="s">
        <v>106</v>
      </c>
      <c r="C487" s="47" t="s">
        <v>322</v>
      </c>
      <c r="D487" s="47" t="s">
        <v>6</v>
      </c>
      <c r="E487" s="85">
        <f t="shared" si="35"/>
        <v>1000000</v>
      </c>
      <c r="F487" s="85">
        <f t="shared" si="35"/>
        <v>1000000</v>
      </c>
      <c r="G487" s="106"/>
    </row>
    <row r="488" spans="1:8" ht="37.5" x14ac:dyDescent="0.25">
      <c r="A488" s="46" t="s">
        <v>37</v>
      </c>
      <c r="B488" s="47" t="s">
        <v>106</v>
      </c>
      <c r="C488" s="47" t="s">
        <v>322</v>
      </c>
      <c r="D488" s="47" t="s">
        <v>38</v>
      </c>
      <c r="E488" s="85">
        <f t="shared" si="35"/>
        <v>1000000</v>
      </c>
      <c r="F488" s="85">
        <f t="shared" si="35"/>
        <v>1000000</v>
      </c>
      <c r="G488" s="106"/>
    </row>
    <row r="489" spans="1:8" x14ac:dyDescent="0.25">
      <c r="A489" s="46" t="s">
        <v>39</v>
      </c>
      <c r="B489" s="47" t="s">
        <v>106</v>
      </c>
      <c r="C489" s="47" t="s">
        <v>322</v>
      </c>
      <c r="D489" s="47" t="s">
        <v>40</v>
      </c>
      <c r="E489" s="85">
        <v>1000000</v>
      </c>
      <c r="F489" s="85">
        <v>1000000</v>
      </c>
      <c r="G489" s="106"/>
    </row>
    <row r="490" spans="1:8" x14ac:dyDescent="0.3">
      <c r="A490" s="231" t="s">
        <v>118</v>
      </c>
      <c r="B490" s="231"/>
      <c r="C490" s="231"/>
      <c r="D490" s="231"/>
      <c r="E490" s="103">
        <f>E16+E140+E147+E158+E190+E260+E276+E391+E416+E463+E483</f>
        <v>711102961.43999994</v>
      </c>
      <c r="F490" s="103">
        <f>F16+F140+F147+F158+F190+F260+F276+F391+F416+F463+F483</f>
        <v>756354238.40999997</v>
      </c>
      <c r="G490" s="107">
        <f>'прил 12 не надо '!F548</f>
        <v>711102961.44000006</v>
      </c>
      <c r="H490" s="107">
        <f>'прил 12 не надо '!G548</f>
        <v>756354238.40999997</v>
      </c>
    </row>
    <row r="491" spans="1:8" x14ac:dyDescent="0.3">
      <c r="A491" s="52"/>
      <c r="B491" s="52"/>
      <c r="C491" s="52"/>
      <c r="D491" s="52"/>
      <c r="E491" s="56"/>
      <c r="F491" s="54"/>
      <c r="G491" s="106"/>
    </row>
    <row r="492" spans="1:8" x14ac:dyDescent="0.3">
      <c r="A492" s="104"/>
      <c r="B492" s="104"/>
      <c r="C492" s="104"/>
      <c r="D492" s="104"/>
      <c r="E492" s="105">
        <f>G490-E490</f>
        <v>0</v>
      </c>
      <c r="F492" s="105">
        <f>H490-F490</f>
        <v>0</v>
      </c>
      <c r="G492" s="106"/>
    </row>
    <row r="493" spans="1:8" x14ac:dyDescent="0.3">
      <c r="A493" s="54"/>
      <c r="C493" s="57"/>
      <c r="E493" s="58"/>
      <c r="F493" s="54"/>
      <c r="G493" s="106"/>
    </row>
    <row r="494" spans="1:8" x14ac:dyDescent="0.3">
      <c r="A494" s="54"/>
      <c r="C494" s="57"/>
      <c r="E494" s="58"/>
      <c r="F494" s="54"/>
      <c r="G494" s="106"/>
    </row>
    <row r="495" spans="1:8" x14ac:dyDescent="0.3">
      <c r="A495" s="54"/>
      <c r="C495" s="57" t="s">
        <v>138</v>
      </c>
      <c r="E495" s="58">
        <f>E278+E298+E332+E361+E372+E423+E443</f>
        <v>502079346.33000004</v>
      </c>
      <c r="F495" s="58">
        <f>F278+F298+F332+F361+F372+F423+F443</f>
        <v>523738299.83999997</v>
      </c>
      <c r="G495" s="106"/>
    </row>
    <row r="496" spans="1:8" x14ac:dyDescent="0.3">
      <c r="A496" s="54"/>
      <c r="C496" s="57" t="s">
        <v>136</v>
      </c>
      <c r="E496" s="58">
        <f>E348+E393</f>
        <v>38273885.060000002</v>
      </c>
      <c r="F496" s="58">
        <f>F348+F393</f>
        <v>43195771.140000001</v>
      </c>
      <c r="G496" s="106"/>
    </row>
    <row r="497" spans="1:7" x14ac:dyDescent="0.3">
      <c r="A497" s="54"/>
      <c r="C497" s="57" t="s">
        <v>135</v>
      </c>
      <c r="E497" s="58">
        <f>E262</f>
        <v>470000</v>
      </c>
      <c r="F497" s="58">
        <f>F262</f>
        <v>470000</v>
      </c>
      <c r="G497" s="106"/>
    </row>
    <row r="498" spans="1:7" x14ac:dyDescent="0.3">
      <c r="A498" s="54"/>
      <c r="C498" s="57" t="s">
        <v>200</v>
      </c>
      <c r="E498" s="58">
        <f>E465</f>
        <v>2199284</v>
      </c>
      <c r="F498" s="58">
        <f>F465</f>
        <v>661000</v>
      </c>
      <c r="G498" s="106"/>
    </row>
    <row r="499" spans="1:7" x14ac:dyDescent="0.3">
      <c r="A499" s="54"/>
      <c r="C499" s="57" t="s">
        <v>129</v>
      </c>
      <c r="E499" s="58">
        <f>E428</f>
        <v>200000</v>
      </c>
      <c r="F499" s="58">
        <f>F428</f>
        <v>200000</v>
      </c>
      <c r="G499" s="106"/>
    </row>
    <row r="500" spans="1:7" x14ac:dyDescent="0.3">
      <c r="A500" s="54"/>
      <c r="C500" s="57" t="s">
        <v>128</v>
      </c>
      <c r="E500" s="58">
        <f>E66</f>
        <v>18462025</v>
      </c>
      <c r="F500" s="58">
        <f>F66</f>
        <v>18462025</v>
      </c>
      <c r="G500" s="106"/>
    </row>
    <row r="501" spans="1:7" x14ac:dyDescent="0.3">
      <c r="A501" s="54"/>
      <c r="C501" s="57" t="s">
        <v>134</v>
      </c>
      <c r="E501" s="58">
        <f>E203+E221+E255</f>
        <v>2775000</v>
      </c>
      <c r="F501" s="58">
        <f>F203+F221+F255</f>
        <v>2775000</v>
      </c>
      <c r="G501" s="106"/>
    </row>
    <row r="502" spans="1:7" x14ac:dyDescent="0.3">
      <c r="A502" s="54"/>
      <c r="C502" s="57" t="s">
        <v>131</v>
      </c>
      <c r="E502" s="58">
        <f>E82</f>
        <v>50000</v>
      </c>
      <c r="F502" s="58">
        <f>F82</f>
        <v>50000</v>
      </c>
      <c r="G502" s="106"/>
    </row>
    <row r="503" spans="1:7" x14ac:dyDescent="0.3">
      <c r="A503" s="54"/>
      <c r="C503" s="57" t="s">
        <v>419</v>
      </c>
      <c r="E503" s="58"/>
      <c r="F503" s="58"/>
      <c r="G503" s="106"/>
    </row>
    <row r="504" spans="1:7" x14ac:dyDescent="0.3">
      <c r="A504" s="54"/>
      <c r="C504" s="57" t="s">
        <v>380</v>
      </c>
      <c r="E504" s="58">
        <f>E433</f>
        <v>763383.02999999991</v>
      </c>
      <c r="F504" s="58">
        <f>F433</f>
        <v>802737.58</v>
      </c>
      <c r="G504" s="106"/>
    </row>
    <row r="505" spans="1:7" x14ac:dyDescent="0.3">
      <c r="A505" s="54"/>
      <c r="C505" s="57" t="s">
        <v>319</v>
      </c>
      <c r="E505" s="58">
        <f>E87+E485</f>
        <v>2492285</v>
      </c>
      <c r="F505" s="58">
        <f>F87+F485</f>
        <v>2462285</v>
      </c>
      <c r="G505" s="106"/>
    </row>
    <row r="506" spans="1:7" x14ac:dyDescent="0.3">
      <c r="A506" s="54"/>
      <c r="C506" s="57" t="s">
        <v>339</v>
      </c>
      <c r="E506" s="58">
        <f>E172</f>
        <v>12014000</v>
      </c>
      <c r="F506" s="58">
        <f>F172</f>
        <v>13241000</v>
      </c>
      <c r="G506" s="106"/>
    </row>
    <row r="507" spans="1:7" x14ac:dyDescent="0.3">
      <c r="A507" s="54"/>
      <c r="C507" s="57" t="s">
        <v>367</v>
      </c>
      <c r="E507" s="58">
        <f>E271</f>
        <v>45000</v>
      </c>
      <c r="F507" s="58">
        <f>F271</f>
        <v>45000</v>
      </c>
      <c r="G507" s="106"/>
    </row>
    <row r="508" spans="1:7" x14ac:dyDescent="0.3">
      <c r="A508" s="54"/>
      <c r="C508" s="57" t="s">
        <v>344</v>
      </c>
      <c r="E508" s="58">
        <f>E181</f>
        <v>620000</v>
      </c>
      <c r="F508" s="58">
        <f>F181</f>
        <v>620000</v>
      </c>
      <c r="G508" s="106"/>
    </row>
    <row r="509" spans="1:7" x14ac:dyDescent="0.3">
      <c r="A509" s="54"/>
      <c r="C509" s="57" t="s">
        <v>335</v>
      </c>
      <c r="E509" s="58">
        <f>E95+E192</f>
        <v>1640000</v>
      </c>
      <c r="F509" s="58">
        <f>F95+F192</f>
        <v>1640000</v>
      </c>
      <c r="G509" s="106"/>
    </row>
    <row r="510" spans="1:7" x14ac:dyDescent="0.3">
      <c r="A510" s="54"/>
      <c r="C510" s="57" t="s">
        <v>323</v>
      </c>
      <c r="E510" s="58">
        <v>0</v>
      </c>
      <c r="F510" s="58">
        <v>0</v>
      </c>
      <c r="G510" s="106"/>
    </row>
    <row r="511" spans="1:7" x14ac:dyDescent="0.3">
      <c r="A511" s="54"/>
      <c r="C511" s="57" t="s">
        <v>485</v>
      </c>
      <c r="E511" s="58">
        <f>E478</f>
        <v>50000</v>
      </c>
      <c r="F511" s="58">
        <f>F478</f>
        <v>50000</v>
      </c>
      <c r="G511" s="106"/>
    </row>
    <row r="512" spans="1:7" x14ac:dyDescent="0.3">
      <c r="A512" s="54"/>
      <c r="C512" s="57" t="s">
        <v>537</v>
      </c>
      <c r="E512" s="58">
        <f>E229</f>
        <v>6000000</v>
      </c>
      <c r="F512" s="58">
        <f>F229</f>
        <v>6000000</v>
      </c>
      <c r="G512" s="106"/>
    </row>
    <row r="513" spans="1:7" x14ac:dyDescent="0.3">
      <c r="A513" s="54"/>
      <c r="C513" s="57" t="s">
        <v>547</v>
      </c>
      <c r="E513" s="58">
        <f>E240</f>
        <v>20359370.300000001</v>
      </c>
      <c r="F513" s="58">
        <f>F240</f>
        <v>20359370.300000001</v>
      </c>
      <c r="G513" s="106"/>
    </row>
    <row r="514" spans="1:7" x14ac:dyDescent="0.3">
      <c r="A514" s="54"/>
      <c r="C514" s="57" t="s">
        <v>127</v>
      </c>
      <c r="E514" s="58">
        <f>E18+E23+E38+E45+E51+E102+E149+E154+E160+E166+E197+E418+E438+E449+E142</f>
        <v>102609382.71999998</v>
      </c>
      <c r="F514" s="58">
        <f>F18+F23+F38+F45+F51+F102+F149+F154+F160+F166+F197+F418+F438+F449+F142</f>
        <v>121581749.55</v>
      </c>
      <c r="G514" s="106"/>
    </row>
    <row r="515" spans="1:7" x14ac:dyDescent="0.3">
      <c r="A515" s="54"/>
      <c r="C515" s="57"/>
      <c r="E515" s="58">
        <f>SUM(E495:E514)</f>
        <v>711102961.44000006</v>
      </c>
      <c r="F515" s="58">
        <f>SUM(F495:F514)</f>
        <v>756354238.40999997</v>
      </c>
      <c r="G515" s="106"/>
    </row>
    <row r="516" spans="1:7" x14ac:dyDescent="0.3">
      <c r="A516" s="54"/>
      <c r="C516" s="57"/>
      <c r="E516" s="58"/>
      <c r="F516" s="58"/>
      <c r="G516" s="106"/>
    </row>
    <row r="517" spans="1:7" x14ac:dyDescent="0.3">
      <c r="A517" s="54"/>
      <c r="C517" s="57"/>
      <c r="E517" s="58">
        <f>E490-E515</f>
        <v>0</v>
      </c>
      <c r="F517" s="58">
        <f>F490-F515</f>
        <v>0</v>
      </c>
      <c r="G517" s="106"/>
    </row>
    <row r="518" spans="1:7" x14ac:dyDescent="0.3">
      <c r="A518" s="54"/>
      <c r="C518" s="57"/>
      <c r="E518" s="58"/>
      <c r="F518" s="58"/>
      <c r="G518" s="106"/>
    </row>
    <row r="519" spans="1:7" x14ac:dyDescent="0.3">
      <c r="A519" s="54"/>
      <c r="C519" s="57" t="s">
        <v>220</v>
      </c>
      <c r="E519" s="58">
        <f>E280</f>
        <v>110116110.43000001</v>
      </c>
      <c r="F519" s="58">
        <f>F280</f>
        <v>115798708.71000001</v>
      </c>
      <c r="G519" s="106"/>
    </row>
    <row r="520" spans="1:7" x14ac:dyDescent="0.3">
      <c r="A520" s="54"/>
      <c r="C520" s="57" t="s">
        <v>222</v>
      </c>
      <c r="E520" s="58">
        <f>E287</f>
        <v>424603.53</v>
      </c>
      <c r="F520" s="58">
        <f>F287</f>
        <v>140000</v>
      </c>
      <c r="G520" s="106"/>
    </row>
    <row r="521" spans="1:7" x14ac:dyDescent="0.3">
      <c r="A521" s="54"/>
      <c r="C521" s="57" t="s">
        <v>235</v>
      </c>
      <c r="E521" s="58">
        <f>E445</f>
        <v>1666179</v>
      </c>
      <c r="F521" s="58">
        <f>F445</f>
        <v>1379302</v>
      </c>
      <c r="G521" s="106"/>
    </row>
    <row r="522" spans="1:7" x14ac:dyDescent="0.3">
      <c r="A522" s="54"/>
      <c r="C522" s="57" t="s">
        <v>223</v>
      </c>
      <c r="E522" s="58">
        <f>E300</f>
        <v>339456112.73000002</v>
      </c>
      <c r="F522" s="58">
        <f>F300</f>
        <v>357278714.27999997</v>
      </c>
      <c r="G522" s="106"/>
    </row>
    <row r="523" spans="1:7" x14ac:dyDescent="0.3">
      <c r="A523" s="54"/>
      <c r="C523" s="57" t="s">
        <v>221</v>
      </c>
      <c r="E523" s="58">
        <f>E363+E313</f>
        <v>1900963.37</v>
      </c>
      <c r="F523" s="58">
        <f>F363+F313</f>
        <v>270000</v>
      </c>
      <c r="G523" s="106"/>
    </row>
    <row r="524" spans="1:7" x14ac:dyDescent="0.3">
      <c r="A524" s="54"/>
      <c r="C524" s="57" t="s">
        <v>224</v>
      </c>
      <c r="E524" s="58">
        <f>E323</f>
        <v>6226250</v>
      </c>
      <c r="F524" s="58">
        <f>F323</f>
        <v>6226250</v>
      </c>
      <c r="G524" s="106"/>
    </row>
    <row r="525" spans="1:7" x14ac:dyDescent="0.3">
      <c r="A525" s="54"/>
      <c r="C525" s="57" t="s">
        <v>315</v>
      </c>
      <c r="E525" s="58">
        <f>E327</f>
        <v>2263419.4200000004</v>
      </c>
      <c r="F525" s="58">
        <f>F327</f>
        <v>2186840.79</v>
      </c>
      <c r="G525" s="106"/>
    </row>
    <row r="526" spans="1:7" x14ac:dyDescent="0.3">
      <c r="A526" s="54"/>
      <c r="C526" s="57" t="s">
        <v>225</v>
      </c>
      <c r="E526" s="58">
        <f>E334</f>
        <v>16977507.850000001</v>
      </c>
      <c r="F526" s="58">
        <f>F334</f>
        <v>17418284.059999999</v>
      </c>
      <c r="G526" s="106"/>
    </row>
    <row r="527" spans="1:7" x14ac:dyDescent="0.3">
      <c r="A527" s="54"/>
      <c r="C527" s="57" t="s">
        <v>226</v>
      </c>
      <c r="E527" s="58">
        <f>E341</f>
        <v>95500</v>
      </c>
      <c r="F527" s="58">
        <f>F341</f>
        <v>95500</v>
      </c>
      <c r="G527" s="106"/>
    </row>
    <row r="528" spans="1:7" x14ac:dyDescent="0.3">
      <c r="A528" s="54"/>
      <c r="C528" s="57" t="s">
        <v>799</v>
      </c>
      <c r="E528" s="58">
        <f>E338</f>
        <v>1203300</v>
      </c>
      <c r="F528" s="58">
        <f>F338</f>
        <v>1203300</v>
      </c>
      <c r="G528" s="106"/>
    </row>
    <row r="529" spans="1:7" x14ac:dyDescent="0.3">
      <c r="A529" s="54"/>
      <c r="C529" s="57" t="s">
        <v>227</v>
      </c>
      <c r="E529" s="58">
        <f>E373</f>
        <v>19189400</v>
      </c>
      <c r="F529" s="58">
        <f>F373</f>
        <v>19181400</v>
      </c>
      <c r="G529" s="106"/>
    </row>
    <row r="530" spans="1:7" x14ac:dyDescent="0.3">
      <c r="A530" s="54"/>
      <c r="C530" s="57" t="s">
        <v>238</v>
      </c>
      <c r="E530" s="58">
        <f>E367</f>
        <v>100000</v>
      </c>
      <c r="F530" s="58">
        <f>F367</f>
        <v>100000</v>
      </c>
      <c r="G530" s="106"/>
    </row>
    <row r="531" spans="1:7" x14ac:dyDescent="0.3">
      <c r="A531" s="54"/>
      <c r="C531" s="57" t="s">
        <v>479</v>
      </c>
      <c r="E531" s="58">
        <f>E424</f>
        <v>2460000</v>
      </c>
      <c r="F531" s="58">
        <f>F424</f>
        <v>2460000</v>
      </c>
      <c r="G531" s="106"/>
    </row>
    <row r="532" spans="1:7" x14ac:dyDescent="0.3">
      <c r="A532" s="54"/>
      <c r="C532" s="57" t="s">
        <v>228</v>
      </c>
      <c r="E532" s="58">
        <f>E394</f>
        <v>7913005</v>
      </c>
      <c r="F532" s="58">
        <f>F394</f>
        <v>7913005</v>
      </c>
      <c r="G532" s="106"/>
    </row>
    <row r="533" spans="1:7" x14ac:dyDescent="0.3">
      <c r="A533" s="54"/>
      <c r="C533" s="57" t="s">
        <v>229</v>
      </c>
      <c r="E533" s="58">
        <f>E349</f>
        <v>12942789.18</v>
      </c>
      <c r="F533" s="58">
        <f>F349</f>
        <v>13155830.039999999</v>
      </c>
      <c r="G533" s="106"/>
    </row>
    <row r="534" spans="1:7" x14ac:dyDescent="0.3">
      <c r="A534" s="54"/>
      <c r="C534" s="57" t="s">
        <v>230</v>
      </c>
      <c r="E534" s="58">
        <f>E411</f>
        <v>671000</v>
      </c>
      <c r="F534" s="58">
        <f>F411</f>
        <v>671000</v>
      </c>
      <c r="G534" s="106"/>
    </row>
    <row r="535" spans="1:7" x14ac:dyDescent="0.3">
      <c r="A535" s="54"/>
      <c r="C535" s="57" t="s">
        <v>727</v>
      </c>
      <c r="E535" s="58">
        <f>E398</f>
        <v>16747090.880000001</v>
      </c>
      <c r="F535" s="58">
        <f>F398</f>
        <v>17088286.100000001</v>
      </c>
      <c r="G535" s="106"/>
    </row>
    <row r="536" spans="1:7" x14ac:dyDescent="0.3">
      <c r="A536" s="54"/>
      <c r="C536" s="57" t="s">
        <v>643</v>
      </c>
      <c r="E536" s="58">
        <f>E356</f>
        <v>0</v>
      </c>
      <c r="F536" s="58">
        <f>F356</f>
        <v>4367650</v>
      </c>
      <c r="G536" s="106"/>
    </row>
    <row r="537" spans="1:7" x14ac:dyDescent="0.3">
      <c r="A537" s="54"/>
      <c r="C537" s="57" t="s">
        <v>398</v>
      </c>
      <c r="E537" s="58">
        <f>E263</f>
        <v>440000</v>
      </c>
      <c r="F537" s="58">
        <f>F263</f>
        <v>440000</v>
      </c>
      <c r="G537" s="106"/>
    </row>
    <row r="538" spans="1:7" x14ac:dyDescent="0.3">
      <c r="A538" s="54"/>
      <c r="C538" s="57" t="s">
        <v>247</v>
      </c>
      <c r="E538" s="58">
        <f>E267</f>
        <v>30000</v>
      </c>
      <c r="F538" s="58">
        <f>F267</f>
        <v>30000</v>
      </c>
      <c r="G538" s="106"/>
    </row>
    <row r="539" spans="1:7" x14ac:dyDescent="0.3">
      <c r="A539" s="54"/>
      <c r="C539" s="57" t="s">
        <v>231</v>
      </c>
      <c r="E539" s="58">
        <f>E466</f>
        <v>661000</v>
      </c>
      <c r="F539" s="58">
        <f>F466</f>
        <v>661000</v>
      </c>
      <c r="G539" s="106"/>
    </row>
    <row r="540" spans="1:7" x14ac:dyDescent="0.3">
      <c r="A540" s="54"/>
      <c r="C540" s="57" t="s">
        <v>305</v>
      </c>
      <c r="E540" s="58">
        <f>E472</f>
        <v>1538284</v>
      </c>
      <c r="F540" s="58">
        <f>F472</f>
        <v>0</v>
      </c>
      <c r="G540" s="106"/>
    </row>
    <row r="541" spans="1:7" x14ac:dyDescent="0.3">
      <c r="A541" s="54"/>
      <c r="C541" s="57" t="s">
        <v>420</v>
      </c>
      <c r="E541" s="58">
        <f>E429</f>
        <v>200000</v>
      </c>
      <c r="F541" s="58">
        <f>F429</f>
        <v>200000</v>
      </c>
      <c r="G541" s="106"/>
    </row>
    <row r="542" spans="1:7" x14ac:dyDescent="0.3">
      <c r="A542" s="54"/>
      <c r="C542" s="57" t="s">
        <v>317</v>
      </c>
      <c r="E542" s="58">
        <f>E67</f>
        <v>313385</v>
      </c>
      <c r="F542" s="58">
        <f>F67</f>
        <v>313385</v>
      </c>
      <c r="G542" s="106"/>
    </row>
    <row r="543" spans="1:7" x14ac:dyDescent="0.3">
      <c r="A543" s="54"/>
      <c r="C543" s="57" t="s">
        <v>232</v>
      </c>
      <c r="E543" s="58">
        <f>E74</f>
        <v>18148640</v>
      </c>
      <c r="F543" s="58">
        <f>F74</f>
        <v>18148640</v>
      </c>
      <c r="G543" s="106"/>
    </row>
    <row r="544" spans="1:7" x14ac:dyDescent="0.3">
      <c r="A544" s="54"/>
      <c r="C544" s="57" t="s">
        <v>272</v>
      </c>
      <c r="E544" s="58"/>
      <c r="F544" s="58"/>
      <c r="G544" s="106"/>
    </row>
    <row r="545" spans="1:7" x14ac:dyDescent="0.3">
      <c r="A545" s="54"/>
      <c r="C545" s="57" t="s">
        <v>354</v>
      </c>
      <c r="E545" s="58">
        <f>E204+E256</f>
        <v>2225000</v>
      </c>
      <c r="F545" s="58">
        <f>F204+F256</f>
        <v>2225000</v>
      </c>
      <c r="G545" s="106"/>
    </row>
    <row r="546" spans="1:7" x14ac:dyDescent="0.3">
      <c r="A546" s="54"/>
      <c r="C546" s="57" t="s">
        <v>233</v>
      </c>
      <c r="E546" s="58">
        <f>E222</f>
        <v>550000</v>
      </c>
      <c r="F546" s="58">
        <f>F222</f>
        <v>550000</v>
      </c>
      <c r="G546" s="106"/>
    </row>
    <row r="547" spans="1:7" x14ac:dyDescent="0.3">
      <c r="A547" s="54"/>
      <c r="C547" s="57" t="s">
        <v>478</v>
      </c>
      <c r="E547" s="58">
        <v>0</v>
      </c>
      <c r="F547" s="58">
        <v>0</v>
      </c>
      <c r="G547" s="106"/>
    </row>
    <row r="548" spans="1:7" x14ac:dyDescent="0.3">
      <c r="A548" s="54"/>
      <c r="C548" s="57" t="s">
        <v>234</v>
      </c>
      <c r="E548" s="58">
        <f>E83</f>
        <v>50000</v>
      </c>
      <c r="F548" s="58">
        <f>F83</f>
        <v>50000</v>
      </c>
      <c r="G548" s="106"/>
    </row>
    <row r="549" spans="1:7" x14ac:dyDescent="0.3">
      <c r="A549" s="54"/>
      <c r="C549" s="57" t="s">
        <v>421</v>
      </c>
      <c r="E549" s="58"/>
      <c r="F549" s="58"/>
      <c r="G549" s="106"/>
    </row>
    <row r="550" spans="1:7" x14ac:dyDescent="0.3">
      <c r="A550" s="54"/>
      <c r="C550" s="57" t="s">
        <v>381</v>
      </c>
      <c r="E550" s="58">
        <f>E434</f>
        <v>763383.02999999991</v>
      </c>
      <c r="F550" s="58">
        <f>F434</f>
        <v>802737.58</v>
      </c>
      <c r="G550" s="106"/>
    </row>
    <row r="551" spans="1:7" x14ac:dyDescent="0.3">
      <c r="A551" s="54"/>
      <c r="C551" s="57" t="s">
        <v>321</v>
      </c>
      <c r="E551" s="58">
        <f>E88+E486</f>
        <v>2492285</v>
      </c>
      <c r="F551" s="58">
        <f>F88+F486</f>
        <v>2462285</v>
      </c>
      <c r="G551" s="106"/>
    </row>
    <row r="552" spans="1:7" x14ac:dyDescent="0.3">
      <c r="A552" s="54"/>
      <c r="C552" s="57" t="s">
        <v>341</v>
      </c>
      <c r="E552" s="58">
        <f>E173</f>
        <v>12014000</v>
      </c>
      <c r="F552" s="58">
        <f>F173</f>
        <v>13241000</v>
      </c>
      <c r="G552" s="106"/>
    </row>
    <row r="553" spans="1:7" x14ac:dyDescent="0.3">
      <c r="A553" s="54"/>
      <c r="C553" s="57" t="s">
        <v>369</v>
      </c>
      <c r="E553" s="58">
        <f>E272</f>
        <v>45000</v>
      </c>
      <c r="F553" s="58">
        <f>F272</f>
        <v>45000</v>
      </c>
      <c r="G553" s="106"/>
    </row>
    <row r="554" spans="1:7" x14ac:dyDescent="0.3">
      <c r="A554" s="54"/>
      <c r="C554" s="57" t="s">
        <v>422</v>
      </c>
      <c r="E554" s="58"/>
      <c r="F554" s="58"/>
      <c r="G554" s="106"/>
    </row>
    <row r="555" spans="1:7" x14ac:dyDescent="0.3">
      <c r="A555" s="54"/>
      <c r="C555" s="57">
        <v>1495300000</v>
      </c>
      <c r="E555" s="58">
        <f>E182</f>
        <v>300000</v>
      </c>
      <c r="F555" s="58">
        <f>F182</f>
        <v>300000</v>
      </c>
      <c r="G555" s="106"/>
    </row>
    <row r="556" spans="1:7" x14ac:dyDescent="0.3">
      <c r="A556" s="54"/>
      <c r="C556" s="57" t="s">
        <v>393</v>
      </c>
      <c r="E556" s="58">
        <f>E186</f>
        <v>320000</v>
      </c>
      <c r="F556" s="58">
        <f>F186</f>
        <v>320000</v>
      </c>
      <c r="G556" s="106"/>
    </row>
    <row r="557" spans="1:7" x14ac:dyDescent="0.3">
      <c r="A557" s="54"/>
      <c r="C557" s="57" t="s">
        <v>336</v>
      </c>
      <c r="E557" s="58">
        <f>E193+E96</f>
        <v>1640000</v>
      </c>
      <c r="F557" s="58">
        <f>F193+F96</f>
        <v>1640000</v>
      </c>
      <c r="G557" s="106"/>
    </row>
    <row r="558" spans="1:7" x14ac:dyDescent="0.3">
      <c r="A558" s="54"/>
      <c r="C558" s="57" t="s">
        <v>324</v>
      </c>
      <c r="E558" s="58">
        <v>0</v>
      </c>
      <c r="F558" s="58">
        <v>0</v>
      </c>
      <c r="G558" s="106"/>
    </row>
    <row r="559" spans="1:7" x14ac:dyDescent="0.3">
      <c r="A559" s="54"/>
      <c r="C559" s="57" t="s">
        <v>487</v>
      </c>
      <c r="E559" s="58">
        <f>E479</f>
        <v>50000</v>
      </c>
      <c r="F559" s="58">
        <f>F479</f>
        <v>50000</v>
      </c>
      <c r="G559" s="106"/>
    </row>
    <row r="560" spans="1:7" x14ac:dyDescent="0.3">
      <c r="A560" s="54"/>
      <c r="C560" s="57" t="s">
        <v>539</v>
      </c>
      <c r="E560" s="58">
        <f>E230</f>
        <v>6000000</v>
      </c>
      <c r="F560" s="58">
        <f>F230</f>
        <v>6000000</v>
      </c>
      <c r="G560" s="106"/>
    </row>
    <row r="561" spans="1:7" x14ac:dyDescent="0.3">
      <c r="A561" s="54"/>
      <c r="C561" s="57" t="s">
        <v>589</v>
      </c>
      <c r="E561" s="58">
        <f>E242</f>
        <v>7018314.5599999996</v>
      </c>
      <c r="F561" s="58">
        <f>F242</f>
        <v>7018314.5599999996</v>
      </c>
      <c r="G561" s="106"/>
    </row>
    <row r="562" spans="1:7" x14ac:dyDescent="0.3">
      <c r="A562" s="54"/>
      <c r="C562" s="57" t="s">
        <v>594</v>
      </c>
      <c r="E562" s="58">
        <f>E247</f>
        <v>13341055.74</v>
      </c>
      <c r="F562" s="58">
        <f>F247</f>
        <v>13341055.74</v>
      </c>
      <c r="G562" s="106"/>
    </row>
    <row r="563" spans="1:7" x14ac:dyDescent="0.3">
      <c r="A563" s="54"/>
      <c r="C563" s="57" t="s">
        <v>127</v>
      </c>
      <c r="E563" s="58">
        <f>E18+E23+E38+E45+E51+E102+E149+E154+E160+E166+E197+E418+E438+E449+E142</f>
        <v>102609382.71999998</v>
      </c>
      <c r="F563" s="58">
        <f>F18+F23+F38+F45+F51+F102+F149+F154+F160+F166+F197+F418+F438+F449+F142</f>
        <v>121581749.55</v>
      </c>
      <c r="G563" s="106"/>
    </row>
    <row r="564" spans="1:7" x14ac:dyDescent="0.3">
      <c r="A564" s="54"/>
      <c r="C564" s="57"/>
      <c r="E564" s="58">
        <f>SUM(E519:E563)</f>
        <v>711102961.44000006</v>
      </c>
      <c r="F564" s="58">
        <f>SUM(F519:F563)</f>
        <v>756354238.40999997</v>
      </c>
      <c r="G564" s="106"/>
    </row>
    <row r="565" spans="1:7" x14ac:dyDescent="0.3">
      <c r="A565" s="54"/>
      <c r="C565" s="57"/>
      <c r="E565" s="58">
        <f>SUM(E519:E562)</f>
        <v>608493578.72000003</v>
      </c>
      <c r="F565" s="58">
        <f>SUM(F519:F562)</f>
        <v>634772488.86000001</v>
      </c>
      <c r="G565" s="106"/>
    </row>
    <row r="567" spans="1:7" x14ac:dyDescent="0.3">
      <c r="E567" s="58">
        <f>E515-E564</f>
        <v>0</v>
      </c>
      <c r="F567" s="58">
        <f>F515-F564</f>
        <v>0</v>
      </c>
    </row>
  </sheetData>
  <mergeCells count="6">
    <mergeCell ref="A490:D490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view="pageBreakPreview" zoomScale="93" zoomScaleNormal="100" zoomScaleSheetLayoutView="93" workbookViewId="0">
      <selection activeCell="B14" sqref="B14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448</v>
      </c>
    </row>
    <row r="2" spans="1:11" x14ac:dyDescent="0.3">
      <c r="C2" s="77" t="s">
        <v>777</v>
      </c>
    </row>
    <row r="3" spans="1:11" x14ac:dyDescent="0.3">
      <c r="C3" s="77" t="s">
        <v>575</v>
      </c>
    </row>
    <row r="4" spans="1:11" x14ac:dyDescent="0.3">
      <c r="B4" s="232"/>
      <c r="C4" s="232"/>
    </row>
    <row r="5" spans="1:11" x14ac:dyDescent="0.3">
      <c r="C5" s="77" t="s">
        <v>438</v>
      </c>
    </row>
    <row r="6" spans="1:11" x14ac:dyDescent="0.3">
      <c r="C6" s="77" t="s">
        <v>699</v>
      </c>
    </row>
    <row r="7" spans="1:11" x14ac:dyDescent="0.3">
      <c r="C7" s="77" t="s">
        <v>698</v>
      </c>
    </row>
    <row r="8" spans="1:11" x14ac:dyDescent="0.3">
      <c r="C8" s="77" t="s">
        <v>700</v>
      </c>
    </row>
    <row r="9" spans="1:11" x14ac:dyDescent="0.3">
      <c r="A9" s="228" t="s">
        <v>196</v>
      </c>
      <c r="B9" s="237"/>
      <c r="C9" s="237"/>
    </row>
    <row r="10" spans="1:11" x14ac:dyDescent="0.3">
      <c r="A10" s="224" t="s">
        <v>571</v>
      </c>
      <c r="B10" s="238"/>
      <c r="C10" s="238"/>
    </row>
    <row r="11" spans="1:11" s="10" customFormat="1" x14ac:dyDescent="0.3">
      <c r="A11" s="201"/>
      <c r="B11" s="202"/>
      <c r="C11" s="66" t="s">
        <v>414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401</v>
      </c>
      <c r="B13" s="45" t="s">
        <v>138</v>
      </c>
      <c r="C13" s="89">
        <f>C14+C19+C24+C29+C30+C31</f>
        <v>583278200.05999994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425</v>
      </c>
      <c r="B14" s="60" t="s">
        <v>139</v>
      </c>
      <c r="C14" s="102">
        <f>C15+C16+C17+C18</f>
        <v>154609254.75999999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118077623.8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1614889.9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2" t="s">
        <v>636</v>
      </c>
      <c r="B18" s="62" t="s">
        <v>637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426</v>
      </c>
      <c r="B19" s="60" t="s">
        <v>146</v>
      </c>
      <c r="C19" s="210">
        <f>C20+C21+C22+C23</f>
        <v>380913605.30000001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211">
        <v>358172952.50999999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10826745.42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8746797.5999999996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490</v>
      </c>
      <c r="B23" s="62" t="s">
        <v>315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407</v>
      </c>
      <c r="B24" s="60" t="s">
        <v>149</v>
      </c>
      <c r="C24" s="210">
        <f>C25+C26+C27+C28</f>
        <v>24173790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211">
        <v>23484740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287950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307</v>
      </c>
      <c r="B27" s="62" t="s">
        <v>306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798</v>
      </c>
      <c r="B28" s="62" t="s">
        <v>799</v>
      </c>
      <c r="C28" s="87">
        <v>401100</v>
      </c>
      <c r="D28" s="5"/>
      <c r="E28" s="110"/>
      <c r="F28" s="6"/>
      <c r="G28" s="4"/>
      <c r="H28" s="4"/>
      <c r="I28" s="4"/>
      <c r="J28" s="70"/>
      <c r="K28" s="70"/>
    </row>
    <row r="29" spans="1:11" ht="37.5" x14ac:dyDescent="0.25">
      <c r="A29" s="212" t="s">
        <v>209</v>
      </c>
      <c r="B29" s="47" t="s">
        <v>227</v>
      </c>
      <c r="C29" s="87">
        <v>20997550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61" t="s">
        <v>239</v>
      </c>
      <c r="B30" s="62" t="s">
        <v>238</v>
      </c>
      <c r="C30" s="87">
        <v>124000</v>
      </c>
      <c r="D30" s="5"/>
      <c r="E30" s="110"/>
      <c r="F30" s="6"/>
      <c r="G30" s="4"/>
      <c r="H30" s="4"/>
      <c r="I30" s="4"/>
      <c r="J30" s="70"/>
      <c r="K30" s="70"/>
    </row>
    <row r="31" spans="1:11" x14ac:dyDescent="0.25">
      <c r="A31" s="73" t="s">
        <v>797</v>
      </c>
      <c r="B31" s="62" t="s">
        <v>795</v>
      </c>
      <c r="C31" s="87">
        <v>2460000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44" t="s">
        <v>427</v>
      </c>
      <c r="B32" s="45" t="s">
        <v>136</v>
      </c>
      <c r="C32" s="89">
        <f>C33+C34+C35+C36</f>
        <v>52971616.329999998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210</v>
      </c>
      <c r="B33" s="62" t="s">
        <v>228</v>
      </c>
      <c r="C33" s="87">
        <v>8922611.7899999991</v>
      </c>
      <c r="D33" s="5"/>
      <c r="E33" s="110"/>
      <c r="F33" s="6"/>
      <c r="G33" s="4"/>
      <c r="H33" s="4"/>
      <c r="I33" s="4"/>
      <c r="J33" s="70"/>
      <c r="K33" s="70"/>
    </row>
    <row r="34" spans="1:11" ht="37.5" x14ac:dyDescent="0.25">
      <c r="A34" s="61" t="s">
        <v>207</v>
      </c>
      <c r="B34" s="62" t="s">
        <v>229</v>
      </c>
      <c r="C34" s="87">
        <v>16476920</v>
      </c>
      <c r="D34" s="5"/>
      <c r="E34" s="110"/>
      <c r="F34" s="6"/>
      <c r="G34" s="4"/>
      <c r="H34" s="4"/>
      <c r="I34" s="4"/>
      <c r="J34" s="70"/>
      <c r="K34" s="70"/>
    </row>
    <row r="35" spans="1:11" x14ac:dyDescent="0.25">
      <c r="A35" s="61" t="s">
        <v>211</v>
      </c>
      <c r="B35" s="62" t="s">
        <v>230</v>
      </c>
      <c r="C35" s="87">
        <v>2506524.54</v>
      </c>
      <c r="D35" s="5"/>
      <c r="E35" s="110"/>
      <c r="F35" s="6"/>
      <c r="G35" s="4"/>
      <c r="H35" s="4"/>
      <c r="I35" s="4"/>
      <c r="J35" s="70"/>
      <c r="K35" s="70"/>
    </row>
    <row r="36" spans="1:11" ht="26.25" customHeight="1" x14ac:dyDescent="0.25">
      <c r="A36" s="61" t="s">
        <v>728</v>
      </c>
      <c r="B36" s="62" t="s">
        <v>727</v>
      </c>
      <c r="C36" s="87">
        <v>25065560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44" t="s">
        <v>362</v>
      </c>
      <c r="B37" s="45" t="s">
        <v>135</v>
      </c>
      <c r="C37" s="89">
        <f>C38+C39</f>
        <v>470000</v>
      </c>
      <c r="D37" s="5"/>
      <c r="E37" s="110"/>
      <c r="F37" s="6"/>
      <c r="G37" s="4"/>
      <c r="H37" s="4"/>
      <c r="I37" s="4"/>
      <c r="J37" s="70"/>
      <c r="K37" s="70"/>
    </row>
    <row r="38" spans="1:11" ht="37.5" x14ac:dyDescent="0.25">
      <c r="A38" s="61" t="s">
        <v>428</v>
      </c>
      <c r="B38" s="62" t="s">
        <v>398</v>
      </c>
      <c r="C38" s="85">
        <v>440000</v>
      </c>
      <c r="D38" s="5"/>
      <c r="E38" s="110"/>
      <c r="F38" s="6"/>
      <c r="G38" s="4"/>
      <c r="H38" s="4"/>
      <c r="I38" s="4"/>
      <c r="J38" s="70"/>
      <c r="K38" s="70"/>
    </row>
    <row r="39" spans="1:11" x14ac:dyDescent="0.25">
      <c r="A39" s="61" t="s">
        <v>249</v>
      </c>
      <c r="B39" s="62" t="s">
        <v>247</v>
      </c>
      <c r="C39" s="87">
        <v>30000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44" t="s">
        <v>429</v>
      </c>
      <c r="B40" s="45" t="s">
        <v>200</v>
      </c>
      <c r="C40" s="89">
        <f>C41+C42</f>
        <v>5154121.6500000004</v>
      </c>
      <c r="D40" s="5"/>
      <c r="E40" s="110"/>
      <c r="F40" s="6"/>
      <c r="G40" s="4"/>
      <c r="H40" s="4"/>
      <c r="I40" s="4"/>
      <c r="J40" s="70"/>
      <c r="K40" s="70"/>
    </row>
    <row r="41" spans="1:11" ht="37.5" x14ac:dyDescent="0.25">
      <c r="A41" s="61" t="s">
        <v>213</v>
      </c>
      <c r="B41" s="62" t="s">
        <v>231</v>
      </c>
      <c r="C41" s="87">
        <v>661000</v>
      </c>
      <c r="D41" s="5"/>
      <c r="E41" s="110"/>
      <c r="F41" s="6"/>
      <c r="G41" s="4"/>
      <c r="H41" s="4"/>
      <c r="I41" s="4"/>
      <c r="J41" s="70"/>
      <c r="K41" s="70"/>
    </row>
    <row r="42" spans="1:11" x14ac:dyDescent="0.25">
      <c r="A42" s="63" t="s">
        <v>307</v>
      </c>
      <c r="B42" s="62" t="s">
        <v>305</v>
      </c>
      <c r="C42" s="87">
        <v>4493121.6500000004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44" t="s">
        <v>377</v>
      </c>
      <c r="B43" s="45" t="s">
        <v>129</v>
      </c>
      <c r="C43" s="89">
        <f>C44</f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63" t="s">
        <v>430</v>
      </c>
      <c r="B44" s="62" t="s">
        <v>420</v>
      </c>
      <c r="C44" s="87">
        <v>200000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44" t="s">
        <v>431</v>
      </c>
      <c r="B45" s="45" t="s">
        <v>128</v>
      </c>
      <c r="C45" s="89">
        <f>C46+C47+C48</f>
        <v>24888255.09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3" t="s">
        <v>214</v>
      </c>
      <c r="B46" s="62" t="s">
        <v>317</v>
      </c>
      <c r="C46" s="87">
        <v>883385</v>
      </c>
      <c r="D46" s="5"/>
      <c r="E46" s="110"/>
      <c r="F46" s="6"/>
      <c r="G46" s="4"/>
      <c r="H46" s="4"/>
      <c r="I46" s="4"/>
      <c r="J46" s="70"/>
      <c r="K46" s="70"/>
    </row>
    <row r="47" spans="1:11" ht="37.5" x14ac:dyDescent="0.25">
      <c r="A47" s="61" t="s">
        <v>216</v>
      </c>
      <c r="B47" s="62" t="s">
        <v>232</v>
      </c>
      <c r="C47" s="87">
        <v>20952310.09</v>
      </c>
      <c r="D47" s="5"/>
      <c r="E47" s="110"/>
      <c r="F47" s="6"/>
      <c r="G47" s="4"/>
      <c r="H47" s="4"/>
      <c r="I47" s="4"/>
      <c r="J47" s="70"/>
      <c r="K47" s="70"/>
    </row>
    <row r="48" spans="1:11" x14ac:dyDescent="0.25">
      <c r="A48" s="61" t="s">
        <v>743</v>
      </c>
      <c r="B48" s="62" t="s">
        <v>272</v>
      </c>
      <c r="C48" s="87">
        <v>3052560</v>
      </c>
      <c r="D48" s="5"/>
      <c r="E48" s="110"/>
      <c r="F48" s="6"/>
      <c r="G48" s="4"/>
      <c r="H48" s="4"/>
      <c r="I48" s="4"/>
      <c r="J48" s="70"/>
      <c r="K48" s="70"/>
    </row>
    <row r="49" spans="1:11" ht="39" customHeight="1" x14ac:dyDescent="0.25">
      <c r="A49" s="44" t="s">
        <v>432</v>
      </c>
      <c r="B49" s="45" t="s">
        <v>134</v>
      </c>
      <c r="C49" s="89">
        <f>C50+C51+C52</f>
        <v>195836081.63999999</v>
      </c>
      <c r="D49" s="5"/>
      <c r="E49" s="110"/>
      <c r="F49" s="6"/>
      <c r="G49" s="4"/>
      <c r="H49" s="4"/>
      <c r="I49" s="4"/>
      <c r="J49" s="70"/>
      <c r="K49" s="70"/>
    </row>
    <row r="50" spans="1:11" ht="37.5" x14ac:dyDescent="0.25">
      <c r="A50" s="61" t="s">
        <v>217</v>
      </c>
      <c r="B50" s="62" t="s">
        <v>354</v>
      </c>
      <c r="C50" s="87">
        <v>39292000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65" t="s">
        <v>219</v>
      </c>
      <c r="B51" s="62" t="s">
        <v>233</v>
      </c>
      <c r="C51" s="87">
        <v>550000</v>
      </c>
      <c r="D51" s="5"/>
      <c r="E51" s="110"/>
      <c r="F51" s="6"/>
      <c r="G51" s="4"/>
      <c r="H51" s="4"/>
      <c r="I51" s="4"/>
      <c r="J51" s="70"/>
      <c r="K51" s="70"/>
    </row>
    <row r="52" spans="1:11" x14ac:dyDescent="0.25">
      <c r="A52" s="73" t="s">
        <v>477</v>
      </c>
      <c r="B52" s="62" t="s">
        <v>752</v>
      </c>
      <c r="C52" s="87">
        <f>143460299.73+12533781.91</f>
        <v>155994081.63999999</v>
      </c>
      <c r="D52" s="5"/>
      <c r="E52" s="110"/>
      <c r="F52" s="6"/>
      <c r="G52" s="4"/>
      <c r="H52" s="4"/>
      <c r="I52" s="4"/>
      <c r="J52" s="70"/>
      <c r="K52" s="70"/>
    </row>
    <row r="53" spans="1:11" ht="37.5" x14ac:dyDescent="0.3">
      <c r="A53" s="123" t="s">
        <v>439</v>
      </c>
      <c r="B53" s="45" t="s">
        <v>131</v>
      </c>
      <c r="C53" s="89">
        <f>C54</f>
        <v>50000</v>
      </c>
      <c r="D53" s="5"/>
      <c r="E53" s="110"/>
      <c r="F53" s="6"/>
      <c r="G53" s="4"/>
      <c r="H53" s="4"/>
      <c r="I53" s="4"/>
      <c r="J53" s="70"/>
      <c r="K53" s="70"/>
    </row>
    <row r="54" spans="1:11" x14ac:dyDescent="0.25">
      <c r="A54" s="65" t="s">
        <v>328</v>
      </c>
      <c r="B54" s="62" t="s">
        <v>234</v>
      </c>
      <c r="C54" s="87">
        <v>50000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44" t="s">
        <v>433</v>
      </c>
      <c r="B55" s="45" t="s">
        <v>380</v>
      </c>
      <c r="C55" s="89">
        <f>C56</f>
        <v>558600</v>
      </c>
      <c r="D55" s="5"/>
      <c r="E55" s="110"/>
      <c r="F55" s="6"/>
      <c r="G55" s="4"/>
      <c r="H55" s="4"/>
      <c r="I55" s="4"/>
      <c r="J55" s="70"/>
      <c r="K55" s="70"/>
    </row>
    <row r="56" spans="1:11" ht="37.5" x14ac:dyDescent="0.25">
      <c r="A56" s="155" t="s">
        <v>434</v>
      </c>
      <c r="B56" s="62" t="s">
        <v>381</v>
      </c>
      <c r="C56" s="87">
        <v>558600</v>
      </c>
      <c r="D56" s="5"/>
      <c r="E56" s="6"/>
      <c r="F56" s="6"/>
      <c r="G56" s="4"/>
      <c r="H56" s="4"/>
      <c r="I56" s="4"/>
      <c r="J56" s="70"/>
      <c r="K56" s="70"/>
    </row>
    <row r="57" spans="1:11" s="117" customFormat="1" ht="38.25" customHeight="1" x14ac:dyDescent="0.3">
      <c r="A57" s="123" t="s">
        <v>440</v>
      </c>
      <c r="B57" s="112" t="s">
        <v>319</v>
      </c>
      <c r="C57" s="113">
        <f>C58</f>
        <v>4892285</v>
      </c>
      <c r="D57" s="114"/>
      <c r="E57" s="115"/>
      <c r="F57" s="115"/>
      <c r="G57" s="115"/>
      <c r="H57" s="115"/>
      <c r="I57" s="115"/>
      <c r="J57" s="116"/>
      <c r="K57" s="116"/>
    </row>
    <row r="58" spans="1:11" ht="37.5" x14ac:dyDescent="0.25">
      <c r="A58" s="61" t="s">
        <v>250</v>
      </c>
      <c r="B58" s="62" t="s">
        <v>321</v>
      </c>
      <c r="C58" s="87">
        <v>4892285</v>
      </c>
      <c r="D58" s="5"/>
      <c r="E58" s="6"/>
      <c r="F58" s="6"/>
      <c r="G58" s="4"/>
      <c r="H58" s="4"/>
      <c r="I58" s="4"/>
      <c r="J58" s="70"/>
      <c r="K58" s="70"/>
    </row>
    <row r="59" spans="1:11" ht="56.25" x14ac:dyDescent="0.25">
      <c r="A59" s="109" t="s">
        <v>338</v>
      </c>
      <c r="B59" s="45" t="s">
        <v>339</v>
      </c>
      <c r="C59" s="89">
        <f>C60</f>
        <v>46731547.890000001</v>
      </c>
      <c r="D59" s="5"/>
      <c r="E59" s="110"/>
      <c r="F59" s="6"/>
      <c r="G59" s="4"/>
      <c r="H59" s="4"/>
      <c r="I59" s="4"/>
      <c r="J59" s="70"/>
      <c r="K59" s="70"/>
    </row>
    <row r="60" spans="1:11" ht="37.5" x14ac:dyDescent="0.25">
      <c r="A60" s="65" t="s">
        <v>218</v>
      </c>
      <c r="B60" s="62" t="s">
        <v>341</v>
      </c>
      <c r="C60" s="87">
        <v>46731547.890000001</v>
      </c>
      <c r="D60" s="5"/>
      <c r="E60" s="6"/>
      <c r="F60" s="6"/>
      <c r="G60" s="4"/>
      <c r="H60" s="4"/>
      <c r="I60" s="4"/>
      <c r="J60" s="70"/>
      <c r="K60" s="70"/>
    </row>
    <row r="61" spans="1:11" s="3" customFormat="1" ht="54" customHeight="1" x14ac:dyDescent="0.25">
      <c r="A61" s="44" t="s">
        <v>443</v>
      </c>
      <c r="B61" s="60" t="s">
        <v>367</v>
      </c>
      <c r="C61" s="102">
        <f>C62</f>
        <v>45000</v>
      </c>
      <c r="D61" s="95"/>
      <c r="E61" s="110"/>
      <c r="F61" s="110"/>
      <c r="G61" s="101"/>
      <c r="H61" s="101"/>
      <c r="I61" s="101"/>
      <c r="J61" s="111"/>
      <c r="K61" s="111"/>
    </row>
    <row r="62" spans="1:11" ht="21" customHeight="1" x14ac:dyDescent="0.25">
      <c r="A62" s="73" t="s">
        <v>212</v>
      </c>
      <c r="B62" s="62" t="s">
        <v>369</v>
      </c>
      <c r="C62" s="87">
        <v>45000</v>
      </c>
      <c r="D62" s="5"/>
      <c r="E62" s="6"/>
      <c r="F62" s="6"/>
      <c r="G62" s="4"/>
      <c r="H62" s="4"/>
      <c r="I62" s="4"/>
      <c r="J62" s="70"/>
      <c r="K62" s="70"/>
    </row>
    <row r="63" spans="1:11" ht="56.25" x14ac:dyDescent="0.25">
      <c r="A63" s="118" t="s">
        <v>395</v>
      </c>
      <c r="B63" s="45" t="s">
        <v>344</v>
      </c>
      <c r="C63" s="89">
        <f>C64+C65</f>
        <v>620000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435</v>
      </c>
      <c r="B64" s="62" t="s">
        <v>345</v>
      </c>
      <c r="C64" s="87">
        <v>300000</v>
      </c>
      <c r="D64" s="5"/>
      <c r="E64" s="110"/>
      <c r="F64" s="6"/>
      <c r="G64" s="4"/>
      <c r="H64" s="4"/>
      <c r="I64" s="4"/>
      <c r="J64" s="70"/>
      <c r="K64" s="70"/>
    </row>
    <row r="65" spans="1:11" ht="22.5" customHeight="1" x14ac:dyDescent="0.25">
      <c r="A65" s="63" t="s">
        <v>394</v>
      </c>
      <c r="B65" s="62" t="s">
        <v>393</v>
      </c>
      <c r="C65" s="87">
        <v>320000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118" t="s">
        <v>386</v>
      </c>
      <c r="B66" s="45" t="s">
        <v>335</v>
      </c>
      <c r="C66" s="89">
        <f>C67</f>
        <v>8786392.1600000001</v>
      </c>
      <c r="D66" s="5"/>
      <c r="E66" s="110"/>
      <c r="F66" s="6"/>
      <c r="G66" s="4"/>
      <c r="H66" s="4"/>
      <c r="I66" s="4"/>
      <c r="J66" s="70"/>
      <c r="K66" s="70"/>
    </row>
    <row r="67" spans="1:11" ht="37.5" x14ac:dyDescent="0.25">
      <c r="A67" s="61" t="s">
        <v>215</v>
      </c>
      <c r="B67" s="62" t="s">
        <v>336</v>
      </c>
      <c r="C67" s="87">
        <v>8786392.1600000001</v>
      </c>
      <c r="D67" s="5"/>
      <c r="E67" s="6"/>
      <c r="F67" s="6"/>
      <c r="G67" s="4"/>
      <c r="H67" s="4"/>
      <c r="I67" s="4"/>
      <c r="J67" s="70"/>
      <c r="K67" s="70"/>
    </row>
    <row r="68" spans="1:11" s="76" customFormat="1" ht="37.5" x14ac:dyDescent="0.25">
      <c r="A68" s="157" t="s">
        <v>484</v>
      </c>
      <c r="B68" s="45" t="s">
        <v>485</v>
      </c>
      <c r="C68" s="89">
        <f>C69</f>
        <v>50000</v>
      </c>
      <c r="D68" s="119"/>
      <c r="E68" s="120"/>
      <c r="F68" s="119"/>
    </row>
    <row r="69" spans="1:11" s="76" customFormat="1" x14ac:dyDescent="0.25">
      <c r="A69" s="158" t="s">
        <v>486</v>
      </c>
      <c r="B69" s="62" t="s">
        <v>487</v>
      </c>
      <c r="C69" s="87">
        <v>50000</v>
      </c>
      <c r="D69" s="119"/>
      <c r="E69" s="120"/>
      <c r="F69" s="119"/>
    </row>
    <row r="70" spans="1:11" s="3" customFormat="1" ht="37.5" x14ac:dyDescent="0.25">
      <c r="A70" s="44" t="s">
        <v>536</v>
      </c>
      <c r="B70" s="45" t="s">
        <v>537</v>
      </c>
      <c r="C70" s="89">
        <f>C71</f>
        <v>10960858.32</v>
      </c>
      <c r="D70" s="185"/>
      <c r="E70" s="95"/>
      <c r="F70" s="185"/>
    </row>
    <row r="71" spans="1:11" s="76" customFormat="1" ht="23.25" customHeight="1" x14ac:dyDescent="0.25">
      <c r="A71" s="79" t="s">
        <v>538</v>
      </c>
      <c r="B71" s="62">
        <v>1895800000</v>
      </c>
      <c r="C71" s="87">
        <v>10960858.32</v>
      </c>
      <c r="D71" s="119"/>
      <c r="E71" s="120"/>
      <c r="F71" s="119"/>
    </row>
    <row r="72" spans="1:11" s="3" customFormat="1" ht="37.5" customHeight="1" x14ac:dyDescent="0.25">
      <c r="A72" s="44" t="s">
        <v>546</v>
      </c>
      <c r="B72" s="45" t="s">
        <v>547</v>
      </c>
      <c r="C72" s="89">
        <f>C73+C75</f>
        <v>15910408.23</v>
      </c>
      <c r="D72" s="185"/>
      <c r="E72" s="95"/>
      <c r="F72" s="185"/>
    </row>
    <row r="73" spans="1:11" s="3" customFormat="1" ht="37.5" customHeight="1" x14ac:dyDescent="0.25">
      <c r="A73" s="187" t="s">
        <v>587</v>
      </c>
      <c r="B73" s="189">
        <v>1910000000</v>
      </c>
      <c r="C73" s="102">
        <f>C74</f>
        <v>8282327.9500000002</v>
      </c>
      <c r="D73" s="185"/>
      <c r="E73" s="95"/>
      <c r="F73" s="185"/>
    </row>
    <row r="74" spans="1:11" s="3" customFormat="1" ht="18.75" customHeight="1" x14ac:dyDescent="0.25">
      <c r="A74" s="188" t="s">
        <v>586</v>
      </c>
      <c r="B74" s="190" t="s">
        <v>589</v>
      </c>
      <c r="C74" s="87">
        <v>8282327.9500000002</v>
      </c>
      <c r="D74" s="185"/>
      <c r="E74" s="94"/>
      <c r="F74" s="185"/>
    </row>
    <row r="75" spans="1:11" s="3" customFormat="1" ht="37.5" customHeight="1" x14ac:dyDescent="0.25">
      <c r="A75" s="187" t="s">
        <v>591</v>
      </c>
      <c r="B75" s="189">
        <v>1920000000</v>
      </c>
      <c r="C75" s="102">
        <f>C76</f>
        <v>7628080.2800000003</v>
      </c>
      <c r="D75" s="185"/>
      <c r="E75" s="95"/>
      <c r="F75" s="185"/>
    </row>
    <row r="76" spans="1:11" ht="37.5" customHeight="1" x14ac:dyDescent="0.25">
      <c r="A76" s="61" t="s">
        <v>592</v>
      </c>
      <c r="B76" s="190">
        <v>1925900000</v>
      </c>
      <c r="C76" s="87">
        <v>7628080.2800000003</v>
      </c>
    </row>
    <row r="77" spans="1:11" x14ac:dyDescent="0.3">
      <c r="A77" s="231" t="s">
        <v>118</v>
      </c>
      <c r="B77" s="231"/>
      <c r="C77" s="103">
        <f>C13+C32+C37+C40+C43+C45+C49+C53+C55+C57+C59+C61+C63+C66+C68+C70+C72</f>
        <v>951403366.37</v>
      </c>
      <c r="D77" s="5"/>
      <c r="F77" s="5"/>
      <c r="G77" s="4"/>
      <c r="H77" s="4"/>
      <c r="I77" s="4"/>
      <c r="J77" s="70"/>
      <c r="K77" s="70"/>
    </row>
    <row r="78" spans="1:11" x14ac:dyDescent="0.3">
      <c r="A78" s="52"/>
      <c r="B78" s="52"/>
      <c r="C78" s="52"/>
      <c r="E78" s="6"/>
      <c r="F78" s="6"/>
      <c r="G78" s="2"/>
      <c r="H78" s="2"/>
      <c r="I78" s="4"/>
      <c r="J78" s="2"/>
      <c r="K78" s="4"/>
    </row>
    <row r="79" spans="1:11" x14ac:dyDescent="0.3">
      <c r="A79" s="236"/>
      <c r="B79" s="236"/>
      <c r="C79" s="236"/>
      <c r="E79" s="6"/>
      <c r="F79" s="6"/>
      <c r="G79" s="2"/>
      <c r="H79" s="4"/>
      <c r="I79" s="2"/>
      <c r="J79" s="2"/>
      <c r="K79" s="4"/>
    </row>
    <row r="84" spans="1:1" x14ac:dyDescent="0.3">
      <c r="A84" s="54" t="s">
        <v>51</v>
      </c>
    </row>
  </sheetData>
  <mergeCells count="5">
    <mergeCell ref="A79:C79"/>
    <mergeCell ref="A9:C9"/>
    <mergeCell ref="A10:C10"/>
    <mergeCell ref="A77:B77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zoomScale="86" zoomScaleNormal="100" zoomScaleSheetLayoutView="86" workbookViewId="0">
      <selection activeCell="I19" sqref="I19"/>
    </sheetView>
  </sheetViews>
  <sheetFormatPr defaultRowHeight="18.75" x14ac:dyDescent="0.3"/>
  <cols>
    <col min="1" max="1" width="79.7109375" style="147" customWidth="1"/>
    <col min="2" max="2" width="14.85546875" style="54" customWidth="1"/>
    <col min="3" max="3" width="17" style="54" customWidth="1"/>
    <col min="4" max="4" width="16.5703125" style="147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451</v>
      </c>
    </row>
    <row r="2" spans="1:11" x14ac:dyDescent="0.3">
      <c r="D2" s="77" t="s">
        <v>777</v>
      </c>
    </row>
    <row r="3" spans="1:11" x14ac:dyDescent="0.3">
      <c r="D3" s="77" t="s">
        <v>575</v>
      </c>
    </row>
    <row r="4" spans="1:11" x14ac:dyDescent="0.3">
      <c r="C4" s="239"/>
      <c r="D4" s="239"/>
    </row>
    <row r="5" spans="1:11" x14ac:dyDescent="0.3">
      <c r="D5" s="77" t="s">
        <v>475</v>
      </c>
    </row>
    <row r="6" spans="1:11" x14ac:dyDescent="0.3">
      <c r="D6" s="77" t="s">
        <v>699</v>
      </c>
    </row>
    <row r="7" spans="1:11" x14ac:dyDescent="0.3">
      <c r="D7" s="77" t="s">
        <v>698</v>
      </c>
    </row>
    <row r="8" spans="1:11" x14ac:dyDescent="0.3">
      <c r="D8" s="77" t="s">
        <v>700</v>
      </c>
    </row>
    <row r="9" spans="1:11" x14ac:dyDescent="0.3">
      <c r="A9" s="228" t="s">
        <v>196</v>
      </c>
      <c r="B9" s="228"/>
      <c r="C9" s="228"/>
      <c r="D9" s="228"/>
    </row>
    <row r="10" spans="1:11" x14ac:dyDescent="0.3">
      <c r="A10" s="224" t="s">
        <v>476</v>
      </c>
      <c r="B10" s="224"/>
      <c r="C10" s="224"/>
      <c r="D10" s="224"/>
    </row>
    <row r="11" spans="1:11" x14ac:dyDescent="0.3">
      <c r="A11" s="224" t="s">
        <v>570</v>
      </c>
      <c r="B11" s="224"/>
      <c r="C11" s="224"/>
      <c r="D11" s="224"/>
    </row>
    <row r="12" spans="1:11" s="10" customFormat="1" x14ac:dyDescent="0.3">
      <c r="A12" s="150"/>
      <c r="B12" s="161"/>
      <c r="C12" s="151"/>
      <c r="D12" s="66" t="s">
        <v>414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449</v>
      </c>
      <c r="D13" s="43" t="s">
        <v>494</v>
      </c>
    </row>
    <row r="14" spans="1:11" ht="39.75" customHeight="1" x14ac:dyDescent="0.25">
      <c r="A14" s="44" t="s">
        <v>401</v>
      </c>
      <c r="B14" s="45" t="s">
        <v>138</v>
      </c>
      <c r="C14" s="89">
        <f>C15+C19+C24+C28+C29+C30</f>
        <v>502079346.33000004</v>
      </c>
      <c r="D14" s="89">
        <f>D15+D19+D24+D28+D29+D30</f>
        <v>523738299.83999997</v>
      </c>
      <c r="E14" s="6"/>
      <c r="F14" s="6">
        <f>'прил 14 не надо '!E495</f>
        <v>502079346.33000004</v>
      </c>
      <c r="G14" s="6">
        <f>'прил 14 не надо '!F495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425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426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f>1935328.55-34365.18</f>
        <v>1900963.37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6" t="s">
        <v>490</v>
      </c>
      <c r="B23" s="62" t="s">
        <v>315</v>
      </c>
      <c r="C23" s="87">
        <f>2229054.24+34365.18</f>
        <v>2263419.4200000004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407</v>
      </c>
      <c r="B24" s="60" t="s">
        <v>149</v>
      </c>
      <c r="C24" s="102">
        <f>C25+C26+C27</f>
        <v>18276307.850000001</v>
      </c>
      <c r="D24" s="102">
        <f>D25+D26+D27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f>18180807.85-1203300</f>
        <v>16977507.850000001</v>
      </c>
      <c r="D25" s="87">
        <f>18621584.06-1203300</f>
        <v>17418284.059999999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798</v>
      </c>
      <c r="B27" s="62" t="s">
        <v>799</v>
      </c>
      <c r="C27" s="87">
        <v>1203300</v>
      </c>
      <c r="D27" s="87">
        <v>1203300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61" t="s">
        <v>209</v>
      </c>
      <c r="B28" s="62" t="s">
        <v>227</v>
      </c>
      <c r="C28" s="87">
        <v>19189400</v>
      </c>
      <c r="D28" s="87">
        <v>19181400</v>
      </c>
      <c r="E28" s="6"/>
      <c r="F28" s="6"/>
      <c r="G28" s="6"/>
      <c r="H28" s="4"/>
      <c r="I28" s="2"/>
      <c r="J28" s="2"/>
      <c r="K28" s="4"/>
    </row>
    <row r="29" spans="1:11" ht="23.25" customHeight="1" x14ac:dyDescent="0.25">
      <c r="A29" s="61" t="s">
        <v>239</v>
      </c>
      <c r="B29" s="62" t="s">
        <v>238</v>
      </c>
      <c r="C29" s="87">
        <v>100000</v>
      </c>
      <c r="D29" s="87">
        <v>100000</v>
      </c>
      <c r="E29" s="6"/>
      <c r="F29" s="6"/>
      <c r="G29" s="6"/>
      <c r="H29" s="4"/>
      <c r="I29" s="2"/>
      <c r="J29" s="2"/>
      <c r="K29" s="4"/>
    </row>
    <row r="30" spans="1:11" x14ac:dyDescent="0.25">
      <c r="A30" s="73" t="s">
        <v>797</v>
      </c>
      <c r="B30" s="62" t="s">
        <v>795</v>
      </c>
      <c r="C30" s="87">
        <v>2460000</v>
      </c>
      <c r="D30" s="87">
        <v>2460000</v>
      </c>
      <c r="E30" s="6"/>
      <c r="F30" s="6"/>
      <c r="G30" s="6"/>
      <c r="H30" s="4"/>
      <c r="I30" s="2"/>
      <c r="J30" s="2"/>
      <c r="K30" s="4"/>
    </row>
    <row r="31" spans="1:11" ht="39.75" customHeight="1" x14ac:dyDescent="0.25">
      <c r="A31" s="44" t="s">
        <v>427</v>
      </c>
      <c r="B31" s="45" t="s">
        <v>136</v>
      </c>
      <c r="C31" s="89">
        <f>C32+C33+C34+C35+C36</f>
        <v>38273885.060000002</v>
      </c>
      <c r="D31" s="89">
        <f>D32+D33+D34+D35+D36</f>
        <v>43195771.140000001</v>
      </c>
      <c r="E31" s="6"/>
      <c r="F31" s="6">
        <f>'прил 14 не надо '!E496</f>
        <v>38273885.060000002</v>
      </c>
      <c r="G31" s="6">
        <f>'прил 14 не надо '!F496</f>
        <v>43195771.140000001</v>
      </c>
      <c r="H31" s="4"/>
      <c r="I31" s="2"/>
      <c r="J31" s="2"/>
      <c r="K31" s="4"/>
    </row>
    <row r="32" spans="1:11" ht="18.75" customHeight="1" x14ac:dyDescent="0.25">
      <c r="A32" s="61" t="s">
        <v>210</v>
      </c>
      <c r="B32" s="62" t="s">
        <v>228</v>
      </c>
      <c r="C32" s="87">
        <f>24443948.49-16530943.49</f>
        <v>7913004.9999999981</v>
      </c>
      <c r="D32" s="87">
        <f>25032386.34-17119381.34</f>
        <v>7913005</v>
      </c>
      <c r="E32" s="6"/>
      <c r="F32" s="6">
        <f>C31-F31</f>
        <v>0</v>
      </c>
      <c r="G32" s="6">
        <f>D31-G31</f>
        <v>0</v>
      </c>
      <c r="H32" s="4"/>
      <c r="I32" s="2"/>
      <c r="J32" s="2"/>
      <c r="K32" s="4"/>
    </row>
    <row r="33" spans="1:11" ht="36.75" customHeight="1" x14ac:dyDescent="0.25">
      <c r="A33" s="61" t="s">
        <v>207</v>
      </c>
      <c r="B33" s="62" t="s">
        <v>229</v>
      </c>
      <c r="C33" s="87">
        <v>12942789.18</v>
      </c>
      <c r="D33" s="87">
        <v>13155830.039999999</v>
      </c>
      <c r="E33" s="6"/>
      <c r="F33" s="6"/>
      <c r="G33" s="6"/>
      <c r="H33" s="4"/>
      <c r="I33" s="2"/>
      <c r="J33" s="2"/>
      <c r="K33" s="4"/>
    </row>
    <row r="34" spans="1:11" ht="33" customHeight="1" x14ac:dyDescent="0.25">
      <c r="A34" s="61" t="s">
        <v>211</v>
      </c>
      <c r="B34" s="62" t="s">
        <v>230</v>
      </c>
      <c r="C34" s="87">
        <v>671000</v>
      </c>
      <c r="D34" s="87">
        <v>671000</v>
      </c>
      <c r="E34" s="6"/>
      <c r="F34" s="6"/>
      <c r="G34" s="6"/>
      <c r="H34" s="4"/>
      <c r="I34" s="2"/>
      <c r="J34" s="2"/>
      <c r="K34" s="4"/>
    </row>
    <row r="35" spans="1:11" ht="24" customHeight="1" x14ac:dyDescent="0.25">
      <c r="A35" s="155" t="s">
        <v>642</v>
      </c>
      <c r="B35" s="62" t="s">
        <v>643</v>
      </c>
      <c r="C35" s="87">
        <v>0</v>
      </c>
      <c r="D35" s="87">
        <v>4367650</v>
      </c>
      <c r="E35" s="6"/>
      <c r="F35" s="6"/>
      <c r="G35" s="6"/>
      <c r="H35" s="4"/>
      <c r="I35" s="2"/>
      <c r="J35" s="2"/>
      <c r="K35" s="4"/>
    </row>
    <row r="36" spans="1:11" ht="35.25" customHeight="1" x14ac:dyDescent="0.25">
      <c r="A36" s="61" t="s">
        <v>728</v>
      </c>
      <c r="B36" s="62" t="s">
        <v>727</v>
      </c>
      <c r="C36" s="87">
        <f>16544943.49+202147.39</f>
        <v>16747090.880000001</v>
      </c>
      <c r="D36" s="87">
        <v>17088286.100000001</v>
      </c>
      <c r="E36" s="6"/>
      <c r="F36" s="6"/>
      <c r="G36" s="6"/>
      <c r="H36" s="4"/>
      <c r="I36" s="2"/>
      <c r="J36" s="2"/>
      <c r="K36" s="4"/>
    </row>
    <row r="37" spans="1:11" ht="36.75" customHeight="1" x14ac:dyDescent="0.25">
      <c r="A37" s="44" t="s">
        <v>362</v>
      </c>
      <c r="B37" s="45" t="s">
        <v>135</v>
      </c>
      <c r="C37" s="89">
        <f>C38+C39</f>
        <v>470000</v>
      </c>
      <c r="D37" s="89">
        <f>D38+D39</f>
        <v>470000</v>
      </c>
      <c r="E37" s="6"/>
      <c r="F37" s="6">
        <f>'прил 14 не надо '!E497</f>
        <v>470000</v>
      </c>
      <c r="G37" s="6">
        <f>'прил 14 не надо '!F497</f>
        <v>470000</v>
      </c>
      <c r="H37" s="4"/>
      <c r="I37" s="2"/>
      <c r="J37" s="2"/>
      <c r="K37" s="4"/>
    </row>
    <row r="38" spans="1:11" ht="56.25" x14ac:dyDescent="0.25">
      <c r="A38" s="61" t="s">
        <v>428</v>
      </c>
      <c r="B38" s="62" t="s">
        <v>398</v>
      </c>
      <c r="C38" s="85">
        <v>440000</v>
      </c>
      <c r="D38" s="152">
        <v>440000</v>
      </c>
      <c r="E38" s="6"/>
      <c r="F38" s="6">
        <f>C37-F37</f>
        <v>0</v>
      </c>
      <c r="G38" s="6">
        <f>D37-G37</f>
        <v>0</v>
      </c>
      <c r="H38" s="4"/>
      <c r="I38" s="2"/>
      <c r="J38" s="2"/>
      <c r="K38" s="4"/>
    </row>
    <row r="39" spans="1:11" ht="31.5" customHeight="1" x14ac:dyDescent="0.25">
      <c r="A39" s="61" t="s">
        <v>249</v>
      </c>
      <c r="B39" s="62" t="s">
        <v>247</v>
      </c>
      <c r="C39" s="87">
        <v>30000</v>
      </c>
      <c r="D39" s="152">
        <v>30000</v>
      </c>
      <c r="E39" s="6"/>
      <c r="F39" s="6"/>
      <c r="G39" s="6"/>
      <c r="H39" s="4"/>
      <c r="I39" s="2"/>
      <c r="J39" s="2"/>
      <c r="K39" s="4"/>
    </row>
    <row r="40" spans="1:11" ht="38.25" customHeight="1" x14ac:dyDescent="0.25">
      <c r="A40" s="44" t="s">
        <v>429</v>
      </c>
      <c r="B40" s="45" t="s">
        <v>200</v>
      </c>
      <c r="C40" s="89">
        <f>C41+C42</f>
        <v>2199284</v>
      </c>
      <c r="D40" s="89">
        <f>D41+D42</f>
        <v>661000</v>
      </c>
      <c r="E40" s="6"/>
      <c r="F40" s="6">
        <f>'прил 14 не надо '!E498</f>
        <v>2199284</v>
      </c>
      <c r="G40" s="6">
        <f>'прил 14 не надо '!F498</f>
        <v>661000</v>
      </c>
      <c r="H40" s="4"/>
      <c r="I40" s="2"/>
      <c r="J40" s="2"/>
      <c r="K40" s="4"/>
    </row>
    <row r="41" spans="1:11" ht="39" customHeight="1" x14ac:dyDescent="0.25">
      <c r="A41" s="61" t="s">
        <v>213</v>
      </c>
      <c r="B41" s="62" t="s">
        <v>231</v>
      </c>
      <c r="C41" s="87">
        <v>661000</v>
      </c>
      <c r="D41" s="87">
        <v>661000</v>
      </c>
      <c r="E41" s="6"/>
      <c r="F41" s="6">
        <f>C40-F40</f>
        <v>0</v>
      </c>
      <c r="G41" s="6">
        <f>D40-G40</f>
        <v>0</v>
      </c>
      <c r="H41" s="4"/>
      <c r="I41" s="2"/>
      <c r="J41" s="2"/>
      <c r="K41" s="4"/>
    </row>
    <row r="42" spans="1:11" ht="39" customHeight="1" x14ac:dyDescent="0.25">
      <c r="A42" s="63" t="s">
        <v>307</v>
      </c>
      <c r="B42" s="62" t="s">
        <v>305</v>
      </c>
      <c r="C42" s="87">
        <v>1538284</v>
      </c>
      <c r="D42" s="87">
        <v>0</v>
      </c>
      <c r="E42" s="6"/>
      <c r="F42" s="6"/>
      <c r="G42" s="6"/>
      <c r="H42" s="4"/>
      <c r="I42" s="2"/>
      <c r="J42" s="2"/>
      <c r="K42" s="4"/>
    </row>
    <row r="43" spans="1:11" ht="36" customHeight="1" x14ac:dyDescent="0.25">
      <c r="A43" s="44" t="s">
        <v>377</v>
      </c>
      <c r="B43" s="45" t="s">
        <v>129</v>
      </c>
      <c r="C43" s="89">
        <f>C44</f>
        <v>200000</v>
      </c>
      <c r="D43" s="89">
        <f>D44</f>
        <v>200000</v>
      </c>
      <c r="E43" s="6"/>
      <c r="F43" s="6">
        <f>'прил 14 не надо '!E499</f>
        <v>200000</v>
      </c>
      <c r="G43" s="6">
        <f>'прил 14 не надо '!F499</f>
        <v>200000</v>
      </c>
      <c r="H43" s="4"/>
      <c r="I43" s="2"/>
      <c r="J43" s="2"/>
      <c r="K43" s="4"/>
    </row>
    <row r="44" spans="1:11" ht="37.5" x14ac:dyDescent="0.25">
      <c r="A44" s="63" t="s">
        <v>430</v>
      </c>
      <c r="B44" s="62" t="s">
        <v>420</v>
      </c>
      <c r="C44" s="87">
        <v>200000</v>
      </c>
      <c r="D44" s="87">
        <v>200000</v>
      </c>
      <c r="E44" s="6"/>
      <c r="F44" s="6">
        <f>C43-F43</f>
        <v>0</v>
      </c>
      <c r="G44" s="6">
        <f>D43-G43</f>
        <v>0</v>
      </c>
      <c r="H44" s="4"/>
      <c r="I44" s="2"/>
      <c r="J44" s="2"/>
      <c r="K44" s="4"/>
    </row>
    <row r="45" spans="1:11" ht="39" customHeight="1" x14ac:dyDescent="0.25">
      <c r="A45" s="44" t="s">
        <v>431</v>
      </c>
      <c r="B45" s="45" t="s">
        <v>128</v>
      </c>
      <c r="C45" s="89">
        <f>C46+C47</f>
        <v>18462025</v>
      </c>
      <c r="D45" s="89">
        <f>D46+D47</f>
        <v>18462025</v>
      </c>
      <c r="E45" s="6"/>
      <c r="F45" s="6">
        <f>'прил 14 не надо '!E500</f>
        <v>18462025</v>
      </c>
      <c r="G45" s="6">
        <f>'прил 14 не надо '!F500</f>
        <v>18462025</v>
      </c>
      <c r="H45" s="4"/>
      <c r="I45" s="2"/>
      <c r="J45" s="2"/>
      <c r="K45" s="4"/>
    </row>
    <row r="46" spans="1:11" ht="39" customHeight="1" x14ac:dyDescent="0.25">
      <c r="A46" s="63" t="s">
        <v>214</v>
      </c>
      <c r="B46" s="62" t="s">
        <v>317</v>
      </c>
      <c r="C46" s="153">
        <v>313385</v>
      </c>
      <c r="D46" s="153">
        <v>313385</v>
      </c>
      <c r="E46" s="6"/>
      <c r="F46" s="6">
        <f>C45-F45</f>
        <v>0</v>
      </c>
      <c r="G46" s="6">
        <f>D45-G45</f>
        <v>0</v>
      </c>
      <c r="H46" s="4"/>
      <c r="I46" s="2"/>
      <c r="J46" s="2"/>
      <c r="K46" s="4"/>
    </row>
    <row r="47" spans="1:11" ht="37.5" x14ac:dyDescent="0.25">
      <c r="A47" s="61" t="s">
        <v>216</v>
      </c>
      <c r="B47" s="62" t="s">
        <v>232</v>
      </c>
      <c r="C47" s="87">
        <v>18148640</v>
      </c>
      <c r="D47" s="87">
        <v>18148640</v>
      </c>
      <c r="E47" s="6"/>
      <c r="F47" s="6"/>
      <c r="G47" s="6"/>
      <c r="H47" s="4"/>
      <c r="I47" s="2"/>
      <c r="J47" s="2"/>
      <c r="K47" s="4"/>
    </row>
    <row r="48" spans="1:11" ht="56.25" x14ac:dyDescent="0.25">
      <c r="A48" s="44" t="s">
        <v>432</v>
      </c>
      <c r="B48" s="45" t="s">
        <v>134</v>
      </c>
      <c r="C48" s="89">
        <f>C49+C50</f>
        <v>2775000</v>
      </c>
      <c r="D48" s="89">
        <f>D49+D50</f>
        <v>2775000</v>
      </c>
      <c r="E48" s="6"/>
      <c r="F48" s="6">
        <f>'прил 14 не надо '!E501</f>
        <v>2775000</v>
      </c>
      <c r="G48" s="6">
        <f>'прил 14 не надо '!F501</f>
        <v>2775000</v>
      </c>
      <c r="H48" s="4"/>
      <c r="I48" s="2"/>
      <c r="J48" s="2"/>
      <c r="K48" s="4"/>
    </row>
    <row r="49" spans="1:11" ht="37.5" customHeight="1" x14ac:dyDescent="0.25">
      <c r="A49" s="61" t="s">
        <v>217</v>
      </c>
      <c r="B49" s="62" t="s">
        <v>354</v>
      </c>
      <c r="C49" s="87">
        <v>2225000</v>
      </c>
      <c r="D49" s="152">
        <v>2225000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18.75" customHeight="1" x14ac:dyDescent="0.25">
      <c r="A50" s="65" t="s">
        <v>219</v>
      </c>
      <c r="B50" s="62" t="s">
        <v>233</v>
      </c>
      <c r="C50" s="87">
        <v>550000</v>
      </c>
      <c r="D50" s="152">
        <v>550000</v>
      </c>
      <c r="E50" s="6"/>
      <c r="F50" s="6"/>
      <c r="G50" s="6"/>
      <c r="H50" s="4"/>
      <c r="I50" s="2"/>
      <c r="J50" s="2"/>
      <c r="K50" s="4"/>
    </row>
    <row r="51" spans="1:11" ht="37.5" customHeight="1" x14ac:dyDescent="0.3">
      <c r="A51" s="123" t="s">
        <v>439</v>
      </c>
      <c r="B51" s="45" t="s">
        <v>131</v>
      </c>
      <c r="C51" s="89">
        <f>C52</f>
        <v>50000</v>
      </c>
      <c r="D51" s="89">
        <f>D52</f>
        <v>50000</v>
      </c>
      <c r="E51" s="6"/>
      <c r="F51" s="6">
        <f>'прил 14 не надо '!E502</f>
        <v>50000</v>
      </c>
      <c r="G51" s="6">
        <f>'прил 14 не надо '!F502</f>
        <v>50000</v>
      </c>
      <c r="H51" s="4"/>
      <c r="I51" s="2"/>
      <c r="J51" s="2"/>
      <c r="K51" s="4"/>
    </row>
    <row r="52" spans="1:11" x14ac:dyDescent="0.25">
      <c r="A52" s="65" t="s">
        <v>328</v>
      </c>
      <c r="B52" s="62" t="s">
        <v>234</v>
      </c>
      <c r="C52" s="87">
        <v>50000</v>
      </c>
      <c r="D52" s="87">
        <v>50000</v>
      </c>
      <c r="E52" s="6"/>
      <c r="F52" s="6">
        <f>C51-F51</f>
        <v>0</v>
      </c>
      <c r="G52" s="6">
        <f>D51-G51</f>
        <v>0</v>
      </c>
      <c r="H52" s="4"/>
      <c r="I52" s="2"/>
      <c r="J52" s="2"/>
      <c r="K52" s="4"/>
    </row>
    <row r="53" spans="1:11" ht="39.75" customHeight="1" x14ac:dyDescent="0.25">
      <c r="A53" s="44" t="s">
        <v>433</v>
      </c>
      <c r="B53" s="45" t="s">
        <v>380</v>
      </c>
      <c r="C53" s="89">
        <f>C54</f>
        <v>763383.02999999991</v>
      </c>
      <c r="D53" s="89">
        <f>D54</f>
        <v>802737.58</v>
      </c>
      <c r="E53" s="6"/>
      <c r="F53" s="6">
        <f>'прил 14 не надо '!E504</f>
        <v>763383.02999999991</v>
      </c>
      <c r="G53" s="6">
        <f>'прил 14 не надо '!F504</f>
        <v>802737.58</v>
      </c>
      <c r="H53" s="4"/>
      <c r="I53" s="2"/>
      <c r="J53" s="2"/>
      <c r="K53" s="4"/>
    </row>
    <row r="54" spans="1:11" s="76" customFormat="1" ht="36.75" customHeight="1" x14ac:dyDescent="0.25">
      <c r="A54" s="108" t="s">
        <v>434</v>
      </c>
      <c r="B54" s="62" t="s">
        <v>381</v>
      </c>
      <c r="C54" s="87">
        <f>750536.94+12846.09</f>
        <v>763383.02999999991</v>
      </c>
      <c r="D54" s="87">
        <f>764472+38265.58</f>
        <v>802737.58</v>
      </c>
      <c r="E54" s="154"/>
      <c r="F54" s="154">
        <f>C53-F53</f>
        <v>0</v>
      </c>
      <c r="G54" s="154">
        <f>D53-G53</f>
        <v>0</v>
      </c>
      <c r="H54" s="75"/>
      <c r="I54" s="74"/>
      <c r="J54" s="74"/>
      <c r="K54" s="75"/>
    </row>
    <row r="55" spans="1:11" ht="39.75" customHeight="1" x14ac:dyDescent="0.3">
      <c r="A55" s="123" t="s">
        <v>440</v>
      </c>
      <c r="B55" s="45" t="s">
        <v>319</v>
      </c>
      <c r="C55" s="89">
        <f>C56</f>
        <v>2492285</v>
      </c>
      <c r="D55" s="89">
        <f>D56</f>
        <v>2462285</v>
      </c>
      <c r="E55" s="6"/>
      <c r="F55" s="6">
        <f>'прил 14 не надо '!E505</f>
        <v>2492285</v>
      </c>
      <c r="G55" s="6">
        <f>'прил 14 не надо '!F505</f>
        <v>2462285</v>
      </c>
      <c r="H55" s="4"/>
      <c r="I55" s="2"/>
      <c r="J55" s="2"/>
      <c r="K55" s="4"/>
    </row>
    <row r="56" spans="1:11" ht="37.5" x14ac:dyDescent="0.25">
      <c r="A56" s="14" t="s">
        <v>250</v>
      </c>
      <c r="B56" s="62" t="s">
        <v>321</v>
      </c>
      <c r="C56" s="87">
        <v>2492285</v>
      </c>
      <c r="D56" s="152">
        <f>2462285</f>
        <v>2462285</v>
      </c>
      <c r="E56" s="6"/>
      <c r="F56" s="6">
        <f>C55-F55</f>
        <v>0</v>
      </c>
      <c r="G56" s="6">
        <f>D55-G55</f>
        <v>0</v>
      </c>
      <c r="H56" s="4"/>
      <c r="I56" s="2"/>
      <c r="J56" s="2"/>
      <c r="K56" s="4"/>
    </row>
    <row r="57" spans="1:11" ht="56.25" x14ac:dyDescent="0.25">
      <c r="A57" s="109" t="s">
        <v>338</v>
      </c>
      <c r="B57" s="45" t="s">
        <v>339</v>
      </c>
      <c r="C57" s="89">
        <f>C58</f>
        <v>12014000</v>
      </c>
      <c r="D57" s="89">
        <f>D58</f>
        <v>13241000</v>
      </c>
      <c r="E57" s="6"/>
      <c r="F57" s="6">
        <f>'прил 14 не надо '!E506</f>
        <v>12014000</v>
      </c>
      <c r="G57" s="6">
        <f>'прил 14 не надо '!F506</f>
        <v>13241000</v>
      </c>
      <c r="H57" s="4"/>
      <c r="I57" s="2"/>
      <c r="J57" s="2"/>
      <c r="K57" s="4"/>
    </row>
    <row r="58" spans="1:11" ht="33" customHeight="1" x14ac:dyDescent="0.25">
      <c r="A58" s="65" t="s">
        <v>218</v>
      </c>
      <c r="B58" s="62" t="s">
        <v>341</v>
      </c>
      <c r="C58" s="87">
        <f>12588000-574000</f>
        <v>12014000</v>
      </c>
      <c r="D58" s="87">
        <f>12588000+653000</f>
        <v>13241000</v>
      </c>
      <c r="E58" s="6"/>
      <c r="F58" s="6">
        <f>C57-F57</f>
        <v>0</v>
      </c>
      <c r="G58" s="6">
        <f>D57-G57</f>
        <v>0</v>
      </c>
      <c r="H58" s="4"/>
      <c r="I58" s="2"/>
      <c r="J58" s="2"/>
      <c r="K58" s="4"/>
    </row>
    <row r="59" spans="1:11" ht="76.5" customHeight="1" x14ac:dyDescent="0.25">
      <c r="A59" s="44" t="s">
        <v>443</v>
      </c>
      <c r="B59" s="60" t="s">
        <v>367</v>
      </c>
      <c r="C59" s="102">
        <f>C60</f>
        <v>45000</v>
      </c>
      <c r="D59" s="102">
        <f>D60</f>
        <v>45000</v>
      </c>
      <c r="E59" s="6"/>
      <c r="F59" s="6">
        <f>'прил 14 не надо '!E507</f>
        <v>45000</v>
      </c>
      <c r="G59" s="6">
        <f>'прил 14 не надо '!F507</f>
        <v>45000</v>
      </c>
      <c r="H59" s="4"/>
      <c r="I59" s="2"/>
      <c r="J59" s="2"/>
      <c r="K59" s="4"/>
    </row>
    <row r="60" spans="1:11" ht="36" customHeight="1" x14ac:dyDescent="0.25">
      <c r="A60" s="73" t="s">
        <v>212</v>
      </c>
      <c r="B60" s="62" t="s">
        <v>369</v>
      </c>
      <c r="C60" s="87">
        <v>45000</v>
      </c>
      <c r="D60" s="152">
        <v>45000</v>
      </c>
      <c r="E60" s="6"/>
      <c r="F60" s="6">
        <f>C59-F59</f>
        <v>0</v>
      </c>
      <c r="G60" s="6">
        <f>D59-G59</f>
        <v>0</v>
      </c>
      <c r="H60" s="4"/>
      <c r="I60" s="2"/>
      <c r="J60" s="2"/>
      <c r="K60" s="4"/>
    </row>
    <row r="61" spans="1:11" ht="56.25" x14ac:dyDescent="0.25">
      <c r="A61" s="118" t="s">
        <v>395</v>
      </c>
      <c r="B61" s="45" t="s">
        <v>344</v>
      </c>
      <c r="C61" s="89">
        <f>C62+C63</f>
        <v>620000</v>
      </c>
      <c r="D61" s="89">
        <f>D62+D63</f>
        <v>620000</v>
      </c>
      <c r="E61" s="6"/>
      <c r="F61" s="6">
        <f>'прил 14 не надо '!E508</f>
        <v>620000</v>
      </c>
      <c r="G61" s="6">
        <f>'прил 14 не надо '!F508</f>
        <v>620000</v>
      </c>
      <c r="H61" s="4"/>
      <c r="I61" s="2"/>
      <c r="J61" s="2"/>
      <c r="K61" s="4"/>
    </row>
    <row r="62" spans="1:11" ht="37.5" x14ac:dyDescent="0.25">
      <c r="A62" s="63" t="s">
        <v>435</v>
      </c>
      <c r="B62" s="62" t="s">
        <v>345</v>
      </c>
      <c r="C62" s="87">
        <v>300000</v>
      </c>
      <c r="D62" s="87">
        <v>300000</v>
      </c>
      <c r="E62" s="6"/>
      <c r="F62" s="6">
        <f>C61-F61</f>
        <v>0</v>
      </c>
      <c r="G62" s="6">
        <f>D61-G61</f>
        <v>0</v>
      </c>
      <c r="H62" s="4"/>
      <c r="I62" s="2"/>
      <c r="J62" s="2"/>
      <c r="K62" s="4"/>
    </row>
    <row r="63" spans="1:11" ht="37.5" x14ac:dyDescent="0.25">
      <c r="A63" s="63" t="s">
        <v>394</v>
      </c>
      <c r="B63" s="62" t="s">
        <v>393</v>
      </c>
      <c r="C63" s="87">
        <v>320000</v>
      </c>
      <c r="D63" s="87">
        <v>320000</v>
      </c>
      <c r="F63" s="5"/>
      <c r="G63" s="6"/>
      <c r="H63" s="4"/>
      <c r="I63" s="4"/>
      <c r="J63" s="4"/>
      <c r="K63" s="4"/>
    </row>
    <row r="64" spans="1:11" ht="38.25" customHeight="1" x14ac:dyDescent="0.25">
      <c r="A64" s="118" t="s">
        <v>386</v>
      </c>
      <c r="B64" s="45" t="s">
        <v>335</v>
      </c>
      <c r="C64" s="89">
        <f>C65</f>
        <v>1640000</v>
      </c>
      <c r="D64" s="89">
        <f>D65</f>
        <v>1640000</v>
      </c>
      <c r="E64" s="6"/>
      <c r="F64" s="6">
        <f>'прил 14 не надо '!E509</f>
        <v>1640000</v>
      </c>
      <c r="G64" s="6">
        <f>'прил 14 не надо '!F509</f>
        <v>1640000</v>
      </c>
      <c r="H64" s="2"/>
      <c r="I64" s="4"/>
      <c r="J64" s="2"/>
      <c r="K64" s="4"/>
    </row>
    <row r="65" spans="1:11" ht="37.5" x14ac:dyDescent="0.25">
      <c r="A65" s="61" t="s">
        <v>215</v>
      </c>
      <c r="B65" s="62" t="s">
        <v>336</v>
      </c>
      <c r="C65" s="87">
        <v>1640000</v>
      </c>
      <c r="D65" s="87">
        <v>1640000</v>
      </c>
      <c r="E65" s="6"/>
      <c r="F65" s="6">
        <f>C64-F64</f>
        <v>0</v>
      </c>
      <c r="G65" s="6">
        <f>D64-G64</f>
        <v>0</v>
      </c>
      <c r="H65" s="4"/>
      <c r="I65" s="2"/>
      <c r="J65" s="2"/>
      <c r="K65" s="4"/>
    </row>
    <row r="66" spans="1:11" ht="39" customHeight="1" x14ac:dyDescent="0.25">
      <c r="A66" s="157" t="s">
        <v>484</v>
      </c>
      <c r="B66" s="45" t="s">
        <v>485</v>
      </c>
      <c r="C66" s="89">
        <f>C67</f>
        <v>50000</v>
      </c>
      <c r="D66" s="89">
        <f>D67</f>
        <v>50000</v>
      </c>
      <c r="F66" s="5">
        <f>'прил 14 не надо '!E511</f>
        <v>50000</v>
      </c>
      <c r="G66" s="5">
        <f>'прил 14 не надо '!F511</f>
        <v>50000</v>
      </c>
    </row>
    <row r="67" spans="1:11" x14ac:dyDescent="0.25">
      <c r="A67" s="158" t="s">
        <v>486</v>
      </c>
      <c r="B67" s="62" t="s">
        <v>487</v>
      </c>
      <c r="C67" s="87">
        <v>50000</v>
      </c>
      <c r="D67" s="87">
        <v>50000</v>
      </c>
      <c r="F67" s="5">
        <f>C66-F66</f>
        <v>0</v>
      </c>
      <c r="G67" s="5">
        <f>D66-G66</f>
        <v>0</v>
      </c>
    </row>
    <row r="68" spans="1:11" ht="36" customHeight="1" x14ac:dyDescent="0.25">
      <c r="A68" s="44" t="s">
        <v>536</v>
      </c>
      <c r="B68" s="45" t="s">
        <v>537</v>
      </c>
      <c r="C68" s="89">
        <f>C69</f>
        <v>6000000</v>
      </c>
      <c r="D68" s="89">
        <f>D69</f>
        <v>6000000</v>
      </c>
      <c r="F68" s="5">
        <f>'прил 14 не надо '!E512</f>
        <v>6000000</v>
      </c>
      <c r="G68" s="5">
        <f>'прил 14 не надо '!F512</f>
        <v>6000000</v>
      </c>
    </row>
    <row r="69" spans="1:11" ht="37.5" x14ac:dyDescent="0.25">
      <c r="A69" s="79" t="s">
        <v>538</v>
      </c>
      <c r="B69" s="62">
        <v>1895800000</v>
      </c>
      <c r="C69" s="87">
        <v>6000000</v>
      </c>
      <c r="D69" s="87">
        <v>6000000</v>
      </c>
      <c r="F69" s="5">
        <f>C68-F68</f>
        <v>0</v>
      </c>
      <c r="G69" s="5">
        <f>D68-G68</f>
        <v>0</v>
      </c>
    </row>
    <row r="70" spans="1:11" ht="56.25" x14ac:dyDescent="0.25">
      <c r="A70" s="44" t="s">
        <v>546</v>
      </c>
      <c r="B70" s="45" t="s">
        <v>547</v>
      </c>
      <c r="C70" s="89">
        <f>C71+C73</f>
        <v>20359370.300000001</v>
      </c>
      <c r="D70" s="89">
        <f>D71+D73</f>
        <v>20359370.300000001</v>
      </c>
      <c r="F70" s="5">
        <f>'прил 14 не надо '!E513</f>
        <v>20359370.300000001</v>
      </c>
      <c r="G70" s="5">
        <f>'прил 14 не надо '!F513</f>
        <v>20359370.300000001</v>
      </c>
    </row>
    <row r="71" spans="1:11" ht="36" customHeight="1" x14ac:dyDescent="0.25">
      <c r="A71" s="187" t="s">
        <v>587</v>
      </c>
      <c r="B71" s="189">
        <v>1910000000</v>
      </c>
      <c r="C71" s="102">
        <f>C72</f>
        <v>7018314.5599999996</v>
      </c>
      <c r="D71" s="102">
        <f>D72</f>
        <v>7018314.5599999996</v>
      </c>
      <c r="F71" s="5"/>
      <c r="G71" s="5"/>
    </row>
    <row r="72" spans="1:11" ht="20.25" customHeight="1" x14ac:dyDescent="0.25">
      <c r="A72" s="188" t="s">
        <v>586</v>
      </c>
      <c r="B72" s="190" t="s">
        <v>589</v>
      </c>
      <c r="C72" s="87">
        <v>7018314.5599999996</v>
      </c>
      <c r="D72" s="87">
        <f>300000+6718314.56</f>
        <v>7018314.5599999996</v>
      </c>
      <c r="F72" s="5"/>
      <c r="G72" s="5"/>
    </row>
    <row r="73" spans="1:11" ht="40.5" customHeight="1" x14ac:dyDescent="0.25">
      <c r="A73" s="187" t="s">
        <v>591</v>
      </c>
      <c r="B73" s="189">
        <v>1920000000</v>
      </c>
      <c r="C73" s="102">
        <f>C74</f>
        <v>13341055.74</v>
      </c>
      <c r="D73" s="102">
        <f>D74</f>
        <v>13341055.74</v>
      </c>
      <c r="F73" s="5"/>
      <c r="G73" s="5"/>
    </row>
    <row r="74" spans="1:11" ht="37.5" x14ac:dyDescent="0.25">
      <c r="A74" s="61" t="s">
        <v>592</v>
      </c>
      <c r="B74" s="190">
        <v>1925900000</v>
      </c>
      <c r="C74" s="87">
        <v>13341055.74</v>
      </c>
      <c r="D74" s="87">
        <f>300000+13041055.74</f>
        <v>13341055.74</v>
      </c>
      <c r="F74" s="5"/>
      <c r="G74" s="5"/>
    </row>
    <row r="75" spans="1:11" x14ac:dyDescent="0.3">
      <c r="A75" s="231" t="s">
        <v>118</v>
      </c>
      <c r="B75" s="231"/>
      <c r="C75" s="103">
        <f>C14+C31+C37+C40+C43+C45+C48+C51+C53+C55+C57+C59+C61+C64+C66+C68+C70</f>
        <v>608493578.72000003</v>
      </c>
      <c r="D75" s="103">
        <f>D14+D31+D37+D40+D43+D45+D48+D51+D53+D55+D57+D59+D61+D64+D66+D68+D70</f>
        <v>634772488.86000001</v>
      </c>
      <c r="F75" s="5">
        <f>'прил 14 не надо '!E565</f>
        <v>608493578.72000003</v>
      </c>
      <c r="G75" s="5">
        <f>'прил 14 не надо '!F565</f>
        <v>634772488.86000001</v>
      </c>
    </row>
    <row r="77" spans="1:11" x14ac:dyDescent="0.3">
      <c r="A77" s="147" t="s">
        <v>51</v>
      </c>
      <c r="D77" s="54"/>
      <c r="E77" s="1"/>
      <c r="F77" s="5">
        <f>F75-C75</f>
        <v>0</v>
      </c>
      <c r="G77" s="5">
        <f>G75-D75</f>
        <v>0</v>
      </c>
    </row>
  </sheetData>
  <mergeCells count="5">
    <mergeCell ref="A9:D9"/>
    <mergeCell ref="A10:D10"/>
    <mergeCell ref="A11:D11"/>
    <mergeCell ref="A75:B75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776</v>
      </c>
    </row>
    <row r="3" spans="1:8" x14ac:dyDescent="0.3">
      <c r="D3" s="77" t="s">
        <v>575</v>
      </c>
    </row>
    <row r="4" spans="1:8" x14ac:dyDescent="0.3">
      <c r="C4" s="219"/>
      <c r="D4" s="219"/>
    </row>
    <row r="5" spans="1:8" x14ac:dyDescent="0.3">
      <c r="D5" s="77" t="s">
        <v>275</v>
      </c>
    </row>
    <row r="6" spans="1:8" x14ac:dyDescent="0.3">
      <c r="D6" s="77" t="s">
        <v>699</v>
      </c>
    </row>
    <row r="7" spans="1:8" x14ac:dyDescent="0.3">
      <c r="D7" s="77" t="s">
        <v>698</v>
      </c>
    </row>
    <row r="8" spans="1:8" x14ac:dyDescent="0.3">
      <c r="D8" s="77" t="s">
        <v>700</v>
      </c>
    </row>
    <row r="9" spans="1:8" s="8" customFormat="1" ht="23.25" customHeight="1" x14ac:dyDescent="0.25">
      <c r="A9" s="218" t="s">
        <v>157</v>
      </c>
      <c r="B9" s="218"/>
      <c r="C9" s="218"/>
      <c r="D9" s="218"/>
    </row>
    <row r="10" spans="1:8" ht="28.5" customHeight="1" x14ac:dyDescent="0.25">
      <c r="A10" s="217" t="s">
        <v>579</v>
      </c>
      <c r="B10" s="217"/>
      <c r="C10" s="217"/>
      <c r="D10" s="217"/>
    </row>
    <row r="11" spans="1:8" ht="28.5" customHeight="1" x14ac:dyDescent="0.25">
      <c r="A11" s="217" t="s">
        <v>580</v>
      </c>
      <c r="B11" s="217"/>
      <c r="C11" s="217"/>
      <c r="D11" s="217"/>
    </row>
    <row r="12" spans="1:8" ht="23.25" customHeight="1" x14ac:dyDescent="0.3">
      <c r="A12" s="77"/>
      <c r="D12" s="77" t="s">
        <v>414</v>
      </c>
    </row>
    <row r="13" spans="1:8" ht="62.25" customHeight="1" x14ac:dyDescent="0.25">
      <c r="A13" s="162" t="s">
        <v>159</v>
      </c>
      <c r="B13" s="162" t="s">
        <v>160</v>
      </c>
      <c r="C13" s="162" t="s">
        <v>449</v>
      </c>
      <c r="D13" s="162" t="s">
        <v>494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711</v>
      </c>
      <c r="B15" s="19" t="s">
        <v>577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712</v>
      </c>
      <c r="B16" s="19" t="s">
        <v>576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3" zoomScaleNormal="100" zoomScaleSheetLayoutView="93" workbookViewId="0">
      <selection activeCell="C66" sqref="C66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777</v>
      </c>
    </row>
    <row r="3" spans="1:3" x14ac:dyDescent="0.3">
      <c r="C3" s="77" t="s">
        <v>575</v>
      </c>
    </row>
    <row r="4" spans="1:3" x14ac:dyDescent="0.3">
      <c r="B4" s="222"/>
      <c r="C4" s="222"/>
    </row>
    <row r="5" spans="1:3" x14ac:dyDescent="0.3">
      <c r="C5" s="77" t="s">
        <v>255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21" t="s">
        <v>242</v>
      </c>
      <c r="B9" s="221"/>
      <c r="C9" s="221"/>
    </row>
    <row r="10" spans="1:3" x14ac:dyDescent="0.3">
      <c r="A10" s="220" t="s">
        <v>582</v>
      </c>
      <c r="B10" s="220"/>
      <c r="C10" s="220"/>
    </row>
    <row r="11" spans="1:3" x14ac:dyDescent="0.3">
      <c r="C11" s="66" t="s">
        <v>414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343531250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12428000</v>
      </c>
    </row>
    <row r="19" spans="1:3" ht="37.5" x14ac:dyDescent="0.3">
      <c r="A19" s="26" t="s">
        <v>500</v>
      </c>
      <c r="B19" s="28" t="s">
        <v>501</v>
      </c>
      <c r="C19" s="97">
        <v>525000</v>
      </c>
    </row>
    <row r="20" spans="1:3" x14ac:dyDescent="0.3">
      <c r="A20" s="26" t="s">
        <v>713</v>
      </c>
      <c r="B20" s="28" t="s">
        <v>714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2800000</v>
      </c>
    </row>
    <row r="22" spans="1:3" ht="37.5" x14ac:dyDescent="0.3">
      <c r="A22" s="26" t="s">
        <v>791</v>
      </c>
      <c r="B22" s="28" t="s">
        <v>652</v>
      </c>
      <c r="C22" s="97">
        <v>6603000</v>
      </c>
    </row>
    <row r="23" spans="1:3" x14ac:dyDescent="0.3">
      <c r="A23" s="26" t="s">
        <v>503</v>
      </c>
      <c r="B23" s="28" t="s">
        <v>504</v>
      </c>
      <c r="C23" s="97">
        <f>C24+C25</f>
        <v>27900000</v>
      </c>
    </row>
    <row r="24" spans="1:3" ht="36.75" customHeight="1" x14ac:dyDescent="0.3">
      <c r="A24" s="26" t="s">
        <v>685</v>
      </c>
      <c r="B24" s="28" t="s">
        <v>653</v>
      </c>
      <c r="C24" s="97">
        <v>3900000</v>
      </c>
    </row>
    <row r="25" spans="1:3" ht="18.75" customHeight="1" x14ac:dyDescent="0.3">
      <c r="A25" s="26" t="s">
        <v>506</v>
      </c>
      <c r="B25" s="28" t="s">
        <v>505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507</v>
      </c>
      <c r="B27" s="28" t="s">
        <v>508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15470000</v>
      </c>
    </row>
    <row r="29" spans="1:3" ht="73.5" customHeight="1" x14ac:dyDescent="0.3">
      <c r="A29" s="26" t="s">
        <v>649</v>
      </c>
      <c r="B29" s="28" t="s">
        <v>654</v>
      </c>
      <c r="C29" s="97">
        <v>10370000</v>
      </c>
    </row>
    <row r="30" spans="1:3" ht="37.5" customHeight="1" x14ac:dyDescent="0.3">
      <c r="A30" s="26" t="s">
        <v>650</v>
      </c>
      <c r="B30" s="28" t="s">
        <v>655</v>
      </c>
      <c r="C30" s="97">
        <v>3100000</v>
      </c>
    </row>
    <row r="31" spans="1:3" ht="74.25" customHeight="1" x14ac:dyDescent="0.3">
      <c r="A31" s="26" t="s">
        <v>651</v>
      </c>
      <c r="B31" s="28" t="s">
        <v>656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675</v>
      </c>
      <c r="B35" s="28" t="s">
        <v>657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3872850</v>
      </c>
    </row>
    <row r="37" spans="1:3" ht="77.25" customHeight="1" x14ac:dyDescent="0.3">
      <c r="A37" s="26" t="s">
        <v>792</v>
      </c>
      <c r="B37" s="28" t="s">
        <v>793</v>
      </c>
      <c r="C37" s="97">
        <v>2620850</v>
      </c>
    </row>
    <row r="38" spans="1:3" ht="57" customHeight="1" x14ac:dyDescent="0.3">
      <c r="A38" s="26" t="s">
        <v>677</v>
      </c>
      <c r="B38" s="28" t="s">
        <v>659</v>
      </c>
      <c r="C38" s="97">
        <v>1252000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509</v>
      </c>
      <c r="B40" s="29" t="s">
        <v>510</v>
      </c>
      <c r="C40" s="98">
        <f>C41</f>
        <v>28000</v>
      </c>
    </row>
    <row r="41" spans="1:3" ht="18.75" customHeight="1" x14ac:dyDescent="0.3">
      <c r="A41" s="26" t="s">
        <v>678</v>
      </c>
      <c r="B41" s="28" t="s">
        <v>660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717510746.70000005</v>
      </c>
    </row>
    <row r="43" spans="1:3" ht="38.25" customHeight="1" x14ac:dyDescent="0.3">
      <c r="A43" s="32" t="s">
        <v>195</v>
      </c>
      <c r="B43" s="32" t="s">
        <v>244</v>
      </c>
      <c r="C43" s="84">
        <f>C47+C55+C66+C44</f>
        <v>717510746.70000005</v>
      </c>
    </row>
    <row r="44" spans="1:3" ht="38.25" customHeight="1" x14ac:dyDescent="0.3">
      <c r="A44" s="32" t="s">
        <v>754</v>
      </c>
      <c r="B44" s="32" t="s">
        <v>755</v>
      </c>
      <c r="C44" s="84">
        <f>C46+C45</f>
        <v>58735270</v>
      </c>
    </row>
    <row r="45" spans="1:3" ht="38.25" customHeight="1" x14ac:dyDescent="0.3">
      <c r="A45" s="32" t="s">
        <v>771</v>
      </c>
      <c r="B45" s="32" t="s">
        <v>770</v>
      </c>
      <c r="C45" s="84">
        <f>6062770+11069500</f>
        <v>17132270</v>
      </c>
    </row>
    <row r="46" spans="1:3" ht="38.25" customHeight="1" x14ac:dyDescent="0.3">
      <c r="A46" s="32" t="s">
        <v>756</v>
      </c>
      <c r="B46" s="32" t="s">
        <v>757</v>
      </c>
      <c r="C46" s="84">
        <v>41603000</v>
      </c>
    </row>
    <row r="47" spans="1:3" ht="38.25" customHeight="1" x14ac:dyDescent="0.3">
      <c r="A47" s="32" t="s">
        <v>300</v>
      </c>
      <c r="B47" s="32" t="s">
        <v>291</v>
      </c>
      <c r="C47" s="84">
        <f>C50+C51+C53+C54+C49+C48+C52</f>
        <v>257230612.88999999</v>
      </c>
    </row>
    <row r="48" spans="1:3" ht="58.5" customHeight="1" x14ac:dyDescent="0.3">
      <c r="A48" s="32" t="s">
        <v>720</v>
      </c>
      <c r="B48" s="32" t="s">
        <v>719</v>
      </c>
      <c r="C48" s="84">
        <v>2383135.7799999998</v>
      </c>
    </row>
    <row r="49" spans="1:8" ht="58.5" customHeight="1" x14ac:dyDescent="0.3">
      <c r="A49" s="32" t="s">
        <v>718</v>
      </c>
      <c r="B49" s="32" t="s">
        <v>717</v>
      </c>
      <c r="C49" s="84">
        <v>2966378</v>
      </c>
    </row>
    <row r="50" spans="1:8" ht="77.25" customHeight="1" x14ac:dyDescent="0.3">
      <c r="A50" s="32" t="s">
        <v>679</v>
      </c>
      <c r="B50" s="32" t="s">
        <v>661</v>
      </c>
      <c r="C50" s="84">
        <v>30570498.050000001</v>
      </c>
    </row>
    <row r="51" spans="1:8" ht="38.25" customHeight="1" x14ac:dyDescent="0.3">
      <c r="A51" s="32" t="s">
        <v>680</v>
      </c>
      <c r="B51" s="34" t="s">
        <v>662</v>
      </c>
      <c r="C51" s="84">
        <f>143460299.73+12533781.91</f>
        <v>155994081.63999999</v>
      </c>
    </row>
    <row r="52" spans="1:8" ht="38.25" customHeight="1" x14ac:dyDescent="0.3">
      <c r="A52" s="32" t="s">
        <v>716</v>
      </c>
      <c r="B52" s="34" t="s">
        <v>715</v>
      </c>
      <c r="C52" s="84">
        <v>385100</v>
      </c>
    </row>
    <row r="53" spans="1:8" ht="38.25" customHeight="1" x14ac:dyDescent="0.3">
      <c r="A53" s="32" t="s">
        <v>681</v>
      </c>
      <c r="B53" s="34" t="s">
        <v>663</v>
      </c>
      <c r="C53" s="84">
        <v>6815762.04</v>
      </c>
    </row>
    <row r="54" spans="1:8" ht="20.25" customHeight="1" x14ac:dyDescent="0.3">
      <c r="A54" s="32" t="s">
        <v>682</v>
      </c>
      <c r="B54" s="32" t="s">
        <v>664</v>
      </c>
      <c r="C54" s="84">
        <f>43080093.06-2966378+6000000+346287.16+10000000+1655655.16</f>
        <v>58115657.379999995</v>
      </c>
    </row>
    <row r="55" spans="1:8" ht="18.75" customHeight="1" x14ac:dyDescent="0.3">
      <c r="A55" s="33" t="s">
        <v>289</v>
      </c>
      <c r="B55" s="32" t="s">
        <v>252</v>
      </c>
      <c r="C55" s="84">
        <f>C63+C56+C58+C57+C59+C61+C62+C60+C65+C64</f>
        <v>380952863.81</v>
      </c>
    </row>
    <row r="56" spans="1:8" ht="37.5" x14ac:dyDescent="0.3">
      <c r="A56" s="32" t="s">
        <v>683</v>
      </c>
      <c r="B56" s="32" t="s">
        <v>665</v>
      </c>
      <c r="C56" s="84">
        <f>352889962.26+6226250-10506056+11444322.18</f>
        <v>360054478.44</v>
      </c>
    </row>
    <row r="57" spans="1:8" ht="75.75" customHeight="1" x14ac:dyDescent="0.3">
      <c r="A57" s="32" t="s">
        <v>684</v>
      </c>
      <c r="B57" s="34" t="s">
        <v>666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686</v>
      </c>
      <c r="B58" s="34" t="s">
        <v>667</v>
      </c>
      <c r="C58" s="84">
        <v>1334332</v>
      </c>
    </row>
    <row r="59" spans="1:8" ht="56.25" customHeight="1" x14ac:dyDescent="0.3">
      <c r="A59" s="32" t="s">
        <v>687</v>
      </c>
      <c r="B59" s="34" t="s">
        <v>668</v>
      </c>
      <c r="C59" s="84">
        <v>32752.48</v>
      </c>
    </row>
    <row r="60" spans="1:8" ht="56.25" customHeight="1" x14ac:dyDescent="0.3">
      <c r="A60" s="32" t="s">
        <v>688</v>
      </c>
      <c r="B60" s="34" t="s">
        <v>669</v>
      </c>
      <c r="C60" s="84">
        <v>1021243.89</v>
      </c>
    </row>
    <row r="61" spans="1:8" ht="56.25" customHeight="1" x14ac:dyDescent="0.3">
      <c r="A61" s="32" t="s">
        <v>689</v>
      </c>
      <c r="B61" s="34" t="s">
        <v>670</v>
      </c>
      <c r="C61" s="84">
        <v>11114600</v>
      </c>
    </row>
    <row r="62" spans="1:8" ht="38.25" customHeight="1" x14ac:dyDescent="0.3">
      <c r="A62" s="32" t="s">
        <v>690</v>
      </c>
      <c r="B62" s="34" t="s">
        <v>671</v>
      </c>
      <c r="C62" s="84">
        <v>307152</v>
      </c>
    </row>
    <row r="63" spans="1:8" ht="37.5" x14ac:dyDescent="0.3">
      <c r="A63" s="32" t="s">
        <v>691</v>
      </c>
      <c r="B63" s="32" t="s">
        <v>672</v>
      </c>
      <c r="C63" s="84">
        <f>1361162+34030+272232-272232</f>
        <v>1395192</v>
      </c>
    </row>
    <row r="64" spans="1:8" x14ac:dyDescent="0.3">
      <c r="A64" s="32" t="s">
        <v>789</v>
      </c>
      <c r="B64" s="32" t="s">
        <v>790</v>
      </c>
      <c r="C64" s="84">
        <v>272232</v>
      </c>
    </row>
    <row r="65" spans="1:3" ht="37.5" x14ac:dyDescent="0.3">
      <c r="A65" s="32" t="s">
        <v>692</v>
      </c>
      <c r="B65" s="32" t="s">
        <v>673</v>
      </c>
      <c r="C65" s="84">
        <f>1998463+18301</f>
        <v>2016764</v>
      </c>
    </row>
    <row r="66" spans="1:3" x14ac:dyDescent="0.3">
      <c r="A66" s="32" t="s">
        <v>597</v>
      </c>
      <c r="B66" s="32" t="s">
        <v>598</v>
      </c>
      <c r="C66" s="84">
        <f>C67</f>
        <v>20592000</v>
      </c>
    </row>
    <row r="67" spans="1:3" ht="55.5" customHeight="1" x14ac:dyDescent="0.3">
      <c r="A67" s="32" t="s">
        <v>693</v>
      </c>
      <c r="B67" s="32" t="s">
        <v>674</v>
      </c>
      <c r="C67" s="84">
        <v>20592000</v>
      </c>
    </row>
    <row r="68" spans="1:3" x14ac:dyDescent="0.3">
      <c r="A68" s="35"/>
      <c r="B68" s="36" t="s">
        <v>125</v>
      </c>
      <c r="C68" s="100">
        <f>C13+C42</f>
        <v>1061041996.7</v>
      </c>
    </row>
    <row r="69" spans="1:3" x14ac:dyDescent="0.3">
      <c r="A69" s="37"/>
      <c r="B69" s="38"/>
      <c r="C69" s="68"/>
    </row>
    <row r="70" spans="1:3" x14ac:dyDescent="0.3">
      <c r="A70" s="37"/>
      <c r="B70" s="38"/>
      <c r="C70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16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722</v>
      </c>
    </row>
    <row r="2" spans="1:4" x14ac:dyDescent="0.3">
      <c r="D2" s="77" t="s">
        <v>772</v>
      </c>
    </row>
    <row r="3" spans="1:4" x14ac:dyDescent="0.3">
      <c r="D3" s="77" t="s">
        <v>575</v>
      </c>
    </row>
    <row r="4" spans="1:4" x14ac:dyDescent="0.3">
      <c r="C4" s="219" t="s">
        <v>773</v>
      </c>
      <c r="D4" s="219"/>
    </row>
    <row r="6" spans="1:4" x14ac:dyDescent="0.3">
      <c r="D6" s="77" t="s">
        <v>450</v>
      </c>
    </row>
    <row r="7" spans="1:4" x14ac:dyDescent="0.3">
      <c r="D7" s="77" t="s">
        <v>699</v>
      </c>
    </row>
    <row r="8" spans="1:4" x14ac:dyDescent="0.3">
      <c r="D8" s="77" t="s">
        <v>698</v>
      </c>
    </row>
    <row r="9" spans="1:4" x14ac:dyDescent="0.3">
      <c r="D9" s="77" t="s">
        <v>700</v>
      </c>
    </row>
    <row r="10" spans="1:4" x14ac:dyDescent="0.3">
      <c r="A10" s="221" t="s">
        <v>242</v>
      </c>
      <c r="B10" s="221"/>
      <c r="C10" s="221"/>
      <c r="D10" s="221"/>
    </row>
    <row r="11" spans="1:4" x14ac:dyDescent="0.3">
      <c r="A11" s="220" t="s">
        <v>583</v>
      </c>
      <c r="B11" s="220"/>
      <c r="C11" s="220"/>
      <c r="D11" s="220"/>
    </row>
    <row r="12" spans="1:4" x14ac:dyDescent="0.3">
      <c r="D12" s="66" t="s">
        <v>414</v>
      </c>
    </row>
    <row r="13" spans="1:4" ht="52.5" customHeight="1" x14ac:dyDescent="0.3">
      <c r="A13" s="30" t="s">
        <v>159</v>
      </c>
      <c r="B13" s="25" t="s">
        <v>164</v>
      </c>
      <c r="C13" s="162" t="s">
        <v>449</v>
      </c>
      <c r="D13" s="162" t="s">
        <v>494</v>
      </c>
    </row>
    <row r="14" spans="1:4" ht="19.5" customHeight="1" x14ac:dyDescent="0.3">
      <c r="A14" s="170" t="s">
        <v>511</v>
      </c>
      <c r="B14" s="171" t="s">
        <v>166</v>
      </c>
      <c r="C14" s="181">
        <f>C15+C17+C19+C23+C26+C28+C32+C34+C36+C39+C40</f>
        <v>300040861.16999996</v>
      </c>
      <c r="D14" s="181">
        <f>D15+D17+D19+D23+D26+D28+D32+D34+D36+D39+D40</f>
        <v>310254600</v>
      </c>
    </row>
    <row r="15" spans="1:4" ht="19.5" customHeight="1" x14ac:dyDescent="0.3">
      <c r="A15" s="172" t="s">
        <v>167</v>
      </c>
      <c r="B15" s="173" t="s">
        <v>512</v>
      </c>
      <c r="C15" s="179">
        <f t="shared" ref="C15:D15" si="0">C16</f>
        <v>235746100</v>
      </c>
      <c r="D15" s="179">
        <f t="shared" si="0"/>
        <v>246467600</v>
      </c>
    </row>
    <row r="16" spans="1:4" ht="19.5" customHeight="1" x14ac:dyDescent="0.3">
      <c r="A16" s="172" t="s">
        <v>169</v>
      </c>
      <c r="B16" s="172" t="s">
        <v>170</v>
      </c>
      <c r="C16" s="180">
        <v>235746100</v>
      </c>
      <c r="D16" s="180">
        <v>246467600</v>
      </c>
    </row>
    <row r="17" spans="1:4" ht="56.25" x14ac:dyDescent="0.3">
      <c r="A17" s="172" t="s">
        <v>171</v>
      </c>
      <c r="B17" s="174" t="s">
        <v>513</v>
      </c>
      <c r="C17" s="180">
        <f>C18</f>
        <v>12014000</v>
      </c>
      <c r="D17" s="180">
        <f>D18</f>
        <v>13241000</v>
      </c>
    </row>
    <row r="18" spans="1:4" ht="37.5" x14ac:dyDescent="0.3">
      <c r="A18" s="172" t="s">
        <v>173</v>
      </c>
      <c r="B18" s="174" t="s">
        <v>174</v>
      </c>
      <c r="C18" s="180">
        <f>12588000-574000</f>
        <v>12014000</v>
      </c>
      <c r="D18" s="180">
        <f>12588000+653000</f>
        <v>13241000</v>
      </c>
    </row>
    <row r="19" spans="1:4" ht="36.75" customHeight="1" x14ac:dyDescent="0.3">
      <c r="A19" s="175" t="s">
        <v>175</v>
      </c>
      <c r="B19" s="175" t="s">
        <v>514</v>
      </c>
      <c r="C19" s="180">
        <f t="shared" ref="C19:D19" si="1">C20+C21+C22</f>
        <v>3415761.17</v>
      </c>
      <c r="D19" s="180">
        <f t="shared" si="1"/>
        <v>1661000</v>
      </c>
    </row>
    <row r="20" spans="1:4" ht="36.75" customHeight="1" x14ac:dyDescent="0.3">
      <c r="A20" s="191" t="s">
        <v>500</v>
      </c>
      <c r="B20" s="191" t="s">
        <v>501</v>
      </c>
      <c r="C20" s="180">
        <v>481000</v>
      </c>
      <c r="D20" s="180">
        <v>481000</v>
      </c>
    </row>
    <row r="21" spans="1:4" ht="19.5" customHeight="1" x14ac:dyDescent="0.3">
      <c r="A21" s="176" t="s">
        <v>515</v>
      </c>
      <c r="B21" s="176" t="s">
        <v>178</v>
      </c>
      <c r="C21" s="180">
        <v>690000</v>
      </c>
      <c r="D21" s="180">
        <v>820000</v>
      </c>
    </row>
    <row r="22" spans="1:4" ht="56.25" x14ac:dyDescent="0.3">
      <c r="A22" s="176" t="s">
        <v>502</v>
      </c>
      <c r="B22" s="176" t="s">
        <v>652</v>
      </c>
      <c r="C22" s="180">
        <v>2244761.17</v>
      </c>
      <c r="D22" s="180">
        <v>360000</v>
      </c>
    </row>
    <row r="23" spans="1:4" ht="18.75" customHeight="1" x14ac:dyDescent="0.3">
      <c r="A23" s="176" t="s">
        <v>503</v>
      </c>
      <c r="B23" s="176" t="s">
        <v>504</v>
      </c>
      <c r="C23" s="180">
        <f t="shared" ref="C23:D23" si="2">C24+C25</f>
        <v>27950000</v>
      </c>
      <c r="D23" s="180">
        <f t="shared" si="2"/>
        <v>27950000</v>
      </c>
    </row>
    <row r="24" spans="1:4" ht="56.25" x14ac:dyDescent="0.3">
      <c r="A24" s="176" t="s">
        <v>685</v>
      </c>
      <c r="B24" s="176" t="s">
        <v>653</v>
      </c>
      <c r="C24" s="180">
        <v>3950000</v>
      </c>
      <c r="D24" s="180">
        <v>3950000</v>
      </c>
    </row>
    <row r="25" spans="1:4" ht="24" customHeight="1" x14ac:dyDescent="0.3">
      <c r="A25" s="176" t="s">
        <v>506</v>
      </c>
      <c r="B25" s="176" t="s">
        <v>505</v>
      </c>
      <c r="C25" s="180">
        <v>24000000</v>
      </c>
      <c r="D25" s="180">
        <v>24000000</v>
      </c>
    </row>
    <row r="26" spans="1:4" x14ac:dyDescent="0.3">
      <c r="A26" s="175" t="s">
        <v>179</v>
      </c>
      <c r="B26" s="175" t="s">
        <v>516</v>
      </c>
      <c r="C26" s="180">
        <f t="shared" ref="C26:D26" si="3">C27</f>
        <v>2700000</v>
      </c>
      <c r="D26" s="180">
        <f t="shared" si="3"/>
        <v>2800000</v>
      </c>
    </row>
    <row r="27" spans="1:4" ht="55.5" customHeight="1" x14ac:dyDescent="0.3">
      <c r="A27" s="176" t="s">
        <v>507</v>
      </c>
      <c r="B27" s="177" t="s">
        <v>508</v>
      </c>
      <c r="C27" s="180">
        <v>2700000</v>
      </c>
      <c r="D27" s="180">
        <v>2800000</v>
      </c>
    </row>
    <row r="28" spans="1:4" ht="56.25" x14ac:dyDescent="0.3">
      <c r="A28" s="176" t="s">
        <v>181</v>
      </c>
      <c r="B28" s="176" t="s">
        <v>517</v>
      </c>
      <c r="C28" s="180">
        <f>C29+C30+C31</f>
        <v>14480000</v>
      </c>
      <c r="D28" s="180">
        <f>D29+D30+D31</f>
        <v>14400000</v>
      </c>
    </row>
    <row r="29" spans="1:4" ht="112.5" x14ac:dyDescent="0.3">
      <c r="A29" s="176" t="s">
        <v>649</v>
      </c>
      <c r="B29" s="177" t="s">
        <v>654</v>
      </c>
      <c r="C29" s="180">
        <v>10480000</v>
      </c>
      <c r="D29" s="180">
        <v>10500000</v>
      </c>
    </row>
    <row r="30" spans="1:4" ht="60.75" customHeight="1" x14ac:dyDescent="0.3">
      <c r="A30" s="178" t="s">
        <v>650</v>
      </c>
      <c r="B30" s="194" t="s">
        <v>655</v>
      </c>
      <c r="C30" s="180">
        <v>2200000</v>
      </c>
      <c r="D30" s="180">
        <v>2300000</v>
      </c>
    </row>
    <row r="31" spans="1:4" ht="112.5" x14ac:dyDescent="0.3">
      <c r="A31" s="176" t="s">
        <v>651</v>
      </c>
      <c r="B31" s="177" t="s">
        <v>656</v>
      </c>
      <c r="C31" s="180">
        <v>1800000</v>
      </c>
      <c r="D31" s="180">
        <v>1600000</v>
      </c>
    </row>
    <row r="32" spans="1:4" ht="37.5" x14ac:dyDescent="0.3">
      <c r="A32" s="176" t="s">
        <v>183</v>
      </c>
      <c r="B32" s="175" t="s">
        <v>518</v>
      </c>
      <c r="C32" s="180">
        <f t="shared" ref="C32:D32" si="4">C33</f>
        <v>191000</v>
      </c>
      <c r="D32" s="180">
        <f t="shared" si="4"/>
        <v>191000</v>
      </c>
    </row>
    <row r="33" spans="1:4" ht="19.5" customHeight="1" x14ac:dyDescent="0.3">
      <c r="A33" s="176" t="s">
        <v>185</v>
      </c>
      <c r="B33" s="177" t="s">
        <v>186</v>
      </c>
      <c r="C33" s="180">
        <v>191000</v>
      </c>
      <c r="D33" s="180">
        <v>191000</v>
      </c>
    </row>
    <row r="34" spans="1:4" ht="39.75" customHeight="1" x14ac:dyDescent="0.3">
      <c r="A34" s="176" t="s">
        <v>187</v>
      </c>
      <c r="B34" s="175" t="s">
        <v>519</v>
      </c>
      <c r="C34" s="180">
        <f t="shared" ref="C34:D34" si="5">C35</f>
        <v>716000</v>
      </c>
      <c r="D34" s="180">
        <f t="shared" si="5"/>
        <v>716000</v>
      </c>
    </row>
    <row r="35" spans="1:4" ht="57" customHeight="1" x14ac:dyDescent="0.3">
      <c r="A35" s="176" t="s">
        <v>675</v>
      </c>
      <c r="B35" s="177" t="s">
        <v>657</v>
      </c>
      <c r="C35" s="180">
        <v>716000</v>
      </c>
      <c r="D35" s="180">
        <v>716000</v>
      </c>
    </row>
    <row r="36" spans="1:4" ht="19.5" customHeight="1" x14ac:dyDescent="0.3">
      <c r="A36" s="176" t="s">
        <v>189</v>
      </c>
      <c r="B36" s="177" t="s">
        <v>520</v>
      </c>
      <c r="C36" s="180">
        <f t="shared" ref="C36:D36" si="6">C37+C38</f>
        <v>1600000</v>
      </c>
      <c r="D36" s="180">
        <f t="shared" si="6"/>
        <v>1600000</v>
      </c>
    </row>
    <row r="37" spans="1:4" ht="113.25" customHeight="1" x14ac:dyDescent="0.3">
      <c r="A37" s="176" t="s">
        <v>676</v>
      </c>
      <c r="B37" s="177" t="s">
        <v>658</v>
      </c>
      <c r="C37" s="180">
        <v>1000000</v>
      </c>
      <c r="D37" s="180">
        <v>1000000</v>
      </c>
    </row>
    <row r="38" spans="1:4" ht="54" customHeight="1" x14ac:dyDescent="0.3">
      <c r="A38" s="176" t="s">
        <v>677</v>
      </c>
      <c r="B38" s="177" t="s">
        <v>694</v>
      </c>
      <c r="C38" s="180">
        <v>600000</v>
      </c>
      <c r="D38" s="180">
        <v>600000</v>
      </c>
    </row>
    <row r="39" spans="1:4" x14ac:dyDescent="0.3">
      <c r="A39" s="176" t="s">
        <v>191</v>
      </c>
      <c r="B39" s="175" t="s">
        <v>192</v>
      </c>
      <c r="C39" s="180">
        <v>1200000</v>
      </c>
      <c r="D39" s="180">
        <v>1200000</v>
      </c>
    </row>
    <row r="40" spans="1:4" x14ac:dyDescent="0.3">
      <c r="A40" s="173" t="s">
        <v>509</v>
      </c>
      <c r="B40" s="172" t="s">
        <v>510</v>
      </c>
      <c r="C40" s="180">
        <f t="shared" ref="C40:D40" si="7">C41</f>
        <v>28000</v>
      </c>
      <c r="D40" s="180">
        <f t="shared" si="7"/>
        <v>28000</v>
      </c>
    </row>
    <row r="41" spans="1:4" ht="32.25" customHeight="1" x14ac:dyDescent="0.3">
      <c r="A41" s="176" t="s">
        <v>678</v>
      </c>
      <c r="B41" s="175" t="s">
        <v>660</v>
      </c>
      <c r="C41" s="180">
        <v>28000</v>
      </c>
      <c r="D41" s="180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300</v>
      </c>
      <c r="B44" s="32" t="s">
        <v>291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720</v>
      </c>
      <c r="B45" s="32" t="s">
        <v>719</v>
      </c>
      <c r="C45" s="84">
        <v>2229054.2400000002</v>
      </c>
      <c r="D45" s="84">
        <v>2186840.79</v>
      </c>
    </row>
    <row r="46" spans="1:4" ht="56.25" x14ac:dyDescent="0.3">
      <c r="A46" s="32" t="s">
        <v>716</v>
      </c>
      <c r="B46" s="32" t="s">
        <v>715</v>
      </c>
      <c r="C46" s="84">
        <v>589883.03</v>
      </c>
      <c r="D46" s="84">
        <v>629237.57999999996</v>
      </c>
    </row>
    <row r="47" spans="1:4" ht="37.5" x14ac:dyDescent="0.3">
      <c r="A47" s="32" t="s">
        <v>697</v>
      </c>
      <c r="B47" s="32" t="s">
        <v>695</v>
      </c>
      <c r="C47" s="84">
        <v>0</v>
      </c>
      <c r="D47" s="84">
        <v>4367650</v>
      </c>
    </row>
    <row r="48" spans="1:4" ht="39.75" customHeight="1" x14ac:dyDescent="0.3">
      <c r="A48" s="32" t="s">
        <v>681</v>
      </c>
      <c r="B48" s="34" t="s">
        <v>663</v>
      </c>
      <c r="C48" s="84">
        <v>6718314.5599999996</v>
      </c>
      <c r="D48" s="84">
        <v>6718314.5599999996</v>
      </c>
    </row>
    <row r="49" spans="1:4" x14ac:dyDescent="0.3">
      <c r="A49" s="32" t="s">
        <v>682</v>
      </c>
      <c r="B49" s="32" t="s">
        <v>664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289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683</v>
      </c>
      <c r="B51" s="32" t="s">
        <v>665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684</v>
      </c>
      <c r="B52" s="34" t="s">
        <v>666</v>
      </c>
      <c r="C52" s="84">
        <v>1666179</v>
      </c>
      <c r="D52" s="124">
        <v>1379302</v>
      </c>
    </row>
    <row r="53" spans="1:4" ht="57.75" customHeight="1" x14ac:dyDescent="0.3">
      <c r="A53" s="32" t="s">
        <v>686</v>
      </c>
      <c r="B53" s="34" t="s">
        <v>667</v>
      </c>
      <c r="C53" s="84">
        <v>1348180</v>
      </c>
      <c r="D53" s="124">
        <v>1401668</v>
      </c>
    </row>
    <row r="54" spans="1:4" ht="75" customHeight="1" x14ac:dyDescent="0.3">
      <c r="A54" s="32" t="s">
        <v>687</v>
      </c>
      <c r="B54" s="34" t="s">
        <v>668</v>
      </c>
      <c r="C54" s="84">
        <v>214169.4</v>
      </c>
      <c r="D54" s="124">
        <v>13368.02</v>
      </c>
    </row>
    <row r="55" spans="1:4" ht="57" customHeight="1" x14ac:dyDescent="0.3">
      <c r="A55" s="32" t="s">
        <v>696</v>
      </c>
      <c r="B55" s="34" t="s">
        <v>669</v>
      </c>
      <c r="C55" s="84">
        <v>1077196.26</v>
      </c>
      <c r="D55" s="124">
        <v>1120283.97</v>
      </c>
    </row>
    <row r="56" spans="1:4" ht="93.75" x14ac:dyDescent="0.3">
      <c r="A56" s="32" t="s">
        <v>689</v>
      </c>
      <c r="B56" s="34" t="s">
        <v>670</v>
      </c>
      <c r="C56" s="84">
        <v>11114600</v>
      </c>
      <c r="D56" s="124">
        <v>11114600</v>
      </c>
    </row>
    <row r="57" spans="1:4" ht="56.25" x14ac:dyDescent="0.3">
      <c r="A57" s="32" t="s">
        <v>691</v>
      </c>
      <c r="B57" s="32" t="s">
        <v>672</v>
      </c>
      <c r="C57" s="84">
        <v>1361162</v>
      </c>
      <c r="D57" s="84">
        <v>1361162</v>
      </c>
    </row>
    <row r="58" spans="1:4" ht="37.5" x14ac:dyDescent="0.3">
      <c r="A58" s="32" t="s">
        <v>692</v>
      </c>
      <c r="B58" s="32" t="s">
        <v>673</v>
      </c>
      <c r="C58" s="84">
        <v>2017233</v>
      </c>
      <c r="D58" s="84">
        <v>2093065</v>
      </c>
    </row>
    <row r="59" spans="1:4" x14ac:dyDescent="0.3">
      <c r="A59" s="32" t="s">
        <v>597</v>
      </c>
      <c r="B59" s="32" t="s">
        <v>598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693</v>
      </c>
      <c r="B60" s="32" t="s">
        <v>674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1" zoomScaleNormal="100" zoomScaleSheetLayoutView="91" workbookViewId="0">
      <selection activeCell="C48" sqref="C48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69" customWidth="1"/>
  </cols>
  <sheetData>
    <row r="1" spans="1:3" x14ac:dyDescent="0.3">
      <c r="C1" s="77" t="s">
        <v>721</v>
      </c>
    </row>
    <row r="2" spans="1:3" x14ac:dyDescent="0.3">
      <c r="C2" s="77" t="s">
        <v>775</v>
      </c>
    </row>
    <row r="3" spans="1:3" x14ac:dyDescent="0.3">
      <c r="C3" s="77" t="s">
        <v>575</v>
      </c>
    </row>
    <row r="4" spans="1:3" x14ac:dyDescent="0.3">
      <c r="B4" s="225"/>
      <c r="C4" s="225"/>
    </row>
    <row r="5" spans="1:3" x14ac:dyDescent="0.3">
      <c r="C5" s="77" t="s">
        <v>451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23" t="s">
        <v>242</v>
      </c>
      <c r="B9" s="223"/>
      <c r="C9" s="77"/>
    </row>
    <row r="10" spans="1:3" ht="15.75" customHeight="1" x14ac:dyDescent="0.3">
      <c r="A10" s="224" t="s">
        <v>495</v>
      </c>
      <c r="B10" s="224"/>
    </row>
    <row r="11" spans="1:3" x14ac:dyDescent="0.3">
      <c r="A11" s="127"/>
      <c r="B11" s="127"/>
      <c r="C11" s="66" t="s">
        <v>414</v>
      </c>
    </row>
    <row r="12" spans="1:3" ht="37.5" x14ac:dyDescent="0.3">
      <c r="A12" s="128" t="s">
        <v>276</v>
      </c>
      <c r="B12" s="129" t="s">
        <v>452</v>
      </c>
      <c r="C12" s="25" t="s">
        <v>240</v>
      </c>
    </row>
    <row r="13" spans="1:3" ht="22.5" customHeight="1" x14ac:dyDescent="0.3">
      <c r="A13" s="24">
        <v>1</v>
      </c>
      <c r="B13" s="204" t="s">
        <v>770</v>
      </c>
      <c r="C13" s="136">
        <f>'прил 7 '!C45</f>
        <v>17132270</v>
      </c>
    </row>
    <row r="14" spans="1:3" x14ac:dyDescent="0.3">
      <c r="A14" s="24">
        <v>2</v>
      </c>
      <c r="B14" s="204" t="s">
        <v>757</v>
      </c>
      <c r="C14" s="136">
        <v>41603000</v>
      </c>
    </row>
    <row r="15" spans="1:3" ht="38.25" customHeight="1" x14ac:dyDescent="0.3">
      <c r="A15" s="24">
        <v>3</v>
      </c>
      <c r="B15" s="29" t="s">
        <v>461</v>
      </c>
      <c r="C15" s="98">
        <v>2966378</v>
      </c>
    </row>
    <row r="16" spans="1:3" ht="37.5" x14ac:dyDescent="0.3">
      <c r="A16" s="24">
        <v>4</v>
      </c>
      <c r="B16" s="29" t="s">
        <v>482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599</v>
      </c>
      <c r="C17" s="98">
        <v>2383135.7799999998</v>
      </c>
    </row>
    <row r="18" spans="1:3" ht="56.25" x14ac:dyDescent="0.3">
      <c r="A18" s="24">
        <v>6</v>
      </c>
      <c r="B18" s="29" t="s">
        <v>600</v>
      </c>
      <c r="C18" s="98">
        <v>30570498.050000001</v>
      </c>
    </row>
    <row r="19" spans="1:3" ht="38.25" customHeight="1" x14ac:dyDescent="0.3">
      <c r="A19" s="24">
        <v>7</v>
      </c>
      <c r="B19" s="29" t="s">
        <v>601</v>
      </c>
      <c r="C19" s="98">
        <v>398999.7</v>
      </c>
    </row>
    <row r="20" spans="1:3" ht="37.5" x14ac:dyDescent="0.3">
      <c r="A20" s="24">
        <v>8</v>
      </c>
      <c r="B20" s="29" t="s">
        <v>602</v>
      </c>
      <c r="C20" s="98">
        <v>7642785.4199999999</v>
      </c>
    </row>
    <row r="21" spans="1:3" ht="39.75" customHeight="1" x14ac:dyDescent="0.3">
      <c r="A21" s="24">
        <v>9</v>
      </c>
      <c r="B21" s="29" t="s">
        <v>399</v>
      </c>
      <c r="C21" s="98">
        <v>226442.89</v>
      </c>
    </row>
    <row r="22" spans="1:3" ht="18.75" customHeight="1" x14ac:dyDescent="0.3">
      <c r="A22" s="24">
        <v>10</v>
      </c>
      <c r="B22" s="29" t="s">
        <v>603</v>
      </c>
      <c r="C22" s="98">
        <f>344057.68+346287.16+1655655.16</f>
        <v>2346000</v>
      </c>
    </row>
    <row r="23" spans="1:3" ht="37.5" x14ac:dyDescent="0.3">
      <c r="A23" s="24">
        <v>11</v>
      </c>
      <c r="B23" s="29" t="s">
        <v>604</v>
      </c>
      <c r="C23" s="98">
        <v>385100</v>
      </c>
    </row>
    <row r="24" spans="1:3" ht="40.5" customHeight="1" x14ac:dyDescent="0.3">
      <c r="A24" s="24">
        <v>12</v>
      </c>
      <c r="B24" s="29" t="s">
        <v>605</v>
      </c>
      <c r="C24" s="98">
        <v>35000000</v>
      </c>
    </row>
    <row r="25" spans="1:3" ht="37.5" x14ac:dyDescent="0.3">
      <c r="A25" s="24">
        <v>13</v>
      </c>
      <c r="B25" s="29" t="s">
        <v>606</v>
      </c>
      <c r="C25" s="98">
        <v>6815762.04</v>
      </c>
    </row>
    <row r="26" spans="1:3" ht="37.5" x14ac:dyDescent="0.3">
      <c r="A26" s="24">
        <v>14</v>
      </c>
      <c r="B26" s="29" t="s">
        <v>607</v>
      </c>
      <c r="C26" s="98">
        <v>6501429.3700000001</v>
      </c>
    </row>
    <row r="27" spans="1:3" x14ac:dyDescent="0.3">
      <c r="A27" s="24">
        <v>15</v>
      </c>
      <c r="B27" s="29" t="s">
        <v>758</v>
      </c>
      <c r="C27" s="98">
        <v>6000000</v>
      </c>
    </row>
    <row r="28" spans="1:3" x14ac:dyDescent="0.3">
      <c r="A28" s="24">
        <v>16</v>
      </c>
      <c r="B28" s="29" t="s">
        <v>608</v>
      </c>
      <c r="C28" s="98">
        <v>307152</v>
      </c>
    </row>
    <row r="29" spans="1:3" ht="37.5" x14ac:dyDescent="0.3">
      <c r="A29" s="24">
        <v>17</v>
      </c>
      <c r="B29" s="29" t="s">
        <v>610</v>
      </c>
      <c r="C29" s="134">
        <f>1361162+34030+272232</f>
        <v>1667424</v>
      </c>
    </row>
    <row r="30" spans="1:3" ht="38.25" customHeight="1" x14ac:dyDescent="0.3">
      <c r="A30" s="24">
        <v>18</v>
      </c>
      <c r="B30" s="29" t="s">
        <v>609</v>
      </c>
      <c r="C30" s="134">
        <v>1334332</v>
      </c>
    </row>
    <row r="31" spans="1:3" ht="61.5" customHeight="1" x14ac:dyDescent="0.3">
      <c r="A31" s="24">
        <v>19</v>
      </c>
      <c r="B31" s="29" t="s">
        <v>611</v>
      </c>
      <c r="C31" s="134">
        <v>232256540</v>
      </c>
    </row>
    <row r="32" spans="1:3" ht="37.5" x14ac:dyDescent="0.3">
      <c r="A32" s="24">
        <v>20</v>
      </c>
      <c r="B32" s="29" t="s">
        <v>612</v>
      </c>
      <c r="C32" s="134">
        <v>801977</v>
      </c>
    </row>
    <row r="33" spans="1:3" ht="75" x14ac:dyDescent="0.3">
      <c r="A33" s="24">
        <v>21</v>
      </c>
      <c r="B33" s="29" t="s">
        <v>492</v>
      </c>
      <c r="C33" s="134">
        <v>11114600</v>
      </c>
    </row>
    <row r="34" spans="1:3" ht="39" customHeight="1" x14ac:dyDescent="0.3">
      <c r="A34" s="24">
        <v>22</v>
      </c>
      <c r="B34" s="29" t="s">
        <v>613</v>
      </c>
      <c r="C34" s="134">
        <v>75593871</v>
      </c>
    </row>
    <row r="35" spans="1:3" ht="37.5" x14ac:dyDescent="0.3">
      <c r="A35" s="24">
        <v>23</v>
      </c>
      <c r="B35" s="29" t="s">
        <v>614</v>
      </c>
      <c r="C35" s="134">
        <v>2520547.6</v>
      </c>
    </row>
    <row r="36" spans="1:3" ht="57.75" customHeight="1" x14ac:dyDescent="0.3">
      <c r="A36" s="24">
        <v>24</v>
      </c>
      <c r="B36" s="29" t="s">
        <v>389</v>
      </c>
      <c r="C36" s="134">
        <v>324127.09000000003</v>
      </c>
    </row>
    <row r="37" spans="1:3" ht="56.25" customHeight="1" x14ac:dyDescent="0.3">
      <c r="A37" s="24">
        <v>25</v>
      </c>
      <c r="B37" s="29" t="s">
        <v>615</v>
      </c>
      <c r="C37" s="134">
        <v>32752.48</v>
      </c>
    </row>
    <row r="38" spans="1:3" ht="56.25" x14ac:dyDescent="0.3">
      <c r="A38" s="24">
        <v>26</v>
      </c>
      <c r="B38" s="29" t="s">
        <v>411</v>
      </c>
      <c r="C38" s="134">
        <v>2460000</v>
      </c>
    </row>
    <row r="39" spans="1:3" ht="76.5" customHeight="1" x14ac:dyDescent="0.3">
      <c r="A39" s="24">
        <v>27</v>
      </c>
      <c r="B39" s="29" t="s">
        <v>616</v>
      </c>
      <c r="C39" s="134">
        <v>3387.08</v>
      </c>
    </row>
    <row r="40" spans="1:3" ht="38.25" customHeight="1" x14ac:dyDescent="0.3">
      <c r="A40" s="24">
        <v>28</v>
      </c>
      <c r="B40" s="29" t="s">
        <v>412</v>
      </c>
      <c r="C40" s="134">
        <v>1882503</v>
      </c>
    </row>
    <row r="41" spans="1:3" ht="56.25" x14ac:dyDescent="0.3">
      <c r="A41" s="24">
        <v>29</v>
      </c>
      <c r="B41" s="29" t="s">
        <v>446</v>
      </c>
      <c r="C41" s="134">
        <v>18737028.469999999</v>
      </c>
    </row>
    <row r="42" spans="1:3" ht="39.75" customHeight="1" x14ac:dyDescent="0.3">
      <c r="A42" s="24">
        <v>30</v>
      </c>
      <c r="B42" s="29" t="s">
        <v>617</v>
      </c>
      <c r="C42" s="134">
        <v>1021243.89</v>
      </c>
    </row>
    <row r="43" spans="1:3" ht="57.75" customHeight="1" x14ac:dyDescent="0.3">
      <c r="A43" s="24">
        <v>31</v>
      </c>
      <c r="B43" s="29" t="s">
        <v>702</v>
      </c>
      <c r="C43" s="134">
        <v>6226250</v>
      </c>
    </row>
    <row r="44" spans="1:3" ht="57" customHeight="1" x14ac:dyDescent="0.3">
      <c r="A44" s="24">
        <v>32</v>
      </c>
      <c r="B44" s="29" t="s">
        <v>703</v>
      </c>
      <c r="C44" s="134">
        <v>19248247.199999999</v>
      </c>
    </row>
    <row r="45" spans="1:3" ht="74.25" customHeight="1" x14ac:dyDescent="0.3">
      <c r="A45" s="24">
        <v>33</v>
      </c>
      <c r="B45" s="29" t="s">
        <v>704</v>
      </c>
      <c r="C45" s="134">
        <v>3404117</v>
      </c>
    </row>
    <row r="46" spans="1:3" ht="22.5" customHeight="1" x14ac:dyDescent="0.3">
      <c r="A46" s="24">
        <v>34</v>
      </c>
      <c r="B46" s="29" t="s">
        <v>618</v>
      </c>
      <c r="C46" s="134">
        <v>2016764</v>
      </c>
    </row>
    <row r="47" spans="1:3" ht="57.75" customHeight="1" x14ac:dyDescent="0.3">
      <c r="A47" s="24">
        <v>35</v>
      </c>
      <c r="B47" s="29" t="s">
        <v>619</v>
      </c>
      <c r="C47" s="134">
        <v>20592000</v>
      </c>
    </row>
    <row r="48" spans="1:3" x14ac:dyDescent="0.3">
      <c r="A48" s="130"/>
      <c r="B48" s="131" t="s">
        <v>125</v>
      </c>
      <c r="C48" s="99">
        <f>SUM(C13:C47)</f>
        <v>717510746.70000017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5" customWidth="1"/>
  </cols>
  <sheetData>
    <row r="1" spans="1:4" x14ac:dyDescent="0.3">
      <c r="D1" s="77" t="s">
        <v>448</v>
      </c>
    </row>
    <row r="2" spans="1:4" x14ac:dyDescent="0.3">
      <c r="D2" s="77" t="s">
        <v>772</v>
      </c>
    </row>
    <row r="3" spans="1:4" x14ac:dyDescent="0.3">
      <c r="D3" s="77" t="s">
        <v>575</v>
      </c>
    </row>
    <row r="4" spans="1:4" x14ac:dyDescent="0.3">
      <c r="C4" s="225" t="s">
        <v>773</v>
      </c>
      <c r="D4" s="225"/>
    </row>
    <row r="5" spans="1:4" x14ac:dyDescent="0.3">
      <c r="D5" s="77" t="s">
        <v>453</v>
      </c>
    </row>
    <row r="6" spans="1:4" x14ac:dyDescent="0.3">
      <c r="D6" s="77" t="s">
        <v>699</v>
      </c>
    </row>
    <row r="7" spans="1:4" x14ac:dyDescent="0.3">
      <c r="D7" s="77" t="s">
        <v>698</v>
      </c>
    </row>
    <row r="8" spans="1:4" x14ac:dyDescent="0.3">
      <c r="D8" s="77" t="s">
        <v>700</v>
      </c>
    </row>
    <row r="9" spans="1:4" x14ac:dyDescent="0.3">
      <c r="D9" s="77"/>
    </row>
    <row r="10" spans="1:4" x14ac:dyDescent="0.3">
      <c r="D10" s="77"/>
    </row>
    <row r="11" spans="1:4" x14ac:dyDescent="0.3">
      <c r="A11" s="226" t="s">
        <v>242</v>
      </c>
      <c r="B11" s="226"/>
      <c r="C11" s="226"/>
      <c r="D11" s="226"/>
    </row>
    <row r="12" spans="1:4" x14ac:dyDescent="0.3">
      <c r="A12" s="227" t="s">
        <v>496</v>
      </c>
      <c r="B12" s="227"/>
      <c r="C12" s="227"/>
      <c r="D12" s="227"/>
    </row>
    <row r="13" spans="1:4" x14ac:dyDescent="0.3">
      <c r="A13" s="132"/>
      <c r="B13" s="132"/>
      <c r="D13" s="66" t="s">
        <v>414</v>
      </c>
    </row>
    <row r="14" spans="1:4" ht="37.5" x14ac:dyDescent="0.3">
      <c r="A14" s="128" t="s">
        <v>276</v>
      </c>
      <c r="B14" s="25" t="s">
        <v>454</v>
      </c>
      <c r="C14" s="25" t="s">
        <v>449</v>
      </c>
      <c r="D14" s="25" t="s">
        <v>494</v>
      </c>
    </row>
    <row r="15" spans="1:4" ht="56.25" x14ac:dyDescent="0.3">
      <c r="A15" s="133">
        <v>1</v>
      </c>
      <c r="B15" s="29" t="s">
        <v>599</v>
      </c>
      <c r="C15" s="134">
        <v>2229054.2400000002</v>
      </c>
      <c r="D15" s="134">
        <v>2186840.79</v>
      </c>
    </row>
    <row r="16" spans="1:4" ht="56.25" x14ac:dyDescent="0.3">
      <c r="A16" s="133">
        <v>2</v>
      </c>
      <c r="B16" s="29" t="s">
        <v>399</v>
      </c>
      <c r="C16" s="134">
        <v>168005</v>
      </c>
      <c r="D16" s="134">
        <v>168005</v>
      </c>
    </row>
    <row r="17" spans="1:4" ht="56.25" x14ac:dyDescent="0.3">
      <c r="A17" s="133">
        <v>3</v>
      </c>
      <c r="B17" s="29" t="s">
        <v>620</v>
      </c>
      <c r="C17" s="134">
        <v>0</v>
      </c>
      <c r="D17" s="134">
        <v>4367650</v>
      </c>
    </row>
    <row r="18" spans="1:4" ht="37.5" x14ac:dyDescent="0.3">
      <c r="A18" s="133">
        <v>4</v>
      </c>
      <c r="B18" s="29" t="s">
        <v>604</v>
      </c>
      <c r="C18" s="134">
        <f>577036.94+12846.09</f>
        <v>589883.02999999991</v>
      </c>
      <c r="D18" s="134">
        <f>590972+38265.58</f>
        <v>629237.57999999996</v>
      </c>
    </row>
    <row r="19" spans="1:4" ht="37.5" x14ac:dyDescent="0.3">
      <c r="A19" s="133">
        <v>5</v>
      </c>
      <c r="B19" s="29" t="s">
        <v>606</v>
      </c>
      <c r="C19" s="134">
        <v>6718314.5599999996</v>
      </c>
      <c r="D19" s="134">
        <v>6718314.5599999996</v>
      </c>
    </row>
    <row r="20" spans="1:4" ht="39.75" customHeight="1" x14ac:dyDescent="0.3">
      <c r="A20" s="24">
        <v>6</v>
      </c>
      <c r="B20" s="29" t="s">
        <v>607</v>
      </c>
      <c r="C20" s="134">
        <v>13041055.74</v>
      </c>
      <c r="D20" s="134">
        <v>13041055.74</v>
      </c>
    </row>
    <row r="21" spans="1:4" ht="39" customHeight="1" x14ac:dyDescent="0.3">
      <c r="A21" s="133">
        <v>7</v>
      </c>
      <c r="B21" s="29" t="s">
        <v>610</v>
      </c>
      <c r="C21" s="134">
        <v>1361162</v>
      </c>
      <c r="D21" s="134">
        <v>1361162</v>
      </c>
    </row>
    <row r="22" spans="1:4" ht="57" customHeight="1" x14ac:dyDescent="0.3">
      <c r="A22" s="133">
        <v>8</v>
      </c>
      <c r="B22" s="29" t="s">
        <v>621</v>
      </c>
      <c r="C22" s="134">
        <v>1348180</v>
      </c>
      <c r="D22" s="134">
        <v>1401668</v>
      </c>
    </row>
    <row r="23" spans="1:4" ht="57" customHeight="1" x14ac:dyDescent="0.3">
      <c r="A23" s="133">
        <v>9</v>
      </c>
      <c r="B23" s="29" t="s">
        <v>611</v>
      </c>
      <c r="C23" s="134">
        <v>248435565</v>
      </c>
      <c r="D23" s="134">
        <v>263114454</v>
      </c>
    </row>
    <row r="24" spans="1:4" ht="37.5" x14ac:dyDescent="0.3">
      <c r="A24" s="133">
        <v>10</v>
      </c>
      <c r="B24" s="29" t="s">
        <v>612</v>
      </c>
      <c r="C24" s="134">
        <v>802160</v>
      </c>
      <c r="D24" s="134">
        <v>831647</v>
      </c>
    </row>
    <row r="25" spans="1:4" ht="57" customHeight="1" x14ac:dyDescent="0.3">
      <c r="A25" s="133">
        <v>11</v>
      </c>
      <c r="B25" s="29" t="s">
        <v>492</v>
      </c>
      <c r="C25" s="134">
        <v>11114600</v>
      </c>
      <c r="D25" s="134">
        <v>11114600</v>
      </c>
    </row>
    <row r="26" spans="1:4" ht="57.75" customHeight="1" x14ac:dyDescent="0.3">
      <c r="A26" s="133">
        <v>12</v>
      </c>
      <c r="B26" s="29" t="s">
        <v>622</v>
      </c>
      <c r="C26" s="134">
        <v>80717016</v>
      </c>
      <c r="D26" s="134">
        <v>85500343</v>
      </c>
    </row>
    <row r="27" spans="1:4" ht="55.5" customHeight="1" x14ac:dyDescent="0.3">
      <c r="A27" s="133">
        <v>13</v>
      </c>
      <c r="B27" s="29" t="s">
        <v>389</v>
      </c>
      <c r="C27" s="134">
        <v>324127.09000000003</v>
      </c>
      <c r="D27" s="134">
        <v>324127.09000000003</v>
      </c>
    </row>
    <row r="28" spans="1:4" ht="57" customHeight="1" x14ac:dyDescent="0.3">
      <c r="A28" s="133">
        <v>14</v>
      </c>
      <c r="B28" s="193" t="s">
        <v>623</v>
      </c>
      <c r="C28" s="134">
        <v>214169.4</v>
      </c>
      <c r="D28" s="134">
        <v>13368.02</v>
      </c>
    </row>
    <row r="29" spans="1:4" ht="57" customHeight="1" x14ac:dyDescent="0.3">
      <c r="A29" s="133">
        <v>15</v>
      </c>
      <c r="B29" s="193" t="s">
        <v>411</v>
      </c>
      <c r="C29" s="134">
        <v>2460000</v>
      </c>
      <c r="D29" s="134">
        <v>2460000</v>
      </c>
    </row>
    <row r="30" spans="1:4" ht="77.25" customHeight="1" x14ac:dyDescent="0.3">
      <c r="A30" s="133">
        <v>16</v>
      </c>
      <c r="B30" s="193" t="s">
        <v>616</v>
      </c>
      <c r="C30" s="134">
        <v>3387.08</v>
      </c>
      <c r="D30" s="134">
        <v>3387.08</v>
      </c>
    </row>
    <row r="31" spans="1:4" ht="38.25" customHeight="1" x14ac:dyDescent="0.3">
      <c r="A31" s="133">
        <v>17</v>
      </c>
      <c r="B31" s="193" t="s">
        <v>412</v>
      </c>
      <c r="C31" s="134">
        <v>1882931</v>
      </c>
      <c r="D31" s="134">
        <v>1951945</v>
      </c>
    </row>
    <row r="32" spans="1:4" ht="57.75" customHeight="1" x14ac:dyDescent="0.3">
      <c r="A32" s="130">
        <v>18</v>
      </c>
      <c r="B32" s="193" t="s">
        <v>446</v>
      </c>
      <c r="C32" s="134">
        <v>14651384.449999999</v>
      </c>
      <c r="D32" s="134">
        <v>15026713.949999999</v>
      </c>
    </row>
    <row r="33" spans="1:7" ht="55.5" customHeight="1" x14ac:dyDescent="0.3">
      <c r="A33" s="130">
        <v>19</v>
      </c>
      <c r="B33" s="193" t="s">
        <v>617</v>
      </c>
      <c r="C33" s="134">
        <v>1077196.26</v>
      </c>
      <c r="D33" s="134">
        <v>1120283.97</v>
      </c>
    </row>
    <row r="34" spans="1:7" ht="56.25" customHeight="1" x14ac:dyDescent="0.3">
      <c r="A34" s="130">
        <v>20</v>
      </c>
      <c r="B34" s="29" t="s">
        <v>702</v>
      </c>
      <c r="C34" s="134">
        <v>6226250</v>
      </c>
      <c r="D34" s="134">
        <v>6226250</v>
      </c>
    </row>
    <row r="35" spans="1:7" ht="79.5" customHeight="1" x14ac:dyDescent="0.3">
      <c r="A35" s="133">
        <v>21</v>
      </c>
      <c r="B35" s="29" t="s">
        <v>704</v>
      </c>
      <c r="C35" s="134">
        <v>1666179</v>
      </c>
      <c r="D35" s="134">
        <v>1379302</v>
      </c>
    </row>
    <row r="36" spans="1:7" ht="57" customHeight="1" x14ac:dyDescent="0.3">
      <c r="A36" s="133">
        <v>22</v>
      </c>
      <c r="B36" s="29" t="s">
        <v>703</v>
      </c>
      <c r="C36" s="134">
        <f>19248247.2-18507930</f>
        <v>740317.19999999925</v>
      </c>
      <c r="D36" s="134">
        <v>19248247.199999999</v>
      </c>
      <c r="G36" t="s">
        <v>51</v>
      </c>
    </row>
    <row r="37" spans="1:7" ht="21.75" customHeight="1" x14ac:dyDescent="0.3">
      <c r="A37" s="130">
        <v>23</v>
      </c>
      <c r="B37" s="52" t="s">
        <v>618</v>
      </c>
      <c r="C37" s="134">
        <v>2017233</v>
      </c>
      <c r="D37" s="134">
        <v>2093065</v>
      </c>
    </row>
    <row r="38" spans="1:7" ht="59.25" customHeight="1" x14ac:dyDescent="0.3">
      <c r="A38" s="133">
        <v>24</v>
      </c>
      <c r="B38" s="193" t="s">
        <v>619</v>
      </c>
      <c r="C38" s="134">
        <v>20592000</v>
      </c>
      <c r="D38" s="134">
        <v>20592000</v>
      </c>
    </row>
    <row r="39" spans="1:7" x14ac:dyDescent="0.3">
      <c r="A39" s="133"/>
      <c r="B39" s="133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6"/>
  <sheetViews>
    <sheetView view="pageBreakPreview" zoomScaleNormal="100" zoomScaleSheetLayoutView="100" workbookViewId="0">
      <selection activeCell="C127" sqref="C127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722</v>
      </c>
    </row>
    <row r="2" spans="1:8" x14ac:dyDescent="0.3">
      <c r="F2" s="77" t="s">
        <v>778</v>
      </c>
    </row>
    <row r="3" spans="1:8" x14ac:dyDescent="0.3">
      <c r="F3" s="77" t="s">
        <v>575</v>
      </c>
    </row>
    <row r="4" spans="1:8" x14ac:dyDescent="0.3">
      <c r="E4" s="230"/>
      <c r="F4" s="230"/>
    </row>
    <row r="5" spans="1:8" x14ac:dyDescent="0.3">
      <c r="F5" s="77" t="s">
        <v>254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s="1" customFormat="1" x14ac:dyDescent="0.3">
      <c r="A9" s="228" t="s">
        <v>241</v>
      </c>
      <c r="B9" s="228"/>
      <c r="C9" s="228"/>
      <c r="D9" s="228"/>
      <c r="E9" s="228"/>
      <c r="F9" s="228"/>
      <c r="G9" s="72"/>
      <c r="H9" s="72"/>
    </row>
    <row r="10" spans="1:8" s="1" customFormat="1" x14ac:dyDescent="0.3">
      <c r="A10" s="227" t="s">
        <v>710</v>
      </c>
      <c r="B10" s="227"/>
      <c r="C10" s="227"/>
      <c r="D10" s="227"/>
      <c r="E10" s="227"/>
      <c r="F10" s="227"/>
      <c r="G10" s="72"/>
      <c r="H10" s="72"/>
    </row>
    <row r="11" spans="1:8" s="1" customFormat="1" x14ac:dyDescent="0.3">
      <c r="A11" s="227" t="s">
        <v>499</v>
      </c>
      <c r="B11" s="227"/>
      <c r="C11" s="227"/>
      <c r="D11" s="227"/>
      <c r="E11" s="227"/>
      <c r="F11" s="227"/>
      <c r="G11" s="72"/>
      <c r="H11" s="72"/>
    </row>
    <row r="12" spans="1:8" s="1" customFormat="1" x14ac:dyDescent="0.3">
      <c r="A12" s="40"/>
      <c r="B12" s="197"/>
      <c r="C12" s="197"/>
      <c r="D12" s="197"/>
      <c r="E12" s="197"/>
      <c r="F12" s="41" t="s">
        <v>414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3" t="s">
        <v>497</v>
      </c>
    </row>
    <row r="14" spans="1:8" s="3" customFormat="1" ht="37.5" x14ac:dyDescent="0.25">
      <c r="A14" s="46" t="s">
        <v>521</v>
      </c>
      <c r="B14" s="45" t="s">
        <v>527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431</v>
      </c>
      <c r="B26" s="47" t="s">
        <v>527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47" t="s">
        <v>6</v>
      </c>
      <c r="F27" s="85">
        <f>F28</f>
        <v>56000</v>
      </c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440</v>
      </c>
      <c r="B31" s="47" t="s">
        <v>527</v>
      </c>
      <c r="C31" s="47" t="s">
        <v>24</v>
      </c>
      <c r="D31" s="62" t="s">
        <v>319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49" t="s">
        <v>320</v>
      </c>
      <c r="B32" s="47" t="s">
        <v>527</v>
      </c>
      <c r="C32" s="47" t="s">
        <v>24</v>
      </c>
      <c r="D32" s="47" t="s">
        <v>321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47" t="s">
        <v>18</v>
      </c>
      <c r="F35" s="83">
        <v>459315</v>
      </c>
    </row>
    <row r="36" spans="1:8" s="3" customFormat="1" ht="37.5" x14ac:dyDescent="0.25">
      <c r="A36" s="44" t="s">
        <v>548</v>
      </c>
      <c r="B36" s="45" t="s">
        <v>528</v>
      </c>
      <c r="C36" s="45" t="s">
        <v>5</v>
      </c>
      <c r="D36" s="45" t="s">
        <v>126</v>
      </c>
      <c r="E36" s="45" t="s">
        <v>6</v>
      </c>
      <c r="F36" s="89">
        <f>F37+F162+F172+F222+F315+F331+F342+F370+F424+F406+F183</f>
        <v>492404368.03000003</v>
      </c>
      <c r="G36" s="186"/>
      <c r="H36" s="186"/>
    </row>
    <row r="37" spans="1:8" s="74" customFormat="1" outlineLevel="1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62" t="s">
        <v>6</v>
      </c>
      <c r="F37" s="87">
        <f>F38+F43+F50+F56+F66+F61</f>
        <v>103206292.42</v>
      </c>
      <c r="G37" s="75"/>
      <c r="H37" s="75"/>
    </row>
    <row r="38" spans="1:8" ht="37.5" outlineLevel="2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47" t="s">
        <v>6</v>
      </c>
      <c r="F38" s="85">
        <f>F39</f>
        <v>2553391</v>
      </c>
    </row>
    <row r="39" spans="1:8" ht="37.5" outlineLevel="3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47" t="s">
        <v>6</v>
      </c>
      <c r="F39" s="85">
        <f>F40</f>
        <v>2553391</v>
      </c>
    </row>
    <row r="40" spans="1:8" outlineLevel="5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47" t="s">
        <v>6</v>
      </c>
      <c r="F40" s="85">
        <f>F41</f>
        <v>2553391</v>
      </c>
    </row>
    <row r="41" spans="1:8" ht="75" outlineLevel="6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47" t="s">
        <v>12</v>
      </c>
      <c r="F41" s="85">
        <f>F42</f>
        <v>2553391</v>
      </c>
    </row>
    <row r="42" spans="1:8" ht="37.5" outlineLevel="7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47" t="s">
        <v>14</v>
      </c>
      <c r="F42" s="85">
        <v>2553391</v>
      </c>
    </row>
    <row r="43" spans="1:8" ht="37.5" customHeight="1" outlineLevel="2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47" t="s">
        <v>6</v>
      </c>
      <c r="F43" s="85">
        <f>F44</f>
        <v>23271932</v>
      </c>
    </row>
    <row r="44" spans="1:8" ht="37.5" outlineLevel="3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47" t="s">
        <v>6</v>
      </c>
      <c r="F44" s="85">
        <f>F45</f>
        <v>23271932</v>
      </c>
    </row>
    <row r="45" spans="1:8" ht="56.25" outlineLevel="5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47" t="s">
        <v>6</v>
      </c>
      <c r="F45" s="85">
        <f>F46+F48</f>
        <v>23271932</v>
      </c>
    </row>
    <row r="46" spans="1:8" ht="75" outlineLevel="6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47" t="s">
        <v>12</v>
      </c>
      <c r="F46" s="85">
        <f>F47</f>
        <v>23179932</v>
      </c>
    </row>
    <row r="47" spans="1:8" ht="37.5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47" t="s">
        <v>14</v>
      </c>
      <c r="F47" s="85">
        <v>23179932</v>
      </c>
    </row>
    <row r="48" spans="1:8" ht="37.5" outlineLevel="6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417</v>
      </c>
      <c r="B53" s="47" t="s">
        <v>528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47" t="s">
        <v>14</v>
      </c>
      <c r="F60" s="85">
        <v>769682.14</v>
      </c>
    </row>
    <row r="61" spans="1:6" outlineLevel="7" x14ac:dyDescent="0.25">
      <c r="A61" s="46" t="s">
        <v>748</v>
      </c>
      <c r="B61" s="47" t="s">
        <v>528</v>
      </c>
      <c r="C61" s="47" t="s">
        <v>745</v>
      </c>
      <c r="D61" s="47" t="s">
        <v>126</v>
      </c>
      <c r="E61" s="47" t="s">
        <v>6</v>
      </c>
      <c r="F61" s="85">
        <f>F62</f>
        <v>869164.66999999993</v>
      </c>
    </row>
    <row r="62" spans="1:6" ht="37.5" outlineLevel="7" x14ac:dyDescent="0.25">
      <c r="A62" s="46" t="s">
        <v>132</v>
      </c>
      <c r="B62" s="47" t="s">
        <v>528</v>
      </c>
      <c r="C62" s="47" t="s">
        <v>745</v>
      </c>
      <c r="D62" s="47" t="s">
        <v>127</v>
      </c>
      <c r="E62" s="47" t="s">
        <v>6</v>
      </c>
      <c r="F62" s="85">
        <f>F63</f>
        <v>869164.66999999993</v>
      </c>
    </row>
    <row r="63" spans="1:6" ht="37.5" outlineLevel="7" x14ac:dyDescent="0.25">
      <c r="A63" s="46" t="s">
        <v>747</v>
      </c>
      <c r="B63" s="47" t="s">
        <v>528</v>
      </c>
      <c r="C63" s="47" t="s">
        <v>745</v>
      </c>
      <c r="D63" s="47" t="s">
        <v>568</v>
      </c>
      <c r="E63" s="47" t="s">
        <v>6</v>
      </c>
      <c r="F63" s="85">
        <f>F64</f>
        <v>869164.66999999993</v>
      </c>
    </row>
    <row r="64" spans="1:6" outlineLevel="7" x14ac:dyDescent="0.25">
      <c r="A64" s="46" t="s">
        <v>19</v>
      </c>
      <c r="B64" s="47" t="s">
        <v>528</v>
      </c>
      <c r="C64" s="47" t="s">
        <v>745</v>
      </c>
      <c r="D64" s="47" t="s">
        <v>568</v>
      </c>
      <c r="E64" s="47" t="s">
        <v>20</v>
      </c>
      <c r="F64" s="85">
        <f>F65</f>
        <v>869164.66999999993</v>
      </c>
    </row>
    <row r="65" spans="1:8" outlineLevel="7" x14ac:dyDescent="0.25">
      <c r="A65" s="46" t="s">
        <v>746</v>
      </c>
      <c r="B65" s="47" t="s">
        <v>528</v>
      </c>
      <c r="C65" s="47" t="s">
        <v>745</v>
      </c>
      <c r="D65" s="47" t="s">
        <v>568</v>
      </c>
      <c r="E65" s="47" t="s">
        <v>744</v>
      </c>
      <c r="F65" s="85">
        <f>1049164.67-180000</f>
        <v>869164.66999999993</v>
      </c>
    </row>
    <row r="66" spans="1:8" outlineLevel="2" x14ac:dyDescent="0.25">
      <c r="A66" s="46" t="s">
        <v>23</v>
      </c>
      <c r="B66" s="47" t="s">
        <v>528</v>
      </c>
      <c r="C66" s="47" t="s">
        <v>24</v>
      </c>
      <c r="D66" s="47" t="s">
        <v>126</v>
      </c>
      <c r="E66" s="47" t="s">
        <v>6</v>
      </c>
      <c r="F66" s="85">
        <f>F67+F92+F105+F97+F112</f>
        <v>75709370.129999995</v>
      </c>
    </row>
    <row r="67" spans="1:8" s="74" customFormat="1" ht="37.5" customHeight="1" outlineLevel="3" x14ac:dyDescent="0.25">
      <c r="A67" s="79" t="s">
        <v>385</v>
      </c>
      <c r="B67" s="62" t="s">
        <v>528</v>
      </c>
      <c r="C67" s="62" t="s">
        <v>24</v>
      </c>
      <c r="D67" s="62" t="s">
        <v>128</v>
      </c>
      <c r="E67" s="62" t="s">
        <v>6</v>
      </c>
      <c r="F67" s="87">
        <f>F68+F75+F85</f>
        <v>24800255.09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528</v>
      </c>
      <c r="C68" s="47" t="s">
        <v>24</v>
      </c>
      <c r="D68" s="47" t="s">
        <v>317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325</v>
      </c>
      <c r="B69" s="47" t="s">
        <v>528</v>
      </c>
      <c r="C69" s="47" t="s">
        <v>24</v>
      </c>
      <c r="D69" s="47" t="s">
        <v>318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528</v>
      </c>
      <c r="C70" s="47" t="s">
        <v>24</v>
      </c>
      <c r="D70" s="47" t="s">
        <v>318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528</v>
      </c>
      <c r="C71" s="47" t="s">
        <v>24</v>
      </c>
      <c r="D71" s="47" t="s">
        <v>318</v>
      </c>
      <c r="E71" s="47" t="s">
        <v>18</v>
      </c>
      <c r="F71" s="85">
        <v>745385</v>
      </c>
    </row>
    <row r="72" spans="1:8" outlineLevel="7" x14ac:dyDescent="0.25">
      <c r="A72" s="46" t="s">
        <v>326</v>
      </c>
      <c r="B72" s="47" t="s">
        <v>528</v>
      </c>
      <c r="C72" s="47" t="s">
        <v>24</v>
      </c>
      <c r="D72" s="47" t="s">
        <v>327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528</v>
      </c>
      <c r="C73" s="47" t="s">
        <v>24</v>
      </c>
      <c r="D73" s="47" t="s">
        <v>327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528</v>
      </c>
      <c r="C74" s="47" t="s">
        <v>24</v>
      </c>
      <c r="D74" s="47" t="s">
        <v>327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528</v>
      </c>
      <c r="C75" s="47" t="s">
        <v>24</v>
      </c>
      <c r="D75" s="47" t="s">
        <v>232</v>
      </c>
      <c r="E75" s="47" t="s">
        <v>6</v>
      </c>
      <c r="F75" s="83">
        <f>F76</f>
        <v>20952310.09</v>
      </c>
    </row>
    <row r="76" spans="1:8" ht="37.5" outlineLevel="5" x14ac:dyDescent="0.25">
      <c r="A76" s="46" t="s">
        <v>33</v>
      </c>
      <c r="B76" s="47" t="s">
        <v>528</v>
      </c>
      <c r="C76" s="47" t="s">
        <v>24</v>
      </c>
      <c r="D76" s="47" t="s">
        <v>130</v>
      </c>
      <c r="E76" s="47" t="s">
        <v>6</v>
      </c>
      <c r="F76" s="85">
        <f>F77+F79+F83+F81</f>
        <v>20952310.09</v>
      </c>
    </row>
    <row r="77" spans="1:8" ht="75" outlineLevel="6" x14ac:dyDescent="0.25">
      <c r="A77" s="46" t="s">
        <v>11</v>
      </c>
      <c r="B77" s="47" t="s">
        <v>528</v>
      </c>
      <c r="C77" s="47" t="s">
        <v>24</v>
      </c>
      <c r="D77" s="47" t="s">
        <v>130</v>
      </c>
      <c r="E77" s="47" t="s">
        <v>12</v>
      </c>
      <c r="F77" s="85">
        <f>F78</f>
        <v>10177370</v>
      </c>
    </row>
    <row r="78" spans="1:8" outlineLevel="7" x14ac:dyDescent="0.25">
      <c r="A78" s="46" t="s">
        <v>34</v>
      </c>
      <c r="B78" s="47" t="s">
        <v>528</v>
      </c>
      <c r="C78" s="47" t="s">
        <v>24</v>
      </c>
      <c r="D78" s="47" t="s">
        <v>130</v>
      </c>
      <c r="E78" s="47" t="s">
        <v>35</v>
      </c>
      <c r="F78" s="85">
        <v>10177370</v>
      </c>
    </row>
    <row r="79" spans="1:8" ht="37.5" outlineLevel="6" x14ac:dyDescent="0.25">
      <c r="A79" s="46" t="s">
        <v>15</v>
      </c>
      <c r="B79" s="47" t="s">
        <v>528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528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ht="21" customHeight="1" outlineLevel="7" x14ac:dyDescent="0.25">
      <c r="A81" s="46" t="s">
        <v>90</v>
      </c>
      <c r="B81" s="47" t="s">
        <v>528</v>
      </c>
      <c r="C81" s="47" t="s">
        <v>24</v>
      </c>
      <c r="D81" s="47" t="s">
        <v>130</v>
      </c>
      <c r="E81" s="47" t="s">
        <v>91</v>
      </c>
      <c r="F81" s="85">
        <f>F82</f>
        <v>4000</v>
      </c>
    </row>
    <row r="82" spans="1:8" ht="21" customHeight="1" outlineLevel="7" x14ac:dyDescent="0.25">
      <c r="A82" s="46" t="s">
        <v>97</v>
      </c>
      <c r="B82" s="47" t="s">
        <v>528</v>
      </c>
      <c r="C82" s="47" t="s">
        <v>24</v>
      </c>
      <c r="D82" s="47" t="s">
        <v>130</v>
      </c>
      <c r="E82" s="47" t="s">
        <v>98</v>
      </c>
      <c r="F82" s="85">
        <v>4000</v>
      </c>
    </row>
    <row r="83" spans="1:8" outlineLevel="6" x14ac:dyDescent="0.25">
      <c r="A83" s="46" t="s">
        <v>19</v>
      </c>
      <c r="B83" s="47" t="s">
        <v>528</v>
      </c>
      <c r="C83" s="47" t="s">
        <v>24</v>
      </c>
      <c r="D83" s="47" t="s">
        <v>130</v>
      </c>
      <c r="E83" s="47" t="s">
        <v>20</v>
      </c>
      <c r="F83" s="85">
        <f>F84</f>
        <v>771270</v>
      </c>
    </row>
    <row r="84" spans="1:8" outlineLevel="7" x14ac:dyDescent="0.25">
      <c r="A84" s="46" t="s">
        <v>21</v>
      </c>
      <c r="B84" s="47" t="s">
        <v>528</v>
      </c>
      <c r="C84" s="47" t="s">
        <v>24</v>
      </c>
      <c r="D84" s="47" t="s">
        <v>130</v>
      </c>
      <c r="E84" s="47" t="s">
        <v>22</v>
      </c>
      <c r="F84" s="85">
        <v>771270</v>
      </c>
    </row>
    <row r="85" spans="1:8" outlineLevel="7" x14ac:dyDescent="0.25">
      <c r="A85" s="48" t="s">
        <v>743</v>
      </c>
      <c r="B85" s="47" t="s">
        <v>528</v>
      </c>
      <c r="C85" s="47" t="s">
        <v>24</v>
      </c>
      <c r="D85" s="47" t="s">
        <v>272</v>
      </c>
      <c r="E85" s="47" t="s">
        <v>6</v>
      </c>
      <c r="F85" s="85">
        <f>F86+F89</f>
        <v>3052560</v>
      </c>
    </row>
    <row r="86" spans="1:8" ht="37.5" outlineLevel="7" x14ac:dyDescent="0.25">
      <c r="A86" s="48" t="s">
        <v>769</v>
      </c>
      <c r="B86" s="47" t="s">
        <v>528</v>
      </c>
      <c r="C86" s="47" t="s">
        <v>24</v>
      </c>
      <c r="D86" s="47" t="s">
        <v>742</v>
      </c>
      <c r="E86" s="47" t="s">
        <v>6</v>
      </c>
      <c r="F86" s="85">
        <f>F87</f>
        <v>1601460</v>
      </c>
    </row>
    <row r="87" spans="1:8" ht="37.5" outlineLevel="7" x14ac:dyDescent="0.25">
      <c r="A87" s="46" t="s">
        <v>15</v>
      </c>
      <c r="B87" s="47" t="s">
        <v>528</v>
      </c>
      <c r="C87" s="47" t="s">
        <v>24</v>
      </c>
      <c r="D87" s="47" t="s">
        <v>741</v>
      </c>
      <c r="E87" s="47" t="s">
        <v>16</v>
      </c>
      <c r="F87" s="85">
        <f>F88</f>
        <v>1601460</v>
      </c>
    </row>
    <row r="88" spans="1:8" ht="37.5" outlineLevel="7" x14ac:dyDescent="0.25">
      <c r="A88" s="46" t="s">
        <v>17</v>
      </c>
      <c r="B88" s="47" t="s">
        <v>528</v>
      </c>
      <c r="C88" s="47" t="s">
        <v>24</v>
      </c>
      <c r="D88" s="47" t="s">
        <v>741</v>
      </c>
      <c r="E88" s="47" t="s">
        <v>18</v>
      </c>
      <c r="F88" s="85">
        <v>1601460</v>
      </c>
    </row>
    <row r="89" spans="1:8" ht="37.5" outlineLevel="7" x14ac:dyDescent="0.25">
      <c r="A89" s="46" t="s">
        <v>740</v>
      </c>
      <c r="B89" s="47" t="s">
        <v>528</v>
      </c>
      <c r="C89" s="47" t="s">
        <v>24</v>
      </c>
      <c r="D89" s="47" t="s">
        <v>739</v>
      </c>
      <c r="E89" s="47" t="s">
        <v>6</v>
      </c>
      <c r="F89" s="85">
        <f>F90</f>
        <v>1451100</v>
      </c>
    </row>
    <row r="90" spans="1:8" ht="37.5" outlineLevel="7" x14ac:dyDescent="0.25">
      <c r="A90" s="46" t="s">
        <v>15</v>
      </c>
      <c r="B90" s="47" t="s">
        <v>528</v>
      </c>
      <c r="C90" s="47" t="s">
        <v>24</v>
      </c>
      <c r="D90" s="47" t="s">
        <v>739</v>
      </c>
      <c r="E90" s="47" t="s">
        <v>16</v>
      </c>
      <c r="F90" s="85">
        <f>F91</f>
        <v>1451100</v>
      </c>
    </row>
    <row r="91" spans="1:8" ht="37.5" outlineLevel="7" x14ac:dyDescent="0.25">
      <c r="A91" s="46" t="s">
        <v>17</v>
      </c>
      <c r="B91" s="47" t="s">
        <v>528</v>
      </c>
      <c r="C91" s="47" t="s">
        <v>24</v>
      </c>
      <c r="D91" s="47" t="s">
        <v>739</v>
      </c>
      <c r="E91" s="47" t="s">
        <v>18</v>
      </c>
      <c r="F91" s="85">
        <v>1451100</v>
      </c>
    </row>
    <row r="92" spans="1:8" s="74" customFormat="1" ht="37.5" outlineLevel="7" x14ac:dyDescent="0.25">
      <c r="A92" s="79" t="s">
        <v>439</v>
      </c>
      <c r="B92" s="62" t="s">
        <v>528</v>
      </c>
      <c r="C92" s="62" t="s">
        <v>24</v>
      </c>
      <c r="D92" s="62" t="s">
        <v>131</v>
      </c>
      <c r="E92" s="62" t="s">
        <v>6</v>
      </c>
      <c r="F92" s="87">
        <f>F93</f>
        <v>50000</v>
      </c>
      <c r="G92" s="75"/>
      <c r="H92" s="75"/>
    </row>
    <row r="93" spans="1:8" outlineLevel="7" x14ac:dyDescent="0.25">
      <c r="A93" s="46" t="s">
        <v>328</v>
      </c>
      <c r="B93" s="47" t="s">
        <v>528</v>
      </c>
      <c r="C93" s="47" t="s">
        <v>24</v>
      </c>
      <c r="D93" s="47" t="s">
        <v>234</v>
      </c>
      <c r="E93" s="47" t="s">
        <v>6</v>
      </c>
      <c r="F93" s="85">
        <f>F94</f>
        <v>50000</v>
      </c>
    </row>
    <row r="94" spans="1:8" ht="37.5" outlineLevel="7" x14ac:dyDescent="0.25">
      <c r="A94" s="46" t="s">
        <v>329</v>
      </c>
      <c r="B94" s="47" t="s">
        <v>528</v>
      </c>
      <c r="C94" s="47" t="s">
        <v>24</v>
      </c>
      <c r="D94" s="47" t="s">
        <v>330</v>
      </c>
      <c r="E94" s="47" t="s">
        <v>6</v>
      </c>
      <c r="F94" s="85">
        <f>F95</f>
        <v>50000</v>
      </c>
    </row>
    <row r="95" spans="1:8" ht="37.5" outlineLevel="7" x14ac:dyDescent="0.25">
      <c r="A95" s="46" t="s">
        <v>15</v>
      </c>
      <c r="B95" s="47" t="s">
        <v>528</v>
      </c>
      <c r="C95" s="47" t="s">
        <v>24</v>
      </c>
      <c r="D95" s="47" t="s">
        <v>330</v>
      </c>
      <c r="E95" s="47" t="s">
        <v>16</v>
      </c>
      <c r="F95" s="85">
        <f>F96</f>
        <v>50000</v>
      </c>
    </row>
    <row r="96" spans="1:8" ht="21" customHeight="1" outlineLevel="7" x14ac:dyDescent="0.25">
      <c r="A96" s="46" t="s">
        <v>17</v>
      </c>
      <c r="B96" s="47" t="s">
        <v>528</v>
      </c>
      <c r="C96" s="47" t="s">
        <v>24</v>
      </c>
      <c r="D96" s="47" t="s">
        <v>330</v>
      </c>
      <c r="E96" s="47" t="s">
        <v>18</v>
      </c>
      <c r="F96" s="85">
        <v>50000</v>
      </c>
    </row>
    <row r="97" spans="1:8" s="74" customFormat="1" ht="38.25" customHeight="1" outlineLevel="7" x14ac:dyDescent="0.25">
      <c r="A97" s="79" t="s">
        <v>440</v>
      </c>
      <c r="B97" s="62" t="s">
        <v>528</v>
      </c>
      <c r="C97" s="62" t="s">
        <v>24</v>
      </c>
      <c r="D97" s="62" t="s">
        <v>319</v>
      </c>
      <c r="E97" s="62" t="s">
        <v>6</v>
      </c>
      <c r="F97" s="87">
        <f>F98</f>
        <v>1932970</v>
      </c>
      <c r="G97" s="75"/>
      <c r="H97" s="75"/>
    </row>
    <row r="98" spans="1:8" ht="21" customHeight="1" outlineLevel="7" x14ac:dyDescent="0.25">
      <c r="A98" s="49" t="s">
        <v>331</v>
      </c>
      <c r="B98" s="47" t="s">
        <v>528</v>
      </c>
      <c r="C98" s="47" t="s">
        <v>24</v>
      </c>
      <c r="D98" s="47" t="s">
        <v>321</v>
      </c>
      <c r="E98" s="47" t="s">
        <v>6</v>
      </c>
      <c r="F98" s="85">
        <f>F99+F102</f>
        <v>1932970</v>
      </c>
    </row>
    <row r="99" spans="1:8" ht="37.5" customHeight="1" outlineLevel="7" x14ac:dyDescent="0.25">
      <c r="A99" s="49" t="s">
        <v>332</v>
      </c>
      <c r="B99" s="47" t="s">
        <v>528</v>
      </c>
      <c r="C99" s="47" t="s">
        <v>24</v>
      </c>
      <c r="D99" s="47" t="s">
        <v>333</v>
      </c>
      <c r="E99" s="47" t="s">
        <v>6</v>
      </c>
      <c r="F99" s="85">
        <f>F100</f>
        <v>1890470</v>
      </c>
    </row>
    <row r="100" spans="1:8" ht="37.5" outlineLevel="7" x14ac:dyDescent="0.25">
      <c r="A100" s="46" t="s">
        <v>15</v>
      </c>
      <c r="B100" s="47" t="s">
        <v>528</v>
      </c>
      <c r="C100" s="47" t="s">
        <v>24</v>
      </c>
      <c r="D100" s="47" t="s">
        <v>333</v>
      </c>
      <c r="E100" s="47" t="s">
        <v>16</v>
      </c>
      <c r="F100" s="85">
        <f>F101</f>
        <v>1890470</v>
      </c>
    </row>
    <row r="101" spans="1:8" ht="18.75" customHeight="1" outlineLevel="7" x14ac:dyDescent="0.25">
      <c r="A101" s="46" t="s">
        <v>17</v>
      </c>
      <c r="B101" s="47" t="s">
        <v>528</v>
      </c>
      <c r="C101" s="47" t="s">
        <v>24</v>
      </c>
      <c r="D101" s="47" t="s">
        <v>333</v>
      </c>
      <c r="E101" s="47" t="s">
        <v>18</v>
      </c>
      <c r="F101" s="85">
        <v>1890470</v>
      </c>
    </row>
    <row r="102" spans="1:8" ht="37.5" outlineLevel="7" x14ac:dyDescent="0.25">
      <c r="A102" s="49" t="s">
        <v>334</v>
      </c>
      <c r="B102" s="47" t="s">
        <v>528</v>
      </c>
      <c r="C102" s="47" t="s">
        <v>24</v>
      </c>
      <c r="D102" s="47" t="s">
        <v>322</v>
      </c>
      <c r="E102" s="47" t="s">
        <v>6</v>
      </c>
      <c r="F102" s="85">
        <f>F103</f>
        <v>42500</v>
      </c>
    </row>
    <row r="103" spans="1:8" ht="37.5" outlineLevel="7" x14ac:dyDescent="0.25">
      <c r="A103" s="46" t="s">
        <v>15</v>
      </c>
      <c r="B103" s="47" t="s">
        <v>528</v>
      </c>
      <c r="C103" s="47" t="s">
        <v>24</v>
      </c>
      <c r="D103" s="47" t="s">
        <v>322</v>
      </c>
      <c r="E103" s="47" t="s">
        <v>16</v>
      </c>
      <c r="F103" s="85">
        <f>F104</f>
        <v>42500</v>
      </c>
    </row>
    <row r="104" spans="1:8" ht="19.5" customHeight="1" outlineLevel="7" x14ac:dyDescent="0.25">
      <c r="A104" s="46" t="s">
        <v>17</v>
      </c>
      <c r="B104" s="47" t="s">
        <v>528</v>
      </c>
      <c r="C104" s="47" t="s">
        <v>24</v>
      </c>
      <c r="D104" s="47" t="s">
        <v>322</v>
      </c>
      <c r="E104" s="47" t="s">
        <v>18</v>
      </c>
      <c r="F104" s="85">
        <v>42500</v>
      </c>
    </row>
    <row r="105" spans="1:8" s="74" customFormat="1" ht="56.25" outlineLevel="7" x14ac:dyDescent="0.25">
      <c r="A105" s="79" t="s">
        <v>386</v>
      </c>
      <c r="B105" s="62" t="s">
        <v>528</v>
      </c>
      <c r="C105" s="62" t="s">
        <v>24</v>
      </c>
      <c r="D105" s="62" t="s">
        <v>335</v>
      </c>
      <c r="E105" s="62" t="s">
        <v>6</v>
      </c>
      <c r="F105" s="87">
        <f>F106</f>
        <v>5413142.1600000001</v>
      </c>
      <c r="G105" s="75"/>
      <c r="H105" s="75"/>
    </row>
    <row r="106" spans="1:8" ht="37.5" outlineLevel="7" x14ac:dyDescent="0.25">
      <c r="A106" s="46" t="s">
        <v>215</v>
      </c>
      <c r="B106" s="47" t="s">
        <v>528</v>
      </c>
      <c r="C106" s="47" t="s">
        <v>24</v>
      </c>
      <c r="D106" s="47" t="s">
        <v>336</v>
      </c>
      <c r="E106" s="47" t="s">
        <v>6</v>
      </c>
      <c r="F106" s="85">
        <f>F107</f>
        <v>5413142.1600000001</v>
      </c>
    </row>
    <row r="107" spans="1:8" ht="56.25" outlineLevel="5" x14ac:dyDescent="0.25">
      <c r="A107" s="46" t="s">
        <v>32</v>
      </c>
      <c r="B107" s="47" t="s">
        <v>528</v>
      </c>
      <c r="C107" s="47" t="s">
        <v>24</v>
      </c>
      <c r="D107" s="47" t="s">
        <v>337</v>
      </c>
      <c r="E107" s="47" t="s">
        <v>6</v>
      </c>
      <c r="F107" s="85">
        <f>F108+F110</f>
        <v>5413142.1600000001</v>
      </c>
    </row>
    <row r="108" spans="1:8" ht="37.5" outlineLevel="6" x14ac:dyDescent="0.25">
      <c r="A108" s="46" t="s">
        <v>15</v>
      </c>
      <c r="B108" s="47" t="s">
        <v>528</v>
      </c>
      <c r="C108" s="47" t="s">
        <v>24</v>
      </c>
      <c r="D108" s="47" t="s">
        <v>337</v>
      </c>
      <c r="E108" s="47" t="s">
        <v>16</v>
      </c>
      <c r="F108" s="85">
        <f>F109</f>
        <v>5273142.16</v>
      </c>
    </row>
    <row r="109" spans="1:8" ht="20.25" customHeight="1" outlineLevel="7" x14ac:dyDescent="0.25">
      <c r="A109" s="46" t="s">
        <v>17</v>
      </c>
      <c r="B109" s="47" t="s">
        <v>528</v>
      </c>
      <c r="C109" s="47" t="s">
        <v>24</v>
      </c>
      <c r="D109" s="47" t="s">
        <v>337</v>
      </c>
      <c r="E109" s="47" t="s">
        <v>18</v>
      </c>
      <c r="F109" s="85">
        <v>5273142.16</v>
      </c>
    </row>
    <row r="110" spans="1:8" outlineLevel="6" x14ac:dyDescent="0.25">
      <c r="A110" s="46" t="s">
        <v>19</v>
      </c>
      <c r="B110" s="47" t="s">
        <v>528</v>
      </c>
      <c r="C110" s="47" t="s">
        <v>24</v>
      </c>
      <c r="D110" s="47" t="s">
        <v>337</v>
      </c>
      <c r="E110" s="47" t="s">
        <v>20</v>
      </c>
      <c r="F110" s="85">
        <f>F111</f>
        <v>140000</v>
      </c>
    </row>
    <row r="111" spans="1:8" outlineLevel="7" x14ac:dyDescent="0.25">
      <c r="A111" s="46" t="s">
        <v>21</v>
      </c>
      <c r="B111" s="47" t="s">
        <v>528</v>
      </c>
      <c r="C111" s="47" t="s">
        <v>24</v>
      </c>
      <c r="D111" s="47" t="s">
        <v>337</v>
      </c>
      <c r="E111" s="47" t="s">
        <v>22</v>
      </c>
      <c r="F111" s="85">
        <v>140000</v>
      </c>
    </row>
    <row r="112" spans="1:8" ht="37.5" outlineLevel="3" x14ac:dyDescent="0.25">
      <c r="A112" s="46" t="s">
        <v>132</v>
      </c>
      <c r="B112" s="47" t="s">
        <v>528</v>
      </c>
      <c r="C112" s="47" t="s">
        <v>24</v>
      </c>
      <c r="D112" s="47" t="s">
        <v>127</v>
      </c>
      <c r="E112" s="47" t="s">
        <v>6</v>
      </c>
      <c r="F112" s="85">
        <f>F130+F122+F113+F127+F118</f>
        <v>43513002.880000003</v>
      </c>
    </row>
    <row r="113" spans="1:6" ht="56.25" outlineLevel="5" x14ac:dyDescent="0.25">
      <c r="A113" s="46" t="s">
        <v>522</v>
      </c>
      <c r="B113" s="47" t="s">
        <v>528</v>
      </c>
      <c r="C113" s="47" t="s">
        <v>24</v>
      </c>
      <c r="D113" s="47" t="s">
        <v>523</v>
      </c>
      <c r="E113" s="47" t="s">
        <v>6</v>
      </c>
      <c r="F113" s="85">
        <f>F114+F116</f>
        <v>34085706.369999997</v>
      </c>
    </row>
    <row r="114" spans="1:6" ht="75" outlineLevel="6" x14ac:dyDescent="0.25">
      <c r="A114" s="46" t="s">
        <v>11</v>
      </c>
      <c r="B114" s="47" t="s">
        <v>528</v>
      </c>
      <c r="C114" s="47" t="s">
        <v>24</v>
      </c>
      <c r="D114" s="47" t="s">
        <v>523</v>
      </c>
      <c r="E114" s="47" t="s">
        <v>12</v>
      </c>
      <c r="F114" s="85">
        <f>F115</f>
        <v>34065706.369999997</v>
      </c>
    </row>
    <row r="115" spans="1:6" ht="37.5" outlineLevel="7" x14ac:dyDescent="0.25">
      <c r="A115" s="46" t="s">
        <v>13</v>
      </c>
      <c r="B115" s="47" t="s">
        <v>528</v>
      </c>
      <c r="C115" s="47" t="s">
        <v>24</v>
      </c>
      <c r="D115" s="47" t="s">
        <v>523</v>
      </c>
      <c r="E115" s="47" t="s">
        <v>14</v>
      </c>
      <c r="F115" s="85">
        <v>34065706.369999997</v>
      </c>
    </row>
    <row r="116" spans="1:6" ht="37.5" outlineLevel="7" x14ac:dyDescent="0.25">
      <c r="A116" s="46" t="s">
        <v>15</v>
      </c>
      <c r="B116" s="47" t="s">
        <v>528</v>
      </c>
      <c r="C116" s="47" t="s">
        <v>24</v>
      </c>
      <c r="D116" s="47" t="s">
        <v>523</v>
      </c>
      <c r="E116" s="47" t="s">
        <v>16</v>
      </c>
      <c r="F116" s="83">
        <f>F117</f>
        <v>20000</v>
      </c>
    </row>
    <row r="117" spans="1:6" ht="18.75" customHeight="1" outlineLevel="7" x14ac:dyDescent="0.25">
      <c r="A117" s="46" t="s">
        <v>17</v>
      </c>
      <c r="B117" s="47" t="s">
        <v>528</v>
      </c>
      <c r="C117" s="47" t="s">
        <v>24</v>
      </c>
      <c r="D117" s="47" t="s">
        <v>523</v>
      </c>
      <c r="E117" s="47" t="s">
        <v>18</v>
      </c>
      <c r="F117" s="85">
        <f>20000</f>
        <v>20000</v>
      </c>
    </row>
    <row r="118" spans="1:6" ht="39" customHeight="1" outlineLevel="7" x14ac:dyDescent="0.25">
      <c r="A118" s="46" t="s">
        <v>738</v>
      </c>
      <c r="B118" s="47" t="s">
        <v>528</v>
      </c>
      <c r="C118" s="47" t="s">
        <v>24</v>
      </c>
      <c r="D118" s="47" t="s">
        <v>736</v>
      </c>
      <c r="E118" s="47" t="s">
        <v>6</v>
      </c>
      <c r="F118" s="85">
        <f>F119</f>
        <v>454002.59</v>
      </c>
    </row>
    <row r="119" spans="1:6" ht="18.75" customHeight="1" outlineLevel="7" x14ac:dyDescent="0.25">
      <c r="A119" s="46" t="s">
        <v>19</v>
      </c>
      <c r="B119" s="47" t="s">
        <v>528</v>
      </c>
      <c r="C119" s="47" t="s">
        <v>24</v>
      </c>
      <c r="D119" s="47" t="s">
        <v>736</v>
      </c>
      <c r="E119" s="47" t="s">
        <v>20</v>
      </c>
      <c r="F119" s="85">
        <f>F121+F120</f>
        <v>454002.59</v>
      </c>
    </row>
    <row r="120" spans="1:6" ht="18.75" customHeight="1" outlineLevel="7" x14ac:dyDescent="0.25">
      <c r="A120" s="46" t="s">
        <v>767</v>
      </c>
      <c r="B120" s="47" t="s">
        <v>528</v>
      </c>
      <c r="C120" s="47" t="s">
        <v>24</v>
      </c>
      <c r="D120" s="47" t="s">
        <v>736</v>
      </c>
      <c r="E120" s="205" t="s">
        <v>768</v>
      </c>
      <c r="F120" s="85">
        <v>61000</v>
      </c>
    </row>
    <row r="121" spans="1:6" ht="18.75" customHeight="1" outlineLevel="7" x14ac:dyDescent="0.25">
      <c r="A121" s="46" t="s">
        <v>737</v>
      </c>
      <c r="B121" s="47" t="s">
        <v>528</v>
      </c>
      <c r="C121" s="47" t="s">
        <v>24</v>
      </c>
      <c r="D121" s="47" t="s">
        <v>736</v>
      </c>
      <c r="E121" s="47" t="s">
        <v>22</v>
      </c>
      <c r="F121" s="85">
        <v>393002.59</v>
      </c>
    </row>
    <row r="122" spans="1:6" ht="36" customHeight="1" outlineLevel="7" x14ac:dyDescent="0.25">
      <c r="A122" s="48" t="s">
        <v>645</v>
      </c>
      <c r="B122" s="47" t="s">
        <v>528</v>
      </c>
      <c r="C122" s="47" t="s">
        <v>24</v>
      </c>
      <c r="D122" s="47" t="s">
        <v>646</v>
      </c>
      <c r="E122" s="47" t="s">
        <v>6</v>
      </c>
      <c r="F122" s="85">
        <f>F123+F125</f>
        <v>1357156.72</v>
      </c>
    </row>
    <row r="123" spans="1:6" ht="18.75" customHeight="1" outlineLevel="7" x14ac:dyDescent="0.25">
      <c r="A123" s="46" t="s">
        <v>15</v>
      </c>
      <c r="B123" s="47" t="s">
        <v>528</v>
      </c>
      <c r="C123" s="47" t="s">
        <v>24</v>
      </c>
      <c r="D123" s="47" t="s">
        <v>646</v>
      </c>
      <c r="E123" s="47" t="s">
        <v>16</v>
      </c>
      <c r="F123" s="85">
        <f>F124</f>
        <v>153000</v>
      </c>
    </row>
    <row r="124" spans="1:6" ht="18.75" customHeight="1" outlineLevel="7" x14ac:dyDescent="0.25">
      <c r="A124" s="46" t="s">
        <v>17</v>
      </c>
      <c r="B124" s="47" t="s">
        <v>528</v>
      </c>
      <c r="C124" s="47" t="s">
        <v>24</v>
      </c>
      <c r="D124" s="47" t="s">
        <v>646</v>
      </c>
      <c r="E124" s="47" t="s">
        <v>18</v>
      </c>
      <c r="F124" s="85">
        <v>153000</v>
      </c>
    </row>
    <row r="125" spans="1:6" ht="18.75" customHeight="1" outlineLevel="7" x14ac:dyDescent="0.25">
      <c r="A125" s="46" t="s">
        <v>90</v>
      </c>
      <c r="B125" s="47" t="s">
        <v>528</v>
      </c>
      <c r="C125" s="47" t="s">
        <v>24</v>
      </c>
      <c r="D125" s="47" t="s">
        <v>646</v>
      </c>
      <c r="E125" s="47" t="s">
        <v>91</v>
      </c>
      <c r="F125" s="85">
        <f>F126</f>
        <v>1204156.72</v>
      </c>
    </row>
    <row r="126" spans="1:6" ht="38.25" customHeight="1" outlineLevel="7" x14ac:dyDescent="0.25">
      <c r="A126" s="46" t="s">
        <v>97</v>
      </c>
      <c r="B126" s="47" t="s">
        <v>528</v>
      </c>
      <c r="C126" s="47" t="s">
        <v>24</v>
      </c>
      <c r="D126" s="47" t="s">
        <v>646</v>
      </c>
      <c r="E126" s="47" t="s">
        <v>98</v>
      </c>
      <c r="F126" s="85">
        <v>1204156.72</v>
      </c>
    </row>
    <row r="127" spans="1:6" ht="19.5" customHeight="1" outlineLevel="7" x14ac:dyDescent="0.25">
      <c r="A127" s="46" t="s">
        <v>531</v>
      </c>
      <c r="B127" s="47" t="s">
        <v>528</v>
      </c>
      <c r="C127" s="47" t="s">
        <v>24</v>
      </c>
      <c r="D127" s="47" t="s">
        <v>530</v>
      </c>
      <c r="E127" s="47" t="s">
        <v>6</v>
      </c>
      <c r="F127" s="83">
        <f>F128</f>
        <v>200000</v>
      </c>
    </row>
    <row r="128" spans="1:6" ht="37.5" outlineLevel="7" x14ac:dyDescent="0.25">
      <c r="A128" s="46" t="s">
        <v>15</v>
      </c>
      <c r="B128" s="47" t="s">
        <v>528</v>
      </c>
      <c r="C128" s="47" t="s">
        <v>24</v>
      </c>
      <c r="D128" s="47" t="s">
        <v>530</v>
      </c>
      <c r="E128" s="47" t="s">
        <v>16</v>
      </c>
      <c r="F128" s="83">
        <f>F129</f>
        <v>200000</v>
      </c>
    </row>
    <row r="129" spans="1:6" ht="20.25" customHeight="1" outlineLevel="7" x14ac:dyDescent="0.25">
      <c r="A129" s="46" t="s">
        <v>17</v>
      </c>
      <c r="B129" s="47" t="s">
        <v>528</v>
      </c>
      <c r="C129" s="47" t="s">
        <v>24</v>
      </c>
      <c r="D129" s="47" t="s">
        <v>530</v>
      </c>
      <c r="E129" s="47" t="s">
        <v>18</v>
      </c>
      <c r="F129" s="85">
        <v>200000</v>
      </c>
    </row>
    <row r="130" spans="1:6" outlineLevel="3" x14ac:dyDescent="0.25">
      <c r="A130" s="46" t="s">
        <v>279</v>
      </c>
      <c r="B130" s="47" t="s">
        <v>528</v>
      </c>
      <c r="C130" s="47" t="s">
        <v>24</v>
      </c>
      <c r="D130" s="47" t="s">
        <v>278</v>
      </c>
      <c r="E130" s="47" t="s">
        <v>6</v>
      </c>
      <c r="F130" s="85">
        <f>F131+F157+F134+F142+F147+F152+F139</f>
        <v>7416137.2000000002</v>
      </c>
    </row>
    <row r="131" spans="1:6" outlineLevel="3" x14ac:dyDescent="0.25">
      <c r="A131" s="46" t="s">
        <v>608</v>
      </c>
      <c r="B131" s="47" t="s">
        <v>528</v>
      </c>
      <c r="C131" s="47" t="s">
        <v>24</v>
      </c>
      <c r="D131" s="47" t="s">
        <v>624</v>
      </c>
      <c r="E131" s="47" t="s">
        <v>6</v>
      </c>
      <c r="F131" s="85">
        <f>F132</f>
        <v>307152</v>
      </c>
    </row>
    <row r="132" spans="1:6" ht="37.5" outlineLevel="3" x14ac:dyDescent="0.25">
      <c r="A132" s="46" t="s">
        <v>15</v>
      </c>
      <c r="B132" s="47" t="s">
        <v>528</v>
      </c>
      <c r="C132" s="47" t="s">
        <v>24</v>
      </c>
      <c r="D132" s="47" t="s">
        <v>624</v>
      </c>
      <c r="E132" s="47" t="s">
        <v>16</v>
      </c>
      <c r="F132" s="85">
        <f>F133</f>
        <v>307152</v>
      </c>
    </row>
    <row r="133" spans="1:6" ht="37.5" outlineLevel="3" x14ac:dyDescent="0.25">
      <c r="A133" s="46" t="s">
        <v>17</v>
      </c>
      <c r="B133" s="47" t="s">
        <v>528</v>
      </c>
      <c r="C133" s="47" t="s">
        <v>24</v>
      </c>
      <c r="D133" s="47" t="s">
        <v>624</v>
      </c>
      <c r="E133" s="47" t="s">
        <v>18</v>
      </c>
      <c r="F133" s="85">
        <v>307152</v>
      </c>
    </row>
    <row r="134" spans="1:6" ht="63" customHeight="1" outlineLevel="7" x14ac:dyDescent="0.25">
      <c r="A134" s="29" t="s">
        <v>418</v>
      </c>
      <c r="B134" s="47" t="s">
        <v>528</v>
      </c>
      <c r="C134" s="47" t="s">
        <v>24</v>
      </c>
      <c r="D134" s="47" t="s">
        <v>280</v>
      </c>
      <c r="E134" s="47" t="s">
        <v>6</v>
      </c>
      <c r="F134" s="85">
        <f>F135+F137</f>
        <v>1395192</v>
      </c>
    </row>
    <row r="135" spans="1:6" ht="75" outlineLevel="7" x14ac:dyDescent="0.25">
      <c r="A135" s="46" t="s">
        <v>11</v>
      </c>
      <c r="B135" s="47" t="s">
        <v>528</v>
      </c>
      <c r="C135" s="47" t="s">
        <v>24</v>
      </c>
      <c r="D135" s="47" t="s">
        <v>280</v>
      </c>
      <c r="E135" s="47" t="s">
        <v>12</v>
      </c>
      <c r="F135" s="85">
        <f>F136</f>
        <v>1380192</v>
      </c>
    </row>
    <row r="136" spans="1:6" ht="37.5" outlineLevel="7" x14ac:dyDescent="0.25">
      <c r="A136" s="46" t="s">
        <v>13</v>
      </c>
      <c r="B136" s="47" t="s">
        <v>528</v>
      </c>
      <c r="C136" s="47" t="s">
        <v>24</v>
      </c>
      <c r="D136" s="47" t="s">
        <v>280</v>
      </c>
      <c r="E136" s="47" t="s">
        <v>14</v>
      </c>
      <c r="F136" s="85">
        <f>1346162+34030</f>
        <v>1380192</v>
      </c>
    </row>
    <row r="137" spans="1:6" ht="37.5" outlineLevel="7" x14ac:dyDescent="0.25">
      <c r="A137" s="46" t="s">
        <v>15</v>
      </c>
      <c r="B137" s="47" t="s">
        <v>528</v>
      </c>
      <c r="C137" s="47" t="s">
        <v>24</v>
      </c>
      <c r="D137" s="47" t="s">
        <v>280</v>
      </c>
      <c r="E137" s="47" t="s">
        <v>16</v>
      </c>
      <c r="F137" s="85">
        <f>F138</f>
        <v>15000</v>
      </c>
    </row>
    <row r="138" spans="1:6" ht="20.25" customHeight="1" outlineLevel="7" x14ac:dyDescent="0.25">
      <c r="A138" s="46" t="s">
        <v>17</v>
      </c>
      <c r="B138" s="47" t="s">
        <v>528</v>
      </c>
      <c r="C138" s="47" t="s">
        <v>24</v>
      </c>
      <c r="D138" s="47" t="s">
        <v>280</v>
      </c>
      <c r="E138" s="47" t="s">
        <v>18</v>
      </c>
      <c r="F138" s="85">
        <v>15000</v>
      </c>
    </row>
    <row r="139" spans="1:6" ht="81" customHeight="1" outlineLevel="7" x14ac:dyDescent="0.25">
      <c r="A139" s="46" t="s">
        <v>780</v>
      </c>
      <c r="B139" s="47" t="s">
        <v>528</v>
      </c>
      <c r="C139" s="47" t="s">
        <v>24</v>
      </c>
      <c r="D139" s="47" t="s">
        <v>779</v>
      </c>
      <c r="E139" s="47" t="s">
        <v>6</v>
      </c>
      <c r="F139" s="85">
        <f>F140</f>
        <v>272232</v>
      </c>
    </row>
    <row r="140" spans="1:6" ht="39.75" customHeight="1" outlineLevel="7" x14ac:dyDescent="0.25">
      <c r="A140" s="46" t="s">
        <v>13</v>
      </c>
      <c r="B140" s="47" t="s">
        <v>528</v>
      </c>
      <c r="C140" s="47" t="s">
        <v>24</v>
      </c>
      <c r="D140" s="47" t="s">
        <v>779</v>
      </c>
      <c r="E140" s="47" t="s">
        <v>12</v>
      </c>
      <c r="F140" s="85">
        <f>F141</f>
        <v>272232</v>
      </c>
    </row>
    <row r="141" spans="1:6" ht="39.75" customHeight="1" outlineLevel="7" x14ac:dyDescent="0.25">
      <c r="A141" s="46" t="s">
        <v>15</v>
      </c>
      <c r="B141" s="47" t="s">
        <v>528</v>
      </c>
      <c r="C141" s="47" t="s">
        <v>24</v>
      </c>
      <c r="D141" s="47" t="s">
        <v>779</v>
      </c>
      <c r="E141" s="47" t="s">
        <v>14</v>
      </c>
      <c r="F141" s="85">
        <v>272232</v>
      </c>
    </row>
    <row r="142" spans="1:6" outlineLevel="7" x14ac:dyDescent="0.25">
      <c r="A142" s="29" t="s">
        <v>618</v>
      </c>
      <c r="B142" s="47" t="s">
        <v>528</v>
      </c>
      <c r="C142" s="47" t="s">
        <v>24</v>
      </c>
      <c r="D142" s="47" t="s">
        <v>625</v>
      </c>
      <c r="E142" s="47" t="s">
        <v>6</v>
      </c>
      <c r="F142" s="85">
        <f>F143+F145</f>
        <v>2016764</v>
      </c>
    </row>
    <row r="143" spans="1:6" ht="75" outlineLevel="7" x14ac:dyDescent="0.25">
      <c r="A143" s="46" t="s">
        <v>11</v>
      </c>
      <c r="B143" s="47" t="s">
        <v>528</v>
      </c>
      <c r="C143" s="47" t="s">
        <v>24</v>
      </c>
      <c r="D143" s="47" t="s">
        <v>625</v>
      </c>
      <c r="E143" s="47" t="s">
        <v>12</v>
      </c>
      <c r="F143" s="85">
        <f>F144</f>
        <v>2001764</v>
      </c>
    </row>
    <row r="144" spans="1:6" ht="37.5" outlineLevel="7" x14ac:dyDescent="0.25">
      <c r="A144" s="46" t="s">
        <v>13</v>
      </c>
      <c r="B144" s="47" t="s">
        <v>528</v>
      </c>
      <c r="C144" s="47" t="s">
        <v>24</v>
      </c>
      <c r="D144" s="47" t="s">
        <v>625</v>
      </c>
      <c r="E144" s="47" t="s">
        <v>14</v>
      </c>
      <c r="F144" s="85">
        <v>2001764</v>
      </c>
    </row>
    <row r="145" spans="1:6" ht="37.5" outlineLevel="7" x14ac:dyDescent="0.25">
      <c r="A145" s="46" t="s">
        <v>15</v>
      </c>
      <c r="B145" s="47" t="s">
        <v>528</v>
      </c>
      <c r="C145" s="47" t="s">
        <v>24</v>
      </c>
      <c r="D145" s="47" t="s">
        <v>625</v>
      </c>
      <c r="E145" s="47" t="s">
        <v>16</v>
      </c>
      <c r="F145" s="85">
        <f>F146</f>
        <v>15000</v>
      </c>
    </row>
    <row r="146" spans="1:6" ht="21" customHeight="1" outlineLevel="7" x14ac:dyDescent="0.25">
      <c r="A146" s="46" t="s">
        <v>17</v>
      </c>
      <c r="B146" s="47" t="s">
        <v>528</v>
      </c>
      <c r="C146" s="47" t="s">
        <v>24</v>
      </c>
      <c r="D146" s="47" t="s">
        <v>625</v>
      </c>
      <c r="E146" s="47" t="s">
        <v>18</v>
      </c>
      <c r="F146" s="85">
        <v>15000</v>
      </c>
    </row>
    <row r="147" spans="1:6" ht="56.25" customHeight="1" outlineLevel="7" x14ac:dyDescent="0.25">
      <c r="A147" s="29" t="s">
        <v>388</v>
      </c>
      <c r="B147" s="47" t="s">
        <v>528</v>
      </c>
      <c r="C147" s="47" t="s">
        <v>24</v>
      </c>
      <c r="D147" s="47" t="s">
        <v>281</v>
      </c>
      <c r="E147" s="47" t="s">
        <v>6</v>
      </c>
      <c r="F147" s="85">
        <f>F148+F150</f>
        <v>801977</v>
      </c>
    </row>
    <row r="148" spans="1:6" ht="75" outlineLevel="7" x14ac:dyDescent="0.25">
      <c r="A148" s="46" t="s">
        <v>11</v>
      </c>
      <c r="B148" s="47" t="s">
        <v>528</v>
      </c>
      <c r="C148" s="47" t="s">
        <v>24</v>
      </c>
      <c r="D148" s="47" t="s">
        <v>281</v>
      </c>
      <c r="E148" s="47" t="s">
        <v>12</v>
      </c>
      <c r="F148" s="85">
        <f>F149</f>
        <v>756977</v>
      </c>
    </row>
    <row r="149" spans="1:6" ht="37.5" outlineLevel="7" x14ac:dyDescent="0.25">
      <c r="A149" s="46" t="s">
        <v>13</v>
      </c>
      <c r="B149" s="47" t="s">
        <v>528</v>
      </c>
      <c r="C149" s="47" t="s">
        <v>24</v>
      </c>
      <c r="D149" s="47" t="s">
        <v>281</v>
      </c>
      <c r="E149" s="47" t="s">
        <v>14</v>
      </c>
      <c r="F149" s="85">
        <v>756977</v>
      </c>
    </row>
    <row r="150" spans="1:6" ht="37.5" outlineLevel="7" x14ac:dyDescent="0.25">
      <c r="A150" s="46" t="s">
        <v>15</v>
      </c>
      <c r="B150" s="47" t="s">
        <v>528</v>
      </c>
      <c r="C150" s="47" t="s">
        <v>24</v>
      </c>
      <c r="D150" s="47" t="s">
        <v>281</v>
      </c>
      <c r="E150" s="47" t="s">
        <v>16</v>
      </c>
      <c r="F150" s="85">
        <f>F151</f>
        <v>45000</v>
      </c>
    </row>
    <row r="151" spans="1:6" ht="21" customHeight="1" outlineLevel="7" x14ac:dyDescent="0.25">
      <c r="A151" s="46" t="s">
        <v>17</v>
      </c>
      <c r="B151" s="47" t="s">
        <v>528</v>
      </c>
      <c r="C151" s="47" t="s">
        <v>24</v>
      </c>
      <c r="D151" s="47" t="s">
        <v>281</v>
      </c>
      <c r="E151" s="47" t="s">
        <v>18</v>
      </c>
      <c r="F151" s="85">
        <v>45000</v>
      </c>
    </row>
    <row r="152" spans="1:6" ht="38.25" customHeight="1" outlineLevel="7" x14ac:dyDescent="0.25">
      <c r="A152" s="46" t="s">
        <v>412</v>
      </c>
      <c r="B152" s="47" t="s">
        <v>528</v>
      </c>
      <c r="C152" s="47" t="s">
        <v>24</v>
      </c>
      <c r="D152" s="47" t="s">
        <v>413</v>
      </c>
      <c r="E152" s="47" t="s">
        <v>6</v>
      </c>
      <c r="F152" s="85">
        <f>F153+F155</f>
        <v>1882503</v>
      </c>
    </row>
    <row r="153" spans="1:6" ht="75" outlineLevel="7" x14ac:dyDescent="0.25">
      <c r="A153" s="46" t="s">
        <v>11</v>
      </c>
      <c r="B153" s="47" t="s">
        <v>528</v>
      </c>
      <c r="C153" s="47" t="s">
        <v>24</v>
      </c>
      <c r="D153" s="47" t="s">
        <v>413</v>
      </c>
      <c r="E153" s="47" t="s">
        <v>12</v>
      </c>
      <c r="F153" s="85">
        <v>1724903</v>
      </c>
    </row>
    <row r="154" spans="1:6" ht="37.5" outlineLevel="7" x14ac:dyDescent="0.25">
      <c r="A154" s="46" t="s">
        <v>13</v>
      </c>
      <c r="B154" s="47" t="s">
        <v>528</v>
      </c>
      <c r="C154" s="47" t="s">
        <v>24</v>
      </c>
      <c r="D154" s="47" t="s">
        <v>413</v>
      </c>
      <c r="E154" s="47" t="s">
        <v>14</v>
      </c>
      <c r="F154" s="85">
        <v>1708248</v>
      </c>
    </row>
    <row r="155" spans="1:6" ht="37.5" outlineLevel="7" x14ac:dyDescent="0.25">
      <c r="A155" s="46" t="s">
        <v>15</v>
      </c>
      <c r="B155" s="47" t="s">
        <v>528</v>
      </c>
      <c r="C155" s="47" t="s">
        <v>24</v>
      </c>
      <c r="D155" s="47" t="s">
        <v>413</v>
      </c>
      <c r="E155" s="47" t="s">
        <v>16</v>
      </c>
      <c r="F155" s="85">
        <f>F156</f>
        <v>157600</v>
      </c>
    </row>
    <row r="156" spans="1:6" ht="19.5" customHeight="1" outlineLevel="7" x14ac:dyDescent="0.25">
      <c r="A156" s="46" t="s">
        <v>17</v>
      </c>
      <c r="B156" s="47" t="s">
        <v>528</v>
      </c>
      <c r="C156" s="47" t="s">
        <v>24</v>
      </c>
      <c r="D156" s="47" t="s">
        <v>413</v>
      </c>
      <c r="E156" s="47" t="s">
        <v>18</v>
      </c>
      <c r="F156" s="85">
        <v>157600</v>
      </c>
    </row>
    <row r="157" spans="1:6" ht="93.75" customHeight="1" outlineLevel="3" x14ac:dyDescent="0.25">
      <c r="A157" s="29" t="s">
        <v>703</v>
      </c>
      <c r="B157" s="47" t="s">
        <v>528</v>
      </c>
      <c r="C157" s="47" t="s">
        <v>24</v>
      </c>
      <c r="D157" s="47" t="s">
        <v>297</v>
      </c>
      <c r="E157" s="47" t="s">
        <v>6</v>
      </c>
      <c r="F157" s="85">
        <f>F158+F160</f>
        <v>740317.2</v>
      </c>
    </row>
    <row r="158" spans="1:6" ht="75" outlineLevel="3" x14ac:dyDescent="0.25">
      <c r="A158" s="46" t="s">
        <v>11</v>
      </c>
      <c r="B158" s="47" t="s">
        <v>528</v>
      </c>
      <c r="C158" s="47" t="s">
        <v>24</v>
      </c>
      <c r="D158" s="47" t="s">
        <v>297</v>
      </c>
      <c r="E158" s="47" t="s">
        <v>12</v>
      </c>
      <c r="F158" s="85">
        <f>F159</f>
        <v>680317.2</v>
      </c>
    </row>
    <row r="159" spans="1:6" ht="37.5" outlineLevel="3" x14ac:dyDescent="0.25">
      <c r="A159" s="46" t="s">
        <v>13</v>
      </c>
      <c r="B159" s="47" t="s">
        <v>528</v>
      </c>
      <c r="C159" s="47" t="s">
        <v>24</v>
      </c>
      <c r="D159" s="47" t="s">
        <v>297</v>
      </c>
      <c r="E159" s="47" t="s">
        <v>14</v>
      </c>
      <c r="F159" s="85">
        <v>680317.2</v>
      </c>
    </row>
    <row r="160" spans="1:6" ht="37.5" outlineLevel="3" x14ac:dyDescent="0.25">
      <c r="A160" s="46" t="s">
        <v>15</v>
      </c>
      <c r="B160" s="47" t="s">
        <v>528</v>
      </c>
      <c r="C160" s="47" t="s">
        <v>24</v>
      </c>
      <c r="D160" s="47" t="s">
        <v>297</v>
      </c>
      <c r="E160" s="47" t="s">
        <v>16</v>
      </c>
      <c r="F160" s="85">
        <f>F161</f>
        <v>60000</v>
      </c>
    </row>
    <row r="161" spans="1:8" ht="37.5" outlineLevel="3" x14ac:dyDescent="0.25">
      <c r="A161" s="46" t="s">
        <v>17</v>
      </c>
      <c r="B161" s="47" t="s">
        <v>528</v>
      </c>
      <c r="C161" s="47" t="s">
        <v>24</v>
      </c>
      <c r="D161" s="47" t="s">
        <v>297</v>
      </c>
      <c r="E161" s="47" t="s">
        <v>18</v>
      </c>
      <c r="F161" s="85">
        <v>60000</v>
      </c>
    </row>
    <row r="162" spans="1:8" ht="19.5" customHeight="1" outlineLevel="3" x14ac:dyDescent="0.25">
      <c r="A162" s="79" t="s">
        <v>626</v>
      </c>
      <c r="B162" s="62" t="s">
        <v>528</v>
      </c>
      <c r="C162" s="62" t="s">
        <v>26</v>
      </c>
      <c r="D162" s="62" t="s">
        <v>126</v>
      </c>
      <c r="E162" s="62" t="s">
        <v>6</v>
      </c>
      <c r="F162" s="85">
        <f t="shared" ref="F162:F167" si="0">F163</f>
        <v>1480972.63</v>
      </c>
    </row>
    <row r="163" spans="1:8" ht="19.5" customHeight="1" outlineLevel="3" x14ac:dyDescent="0.25">
      <c r="A163" s="46" t="s">
        <v>627</v>
      </c>
      <c r="B163" s="47" t="s">
        <v>528</v>
      </c>
      <c r="C163" s="47" t="s">
        <v>628</v>
      </c>
      <c r="D163" s="47" t="s">
        <v>126</v>
      </c>
      <c r="E163" s="47" t="s">
        <v>6</v>
      </c>
      <c r="F163" s="85">
        <f t="shared" si="0"/>
        <v>1480972.63</v>
      </c>
    </row>
    <row r="164" spans="1:8" ht="37.5" outlineLevel="3" x14ac:dyDescent="0.25">
      <c r="A164" s="46" t="s">
        <v>132</v>
      </c>
      <c r="B164" s="47" t="s">
        <v>528</v>
      </c>
      <c r="C164" s="47" t="s">
        <v>628</v>
      </c>
      <c r="D164" s="47" t="s">
        <v>127</v>
      </c>
      <c r="E164" s="47" t="s">
        <v>6</v>
      </c>
      <c r="F164" s="85">
        <f t="shared" si="0"/>
        <v>1480972.63</v>
      </c>
    </row>
    <row r="165" spans="1:8" outlineLevel="3" x14ac:dyDescent="0.25">
      <c r="A165" s="46" t="s">
        <v>279</v>
      </c>
      <c r="B165" s="47" t="s">
        <v>528</v>
      </c>
      <c r="C165" s="47" t="s">
        <v>628</v>
      </c>
      <c r="D165" s="47" t="s">
        <v>278</v>
      </c>
      <c r="E165" s="47" t="s">
        <v>6</v>
      </c>
      <c r="F165" s="85">
        <f>F166+F169</f>
        <v>1480972.63</v>
      </c>
    </row>
    <row r="166" spans="1:8" ht="37.5" outlineLevel="3" x14ac:dyDescent="0.25">
      <c r="A166" s="80" t="s">
        <v>629</v>
      </c>
      <c r="B166" s="47" t="s">
        <v>528</v>
      </c>
      <c r="C166" s="47" t="s">
        <v>628</v>
      </c>
      <c r="D166" s="47" t="s">
        <v>630</v>
      </c>
      <c r="E166" s="47" t="s">
        <v>6</v>
      </c>
      <c r="F166" s="85">
        <f t="shared" si="0"/>
        <v>1334332</v>
      </c>
    </row>
    <row r="167" spans="1:8" ht="75" outlineLevel="3" x14ac:dyDescent="0.25">
      <c r="A167" s="46" t="s">
        <v>11</v>
      </c>
      <c r="B167" s="47" t="s">
        <v>528</v>
      </c>
      <c r="C167" s="47" t="s">
        <v>628</v>
      </c>
      <c r="D167" s="47" t="s">
        <v>630</v>
      </c>
      <c r="E167" s="47" t="s">
        <v>12</v>
      </c>
      <c r="F167" s="85">
        <f t="shared" si="0"/>
        <v>1334332</v>
      </c>
    </row>
    <row r="168" spans="1:8" outlineLevel="3" x14ac:dyDescent="0.25">
      <c r="A168" s="46" t="s">
        <v>34</v>
      </c>
      <c r="B168" s="47" t="s">
        <v>528</v>
      </c>
      <c r="C168" s="47" t="s">
        <v>628</v>
      </c>
      <c r="D168" s="47" t="s">
        <v>630</v>
      </c>
      <c r="E168" s="47" t="s">
        <v>14</v>
      </c>
      <c r="F168" s="85">
        <v>1334332</v>
      </c>
    </row>
    <row r="169" spans="1:8" ht="56.25" outlineLevel="3" x14ac:dyDescent="0.25">
      <c r="A169" s="80" t="s">
        <v>781</v>
      </c>
      <c r="B169" s="47" t="s">
        <v>528</v>
      </c>
      <c r="C169" s="47" t="s">
        <v>628</v>
      </c>
      <c r="D169" s="47" t="s">
        <v>786</v>
      </c>
      <c r="E169" s="47" t="s">
        <v>6</v>
      </c>
      <c r="F169" s="85">
        <f>F170</f>
        <v>146640.63</v>
      </c>
    </row>
    <row r="170" spans="1:8" ht="75" outlineLevel="3" x14ac:dyDescent="0.25">
      <c r="A170" s="46" t="s">
        <v>11</v>
      </c>
      <c r="B170" s="47" t="s">
        <v>528</v>
      </c>
      <c r="C170" s="47" t="s">
        <v>628</v>
      </c>
      <c r="D170" s="47" t="s">
        <v>786</v>
      </c>
      <c r="E170" s="47" t="s">
        <v>12</v>
      </c>
      <c r="F170" s="85">
        <f>F171</f>
        <v>146640.63</v>
      </c>
    </row>
    <row r="171" spans="1:8" outlineLevel="3" x14ac:dyDescent="0.25">
      <c r="A171" s="46" t="s">
        <v>34</v>
      </c>
      <c r="B171" s="47" t="s">
        <v>528</v>
      </c>
      <c r="C171" s="47" t="s">
        <v>628</v>
      </c>
      <c r="D171" s="199" t="s">
        <v>786</v>
      </c>
      <c r="E171" s="47" t="s">
        <v>14</v>
      </c>
      <c r="F171" s="85">
        <v>146640.63</v>
      </c>
    </row>
    <row r="172" spans="1:8" s="74" customFormat="1" ht="37.5" outlineLevel="1" x14ac:dyDescent="0.25">
      <c r="A172" s="79" t="s">
        <v>41</v>
      </c>
      <c r="B172" s="62" t="s">
        <v>528</v>
      </c>
      <c r="C172" s="62" t="s">
        <v>42</v>
      </c>
      <c r="D172" s="62" t="s">
        <v>126</v>
      </c>
      <c r="E172" s="62" t="s">
        <v>6</v>
      </c>
      <c r="F172" s="87">
        <f>F173+F178</f>
        <v>12285348.800000001</v>
      </c>
      <c r="G172" s="75"/>
      <c r="H172" s="75"/>
    </row>
    <row r="173" spans="1:8" ht="37.5" outlineLevel="2" x14ac:dyDescent="0.25">
      <c r="A173" s="46" t="s">
        <v>43</v>
      </c>
      <c r="B173" s="47" t="s">
        <v>528</v>
      </c>
      <c r="C173" s="47" t="s">
        <v>44</v>
      </c>
      <c r="D173" s="47" t="s">
        <v>126</v>
      </c>
      <c r="E173" s="47" t="s">
        <v>6</v>
      </c>
      <c r="F173" s="85">
        <f>F174</f>
        <v>11945348.800000001</v>
      </c>
    </row>
    <row r="174" spans="1:8" ht="37.5" outlineLevel="4" x14ac:dyDescent="0.25">
      <c r="A174" s="46" t="s">
        <v>132</v>
      </c>
      <c r="B174" s="47" t="s">
        <v>528</v>
      </c>
      <c r="C174" s="47" t="s">
        <v>44</v>
      </c>
      <c r="D174" s="47" t="s">
        <v>127</v>
      </c>
      <c r="E174" s="47" t="s">
        <v>6</v>
      </c>
      <c r="F174" s="85">
        <f>F175</f>
        <v>11945348.800000001</v>
      </c>
    </row>
    <row r="175" spans="1:8" ht="37.5" outlineLevel="5" x14ac:dyDescent="0.25">
      <c r="A175" s="46" t="s">
        <v>45</v>
      </c>
      <c r="B175" s="47" t="s">
        <v>528</v>
      </c>
      <c r="C175" s="47" t="s">
        <v>44</v>
      </c>
      <c r="D175" s="47" t="s">
        <v>133</v>
      </c>
      <c r="E175" s="47" t="s">
        <v>6</v>
      </c>
      <c r="F175" s="85">
        <f>F176</f>
        <v>11945348.800000001</v>
      </c>
    </row>
    <row r="176" spans="1:8" ht="37.5" outlineLevel="6" x14ac:dyDescent="0.25">
      <c r="A176" s="46" t="s">
        <v>15</v>
      </c>
      <c r="B176" s="47" t="s">
        <v>528</v>
      </c>
      <c r="C176" s="47" t="s">
        <v>44</v>
      </c>
      <c r="D176" s="47" t="s">
        <v>133</v>
      </c>
      <c r="E176" s="47" t="s">
        <v>16</v>
      </c>
      <c r="F176" s="85">
        <f>F177</f>
        <v>11945348.800000001</v>
      </c>
    </row>
    <row r="177" spans="1:8" ht="20.25" customHeight="1" outlineLevel="7" x14ac:dyDescent="0.25">
      <c r="A177" s="46" t="s">
        <v>17</v>
      </c>
      <c r="B177" s="47" t="s">
        <v>528</v>
      </c>
      <c r="C177" s="47" t="s">
        <v>44</v>
      </c>
      <c r="D177" s="47" t="s">
        <v>133</v>
      </c>
      <c r="E177" s="47" t="s">
        <v>18</v>
      </c>
      <c r="F177" s="85">
        <v>11945348.800000001</v>
      </c>
    </row>
    <row r="178" spans="1:8" ht="20.25" customHeight="1" outlineLevel="7" x14ac:dyDescent="0.25">
      <c r="A178" s="46" t="s">
        <v>532</v>
      </c>
      <c r="B178" s="47" t="s">
        <v>528</v>
      </c>
      <c r="C178" s="47" t="s">
        <v>533</v>
      </c>
      <c r="D178" s="47" t="s">
        <v>126</v>
      </c>
      <c r="E178" s="47" t="s">
        <v>6</v>
      </c>
      <c r="F178" s="85">
        <f>F179</f>
        <v>340000</v>
      </c>
    </row>
    <row r="179" spans="1:8" ht="37.5" outlineLevel="7" x14ac:dyDescent="0.25">
      <c r="A179" s="46" t="s">
        <v>132</v>
      </c>
      <c r="B179" s="47" t="s">
        <v>528</v>
      </c>
      <c r="C179" s="47" t="s">
        <v>533</v>
      </c>
      <c r="D179" s="47" t="s">
        <v>127</v>
      </c>
      <c r="E179" s="47" t="s">
        <v>6</v>
      </c>
      <c r="F179" s="85">
        <f>F180</f>
        <v>340000</v>
      </c>
    </row>
    <row r="180" spans="1:8" ht="20.25" customHeight="1" outlineLevel="7" x14ac:dyDescent="0.25">
      <c r="A180" s="46" t="s">
        <v>534</v>
      </c>
      <c r="B180" s="47" t="s">
        <v>528</v>
      </c>
      <c r="C180" s="47" t="s">
        <v>533</v>
      </c>
      <c r="D180" s="47" t="s">
        <v>735</v>
      </c>
      <c r="E180" s="47" t="s">
        <v>6</v>
      </c>
      <c r="F180" s="85">
        <f>F181</f>
        <v>340000</v>
      </c>
    </row>
    <row r="181" spans="1:8" ht="37.5" outlineLevel="7" x14ac:dyDescent="0.25">
      <c r="A181" s="46" t="s">
        <v>15</v>
      </c>
      <c r="B181" s="47" t="s">
        <v>528</v>
      </c>
      <c r="C181" s="47" t="s">
        <v>533</v>
      </c>
      <c r="D181" s="47" t="s">
        <v>735</v>
      </c>
      <c r="E181" s="47" t="s">
        <v>16</v>
      </c>
      <c r="F181" s="85">
        <f>F182</f>
        <v>340000</v>
      </c>
    </row>
    <row r="182" spans="1:8" ht="37.5" outlineLevel="7" x14ac:dyDescent="0.25">
      <c r="A182" s="46" t="s">
        <v>17</v>
      </c>
      <c r="B182" s="47" t="s">
        <v>528</v>
      </c>
      <c r="C182" s="47" t="s">
        <v>533</v>
      </c>
      <c r="D182" s="47" t="s">
        <v>735</v>
      </c>
      <c r="E182" s="47" t="s">
        <v>18</v>
      </c>
      <c r="F182" s="85">
        <v>340000</v>
      </c>
    </row>
    <row r="183" spans="1:8" s="74" customFormat="1" outlineLevel="7" x14ac:dyDescent="0.25">
      <c r="A183" s="79" t="s">
        <v>119</v>
      </c>
      <c r="B183" s="62" t="s">
        <v>528</v>
      </c>
      <c r="C183" s="62" t="s">
        <v>46</v>
      </c>
      <c r="D183" s="62" t="s">
        <v>126</v>
      </c>
      <c r="E183" s="62" t="s">
        <v>6</v>
      </c>
      <c r="F183" s="87">
        <f>F196+F190+F208+F184</f>
        <v>47969062.059999995</v>
      </c>
      <c r="G183" s="75"/>
      <c r="H183" s="75"/>
    </row>
    <row r="184" spans="1:8" outlineLevel="7" x14ac:dyDescent="0.25">
      <c r="A184" s="46" t="s">
        <v>121</v>
      </c>
      <c r="B184" s="47" t="s">
        <v>528</v>
      </c>
      <c r="C184" s="47" t="s">
        <v>122</v>
      </c>
      <c r="D184" s="47" t="s">
        <v>126</v>
      </c>
      <c r="E184" s="47" t="s">
        <v>6</v>
      </c>
      <c r="F184" s="85">
        <f>F185</f>
        <v>324127.09000000003</v>
      </c>
    </row>
    <row r="185" spans="1:8" ht="37.5" outlineLevel="7" x14ac:dyDescent="0.25">
      <c r="A185" s="46" t="s">
        <v>132</v>
      </c>
      <c r="B185" s="47" t="s">
        <v>528</v>
      </c>
      <c r="C185" s="47" t="s">
        <v>122</v>
      </c>
      <c r="D185" s="47" t="s">
        <v>127</v>
      </c>
      <c r="E185" s="47" t="s">
        <v>6</v>
      </c>
      <c r="F185" s="85">
        <f>F187</f>
        <v>324127.09000000003</v>
      </c>
    </row>
    <row r="186" spans="1:8" outlineLevel="7" x14ac:dyDescent="0.25">
      <c r="A186" s="46" t="s">
        <v>279</v>
      </c>
      <c r="B186" s="47" t="s">
        <v>528</v>
      </c>
      <c r="C186" s="47" t="s">
        <v>122</v>
      </c>
      <c r="D186" s="47" t="s">
        <v>278</v>
      </c>
      <c r="E186" s="47" t="s">
        <v>6</v>
      </c>
      <c r="F186" s="85">
        <f>F187</f>
        <v>324127.09000000003</v>
      </c>
    </row>
    <row r="187" spans="1:8" ht="93.75" outlineLevel="7" x14ac:dyDescent="0.25">
      <c r="A187" s="49" t="s">
        <v>389</v>
      </c>
      <c r="B187" s="47" t="s">
        <v>528</v>
      </c>
      <c r="C187" s="47" t="s">
        <v>122</v>
      </c>
      <c r="D187" s="47" t="s">
        <v>288</v>
      </c>
      <c r="E187" s="47" t="s">
        <v>6</v>
      </c>
      <c r="F187" s="85">
        <f>F188</f>
        <v>324127.09000000003</v>
      </c>
    </row>
    <row r="188" spans="1:8" ht="37.5" outlineLevel="7" x14ac:dyDescent="0.25">
      <c r="A188" s="46" t="s">
        <v>15</v>
      </c>
      <c r="B188" s="47" t="s">
        <v>528</v>
      </c>
      <c r="C188" s="47" t="s">
        <v>122</v>
      </c>
      <c r="D188" s="47" t="s">
        <v>288</v>
      </c>
      <c r="E188" s="47" t="s">
        <v>16</v>
      </c>
      <c r="F188" s="85">
        <f>F189</f>
        <v>324127.09000000003</v>
      </c>
    </row>
    <row r="189" spans="1:8" ht="20.25" customHeight="1" outlineLevel="7" x14ac:dyDescent="0.25">
      <c r="A189" s="46" t="s">
        <v>17</v>
      </c>
      <c r="B189" s="47" t="s">
        <v>528</v>
      </c>
      <c r="C189" s="47" t="s">
        <v>122</v>
      </c>
      <c r="D189" s="47" t="s">
        <v>288</v>
      </c>
      <c r="E189" s="47" t="s">
        <v>18</v>
      </c>
      <c r="F189" s="85">
        <v>324127.09000000003</v>
      </c>
    </row>
    <row r="190" spans="1:8" outlineLevel="7" x14ac:dyDescent="0.25">
      <c r="A190" s="46" t="s">
        <v>292</v>
      </c>
      <c r="B190" s="47" t="s">
        <v>528</v>
      </c>
      <c r="C190" s="47" t="s">
        <v>293</v>
      </c>
      <c r="D190" s="47" t="s">
        <v>126</v>
      </c>
      <c r="E190" s="47" t="s">
        <v>6</v>
      </c>
      <c r="F190" s="85">
        <f>F191</f>
        <v>3387.08</v>
      </c>
    </row>
    <row r="191" spans="1:8" ht="37.5" outlineLevel="7" x14ac:dyDescent="0.25">
      <c r="A191" s="46" t="s">
        <v>132</v>
      </c>
      <c r="B191" s="47" t="s">
        <v>528</v>
      </c>
      <c r="C191" s="47" t="s">
        <v>293</v>
      </c>
      <c r="D191" s="47" t="s">
        <v>127</v>
      </c>
      <c r="E191" s="47" t="s">
        <v>6</v>
      </c>
      <c r="F191" s="85">
        <f>F193</f>
        <v>3387.08</v>
      </c>
    </row>
    <row r="192" spans="1:8" s="74" customFormat="1" outlineLevel="7" x14ac:dyDescent="0.25">
      <c r="A192" s="46" t="s">
        <v>279</v>
      </c>
      <c r="B192" s="47" t="s">
        <v>528</v>
      </c>
      <c r="C192" s="47" t="s">
        <v>293</v>
      </c>
      <c r="D192" s="47" t="s">
        <v>278</v>
      </c>
      <c r="E192" s="47" t="s">
        <v>6</v>
      </c>
      <c r="F192" s="85">
        <f>F193</f>
        <v>3387.08</v>
      </c>
      <c r="G192" s="75"/>
      <c r="H192" s="75"/>
    </row>
    <row r="193" spans="1:8" ht="76.5" customHeight="1" outlineLevel="7" x14ac:dyDescent="0.25">
      <c r="A193" s="29" t="s">
        <v>391</v>
      </c>
      <c r="B193" s="47" t="s">
        <v>528</v>
      </c>
      <c r="C193" s="47" t="s">
        <v>293</v>
      </c>
      <c r="D193" s="47" t="s">
        <v>390</v>
      </c>
      <c r="E193" s="47" t="s">
        <v>6</v>
      </c>
      <c r="F193" s="85">
        <f>F194</f>
        <v>3387.08</v>
      </c>
    </row>
    <row r="194" spans="1:8" ht="37.5" outlineLevel="7" x14ac:dyDescent="0.25">
      <c r="A194" s="46" t="s">
        <v>15</v>
      </c>
      <c r="B194" s="47" t="s">
        <v>528</v>
      </c>
      <c r="C194" s="47" t="s">
        <v>293</v>
      </c>
      <c r="D194" s="47" t="s">
        <v>390</v>
      </c>
      <c r="E194" s="47" t="s">
        <v>16</v>
      </c>
      <c r="F194" s="85">
        <f>F195</f>
        <v>3387.08</v>
      </c>
    </row>
    <row r="195" spans="1:8" ht="20.25" customHeight="1" outlineLevel="7" x14ac:dyDescent="0.25">
      <c r="A195" s="46" t="s">
        <v>17</v>
      </c>
      <c r="B195" s="47" t="s">
        <v>528</v>
      </c>
      <c r="C195" s="47" t="s">
        <v>293</v>
      </c>
      <c r="D195" s="47" t="s">
        <v>390</v>
      </c>
      <c r="E195" s="47" t="s">
        <v>18</v>
      </c>
      <c r="F195" s="85">
        <v>3387.08</v>
      </c>
    </row>
    <row r="196" spans="1:8" outlineLevel="7" x14ac:dyDescent="0.25">
      <c r="A196" s="46" t="s">
        <v>49</v>
      </c>
      <c r="B196" s="47" t="s">
        <v>528</v>
      </c>
      <c r="C196" s="47" t="s">
        <v>50</v>
      </c>
      <c r="D196" s="47" t="s">
        <v>126</v>
      </c>
      <c r="E196" s="47" t="s">
        <v>6</v>
      </c>
      <c r="F196" s="85">
        <f>F197</f>
        <v>46731547.889999993</v>
      </c>
    </row>
    <row r="197" spans="1:8" s="74" customFormat="1" ht="56.25" outlineLevel="7" x14ac:dyDescent="0.25">
      <c r="A197" s="79" t="s">
        <v>338</v>
      </c>
      <c r="B197" s="62" t="s">
        <v>528</v>
      </c>
      <c r="C197" s="62" t="s">
        <v>50</v>
      </c>
      <c r="D197" s="62" t="s">
        <v>339</v>
      </c>
      <c r="E197" s="62" t="s">
        <v>6</v>
      </c>
      <c r="F197" s="87">
        <f>F198</f>
        <v>46731547.889999993</v>
      </c>
      <c r="G197" s="75"/>
      <c r="H197" s="75"/>
    </row>
    <row r="198" spans="1:8" ht="18.75" customHeight="1" outlineLevel="7" x14ac:dyDescent="0.25">
      <c r="A198" s="46" t="s">
        <v>340</v>
      </c>
      <c r="B198" s="47" t="s">
        <v>528</v>
      </c>
      <c r="C198" s="47" t="s">
        <v>50</v>
      </c>
      <c r="D198" s="47" t="s">
        <v>341</v>
      </c>
      <c r="E198" s="47" t="s">
        <v>6</v>
      </c>
      <c r="F198" s="85">
        <f>F199+F202+F205</f>
        <v>46731547.889999993</v>
      </c>
    </row>
    <row r="199" spans="1:8" ht="56.25" outlineLevel="7" x14ac:dyDescent="0.25">
      <c r="A199" s="48" t="s">
        <v>787</v>
      </c>
      <c r="B199" s="47" t="s">
        <v>528</v>
      </c>
      <c r="C199" s="47" t="s">
        <v>50</v>
      </c>
      <c r="D199" s="47" t="s">
        <v>343</v>
      </c>
      <c r="E199" s="47" t="s">
        <v>6</v>
      </c>
      <c r="F199" s="85">
        <f>F200</f>
        <v>10649073.66</v>
      </c>
    </row>
    <row r="200" spans="1:8" ht="37.5" outlineLevel="7" x14ac:dyDescent="0.25">
      <c r="A200" s="46" t="s">
        <v>15</v>
      </c>
      <c r="B200" s="47" t="s">
        <v>528</v>
      </c>
      <c r="C200" s="47" t="s">
        <v>50</v>
      </c>
      <c r="D200" s="47" t="s">
        <v>343</v>
      </c>
      <c r="E200" s="47" t="s">
        <v>16</v>
      </c>
      <c r="F200" s="85">
        <f>F201</f>
        <v>10649073.66</v>
      </c>
    </row>
    <row r="201" spans="1:8" ht="21.75" customHeight="1" outlineLevel="7" x14ac:dyDescent="0.25">
      <c r="A201" s="46" t="s">
        <v>17</v>
      </c>
      <c r="B201" s="47" t="s">
        <v>528</v>
      </c>
      <c r="C201" s="47" t="s">
        <v>50</v>
      </c>
      <c r="D201" s="47" t="s">
        <v>343</v>
      </c>
      <c r="E201" s="47" t="s">
        <v>18</v>
      </c>
      <c r="F201" s="85">
        <f>11431547.89-473195.88-309278.35</f>
        <v>10649073.66</v>
      </c>
    </row>
    <row r="202" spans="1:8" ht="75" outlineLevel="7" x14ac:dyDescent="0.25">
      <c r="A202" s="46" t="s">
        <v>605</v>
      </c>
      <c r="B202" s="47" t="s">
        <v>528</v>
      </c>
      <c r="C202" s="47" t="s">
        <v>50</v>
      </c>
      <c r="D202" s="47" t="s">
        <v>631</v>
      </c>
      <c r="E202" s="47" t="s">
        <v>6</v>
      </c>
      <c r="F202" s="85">
        <f>F203</f>
        <v>35000000</v>
      </c>
    </row>
    <row r="203" spans="1:8" ht="37.5" outlineLevel="7" x14ac:dyDescent="0.25">
      <c r="A203" s="46" t="s">
        <v>15</v>
      </c>
      <c r="B203" s="47" t="s">
        <v>528</v>
      </c>
      <c r="C203" s="47" t="s">
        <v>50</v>
      </c>
      <c r="D203" s="47" t="s">
        <v>631</v>
      </c>
      <c r="E203" s="47" t="s">
        <v>16</v>
      </c>
      <c r="F203" s="85">
        <f>F204</f>
        <v>35000000</v>
      </c>
    </row>
    <row r="204" spans="1:8" ht="37.5" outlineLevel="7" x14ac:dyDescent="0.25">
      <c r="A204" s="46" t="s">
        <v>17</v>
      </c>
      <c r="B204" s="47" t="s">
        <v>528</v>
      </c>
      <c r="C204" s="47" t="s">
        <v>50</v>
      </c>
      <c r="D204" s="47" t="s">
        <v>631</v>
      </c>
      <c r="E204" s="47" t="s">
        <v>18</v>
      </c>
      <c r="F204" s="85">
        <v>35000000</v>
      </c>
    </row>
    <row r="205" spans="1:8" ht="39" customHeight="1" outlineLevel="7" x14ac:dyDescent="0.25">
      <c r="A205" s="46" t="s">
        <v>282</v>
      </c>
      <c r="B205" s="47" t="s">
        <v>528</v>
      </c>
      <c r="C205" s="47" t="s">
        <v>50</v>
      </c>
      <c r="D205" s="47" t="s">
        <v>415</v>
      </c>
      <c r="E205" s="47" t="s">
        <v>6</v>
      </c>
      <c r="F205" s="83">
        <f>F206</f>
        <v>1082474.23</v>
      </c>
    </row>
    <row r="206" spans="1:8" ht="37.5" outlineLevel="7" x14ac:dyDescent="0.25">
      <c r="A206" s="46" t="s">
        <v>15</v>
      </c>
      <c r="B206" s="47" t="s">
        <v>528</v>
      </c>
      <c r="C206" s="47" t="s">
        <v>50</v>
      </c>
      <c r="D206" s="47" t="s">
        <v>415</v>
      </c>
      <c r="E206" s="47" t="s">
        <v>16</v>
      </c>
      <c r="F206" s="83">
        <f>F207</f>
        <v>1082474.23</v>
      </c>
    </row>
    <row r="207" spans="1:8" ht="21" customHeight="1" outlineLevel="7" x14ac:dyDescent="0.25">
      <c r="A207" s="46" t="s">
        <v>17</v>
      </c>
      <c r="B207" s="47" t="s">
        <v>528</v>
      </c>
      <c r="C207" s="47" t="s">
        <v>50</v>
      </c>
      <c r="D207" s="47" t="s">
        <v>415</v>
      </c>
      <c r="E207" s="47" t="s">
        <v>18</v>
      </c>
      <c r="F207" s="85">
        <f>300000+473195.88+309278.35</f>
        <v>1082474.23</v>
      </c>
    </row>
    <row r="208" spans="1:8" outlineLevel="2" x14ac:dyDescent="0.25">
      <c r="A208" s="46" t="s">
        <v>52</v>
      </c>
      <c r="B208" s="47" t="s">
        <v>528</v>
      </c>
      <c r="C208" s="47" t="s">
        <v>53</v>
      </c>
      <c r="D208" s="47" t="s">
        <v>126</v>
      </c>
      <c r="E208" s="47" t="s">
        <v>6</v>
      </c>
      <c r="F208" s="85">
        <f>F213+F209</f>
        <v>910000</v>
      </c>
    </row>
    <row r="209" spans="1:8" ht="37.5" outlineLevel="2" x14ac:dyDescent="0.25">
      <c r="A209" s="46" t="s">
        <v>132</v>
      </c>
      <c r="B209" s="47" t="s">
        <v>528</v>
      </c>
      <c r="C209" s="47" t="s">
        <v>53</v>
      </c>
      <c r="D209" s="47" t="s">
        <v>127</v>
      </c>
      <c r="E209" s="47" t="s">
        <v>6</v>
      </c>
      <c r="F209" s="85">
        <f>F210</f>
        <v>290000</v>
      </c>
    </row>
    <row r="210" spans="1:8" ht="60.75" customHeight="1" outlineLevel="2" x14ac:dyDescent="0.25">
      <c r="A210" s="200" t="s">
        <v>734</v>
      </c>
      <c r="B210" s="47" t="s">
        <v>528</v>
      </c>
      <c r="C210" s="47" t="s">
        <v>53</v>
      </c>
      <c r="D210" s="47" t="s">
        <v>733</v>
      </c>
      <c r="E210" s="47" t="s">
        <v>6</v>
      </c>
      <c r="F210" s="85">
        <f>F211</f>
        <v>290000</v>
      </c>
    </row>
    <row r="211" spans="1:8" ht="37.5" outlineLevel="2" x14ac:dyDescent="0.25">
      <c r="A211" s="46" t="s">
        <v>15</v>
      </c>
      <c r="B211" s="47" t="s">
        <v>528</v>
      </c>
      <c r="C211" s="47" t="s">
        <v>53</v>
      </c>
      <c r="D211" s="47" t="s">
        <v>733</v>
      </c>
      <c r="E211" s="47" t="s">
        <v>16</v>
      </c>
      <c r="F211" s="85">
        <f>F212</f>
        <v>290000</v>
      </c>
    </row>
    <row r="212" spans="1:8" ht="37.5" outlineLevel="2" x14ac:dyDescent="0.25">
      <c r="A212" s="46" t="s">
        <v>17</v>
      </c>
      <c r="B212" s="47" t="s">
        <v>528</v>
      </c>
      <c r="C212" s="47" t="s">
        <v>53</v>
      </c>
      <c r="D212" s="47" t="s">
        <v>733</v>
      </c>
      <c r="E212" s="47" t="s">
        <v>18</v>
      </c>
      <c r="F212" s="85">
        <v>290000</v>
      </c>
    </row>
    <row r="213" spans="1:8" s="74" customFormat="1" ht="56.25" outlineLevel="3" x14ac:dyDescent="0.25">
      <c r="A213" s="79" t="s">
        <v>395</v>
      </c>
      <c r="B213" s="62" t="s">
        <v>528</v>
      </c>
      <c r="C213" s="62" t="s">
        <v>53</v>
      </c>
      <c r="D213" s="62" t="s">
        <v>344</v>
      </c>
      <c r="E213" s="62" t="s">
        <v>6</v>
      </c>
      <c r="F213" s="87">
        <f>F214+F218</f>
        <v>620000</v>
      </c>
      <c r="G213" s="75"/>
      <c r="H213" s="75"/>
    </row>
    <row r="214" spans="1:8" ht="37.5" outlineLevel="3" x14ac:dyDescent="0.25">
      <c r="A214" s="46" t="s">
        <v>392</v>
      </c>
      <c r="B214" s="47" t="s">
        <v>528</v>
      </c>
      <c r="C214" s="47" t="s">
        <v>53</v>
      </c>
      <c r="D214" s="47" t="s">
        <v>345</v>
      </c>
      <c r="E214" s="47" t="s">
        <v>6</v>
      </c>
      <c r="F214" s="83">
        <f>F215</f>
        <v>300000</v>
      </c>
    </row>
    <row r="215" spans="1:8" outlineLevel="3" x14ac:dyDescent="0.25">
      <c r="A215" s="46" t="s">
        <v>346</v>
      </c>
      <c r="B215" s="47" t="s">
        <v>528</v>
      </c>
      <c r="C215" s="47" t="s">
        <v>53</v>
      </c>
      <c r="D215" s="47" t="s">
        <v>347</v>
      </c>
      <c r="E215" s="47" t="s">
        <v>6</v>
      </c>
      <c r="F215" s="83">
        <f>F216</f>
        <v>300000</v>
      </c>
    </row>
    <row r="216" spans="1:8" ht="37.5" outlineLevel="3" x14ac:dyDescent="0.25">
      <c r="A216" s="46" t="s">
        <v>15</v>
      </c>
      <c r="B216" s="47" t="s">
        <v>528</v>
      </c>
      <c r="C216" s="47" t="s">
        <v>53</v>
      </c>
      <c r="D216" s="47" t="s">
        <v>347</v>
      </c>
      <c r="E216" s="47" t="s">
        <v>16</v>
      </c>
      <c r="F216" s="83">
        <f>F217</f>
        <v>300000</v>
      </c>
    </row>
    <row r="217" spans="1:8" ht="18.75" customHeight="1" outlineLevel="3" x14ac:dyDescent="0.25">
      <c r="A217" s="46" t="s">
        <v>17</v>
      </c>
      <c r="B217" s="47" t="s">
        <v>528</v>
      </c>
      <c r="C217" s="47" t="s">
        <v>53</v>
      </c>
      <c r="D217" s="47" t="s">
        <v>347</v>
      </c>
      <c r="E217" s="47" t="s">
        <v>18</v>
      </c>
      <c r="F217" s="85">
        <v>300000</v>
      </c>
    </row>
    <row r="218" spans="1:8" ht="19.5" customHeight="1" outlineLevel="3" x14ac:dyDescent="0.25">
      <c r="A218" s="49" t="s">
        <v>394</v>
      </c>
      <c r="B218" s="47" t="s">
        <v>528</v>
      </c>
      <c r="C218" s="47" t="s">
        <v>53</v>
      </c>
      <c r="D218" s="47" t="s">
        <v>393</v>
      </c>
      <c r="E218" s="47" t="s">
        <v>6</v>
      </c>
      <c r="F218" s="85">
        <f>F219</f>
        <v>320000</v>
      </c>
    </row>
    <row r="219" spans="1:8" outlineLevel="5" x14ac:dyDescent="0.25">
      <c r="A219" s="46" t="s">
        <v>348</v>
      </c>
      <c r="B219" s="47" t="s">
        <v>528</v>
      </c>
      <c r="C219" s="47" t="s">
        <v>53</v>
      </c>
      <c r="D219" s="47" t="s">
        <v>424</v>
      </c>
      <c r="E219" s="47" t="s">
        <v>6</v>
      </c>
      <c r="F219" s="85">
        <f>F220</f>
        <v>320000</v>
      </c>
    </row>
    <row r="220" spans="1:8" ht="37.5" outlineLevel="6" x14ac:dyDescent="0.25">
      <c r="A220" s="46" t="s">
        <v>15</v>
      </c>
      <c r="B220" s="47" t="s">
        <v>528</v>
      </c>
      <c r="C220" s="47" t="s">
        <v>53</v>
      </c>
      <c r="D220" s="47" t="s">
        <v>424</v>
      </c>
      <c r="E220" s="47" t="s">
        <v>16</v>
      </c>
      <c r="F220" s="85">
        <f>F221</f>
        <v>320000</v>
      </c>
    </row>
    <row r="221" spans="1:8" ht="19.5" customHeight="1" outlineLevel="7" x14ac:dyDescent="0.25">
      <c r="A221" s="46" t="s">
        <v>17</v>
      </c>
      <c r="B221" s="47" t="s">
        <v>528</v>
      </c>
      <c r="C221" s="47" t="s">
        <v>53</v>
      </c>
      <c r="D221" s="47" t="s">
        <v>424</v>
      </c>
      <c r="E221" s="47" t="s">
        <v>18</v>
      </c>
      <c r="F221" s="85">
        <v>320000</v>
      </c>
    </row>
    <row r="222" spans="1:8" s="74" customFormat="1" outlineLevel="1" x14ac:dyDescent="0.25">
      <c r="A222" s="79" t="s">
        <v>54</v>
      </c>
      <c r="B222" s="62" t="s">
        <v>528</v>
      </c>
      <c r="C222" s="62" t="s">
        <v>55</v>
      </c>
      <c r="D222" s="62" t="s">
        <v>126</v>
      </c>
      <c r="E222" s="62" t="s">
        <v>6</v>
      </c>
      <c r="F222" s="90">
        <f>F223+F234+F266+F306</f>
        <v>226080598.19</v>
      </c>
      <c r="G222" s="75"/>
      <c r="H222" s="75"/>
    </row>
    <row r="223" spans="1:8" outlineLevel="1" x14ac:dyDescent="0.25">
      <c r="A223" s="46" t="s">
        <v>56</v>
      </c>
      <c r="B223" s="47" t="s">
        <v>528</v>
      </c>
      <c r="C223" s="47" t="s">
        <v>57</v>
      </c>
      <c r="D223" s="47" t="s">
        <v>126</v>
      </c>
      <c r="E223" s="47" t="s">
        <v>6</v>
      </c>
      <c r="F223" s="85">
        <f>F224+F229</f>
        <v>3373250</v>
      </c>
    </row>
    <row r="224" spans="1:8" s="74" customFormat="1" ht="56.25" outlineLevel="1" x14ac:dyDescent="0.25">
      <c r="A224" s="79" t="s">
        <v>584</v>
      </c>
      <c r="B224" s="62" t="s">
        <v>528</v>
      </c>
      <c r="C224" s="62" t="s">
        <v>57</v>
      </c>
      <c r="D224" s="62" t="s">
        <v>335</v>
      </c>
      <c r="E224" s="62" t="s">
        <v>6</v>
      </c>
      <c r="F224" s="87">
        <f>F225</f>
        <v>3373250</v>
      </c>
      <c r="G224" s="75"/>
      <c r="H224" s="75"/>
    </row>
    <row r="225" spans="1:8" ht="37.5" outlineLevel="1" x14ac:dyDescent="0.25">
      <c r="A225" s="46" t="s">
        <v>349</v>
      </c>
      <c r="B225" s="47" t="s">
        <v>528</v>
      </c>
      <c r="C225" s="47" t="s">
        <v>57</v>
      </c>
      <c r="D225" s="47" t="s">
        <v>336</v>
      </c>
      <c r="E225" s="47" t="s">
        <v>6</v>
      </c>
      <c r="F225" s="85">
        <f>F226</f>
        <v>3373250</v>
      </c>
    </row>
    <row r="226" spans="1:8" outlineLevel="5" x14ac:dyDescent="0.25">
      <c r="A226" s="46" t="s">
        <v>350</v>
      </c>
      <c r="B226" s="47" t="s">
        <v>528</v>
      </c>
      <c r="C226" s="47" t="s">
        <v>57</v>
      </c>
      <c r="D226" s="47" t="s">
        <v>351</v>
      </c>
      <c r="E226" s="47" t="s">
        <v>6</v>
      </c>
      <c r="F226" s="85">
        <f>F227</f>
        <v>3373250</v>
      </c>
    </row>
    <row r="227" spans="1:8" ht="37.5" outlineLevel="6" x14ac:dyDescent="0.25">
      <c r="A227" s="46" t="s">
        <v>15</v>
      </c>
      <c r="B227" s="47" t="s">
        <v>528</v>
      </c>
      <c r="C227" s="47" t="s">
        <v>57</v>
      </c>
      <c r="D227" s="47" t="s">
        <v>351</v>
      </c>
      <c r="E227" s="47" t="s">
        <v>16</v>
      </c>
      <c r="F227" s="85">
        <f>F228</f>
        <v>3373250</v>
      </c>
    </row>
    <row r="228" spans="1:8" ht="17.25" customHeight="1" outlineLevel="7" x14ac:dyDescent="0.25">
      <c r="A228" s="46" t="s">
        <v>17</v>
      </c>
      <c r="B228" s="47" t="s">
        <v>528</v>
      </c>
      <c r="C228" s="47" t="s">
        <v>57</v>
      </c>
      <c r="D228" s="47" t="s">
        <v>351</v>
      </c>
      <c r="E228" s="47" t="s">
        <v>18</v>
      </c>
      <c r="F228" s="85">
        <v>3373250</v>
      </c>
    </row>
    <row r="229" spans="1:8" ht="19.5" hidden="1" customHeight="1" outlineLevel="7" x14ac:dyDescent="0.25">
      <c r="A229" s="46" t="s">
        <v>132</v>
      </c>
      <c r="B229" s="47" t="s">
        <v>528</v>
      </c>
      <c r="C229" s="47" t="s">
        <v>57</v>
      </c>
      <c r="D229" s="47" t="s">
        <v>127</v>
      </c>
      <c r="E229" s="47" t="s">
        <v>6</v>
      </c>
      <c r="F229" s="85">
        <f>F230</f>
        <v>0</v>
      </c>
    </row>
    <row r="230" spans="1:8" ht="19.5" hidden="1" customHeight="1" outlineLevel="7" x14ac:dyDescent="0.25">
      <c r="A230" s="46" t="s">
        <v>279</v>
      </c>
      <c r="B230" s="47" t="s">
        <v>528</v>
      </c>
      <c r="C230" s="47" t="s">
        <v>57</v>
      </c>
      <c r="D230" s="47" t="s">
        <v>278</v>
      </c>
      <c r="E230" s="47" t="s">
        <v>6</v>
      </c>
      <c r="F230" s="85">
        <f>F231</f>
        <v>0</v>
      </c>
    </row>
    <row r="231" spans="1:8" ht="19.5" hidden="1" customHeight="1" outlineLevel="7" x14ac:dyDescent="0.25">
      <c r="A231" s="29" t="s">
        <v>387</v>
      </c>
      <c r="B231" s="47" t="s">
        <v>528</v>
      </c>
      <c r="C231" s="47" t="s">
        <v>57</v>
      </c>
      <c r="D231" s="47" t="s">
        <v>535</v>
      </c>
      <c r="E231" s="47" t="s">
        <v>6</v>
      </c>
      <c r="F231" s="85">
        <f>F232</f>
        <v>0</v>
      </c>
    </row>
    <row r="232" spans="1:8" ht="37.5" hidden="1" outlineLevel="7" x14ac:dyDescent="0.25">
      <c r="A232" s="46" t="s">
        <v>15</v>
      </c>
      <c r="B232" s="47" t="s">
        <v>528</v>
      </c>
      <c r="C232" s="47" t="s">
        <v>57</v>
      </c>
      <c r="D232" s="47" t="s">
        <v>535</v>
      </c>
      <c r="E232" s="47" t="s">
        <v>16</v>
      </c>
      <c r="F232" s="85">
        <f>F233</f>
        <v>0</v>
      </c>
    </row>
    <row r="233" spans="1:8" ht="37.5" hidden="1" outlineLevel="7" x14ac:dyDescent="0.25">
      <c r="A233" s="46" t="s">
        <v>17</v>
      </c>
      <c r="B233" s="47" t="s">
        <v>528</v>
      </c>
      <c r="C233" s="47" t="s">
        <v>57</v>
      </c>
      <c r="D233" s="47" t="s">
        <v>535</v>
      </c>
      <c r="E233" s="47" t="s">
        <v>18</v>
      </c>
      <c r="F233" s="85">
        <v>0</v>
      </c>
    </row>
    <row r="234" spans="1:8" outlineLevel="1" collapsed="1" x14ac:dyDescent="0.25">
      <c r="A234" s="46" t="s">
        <v>58</v>
      </c>
      <c r="B234" s="47" t="s">
        <v>528</v>
      </c>
      <c r="C234" s="47" t="s">
        <v>59</v>
      </c>
      <c r="D234" s="47" t="s">
        <v>126</v>
      </c>
      <c r="E234" s="47" t="s">
        <v>6</v>
      </c>
      <c r="F234" s="85">
        <f>F235</f>
        <v>192790081.63999999</v>
      </c>
    </row>
    <row r="235" spans="1:8" s="74" customFormat="1" ht="56.25" outlineLevel="1" x14ac:dyDescent="0.25">
      <c r="A235" s="79" t="s">
        <v>352</v>
      </c>
      <c r="B235" s="62" t="s">
        <v>528</v>
      </c>
      <c r="C235" s="62" t="s">
        <v>59</v>
      </c>
      <c r="D235" s="62" t="s">
        <v>134</v>
      </c>
      <c r="E235" s="62" t="s">
        <v>6</v>
      </c>
      <c r="F235" s="87">
        <f>F236+F262</f>
        <v>192790081.63999999</v>
      </c>
      <c r="G235" s="75"/>
      <c r="H235" s="75"/>
    </row>
    <row r="236" spans="1:8" ht="56.25" outlineLevel="1" x14ac:dyDescent="0.25">
      <c r="A236" s="46" t="s">
        <v>353</v>
      </c>
      <c r="B236" s="47" t="s">
        <v>528</v>
      </c>
      <c r="C236" s="47" t="s">
        <v>59</v>
      </c>
      <c r="D236" s="47" t="s">
        <v>354</v>
      </c>
      <c r="E236" s="47" t="s">
        <v>6</v>
      </c>
      <c r="F236" s="85">
        <f>F237+F244+F250+F253+F247+F259+F256</f>
        <v>36796000</v>
      </c>
    </row>
    <row r="237" spans="1:8" ht="75" outlineLevel="1" x14ac:dyDescent="0.25">
      <c r="A237" s="50" t="s">
        <v>60</v>
      </c>
      <c r="B237" s="47" t="s">
        <v>528</v>
      </c>
      <c r="C237" s="47" t="s">
        <v>59</v>
      </c>
      <c r="D237" s="47" t="s">
        <v>355</v>
      </c>
      <c r="E237" s="47" t="s">
        <v>6</v>
      </c>
      <c r="F237" s="85">
        <f>F238+F242+F240</f>
        <v>19234000</v>
      </c>
    </row>
    <row r="238" spans="1:8" ht="37.5" outlineLevel="1" x14ac:dyDescent="0.25">
      <c r="A238" s="46" t="s">
        <v>15</v>
      </c>
      <c r="B238" s="47" t="s">
        <v>528</v>
      </c>
      <c r="C238" s="47" t="s">
        <v>59</v>
      </c>
      <c r="D238" s="47" t="s">
        <v>355</v>
      </c>
      <c r="E238" s="47" t="s">
        <v>16</v>
      </c>
      <c r="F238" s="85">
        <f>F239</f>
        <v>5940123.6200000001</v>
      </c>
    </row>
    <row r="239" spans="1:8" ht="21" customHeight="1" outlineLevel="1" x14ac:dyDescent="0.25">
      <c r="A239" s="46" t="s">
        <v>17</v>
      </c>
      <c r="B239" s="47" t="s">
        <v>528</v>
      </c>
      <c r="C239" s="47" t="s">
        <v>59</v>
      </c>
      <c r="D239" s="47" t="s">
        <v>355</v>
      </c>
      <c r="E239" s="47" t="s">
        <v>18</v>
      </c>
      <c r="F239" s="85">
        <v>5940123.6200000001</v>
      </c>
    </row>
    <row r="240" spans="1:8" ht="21" customHeight="1" outlineLevel="1" x14ac:dyDescent="0.25">
      <c r="A240" s="46" t="s">
        <v>265</v>
      </c>
      <c r="B240" s="47" t="s">
        <v>528</v>
      </c>
      <c r="C240" s="47" t="s">
        <v>59</v>
      </c>
      <c r="D240" s="47" t="s">
        <v>355</v>
      </c>
      <c r="E240" s="47" t="s">
        <v>266</v>
      </c>
      <c r="F240" s="85">
        <f>F241</f>
        <v>1362876.38</v>
      </c>
    </row>
    <row r="241" spans="1:6" ht="21" customHeight="1" outlineLevel="1" x14ac:dyDescent="0.25">
      <c r="A241" s="46" t="s">
        <v>267</v>
      </c>
      <c r="B241" s="47" t="s">
        <v>528</v>
      </c>
      <c r="C241" s="47" t="s">
        <v>59</v>
      </c>
      <c r="D241" s="47" t="s">
        <v>355</v>
      </c>
      <c r="E241" s="47" t="s">
        <v>268</v>
      </c>
      <c r="F241" s="85">
        <v>1362876.38</v>
      </c>
    </row>
    <row r="242" spans="1:6" ht="21" customHeight="1" outlineLevel="1" x14ac:dyDescent="0.25">
      <c r="A242" s="46" t="s">
        <v>19</v>
      </c>
      <c r="B242" s="47" t="s">
        <v>528</v>
      </c>
      <c r="C242" s="47" t="s">
        <v>59</v>
      </c>
      <c r="D242" s="47" t="s">
        <v>355</v>
      </c>
      <c r="E242" s="47" t="s">
        <v>20</v>
      </c>
      <c r="F242" s="85">
        <f>F243</f>
        <v>11931000</v>
      </c>
    </row>
    <row r="243" spans="1:6" ht="55.5" customHeight="1" outlineLevel="1" x14ac:dyDescent="0.25">
      <c r="A243" s="46" t="s">
        <v>47</v>
      </c>
      <c r="B243" s="47" t="s">
        <v>528</v>
      </c>
      <c r="C243" s="47" t="s">
        <v>59</v>
      </c>
      <c r="D243" s="47" t="s">
        <v>355</v>
      </c>
      <c r="E243" s="47" t="s">
        <v>48</v>
      </c>
      <c r="F243" s="85">
        <v>11931000</v>
      </c>
    </row>
    <row r="244" spans="1:6" ht="36.75" customHeight="1" outlineLevel="1" x14ac:dyDescent="0.25">
      <c r="A244" s="46" t="s">
        <v>251</v>
      </c>
      <c r="B244" s="47" t="s">
        <v>528</v>
      </c>
      <c r="C244" s="47" t="s">
        <v>59</v>
      </c>
      <c r="D244" s="47" t="s">
        <v>356</v>
      </c>
      <c r="E244" s="47" t="s">
        <v>6</v>
      </c>
      <c r="F244" s="83">
        <f>F245</f>
        <v>500000</v>
      </c>
    </row>
    <row r="245" spans="1:6" outlineLevel="1" x14ac:dyDescent="0.25">
      <c r="A245" s="46" t="s">
        <v>19</v>
      </c>
      <c r="B245" s="47" t="s">
        <v>528</v>
      </c>
      <c r="C245" s="47" t="s">
        <v>59</v>
      </c>
      <c r="D245" s="47" t="s">
        <v>356</v>
      </c>
      <c r="E245" s="47" t="s">
        <v>20</v>
      </c>
      <c r="F245" s="83">
        <f>F246</f>
        <v>500000</v>
      </c>
    </row>
    <row r="246" spans="1:6" ht="56.25" outlineLevel="1" x14ac:dyDescent="0.25">
      <c r="A246" s="46" t="s">
        <v>47</v>
      </c>
      <c r="B246" s="47" t="s">
        <v>528</v>
      </c>
      <c r="C246" s="47" t="s">
        <v>59</v>
      </c>
      <c r="D246" s="47" t="s">
        <v>356</v>
      </c>
      <c r="E246" s="47" t="s">
        <v>48</v>
      </c>
      <c r="F246" s="85">
        <v>500000</v>
      </c>
    </row>
    <row r="247" spans="1:6" ht="37.5" outlineLevel="1" x14ac:dyDescent="0.25">
      <c r="A247" s="46" t="s">
        <v>263</v>
      </c>
      <c r="B247" s="47" t="s">
        <v>528</v>
      </c>
      <c r="C247" s="47" t="s">
        <v>59</v>
      </c>
      <c r="D247" s="47" t="s">
        <v>357</v>
      </c>
      <c r="E247" s="47" t="s">
        <v>6</v>
      </c>
      <c r="F247" s="83">
        <f>F248</f>
        <v>11000000</v>
      </c>
    </row>
    <row r="248" spans="1:6" outlineLevel="1" x14ac:dyDescent="0.25">
      <c r="A248" s="46" t="s">
        <v>19</v>
      </c>
      <c r="B248" s="47" t="s">
        <v>528</v>
      </c>
      <c r="C248" s="47" t="s">
        <v>59</v>
      </c>
      <c r="D248" s="47" t="s">
        <v>357</v>
      </c>
      <c r="E248" s="47" t="s">
        <v>20</v>
      </c>
      <c r="F248" s="83">
        <f>F249</f>
        <v>11000000</v>
      </c>
    </row>
    <row r="249" spans="1:6" ht="54" customHeight="1" outlineLevel="1" x14ac:dyDescent="0.25">
      <c r="A249" s="46" t="s">
        <v>47</v>
      </c>
      <c r="B249" s="47" t="s">
        <v>528</v>
      </c>
      <c r="C249" s="47" t="s">
        <v>59</v>
      </c>
      <c r="D249" s="47" t="s">
        <v>357</v>
      </c>
      <c r="E249" s="47" t="s">
        <v>48</v>
      </c>
      <c r="F249" s="85">
        <v>11000000</v>
      </c>
    </row>
    <row r="250" spans="1:6" ht="56.25" hidden="1" outlineLevel="1" x14ac:dyDescent="0.25">
      <c r="A250" s="46" t="s">
        <v>301</v>
      </c>
      <c r="B250" s="47" t="s">
        <v>528</v>
      </c>
      <c r="C250" s="47" t="s">
        <v>59</v>
      </c>
      <c r="D250" s="47" t="s">
        <v>396</v>
      </c>
      <c r="E250" s="47" t="s">
        <v>6</v>
      </c>
      <c r="F250" s="85">
        <f>F251</f>
        <v>0</v>
      </c>
    </row>
    <row r="251" spans="1:6" ht="37.5" hidden="1" outlineLevel="1" x14ac:dyDescent="0.25">
      <c r="A251" s="46" t="s">
        <v>15</v>
      </c>
      <c r="B251" s="47" t="s">
        <v>528</v>
      </c>
      <c r="C251" s="47" t="s">
        <v>59</v>
      </c>
      <c r="D251" s="47" t="s">
        <v>396</v>
      </c>
      <c r="E251" s="47" t="s">
        <v>16</v>
      </c>
      <c r="F251" s="85">
        <f>F252</f>
        <v>0</v>
      </c>
    </row>
    <row r="252" spans="1:6" ht="37.5" hidden="1" outlineLevel="1" x14ac:dyDescent="0.25">
      <c r="A252" s="46" t="s">
        <v>17</v>
      </c>
      <c r="B252" s="47" t="s">
        <v>528</v>
      </c>
      <c r="C252" s="47" t="s">
        <v>59</v>
      </c>
      <c r="D252" s="47" t="s">
        <v>396</v>
      </c>
      <c r="E252" s="47" t="s">
        <v>18</v>
      </c>
      <c r="F252" s="85"/>
    </row>
    <row r="253" spans="1:6" ht="56.25" hidden="1" outlineLevel="1" x14ac:dyDescent="0.25">
      <c r="A253" s="46" t="s">
        <v>264</v>
      </c>
      <c r="B253" s="47" t="s">
        <v>528</v>
      </c>
      <c r="C253" s="47" t="s">
        <v>59</v>
      </c>
      <c r="D253" s="47" t="s">
        <v>397</v>
      </c>
      <c r="E253" s="47" t="s">
        <v>6</v>
      </c>
      <c r="F253" s="85">
        <f>F254</f>
        <v>0</v>
      </c>
    </row>
    <row r="254" spans="1:6" ht="37.5" hidden="1" outlineLevel="1" x14ac:dyDescent="0.25">
      <c r="A254" s="46" t="s">
        <v>15</v>
      </c>
      <c r="B254" s="47" t="s">
        <v>528</v>
      </c>
      <c r="C254" s="47" t="s">
        <v>59</v>
      </c>
      <c r="D254" s="47" t="s">
        <v>397</v>
      </c>
      <c r="E254" s="47" t="s">
        <v>16</v>
      </c>
      <c r="F254" s="85">
        <f>F255</f>
        <v>0</v>
      </c>
    </row>
    <row r="255" spans="1:6" ht="37.5" hidden="1" outlineLevel="1" x14ac:dyDescent="0.25">
      <c r="A255" s="46" t="s">
        <v>17</v>
      </c>
      <c r="B255" s="47" t="s">
        <v>528</v>
      </c>
      <c r="C255" s="47" t="s">
        <v>59</v>
      </c>
      <c r="D255" s="47" t="s">
        <v>397</v>
      </c>
      <c r="E255" s="47" t="s">
        <v>18</v>
      </c>
      <c r="F255" s="85"/>
    </row>
    <row r="256" spans="1:6" ht="37.5" outlineLevel="1" x14ac:dyDescent="0.25">
      <c r="A256" s="46" t="s">
        <v>761</v>
      </c>
      <c r="B256" s="47" t="s">
        <v>528</v>
      </c>
      <c r="C256" s="47" t="s">
        <v>59</v>
      </c>
      <c r="D256" s="47" t="s">
        <v>760</v>
      </c>
      <c r="E256" s="47" t="s">
        <v>6</v>
      </c>
      <c r="F256" s="85">
        <f>F257</f>
        <v>6000000</v>
      </c>
    </row>
    <row r="257" spans="1:8" ht="37.5" outlineLevel="1" x14ac:dyDescent="0.25">
      <c r="A257" s="46" t="s">
        <v>15</v>
      </c>
      <c r="B257" s="47" t="s">
        <v>528</v>
      </c>
      <c r="C257" s="47" t="s">
        <v>59</v>
      </c>
      <c r="D257" s="47" t="s">
        <v>760</v>
      </c>
      <c r="E257" s="47" t="s">
        <v>16</v>
      </c>
      <c r="F257" s="85">
        <f>F258</f>
        <v>6000000</v>
      </c>
    </row>
    <row r="258" spans="1:8" ht="37.5" outlineLevel="1" x14ac:dyDescent="0.25">
      <c r="A258" s="46" t="s">
        <v>17</v>
      </c>
      <c r="B258" s="47" t="s">
        <v>528</v>
      </c>
      <c r="C258" s="47" t="s">
        <v>59</v>
      </c>
      <c r="D258" s="47" t="s">
        <v>760</v>
      </c>
      <c r="E258" s="47" t="s">
        <v>18</v>
      </c>
      <c r="F258" s="85">
        <v>6000000</v>
      </c>
    </row>
    <row r="259" spans="1:8" ht="37.5" outlineLevel="1" x14ac:dyDescent="0.25">
      <c r="A259" s="46" t="s">
        <v>732</v>
      </c>
      <c r="B259" s="47" t="s">
        <v>528</v>
      </c>
      <c r="C259" s="47" t="s">
        <v>59</v>
      </c>
      <c r="D259" s="47" t="s">
        <v>731</v>
      </c>
      <c r="E259" s="47" t="s">
        <v>6</v>
      </c>
      <c r="F259" s="85">
        <f>F260</f>
        <v>62000</v>
      </c>
    </row>
    <row r="260" spans="1:8" ht="37.5" outlineLevel="1" x14ac:dyDescent="0.25">
      <c r="A260" s="46" t="s">
        <v>15</v>
      </c>
      <c r="B260" s="47" t="s">
        <v>528</v>
      </c>
      <c r="C260" s="47" t="s">
        <v>59</v>
      </c>
      <c r="D260" s="47" t="s">
        <v>731</v>
      </c>
      <c r="E260" s="47" t="s">
        <v>16</v>
      </c>
      <c r="F260" s="85">
        <f>F261</f>
        <v>62000</v>
      </c>
    </row>
    <row r="261" spans="1:8" ht="37.5" outlineLevel="1" x14ac:dyDescent="0.25">
      <c r="A261" s="46" t="s">
        <v>17</v>
      </c>
      <c r="B261" s="47" t="s">
        <v>528</v>
      </c>
      <c r="C261" s="47" t="s">
        <v>59</v>
      </c>
      <c r="D261" s="47" t="s">
        <v>731</v>
      </c>
      <c r="E261" s="47" t="s">
        <v>18</v>
      </c>
      <c r="F261" s="85">
        <v>62000</v>
      </c>
    </row>
    <row r="262" spans="1:8" outlineLevel="1" x14ac:dyDescent="0.25">
      <c r="A262" s="49" t="s">
        <v>477</v>
      </c>
      <c r="B262" s="47" t="s">
        <v>528</v>
      </c>
      <c r="C262" s="47" t="s">
        <v>59</v>
      </c>
      <c r="D262" s="47" t="s">
        <v>752</v>
      </c>
      <c r="E262" s="47" t="s">
        <v>6</v>
      </c>
      <c r="F262" s="85">
        <f>F263</f>
        <v>155994081.63999999</v>
      </c>
    </row>
    <row r="263" spans="1:8" ht="56.25" outlineLevel="1" x14ac:dyDescent="0.25">
      <c r="A263" s="46" t="s">
        <v>482</v>
      </c>
      <c r="B263" s="47" t="s">
        <v>528</v>
      </c>
      <c r="C263" s="47" t="s">
        <v>59</v>
      </c>
      <c r="D263" s="47" t="s">
        <v>753</v>
      </c>
      <c r="E263" s="47" t="s">
        <v>6</v>
      </c>
      <c r="F263" s="85">
        <f>F264</f>
        <v>155994081.63999999</v>
      </c>
    </row>
    <row r="264" spans="1:8" ht="37.5" outlineLevel="1" x14ac:dyDescent="0.25">
      <c r="A264" s="46" t="s">
        <v>265</v>
      </c>
      <c r="B264" s="47" t="s">
        <v>528</v>
      </c>
      <c r="C264" s="47" t="s">
        <v>59</v>
      </c>
      <c r="D264" s="47" t="s">
        <v>753</v>
      </c>
      <c r="E264" s="47" t="s">
        <v>266</v>
      </c>
      <c r="F264" s="85">
        <f>F265</f>
        <v>155994081.63999999</v>
      </c>
    </row>
    <row r="265" spans="1:8" outlineLevel="1" x14ac:dyDescent="0.25">
      <c r="A265" s="46" t="s">
        <v>267</v>
      </c>
      <c r="B265" s="47" t="s">
        <v>528</v>
      </c>
      <c r="C265" s="47" t="s">
        <v>59</v>
      </c>
      <c r="D265" s="47" t="s">
        <v>753</v>
      </c>
      <c r="E265" s="47" t="s">
        <v>268</v>
      </c>
      <c r="F265" s="85">
        <f>143460299.73+12533781.91</f>
        <v>155994081.63999999</v>
      </c>
    </row>
    <row r="266" spans="1:8" outlineLevel="1" x14ac:dyDescent="0.25">
      <c r="A266" s="46" t="s">
        <v>61</v>
      </c>
      <c r="B266" s="47" t="s">
        <v>528</v>
      </c>
      <c r="C266" s="47" t="s">
        <v>62</v>
      </c>
      <c r="D266" s="47" t="s">
        <v>126</v>
      </c>
      <c r="E266" s="47" t="s">
        <v>6</v>
      </c>
      <c r="F266" s="85">
        <f>F267+F275+F286</f>
        <v>27421266.550000001</v>
      </c>
    </row>
    <row r="267" spans="1:8" s="74" customFormat="1" ht="56.25" outlineLevel="1" x14ac:dyDescent="0.25">
      <c r="A267" s="79" t="s">
        <v>352</v>
      </c>
      <c r="B267" s="62" t="s">
        <v>528</v>
      </c>
      <c r="C267" s="62" t="s">
        <v>62</v>
      </c>
      <c r="D267" s="62" t="s">
        <v>134</v>
      </c>
      <c r="E267" s="62" t="s">
        <v>6</v>
      </c>
      <c r="F267" s="87">
        <f>F268</f>
        <v>550000</v>
      </c>
      <c r="G267" s="75"/>
      <c r="H267" s="75"/>
    </row>
    <row r="268" spans="1:8" outlineLevel="1" x14ac:dyDescent="0.25">
      <c r="A268" s="46" t="s">
        <v>358</v>
      </c>
      <c r="B268" s="47" t="s">
        <v>528</v>
      </c>
      <c r="C268" s="47" t="s">
        <v>62</v>
      </c>
      <c r="D268" s="47" t="s">
        <v>233</v>
      </c>
      <c r="E268" s="47" t="s">
        <v>6</v>
      </c>
      <c r="F268" s="85">
        <f>F269+F272</f>
        <v>550000</v>
      </c>
    </row>
    <row r="269" spans="1:8" outlineLevel="1" x14ac:dyDescent="0.25">
      <c r="A269" s="46" t="s">
        <v>364</v>
      </c>
      <c r="B269" s="47" t="s">
        <v>528</v>
      </c>
      <c r="C269" s="47" t="s">
        <v>62</v>
      </c>
      <c r="D269" s="47" t="s">
        <v>483</v>
      </c>
      <c r="E269" s="47" t="s">
        <v>6</v>
      </c>
      <c r="F269" s="85">
        <f>F270</f>
        <v>200000</v>
      </c>
    </row>
    <row r="270" spans="1:8" ht="37.5" outlineLevel="1" x14ac:dyDescent="0.25">
      <c r="A270" s="46" t="s">
        <v>15</v>
      </c>
      <c r="B270" s="47" t="s">
        <v>528</v>
      </c>
      <c r="C270" s="47" t="s">
        <v>62</v>
      </c>
      <c r="D270" s="47" t="s">
        <v>483</v>
      </c>
      <c r="E270" s="47" t="s">
        <v>16</v>
      </c>
      <c r="F270" s="85">
        <f>F271</f>
        <v>200000</v>
      </c>
    </row>
    <row r="271" spans="1:8" ht="18.75" customHeight="1" outlineLevel="1" x14ac:dyDescent="0.25">
      <c r="A271" s="46" t="s">
        <v>17</v>
      </c>
      <c r="B271" s="47" t="s">
        <v>528</v>
      </c>
      <c r="C271" s="47" t="s">
        <v>62</v>
      </c>
      <c r="D271" s="47" t="s">
        <v>483</v>
      </c>
      <c r="E271" s="47" t="s">
        <v>18</v>
      </c>
      <c r="F271" s="85">
        <v>200000</v>
      </c>
    </row>
    <row r="272" spans="1:8" ht="37.5" outlineLevel="1" x14ac:dyDescent="0.25">
      <c r="A272" s="50" t="s">
        <v>63</v>
      </c>
      <c r="B272" s="47" t="s">
        <v>528</v>
      </c>
      <c r="C272" s="47" t="s">
        <v>62</v>
      </c>
      <c r="D272" s="47" t="s">
        <v>359</v>
      </c>
      <c r="E272" s="47" t="s">
        <v>6</v>
      </c>
      <c r="F272" s="85">
        <f>F273</f>
        <v>350000</v>
      </c>
    </row>
    <row r="273" spans="1:8" ht="37.5" outlineLevel="1" x14ac:dyDescent="0.25">
      <c r="A273" s="46" t="s">
        <v>15</v>
      </c>
      <c r="B273" s="47" t="s">
        <v>528</v>
      </c>
      <c r="C273" s="47" t="s">
        <v>62</v>
      </c>
      <c r="D273" s="47" t="s">
        <v>359</v>
      </c>
      <c r="E273" s="47" t="s">
        <v>16</v>
      </c>
      <c r="F273" s="85">
        <f>F274</f>
        <v>350000</v>
      </c>
    </row>
    <row r="274" spans="1:8" ht="22.5" customHeight="1" outlineLevel="1" x14ac:dyDescent="0.25">
      <c r="A274" s="46" t="s">
        <v>17</v>
      </c>
      <c r="B274" s="47" t="s">
        <v>528</v>
      </c>
      <c r="C274" s="47" t="s">
        <v>62</v>
      </c>
      <c r="D274" s="47" t="s">
        <v>359</v>
      </c>
      <c r="E274" s="47" t="s">
        <v>18</v>
      </c>
      <c r="F274" s="85">
        <v>350000</v>
      </c>
    </row>
    <row r="275" spans="1:8" s="74" customFormat="1" ht="56.25" outlineLevel="1" x14ac:dyDescent="0.25">
      <c r="A275" s="79" t="s">
        <v>536</v>
      </c>
      <c r="B275" s="62" t="s">
        <v>528</v>
      </c>
      <c r="C275" s="62" t="s">
        <v>62</v>
      </c>
      <c r="D275" s="62" t="s">
        <v>537</v>
      </c>
      <c r="E275" s="62" t="s">
        <v>6</v>
      </c>
      <c r="F275" s="87">
        <f>F276</f>
        <v>10960858.32</v>
      </c>
      <c r="G275" s="75"/>
      <c r="H275" s="75"/>
    </row>
    <row r="276" spans="1:8" ht="37.5" outlineLevel="1" x14ac:dyDescent="0.25">
      <c r="A276" s="46" t="s">
        <v>538</v>
      </c>
      <c r="B276" s="47" t="s">
        <v>528</v>
      </c>
      <c r="C276" s="47" t="s">
        <v>62</v>
      </c>
      <c r="D276" s="47" t="s">
        <v>539</v>
      </c>
      <c r="E276" s="47" t="s">
        <v>6</v>
      </c>
      <c r="F276" s="85">
        <f>F277+F280+F283</f>
        <v>10960858.32</v>
      </c>
    </row>
    <row r="277" spans="1:8" ht="56.25" customHeight="1" outlineLevel="1" x14ac:dyDescent="0.25">
      <c r="A277" s="46" t="s">
        <v>540</v>
      </c>
      <c r="B277" s="47" t="s">
        <v>528</v>
      </c>
      <c r="C277" s="47" t="s">
        <v>62</v>
      </c>
      <c r="D277" s="47" t="s">
        <v>541</v>
      </c>
      <c r="E277" s="47" t="s">
        <v>6</v>
      </c>
      <c r="F277" s="85">
        <f>F278</f>
        <v>2000000</v>
      </c>
    </row>
    <row r="278" spans="1:8" ht="37.5" outlineLevel="1" x14ac:dyDescent="0.25">
      <c r="A278" s="46" t="s">
        <v>15</v>
      </c>
      <c r="B278" s="47" t="s">
        <v>528</v>
      </c>
      <c r="C278" s="47" t="s">
        <v>62</v>
      </c>
      <c r="D278" s="47" t="s">
        <v>541</v>
      </c>
      <c r="E278" s="47" t="s">
        <v>16</v>
      </c>
      <c r="F278" s="85">
        <f>F279</f>
        <v>2000000</v>
      </c>
    </row>
    <row r="279" spans="1:8" ht="37.5" outlineLevel="1" x14ac:dyDescent="0.25">
      <c r="A279" s="46" t="s">
        <v>17</v>
      </c>
      <c r="B279" s="47" t="s">
        <v>528</v>
      </c>
      <c r="C279" s="47" t="s">
        <v>62</v>
      </c>
      <c r="D279" s="47" t="s">
        <v>541</v>
      </c>
      <c r="E279" s="47" t="s">
        <v>18</v>
      </c>
      <c r="F279" s="85">
        <v>2000000</v>
      </c>
    </row>
    <row r="280" spans="1:8" ht="38.25" customHeight="1" outlineLevel="1" x14ac:dyDescent="0.25">
      <c r="A280" s="46" t="s">
        <v>542</v>
      </c>
      <c r="B280" s="47" t="s">
        <v>528</v>
      </c>
      <c r="C280" s="47" t="s">
        <v>62</v>
      </c>
      <c r="D280" s="47" t="s">
        <v>543</v>
      </c>
      <c r="E280" s="47" t="s">
        <v>6</v>
      </c>
      <c r="F280" s="85">
        <f>F281</f>
        <v>3751000</v>
      </c>
    </row>
    <row r="281" spans="1:8" ht="37.5" outlineLevel="1" x14ac:dyDescent="0.25">
      <c r="A281" s="46" t="s">
        <v>15</v>
      </c>
      <c r="B281" s="47" t="s">
        <v>528</v>
      </c>
      <c r="C281" s="47" t="s">
        <v>62</v>
      </c>
      <c r="D281" s="47" t="s">
        <v>543</v>
      </c>
      <c r="E281" s="47" t="s">
        <v>16</v>
      </c>
      <c r="F281" s="85">
        <f>F282</f>
        <v>3751000</v>
      </c>
    </row>
    <row r="282" spans="1:8" ht="37.5" outlineLevel="1" x14ac:dyDescent="0.25">
      <c r="A282" s="46" t="s">
        <v>17</v>
      </c>
      <c r="B282" s="47" t="s">
        <v>528</v>
      </c>
      <c r="C282" s="47" t="s">
        <v>62</v>
      </c>
      <c r="D282" s="47" t="s">
        <v>543</v>
      </c>
      <c r="E282" s="47" t="s">
        <v>18</v>
      </c>
      <c r="F282" s="85">
        <f>1500000+1951000+300000</f>
        <v>3751000</v>
      </c>
    </row>
    <row r="283" spans="1:8" ht="37.5" outlineLevel="1" x14ac:dyDescent="0.25">
      <c r="A283" s="46" t="s">
        <v>544</v>
      </c>
      <c r="B283" s="47" t="s">
        <v>528</v>
      </c>
      <c r="C283" s="47" t="s">
        <v>62</v>
      </c>
      <c r="D283" s="47" t="s">
        <v>545</v>
      </c>
      <c r="E283" s="47" t="s">
        <v>6</v>
      </c>
      <c r="F283" s="85">
        <f>F284</f>
        <v>5209858.32</v>
      </c>
    </row>
    <row r="284" spans="1:8" ht="37.5" outlineLevel="1" x14ac:dyDescent="0.25">
      <c r="A284" s="46" t="s">
        <v>15</v>
      </c>
      <c r="B284" s="47" t="s">
        <v>528</v>
      </c>
      <c r="C284" s="47" t="s">
        <v>62</v>
      </c>
      <c r="D284" s="47" t="s">
        <v>545</v>
      </c>
      <c r="E284" s="47" t="s">
        <v>16</v>
      </c>
      <c r="F284" s="85">
        <f>F285</f>
        <v>5209858.32</v>
      </c>
    </row>
    <row r="285" spans="1:8" ht="37.5" outlineLevel="1" x14ac:dyDescent="0.25">
      <c r="A285" s="46" t="s">
        <v>17</v>
      </c>
      <c r="B285" s="47" t="s">
        <v>528</v>
      </c>
      <c r="C285" s="47" t="s">
        <v>62</v>
      </c>
      <c r="D285" s="47" t="s">
        <v>545</v>
      </c>
      <c r="E285" s="47" t="s">
        <v>18</v>
      </c>
      <c r="F285" s="85">
        <v>5209858.32</v>
      </c>
    </row>
    <row r="286" spans="1:8" s="74" customFormat="1" ht="56.25" outlineLevel="1" x14ac:dyDescent="0.25">
      <c r="A286" s="79" t="s">
        <v>546</v>
      </c>
      <c r="B286" s="62" t="s">
        <v>528</v>
      </c>
      <c r="C286" s="62" t="s">
        <v>62</v>
      </c>
      <c r="D286" s="62" t="s">
        <v>547</v>
      </c>
      <c r="E286" s="62" t="s">
        <v>6</v>
      </c>
      <c r="F286" s="87">
        <f>F287+F295</f>
        <v>15910408.23</v>
      </c>
      <c r="G286" s="75"/>
      <c r="H286" s="75"/>
    </row>
    <row r="287" spans="1:8" s="74" customFormat="1" ht="56.25" outlineLevel="1" x14ac:dyDescent="0.25">
      <c r="A287" s="79" t="s">
        <v>587</v>
      </c>
      <c r="B287" s="62" t="s">
        <v>528</v>
      </c>
      <c r="C287" s="62" t="s">
        <v>62</v>
      </c>
      <c r="D287" s="62" t="s">
        <v>588</v>
      </c>
      <c r="E287" s="62" t="s">
        <v>6</v>
      </c>
      <c r="F287" s="87">
        <f>F288</f>
        <v>8282327.9500000002</v>
      </c>
      <c r="G287" s="75"/>
      <c r="H287" s="75"/>
    </row>
    <row r="288" spans="1:8" ht="37.5" outlineLevel="1" x14ac:dyDescent="0.25">
      <c r="A288" s="46" t="s">
        <v>586</v>
      </c>
      <c r="B288" s="47" t="s">
        <v>528</v>
      </c>
      <c r="C288" s="47" t="s">
        <v>62</v>
      </c>
      <c r="D288" s="47" t="s">
        <v>589</v>
      </c>
      <c r="E288" s="47" t="s">
        <v>6</v>
      </c>
      <c r="F288" s="85">
        <f>F289+F292</f>
        <v>8282327.9500000002</v>
      </c>
    </row>
    <row r="289" spans="1:8" ht="37.5" outlineLevel="1" x14ac:dyDescent="0.25">
      <c r="A289" s="46" t="s">
        <v>585</v>
      </c>
      <c r="B289" s="47" t="s">
        <v>528</v>
      </c>
      <c r="C289" s="47" t="s">
        <v>62</v>
      </c>
      <c r="D289" s="47" t="s">
        <v>590</v>
      </c>
      <c r="E289" s="47" t="s">
        <v>6</v>
      </c>
      <c r="F289" s="85">
        <f>F290</f>
        <v>6850012.1100000003</v>
      </c>
    </row>
    <row r="290" spans="1:8" ht="37.5" outlineLevel="1" x14ac:dyDescent="0.25">
      <c r="A290" s="46" t="s">
        <v>15</v>
      </c>
      <c r="B290" s="47" t="s">
        <v>528</v>
      </c>
      <c r="C290" s="47" t="s">
        <v>62</v>
      </c>
      <c r="D290" s="47" t="s">
        <v>590</v>
      </c>
      <c r="E290" s="47" t="s">
        <v>16</v>
      </c>
      <c r="F290" s="85">
        <f>F291</f>
        <v>6850012.1100000003</v>
      </c>
    </row>
    <row r="291" spans="1:8" ht="37.5" outlineLevel="1" x14ac:dyDescent="0.25">
      <c r="A291" s="46" t="s">
        <v>17</v>
      </c>
      <c r="B291" s="47" t="s">
        <v>528</v>
      </c>
      <c r="C291" s="47" t="s">
        <v>62</v>
      </c>
      <c r="D291" s="47" t="s">
        <v>590</v>
      </c>
      <c r="E291" s="47" t="s">
        <v>18</v>
      </c>
      <c r="F291" s="85">
        <v>6850012.1100000003</v>
      </c>
    </row>
    <row r="292" spans="1:8" ht="37.5" outlineLevel="1" x14ac:dyDescent="0.25">
      <c r="A292" s="48" t="s">
        <v>730</v>
      </c>
      <c r="B292" s="47" t="s">
        <v>528</v>
      </c>
      <c r="C292" s="47" t="s">
        <v>62</v>
      </c>
      <c r="D292" s="199" t="s">
        <v>782</v>
      </c>
      <c r="E292" s="47" t="s">
        <v>6</v>
      </c>
      <c r="F292" s="85">
        <f>F293</f>
        <v>1432315.84</v>
      </c>
    </row>
    <row r="293" spans="1:8" ht="37.5" outlineLevel="1" x14ac:dyDescent="0.25">
      <c r="A293" s="46" t="s">
        <v>15</v>
      </c>
      <c r="B293" s="47" t="s">
        <v>528</v>
      </c>
      <c r="C293" s="47" t="s">
        <v>62</v>
      </c>
      <c r="D293" s="199" t="s">
        <v>782</v>
      </c>
      <c r="E293" s="47" t="s">
        <v>16</v>
      </c>
      <c r="F293" s="85">
        <f>F294</f>
        <v>1432315.84</v>
      </c>
    </row>
    <row r="294" spans="1:8" ht="37.5" outlineLevel="1" x14ac:dyDescent="0.25">
      <c r="A294" s="46" t="s">
        <v>17</v>
      </c>
      <c r="B294" s="47" t="s">
        <v>528</v>
      </c>
      <c r="C294" s="47" t="s">
        <v>62</v>
      </c>
      <c r="D294" s="199" t="s">
        <v>782</v>
      </c>
      <c r="E294" s="47" t="s">
        <v>18</v>
      </c>
      <c r="F294" s="85">
        <v>1432315.84</v>
      </c>
    </row>
    <row r="295" spans="1:8" s="74" customFormat="1" ht="37.5" outlineLevel="1" x14ac:dyDescent="0.25">
      <c r="A295" s="155" t="s">
        <v>591</v>
      </c>
      <c r="B295" s="47" t="s">
        <v>528</v>
      </c>
      <c r="C295" s="47" t="s">
        <v>62</v>
      </c>
      <c r="D295" s="62" t="s">
        <v>593</v>
      </c>
      <c r="E295" s="62" t="s">
        <v>6</v>
      </c>
      <c r="F295" s="87">
        <f>F296</f>
        <v>7628080.2799999993</v>
      </c>
      <c r="G295" s="75"/>
      <c r="H295" s="75"/>
    </row>
    <row r="296" spans="1:8" s="74" customFormat="1" ht="37.5" outlineLevel="1" x14ac:dyDescent="0.25">
      <c r="A296" s="155" t="s">
        <v>592</v>
      </c>
      <c r="B296" s="47" t="s">
        <v>528</v>
      </c>
      <c r="C296" s="47" t="s">
        <v>62</v>
      </c>
      <c r="D296" s="62" t="s">
        <v>594</v>
      </c>
      <c r="E296" s="62" t="s">
        <v>6</v>
      </c>
      <c r="F296" s="87">
        <f>F297+F300+F303</f>
        <v>7628080.2799999993</v>
      </c>
      <c r="G296" s="75"/>
      <c r="H296" s="75"/>
    </row>
    <row r="297" spans="1:8" s="74" customFormat="1" ht="57" customHeight="1" outlineLevel="1" x14ac:dyDescent="0.25">
      <c r="A297" s="48" t="s">
        <v>607</v>
      </c>
      <c r="B297" s="47" t="s">
        <v>528</v>
      </c>
      <c r="C297" s="47" t="s">
        <v>62</v>
      </c>
      <c r="D297" s="62" t="s">
        <v>632</v>
      </c>
      <c r="E297" s="62" t="s">
        <v>6</v>
      </c>
      <c r="F297" s="87">
        <f>F298</f>
        <v>6501429.3700000001</v>
      </c>
      <c r="G297" s="75"/>
      <c r="H297" s="75"/>
    </row>
    <row r="298" spans="1:8" s="74" customFormat="1" ht="37.5" outlineLevel="1" x14ac:dyDescent="0.25">
      <c r="A298" s="46" t="s">
        <v>15</v>
      </c>
      <c r="B298" s="47" t="s">
        <v>528</v>
      </c>
      <c r="C298" s="47" t="s">
        <v>62</v>
      </c>
      <c r="D298" s="62" t="s">
        <v>632</v>
      </c>
      <c r="E298" s="47" t="s">
        <v>16</v>
      </c>
      <c r="F298" s="87">
        <f>F299</f>
        <v>6501429.3700000001</v>
      </c>
      <c r="G298" s="75"/>
      <c r="H298" s="75"/>
    </row>
    <row r="299" spans="1:8" s="74" customFormat="1" ht="37.5" outlineLevel="1" x14ac:dyDescent="0.25">
      <c r="A299" s="46" t="s">
        <v>17</v>
      </c>
      <c r="B299" s="47" t="s">
        <v>528</v>
      </c>
      <c r="C299" s="47" t="s">
        <v>62</v>
      </c>
      <c r="D299" s="62" t="s">
        <v>632</v>
      </c>
      <c r="E299" s="47" t="s">
        <v>18</v>
      </c>
      <c r="F299" s="87">
        <v>6501429.3700000001</v>
      </c>
      <c r="G299" s="75"/>
      <c r="H299" s="75"/>
    </row>
    <row r="300" spans="1:8" ht="40.5" customHeight="1" outlineLevel="1" x14ac:dyDescent="0.25">
      <c r="A300" s="48" t="s">
        <v>596</v>
      </c>
      <c r="B300" s="47" t="s">
        <v>528</v>
      </c>
      <c r="C300" s="47" t="s">
        <v>62</v>
      </c>
      <c r="D300" s="47" t="s">
        <v>595</v>
      </c>
      <c r="E300" s="47" t="s">
        <v>6</v>
      </c>
      <c r="F300" s="85">
        <f>F301</f>
        <v>201075.14</v>
      </c>
    </row>
    <row r="301" spans="1:8" ht="37.5" outlineLevel="1" x14ac:dyDescent="0.25">
      <c r="A301" s="46" t="s">
        <v>15</v>
      </c>
      <c r="B301" s="47" t="s">
        <v>528</v>
      </c>
      <c r="C301" s="47" t="s">
        <v>62</v>
      </c>
      <c r="D301" s="47" t="s">
        <v>595</v>
      </c>
      <c r="E301" s="47" t="s">
        <v>16</v>
      </c>
      <c r="F301" s="85">
        <f>F302</f>
        <v>201075.14</v>
      </c>
    </row>
    <row r="302" spans="1:8" ht="37.5" outlineLevel="1" x14ac:dyDescent="0.25">
      <c r="A302" s="46" t="s">
        <v>17</v>
      </c>
      <c r="B302" s="47" t="s">
        <v>528</v>
      </c>
      <c r="C302" s="47" t="s">
        <v>62</v>
      </c>
      <c r="D302" s="47" t="s">
        <v>595</v>
      </c>
      <c r="E302" s="47" t="s">
        <v>18</v>
      </c>
      <c r="F302" s="85">
        <v>201075.14</v>
      </c>
    </row>
    <row r="303" spans="1:8" ht="37.5" outlineLevel="1" x14ac:dyDescent="0.25">
      <c r="A303" s="46" t="s">
        <v>730</v>
      </c>
      <c r="B303" s="47" t="s">
        <v>528</v>
      </c>
      <c r="C303" s="47" t="s">
        <v>62</v>
      </c>
      <c r="D303" s="47" t="s">
        <v>729</v>
      </c>
      <c r="E303" s="47" t="s">
        <v>6</v>
      </c>
      <c r="F303" s="85">
        <f>F304</f>
        <v>925575.77</v>
      </c>
    </row>
    <row r="304" spans="1:8" ht="37.5" outlineLevel="1" x14ac:dyDescent="0.25">
      <c r="A304" s="46" t="s">
        <v>15</v>
      </c>
      <c r="B304" s="47" t="s">
        <v>528</v>
      </c>
      <c r="C304" s="47" t="s">
        <v>62</v>
      </c>
      <c r="D304" s="47" t="s">
        <v>729</v>
      </c>
      <c r="E304" s="47" t="s">
        <v>16</v>
      </c>
      <c r="F304" s="85">
        <f>F305</f>
        <v>925575.77</v>
      </c>
    </row>
    <row r="305" spans="1:8" ht="37.5" outlineLevel="1" x14ac:dyDescent="0.25">
      <c r="A305" s="46" t="s">
        <v>17</v>
      </c>
      <c r="B305" s="47" t="s">
        <v>528</v>
      </c>
      <c r="C305" s="47" t="s">
        <v>62</v>
      </c>
      <c r="D305" s="47" t="s">
        <v>729</v>
      </c>
      <c r="E305" s="47" t="s">
        <v>18</v>
      </c>
      <c r="F305" s="85">
        <v>925575.77</v>
      </c>
    </row>
    <row r="306" spans="1:8" ht="20.25" customHeight="1" outlineLevel="1" x14ac:dyDescent="0.25">
      <c r="A306" s="46" t="s">
        <v>294</v>
      </c>
      <c r="B306" s="47" t="s">
        <v>528</v>
      </c>
      <c r="C306" s="47" t="s">
        <v>295</v>
      </c>
      <c r="D306" s="47" t="s">
        <v>126</v>
      </c>
      <c r="E306" s="47" t="s">
        <v>6</v>
      </c>
      <c r="F306" s="83">
        <f>F307</f>
        <v>2496000</v>
      </c>
    </row>
    <row r="307" spans="1:8" s="74" customFormat="1" ht="56.25" outlineLevel="1" x14ac:dyDescent="0.25">
      <c r="A307" s="79" t="s">
        <v>432</v>
      </c>
      <c r="B307" s="62" t="s">
        <v>528</v>
      </c>
      <c r="C307" s="62" t="s">
        <v>295</v>
      </c>
      <c r="D307" s="62" t="s">
        <v>134</v>
      </c>
      <c r="E307" s="62" t="s">
        <v>6</v>
      </c>
      <c r="F307" s="88">
        <f>F308</f>
        <v>2496000</v>
      </c>
      <c r="G307" s="75"/>
      <c r="H307" s="75"/>
    </row>
    <row r="308" spans="1:8" ht="37.5" outlineLevel="1" x14ac:dyDescent="0.25">
      <c r="A308" s="46" t="s">
        <v>360</v>
      </c>
      <c r="B308" s="47" t="s">
        <v>528</v>
      </c>
      <c r="C308" s="47" t="s">
        <v>295</v>
      </c>
      <c r="D308" s="47" t="s">
        <v>354</v>
      </c>
      <c r="E308" s="47" t="s">
        <v>6</v>
      </c>
      <c r="F308" s="83">
        <f>F309+F312</f>
        <v>2496000</v>
      </c>
    </row>
    <row r="309" spans="1:8" ht="37.5" outlineLevel="1" x14ac:dyDescent="0.25">
      <c r="A309" s="29" t="s">
        <v>603</v>
      </c>
      <c r="B309" s="47" t="s">
        <v>528</v>
      </c>
      <c r="C309" s="47" t="s">
        <v>295</v>
      </c>
      <c r="D309" s="47" t="s">
        <v>633</v>
      </c>
      <c r="E309" s="47" t="s">
        <v>6</v>
      </c>
      <c r="F309" s="83">
        <f>F310</f>
        <v>2346000</v>
      </c>
    </row>
    <row r="310" spans="1:8" outlineLevel="1" x14ac:dyDescent="0.25">
      <c r="A310" s="46" t="s">
        <v>19</v>
      </c>
      <c r="B310" s="47" t="s">
        <v>528</v>
      </c>
      <c r="C310" s="47" t="s">
        <v>295</v>
      </c>
      <c r="D310" s="47" t="s">
        <v>633</v>
      </c>
      <c r="E310" s="47" t="s">
        <v>20</v>
      </c>
      <c r="F310" s="83">
        <f>F311</f>
        <v>2346000</v>
      </c>
    </row>
    <row r="311" spans="1:8" ht="56.25" outlineLevel="1" x14ac:dyDescent="0.25">
      <c r="A311" s="46" t="s">
        <v>47</v>
      </c>
      <c r="B311" s="47" t="s">
        <v>528</v>
      </c>
      <c r="C311" s="47" t="s">
        <v>295</v>
      </c>
      <c r="D311" s="47" t="s">
        <v>633</v>
      </c>
      <c r="E311" s="47" t="s">
        <v>48</v>
      </c>
      <c r="F311" s="83">
        <v>2346000</v>
      </c>
    </row>
    <row r="312" spans="1:8" ht="37.5" customHeight="1" outlineLevel="1" x14ac:dyDescent="0.25">
      <c r="A312" s="46" t="s">
        <v>308</v>
      </c>
      <c r="B312" s="47" t="s">
        <v>528</v>
      </c>
      <c r="C312" s="47" t="s">
        <v>295</v>
      </c>
      <c r="D312" s="47" t="s">
        <v>361</v>
      </c>
      <c r="E312" s="47" t="s">
        <v>6</v>
      </c>
      <c r="F312" s="83">
        <f>F313</f>
        <v>150000</v>
      </c>
    </row>
    <row r="313" spans="1:8" outlineLevel="1" x14ac:dyDescent="0.25">
      <c r="A313" s="46" t="s">
        <v>19</v>
      </c>
      <c r="B313" s="47" t="s">
        <v>528</v>
      </c>
      <c r="C313" s="47" t="s">
        <v>295</v>
      </c>
      <c r="D313" s="47" t="s">
        <v>361</v>
      </c>
      <c r="E313" s="47" t="s">
        <v>20</v>
      </c>
      <c r="F313" s="83">
        <f>F314</f>
        <v>150000</v>
      </c>
    </row>
    <row r="314" spans="1:8" ht="56.25" outlineLevel="1" x14ac:dyDescent="0.25">
      <c r="A314" s="46" t="s">
        <v>47</v>
      </c>
      <c r="B314" s="47" t="s">
        <v>528</v>
      </c>
      <c r="C314" s="47" t="s">
        <v>295</v>
      </c>
      <c r="D314" s="47" t="s">
        <v>361</v>
      </c>
      <c r="E314" s="47" t="s">
        <v>48</v>
      </c>
      <c r="F314" s="85">
        <v>150000</v>
      </c>
    </row>
    <row r="315" spans="1:8" s="74" customFormat="1" ht="18.75" customHeight="1" outlineLevel="1" x14ac:dyDescent="0.25">
      <c r="A315" s="79" t="s">
        <v>64</v>
      </c>
      <c r="B315" s="62" t="s">
        <v>528</v>
      </c>
      <c r="C315" s="62" t="s">
        <v>65</v>
      </c>
      <c r="D315" s="62" t="s">
        <v>126</v>
      </c>
      <c r="E315" s="62" t="s">
        <v>6</v>
      </c>
      <c r="F315" s="87">
        <f>F316</f>
        <v>515000</v>
      </c>
      <c r="G315" s="75"/>
      <c r="H315" s="75"/>
    </row>
    <row r="316" spans="1:8" outlineLevel="2" x14ac:dyDescent="0.25">
      <c r="A316" s="46" t="s">
        <v>66</v>
      </c>
      <c r="B316" s="47" t="s">
        <v>528</v>
      </c>
      <c r="C316" s="47" t="s">
        <v>67</v>
      </c>
      <c r="D316" s="47" t="s">
        <v>126</v>
      </c>
      <c r="E316" s="47" t="s">
        <v>6</v>
      </c>
      <c r="F316" s="85">
        <f>F317+F326</f>
        <v>515000</v>
      </c>
    </row>
    <row r="317" spans="1:8" s="74" customFormat="1" ht="41.25" customHeight="1" outlineLevel="3" x14ac:dyDescent="0.25">
      <c r="A317" s="79" t="s">
        <v>362</v>
      </c>
      <c r="B317" s="62" t="s">
        <v>528</v>
      </c>
      <c r="C317" s="62" t="s">
        <v>67</v>
      </c>
      <c r="D317" s="62" t="s">
        <v>135</v>
      </c>
      <c r="E317" s="62" t="s">
        <v>6</v>
      </c>
      <c r="F317" s="87">
        <f>F318+F322</f>
        <v>470000</v>
      </c>
      <c r="G317" s="75"/>
      <c r="H317" s="75"/>
    </row>
    <row r="318" spans="1:8" ht="42.75" customHeight="1" outlineLevel="3" x14ac:dyDescent="0.25">
      <c r="A318" s="46" t="s">
        <v>363</v>
      </c>
      <c r="B318" s="47" t="s">
        <v>528</v>
      </c>
      <c r="C318" s="47" t="s">
        <v>67</v>
      </c>
      <c r="D318" s="47" t="s">
        <v>398</v>
      </c>
      <c r="E318" s="47" t="s">
        <v>6</v>
      </c>
      <c r="F318" s="85">
        <f>F319</f>
        <v>440000</v>
      </c>
    </row>
    <row r="319" spans="1:8" ht="23.25" customHeight="1" outlineLevel="3" x14ac:dyDescent="0.25">
      <c r="A319" s="46" t="s">
        <v>245</v>
      </c>
      <c r="B319" s="47" t="s">
        <v>528</v>
      </c>
      <c r="C319" s="47" t="s">
        <v>67</v>
      </c>
      <c r="D319" s="47" t="s">
        <v>365</v>
      </c>
      <c r="E319" s="47" t="s">
        <v>6</v>
      </c>
      <c r="F319" s="85">
        <f>F320</f>
        <v>440000</v>
      </c>
    </row>
    <row r="320" spans="1:8" ht="23.25" customHeight="1" outlineLevel="3" x14ac:dyDescent="0.25">
      <c r="A320" s="46" t="s">
        <v>15</v>
      </c>
      <c r="B320" s="47" t="s">
        <v>528</v>
      </c>
      <c r="C320" s="47" t="s">
        <v>67</v>
      </c>
      <c r="D320" s="47" t="s">
        <v>365</v>
      </c>
      <c r="E320" s="47" t="s">
        <v>16</v>
      </c>
      <c r="F320" s="85">
        <f>F321</f>
        <v>440000</v>
      </c>
    </row>
    <row r="321" spans="1:8" ht="22.5" customHeight="1" outlineLevel="3" x14ac:dyDescent="0.25">
      <c r="A321" s="46" t="s">
        <v>17</v>
      </c>
      <c r="B321" s="47" t="s">
        <v>528</v>
      </c>
      <c r="C321" s="47" t="s">
        <v>67</v>
      </c>
      <c r="D321" s="47" t="s">
        <v>365</v>
      </c>
      <c r="E321" s="47" t="s">
        <v>18</v>
      </c>
      <c r="F321" s="85">
        <v>440000</v>
      </c>
    </row>
    <row r="322" spans="1:8" ht="37.5" outlineLevel="7" x14ac:dyDescent="0.25">
      <c r="A322" s="46" t="s">
        <v>366</v>
      </c>
      <c r="B322" s="47" t="s">
        <v>528</v>
      </c>
      <c r="C322" s="47" t="s">
        <v>67</v>
      </c>
      <c r="D322" s="47" t="s">
        <v>247</v>
      </c>
      <c r="E322" s="47" t="s">
        <v>6</v>
      </c>
      <c r="F322" s="83">
        <f>F323</f>
        <v>30000</v>
      </c>
    </row>
    <row r="323" spans="1:8" ht="25.5" customHeight="1" outlineLevel="5" x14ac:dyDescent="0.25">
      <c r="A323" s="46" t="s">
        <v>68</v>
      </c>
      <c r="B323" s="47" t="s">
        <v>528</v>
      </c>
      <c r="C323" s="47" t="s">
        <v>67</v>
      </c>
      <c r="D323" s="47" t="s">
        <v>246</v>
      </c>
      <c r="E323" s="47" t="s">
        <v>6</v>
      </c>
      <c r="F323" s="85">
        <f>F324</f>
        <v>30000</v>
      </c>
    </row>
    <row r="324" spans="1:8" ht="37.5" outlineLevel="6" x14ac:dyDescent="0.25">
      <c r="A324" s="46" t="s">
        <v>15</v>
      </c>
      <c r="B324" s="47" t="s">
        <v>528</v>
      </c>
      <c r="C324" s="47" t="s">
        <v>67</v>
      </c>
      <c r="D324" s="47" t="s">
        <v>246</v>
      </c>
      <c r="E324" s="47" t="s">
        <v>16</v>
      </c>
      <c r="F324" s="85">
        <f>F325</f>
        <v>30000</v>
      </c>
    </row>
    <row r="325" spans="1:8" ht="21" customHeight="1" outlineLevel="7" x14ac:dyDescent="0.25">
      <c r="A325" s="46" t="s">
        <v>17</v>
      </c>
      <c r="B325" s="47" t="s">
        <v>528</v>
      </c>
      <c r="C325" s="47" t="s">
        <v>67</v>
      </c>
      <c r="D325" s="47" t="s">
        <v>246</v>
      </c>
      <c r="E325" s="47" t="s">
        <v>18</v>
      </c>
      <c r="F325" s="85">
        <v>30000</v>
      </c>
    </row>
    <row r="326" spans="1:8" s="74" customFormat="1" ht="75" outlineLevel="3" x14ac:dyDescent="0.25">
      <c r="A326" s="79" t="s">
        <v>441</v>
      </c>
      <c r="B326" s="62" t="s">
        <v>528</v>
      </c>
      <c r="C326" s="62" t="s">
        <v>67</v>
      </c>
      <c r="D326" s="62" t="s">
        <v>367</v>
      </c>
      <c r="E326" s="62" t="s">
        <v>6</v>
      </c>
      <c r="F326" s="87">
        <f>F327</f>
        <v>45000</v>
      </c>
      <c r="G326" s="75"/>
      <c r="H326" s="75"/>
    </row>
    <row r="327" spans="1:8" ht="37.5" outlineLevel="5" x14ac:dyDescent="0.25">
      <c r="A327" s="46" t="s">
        <v>368</v>
      </c>
      <c r="B327" s="47" t="s">
        <v>528</v>
      </c>
      <c r="C327" s="47" t="s">
        <v>67</v>
      </c>
      <c r="D327" s="47" t="s">
        <v>369</v>
      </c>
      <c r="E327" s="47" t="s">
        <v>6</v>
      </c>
      <c r="F327" s="85">
        <f>F329</f>
        <v>45000</v>
      </c>
    </row>
    <row r="328" spans="1:8" outlineLevel="5" x14ac:dyDescent="0.25">
      <c r="A328" s="46" t="s">
        <v>370</v>
      </c>
      <c r="B328" s="47" t="s">
        <v>528</v>
      </c>
      <c r="C328" s="47" t="s">
        <v>67</v>
      </c>
      <c r="D328" s="47" t="s">
        <v>371</v>
      </c>
      <c r="E328" s="47" t="s">
        <v>6</v>
      </c>
      <c r="F328" s="85">
        <f>F329</f>
        <v>45000</v>
      </c>
    </row>
    <row r="329" spans="1:8" ht="37.5" outlineLevel="6" x14ac:dyDescent="0.25">
      <c r="A329" s="46" t="s">
        <v>15</v>
      </c>
      <c r="B329" s="47" t="s">
        <v>528</v>
      </c>
      <c r="C329" s="47" t="s">
        <v>67</v>
      </c>
      <c r="D329" s="47" t="s">
        <v>371</v>
      </c>
      <c r="E329" s="47" t="s">
        <v>16</v>
      </c>
      <c r="F329" s="85">
        <f>F330</f>
        <v>45000</v>
      </c>
    </row>
    <row r="330" spans="1:8" ht="20.25" customHeight="1" outlineLevel="7" x14ac:dyDescent="0.25">
      <c r="A330" s="46" t="s">
        <v>17</v>
      </c>
      <c r="B330" s="47" t="s">
        <v>528</v>
      </c>
      <c r="C330" s="47" t="s">
        <v>67</v>
      </c>
      <c r="D330" s="47" t="s">
        <v>371</v>
      </c>
      <c r="E330" s="47" t="s">
        <v>18</v>
      </c>
      <c r="F330" s="85">
        <v>45000</v>
      </c>
    </row>
    <row r="331" spans="1:8" s="74" customFormat="1" outlineLevel="1" x14ac:dyDescent="0.25">
      <c r="A331" s="79" t="s">
        <v>69</v>
      </c>
      <c r="B331" s="62" t="s">
        <v>528</v>
      </c>
      <c r="C331" s="62" t="s">
        <v>70</v>
      </c>
      <c r="D331" s="62" t="s">
        <v>126</v>
      </c>
      <c r="E331" s="62" t="s">
        <v>6</v>
      </c>
      <c r="F331" s="87">
        <f>F332</f>
        <v>16581944.539999999</v>
      </c>
      <c r="G331" s="75"/>
      <c r="H331" s="75"/>
    </row>
    <row r="332" spans="1:8" outlineLevel="2" x14ac:dyDescent="0.25">
      <c r="A332" s="46" t="s">
        <v>258</v>
      </c>
      <c r="B332" s="47" t="s">
        <v>528</v>
      </c>
      <c r="C332" s="47" t="s">
        <v>257</v>
      </c>
      <c r="D332" s="47" t="s">
        <v>126</v>
      </c>
      <c r="E332" s="47" t="s">
        <v>6</v>
      </c>
      <c r="F332" s="85">
        <f>F333</f>
        <v>16581944.539999999</v>
      </c>
    </row>
    <row r="333" spans="1:8" s="74" customFormat="1" ht="37.5" outlineLevel="3" x14ac:dyDescent="0.25">
      <c r="A333" s="79" t="s">
        <v>374</v>
      </c>
      <c r="B333" s="62" t="s">
        <v>528</v>
      </c>
      <c r="C333" s="62" t="s">
        <v>257</v>
      </c>
      <c r="D333" s="62" t="s">
        <v>136</v>
      </c>
      <c r="E333" s="62" t="s">
        <v>6</v>
      </c>
      <c r="F333" s="87">
        <f>F334+F338</f>
        <v>16581944.539999999</v>
      </c>
      <c r="G333" s="75"/>
      <c r="H333" s="75"/>
    </row>
    <row r="334" spans="1:8" ht="37.5" outlineLevel="3" x14ac:dyDescent="0.25">
      <c r="A334" s="46" t="s">
        <v>373</v>
      </c>
      <c r="B334" s="47" t="s">
        <v>528</v>
      </c>
      <c r="C334" s="47" t="s">
        <v>257</v>
      </c>
      <c r="D334" s="47" t="s">
        <v>229</v>
      </c>
      <c r="E334" s="47" t="s">
        <v>6</v>
      </c>
      <c r="F334" s="85">
        <f>F335</f>
        <v>16476920</v>
      </c>
    </row>
    <row r="335" spans="1:8" ht="56.25" outlineLevel="5" x14ac:dyDescent="0.25">
      <c r="A335" s="46" t="s">
        <v>73</v>
      </c>
      <c r="B335" s="47" t="s">
        <v>528</v>
      </c>
      <c r="C335" s="47" t="s">
        <v>257</v>
      </c>
      <c r="D335" s="47" t="s">
        <v>137</v>
      </c>
      <c r="E335" s="47" t="s">
        <v>6</v>
      </c>
      <c r="F335" s="85">
        <f>F336</f>
        <v>16476920</v>
      </c>
    </row>
    <row r="336" spans="1:8" ht="37.5" outlineLevel="6" x14ac:dyDescent="0.25">
      <c r="A336" s="46" t="s">
        <v>37</v>
      </c>
      <c r="B336" s="47" t="s">
        <v>528</v>
      </c>
      <c r="C336" s="47" t="s">
        <v>257</v>
      </c>
      <c r="D336" s="47" t="s">
        <v>137</v>
      </c>
      <c r="E336" s="47" t="s">
        <v>38</v>
      </c>
      <c r="F336" s="85">
        <f>F337</f>
        <v>16476920</v>
      </c>
    </row>
    <row r="337" spans="1:8" outlineLevel="7" x14ac:dyDescent="0.25">
      <c r="A337" s="46" t="s">
        <v>74</v>
      </c>
      <c r="B337" s="47" t="s">
        <v>528</v>
      </c>
      <c r="C337" s="47" t="s">
        <v>257</v>
      </c>
      <c r="D337" s="47" t="s">
        <v>137</v>
      </c>
      <c r="E337" s="47" t="s">
        <v>75</v>
      </c>
      <c r="F337" s="85">
        <v>16476920</v>
      </c>
    </row>
    <row r="338" spans="1:8" ht="37.5" outlineLevel="7" x14ac:dyDescent="0.25">
      <c r="A338" s="46" t="s">
        <v>211</v>
      </c>
      <c r="B338" s="47" t="s">
        <v>528</v>
      </c>
      <c r="C338" s="47" t="s">
        <v>257</v>
      </c>
      <c r="D338" s="47" t="s">
        <v>230</v>
      </c>
      <c r="E338" s="47" t="s">
        <v>6</v>
      </c>
      <c r="F338" s="85">
        <f>F339</f>
        <v>105024.54</v>
      </c>
    </row>
    <row r="339" spans="1:8" ht="75" outlineLevel="7" x14ac:dyDescent="0.25">
      <c r="A339" s="46" t="s">
        <v>549</v>
      </c>
      <c r="B339" s="47" t="s">
        <v>528</v>
      </c>
      <c r="C339" s="47" t="s">
        <v>257</v>
      </c>
      <c r="D339" s="47" t="s">
        <v>550</v>
      </c>
      <c r="E339" s="47" t="s">
        <v>6</v>
      </c>
      <c r="F339" s="85">
        <f>F340</f>
        <v>105024.54</v>
      </c>
    </row>
    <row r="340" spans="1:8" ht="37.5" outlineLevel="7" x14ac:dyDescent="0.25">
      <c r="A340" s="46" t="s">
        <v>37</v>
      </c>
      <c r="B340" s="47" t="s">
        <v>528</v>
      </c>
      <c r="C340" s="47" t="s">
        <v>257</v>
      </c>
      <c r="D340" s="47" t="s">
        <v>550</v>
      </c>
      <c r="E340" s="47" t="s">
        <v>38</v>
      </c>
      <c r="F340" s="85">
        <f>F341</f>
        <v>105024.54</v>
      </c>
    </row>
    <row r="341" spans="1:8" outlineLevel="7" x14ac:dyDescent="0.25">
      <c r="A341" s="46" t="s">
        <v>74</v>
      </c>
      <c r="B341" s="47" t="s">
        <v>528</v>
      </c>
      <c r="C341" s="47" t="s">
        <v>257</v>
      </c>
      <c r="D341" s="47" t="s">
        <v>550</v>
      </c>
      <c r="E341" s="47" t="s">
        <v>75</v>
      </c>
      <c r="F341" s="85">
        <v>105024.54</v>
      </c>
    </row>
    <row r="342" spans="1:8" s="74" customFormat="1" outlineLevel="1" x14ac:dyDescent="0.25">
      <c r="A342" s="79" t="s">
        <v>79</v>
      </c>
      <c r="B342" s="62" t="s">
        <v>528</v>
      </c>
      <c r="C342" s="62" t="s">
        <v>80</v>
      </c>
      <c r="D342" s="62" t="s">
        <v>126</v>
      </c>
      <c r="E342" s="62" t="s">
        <v>6</v>
      </c>
      <c r="F342" s="87">
        <f>F343+F364</f>
        <v>36389671.789999999</v>
      </c>
      <c r="G342" s="75"/>
      <c r="H342" s="75"/>
    </row>
    <row r="343" spans="1:8" outlineLevel="2" x14ac:dyDescent="0.25">
      <c r="A343" s="46" t="s">
        <v>81</v>
      </c>
      <c r="B343" s="47" t="s">
        <v>528</v>
      </c>
      <c r="C343" s="47" t="s">
        <v>82</v>
      </c>
      <c r="D343" s="47" t="s">
        <v>126</v>
      </c>
      <c r="E343" s="47" t="s">
        <v>6</v>
      </c>
      <c r="F343" s="85">
        <f>F344</f>
        <v>36209671.789999999</v>
      </c>
    </row>
    <row r="344" spans="1:8" s="74" customFormat="1" ht="37.5" outlineLevel="3" x14ac:dyDescent="0.25">
      <c r="A344" s="79" t="s">
        <v>374</v>
      </c>
      <c r="B344" s="47" t="s">
        <v>528</v>
      </c>
      <c r="C344" s="62" t="s">
        <v>82</v>
      </c>
      <c r="D344" s="62" t="s">
        <v>136</v>
      </c>
      <c r="E344" s="62" t="s">
        <v>6</v>
      </c>
      <c r="F344" s="87">
        <f>F345+F359+F349</f>
        <v>36209671.789999999</v>
      </c>
      <c r="G344" s="75"/>
      <c r="H344" s="75"/>
    </row>
    <row r="345" spans="1:8" ht="21.75" customHeight="1" outlineLevel="3" x14ac:dyDescent="0.25">
      <c r="A345" s="46" t="s">
        <v>375</v>
      </c>
      <c r="B345" s="47" t="s">
        <v>528</v>
      </c>
      <c r="C345" s="47" t="s">
        <v>82</v>
      </c>
      <c r="D345" s="47" t="s">
        <v>228</v>
      </c>
      <c r="E345" s="47" t="s">
        <v>6</v>
      </c>
      <c r="F345" s="85">
        <f>F356+F353+F346</f>
        <v>8922611.7899999991</v>
      </c>
    </row>
    <row r="346" spans="1:8" ht="37.5" outlineLevel="7" x14ac:dyDescent="0.25">
      <c r="A346" s="51" t="s">
        <v>84</v>
      </c>
      <c r="B346" s="47" t="s">
        <v>528</v>
      </c>
      <c r="C346" s="47" t="s">
        <v>82</v>
      </c>
      <c r="D346" s="47" t="s">
        <v>141</v>
      </c>
      <c r="E346" s="47" t="s">
        <v>6</v>
      </c>
      <c r="F346" s="85">
        <f>F347</f>
        <v>8689165.5099999998</v>
      </c>
    </row>
    <row r="347" spans="1:8" ht="37.5" outlineLevel="7" x14ac:dyDescent="0.25">
      <c r="A347" s="46" t="s">
        <v>37</v>
      </c>
      <c r="B347" s="47" t="s">
        <v>528</v>
      </c>
      <c r="C347" s="47" t="s">
        <v>82</v>
      </c>
      <c r="D347" s="47" t="s">
        <v>141</v>
      </c>
      <c r="E347" s="47" t="s">
        <v>38</v>
      </c>
      <c r="F347" s="85">
        <f>F348</f>
        <v>8689165.5099999998</v>
      </c>
    </row>
    <row r="348" spans="1:8" outlineLevel="7" x14ac:dyDescent="0.25">
      <c r="A348" s="46" t="s">
        <v>74</v>
      </c>
      <c r="B348" s="47" t="s">
        <v>528</v>
      </c>
      <c r="C348" s="47" t="s">
        <v>82</v>
      </c>
      <c r="D348" s="47" t="s">
        <v>141</v>
      </c>
      <c r="E348" s="47" t="s">
        <v>75</v>
      </c>
      <c r="F348" s="85">
        <v>8689165.5099999998</v>
      </c>
    </row>
    <row r="349" spans="1:8" ht="37.5" outlineLevel="7" x14ac:dyDescent="0.25">
      <c r="A349" s="200" t="s">
        <v>728</v>
      </c>
      <c r="B349" s="199" t="s">
        <v>528</v>
      </c>
      <c r="C349" s="199" t="s">
        <v>82</v>
      </c>
      <c r="D349" s="199" t="s">
        <v>727</v>
      </c>
      <c r="E349" s="199" t="s">
        <v>6</v>
      </c>
      <c r="F349" s="85">
        <f>F350</f>
        <v>25065560</v>
      </c>
    </row>
    <row r="350" spans="1:8" ht="37.5" outlineLevel="7" x14ac:dyDescent="0.25">
      <c r="A350" s="34" t="s">
        <v>84</v>
      </c>
      <c r="B350" s="199" t="s">
        <v>528</v>
      </c>
      <c r="C350" s="199" t="s">
        <v>82</v>
      </c>
      <c r="D350" s="199" t="s">
        <v>726</v>
      </c>
      <c r="E350" s="199" t="s">
        <v>6</v>
      </c>
      <c r="F350" s="85">
        <f>F351</f>
        <v>25065560</v>
      </c>
    </row>
    <row r="351" spans="1:8" ht="37.5" outlineLevel="7" x14ac:dyDescent="0.25">
      <c r="A351" s="200" t="s">
        <v>37</v>
      </c>
      <c r="B351" s="199" t="s">
        <v>528</v>
      </c>
      <c r="C351" s="199" t="s">
        <v>82</v>
      </c>
      <c r="D351" s="199" t="s">
        <v>726</v>
      </c>
      <c r="E351" s="199" t="s">
        <v>38</v>
      </c>
      <c r="F351" s="85">
        <f>F352</f>
        <v>25065560</v>
      </c>
    </row>
    <row r="352" spans="1:8" outlineLevel="7" x14ac:dyDescent="0.25">
      <c r="A352" s="200" t="s">
        <v>74</v>
      </c>
      <c r="B352" s="199" t="s">
        <v>528</v>
      </c>
      <c r="C352" s="199" t="s">
        <v>82</v>
      </c>
      <c r="D352" s="199" t="s">
        <v>726</v>
      </c>
      <c r="E352" s="199" t="s">
        <v>75</v>
      </c>
      <c r="F352" s="85">
        <v>25065560</v>
      </c>
    </row>
    <row r="353" spans="1:6" ht="75" outlineLevel="7" x14ac:dyDescent="0.25">
      <c r="A353" s="29" t="s">
        <v>399</v>
      </c>
      <c r="B353" s="47" t="s">
        <v>528</v>
      </c>
      <c r="C353" s="47" t="s">
        <v>82</v>
      </c>
      <c r="D353" s="47" t="s">
        <v>296</v>
      </c>
      <c r="E353" s="47" t="s">
        <v>6</v>
      </c>
      <c r="F353" s="85">
        <f>F354</f>
        <v>226442.89</v>
      </c>
    </row>
    <row r="354" spans="1:6" ht="37.5" outlineLevel="7" x14ac:dyDescent="0.25">
      <c r="A354" s="46" t="s">
        <v>37</v>
      </c>
      <c r="B354" s="47" t="s">
        <v>528</v>
      </c>
      <c r="C354" s="47" t="s">
        <v>82</v>
      </c>
      <c r="D354" s="47" t="s">
        <v>296</v>
      </c>
      <c r="E354" s="47" t="s">
        <v>38</v>
      </c>
      <c r="F354" s="85">
        <f>F355</f>
        <v>226442.89</v>
      </c>
    </row>
    <row r="355" spans="1:6" outlineLevel="7" x14ac:dyDescent="0.25">
      <c r="A355" s="46" t="s">
        <v>74</v>
      </c>
      <c r="B355" s="47" t="s">
        <v>528</v>
      </c>
      <c r="C355" s="47" t="s">
        <v>82</v>
      </c>
      <c r="D355" s="47" t="s">
        <v>296</v>
      </c>
      <c r="E355" s="47" t="s">
        <v>75</v>
      </c>
      <c r="F355" s="85">
        <v>226442.89</v>
      </c>
    </row>
    <row r="356" spans="1:6" ht="36.75" customHeight="1" outlineLevel="3" x14ac:dyDescent="0.25">
      <c r="A356" s="46" t="s">
        <v>309</v>
      </c>
      <c r="B356" s="47" t="s">
        <v>528</v>
      </c>
      <c r="C356" s="47" t="s">
        <v>82</v>
      </c>
      <c r="D356" s="47" t="s">
        <v>310</v>
      </c>
      <c r="E356" s="47" t="s">
        <v>6</v>
      </c>
      <c r="F356" s="85">
        <f>F357</f>
        <v>7003.39</v>
      </c>
    </row>
    <row r="357" spans="1:6" ht="37.5" outlineLevel="3" x14ac:dyDescent="0.25">
      <c r="A357" s="46" t="s">
        <v>37</v>
      </c>
      <c r="B357" s="47" t="s">
        <v>528</v>
      </c>
      <c r="C357" s="47" t="s">
        <v>82</v>
      </c>
      <c r="D357" s="47" t="s">
        <v>310</v>
      </c>
      <c r="E357" s="47" t="s">
        <v>38</v>
      </c>
      <c r="F357" s="85">
        <f>F358</f>
        <v>7003.39</v>
      </c>
    </row>
    <row r="358" spans="1:6" outlineLevel="3" x14ac:dyDescent="0.25">
      <c r="A358" s="46" t="s">
        <v>74</v>
      </c>
      <c r="B358" s="47" t="s">
        <v>528</v>
      </c>
      <c r="C358" s="47" t="s">
        <v>82</v>
      </c>
      <c r="D358" s="47" t="s">
        <v>310</v>
      </c>
      <c r="E358" s="47" t="s">
        <v>75</v>
      </c>
      <c r="F358" s="85">
        <v>7003.39</v>
      </c>
    </row>
    <row r="359" spans="1:6" ht="37.5" outlineLevel="7" x14ac:dyDescent="0.25">
      <c r="A359" s="46" t="s">
        <v>211</v>
      </c>
      <c r="B359" s="47" t="s">
        <v>528</v>
      </c>
      <c r="C359" s="47" t="s">
        <v>82</v>
      </c>
      <c r="D359" s="47" t="s">
        <v>230</v>
      </c>
      <c r="E359" s="47" t="s">
        <v>6</v>
      </c>
      <c r="F359" s="83">
        <f>F360</f>
        <v>2221500</v>
      </c>
    </row>
    <row r="360" spans="1:6" outlineLevel="5" x14ac:dyDescent="0.25">
      <c r="A360" s="46" t="s">
        <v>83</v>
      </c>
      <c r="B360" s="47" t="s">
        <v>528</v>
      </c>
      <c r="C360" s="47" t="s">
        <v>82</v>
      </c>
      <c r="D360" s="47" t="s">
        <v>140</v>
      </c>
      <c r="E360" s="47" t="s">
        <v>6</v>
      </c>
      <c r="F360" s="85">
        <f>F361</f>
        <v>2221500</v>
      </c>
    </row>
    <row r="361" spans="1:6" ht="37.5" outlineLevel="6" x14ac:dyDescent="0.25">
      <c r="A361" s="46" t="s">
        <v>37</v>
      </c>
      <c r="B361" s="47" t="s">
        <v>528</v>
      </c>
      <c r="C361" s="47" t="s">
        <v>82</v>
      </c>
      <c r="D361" s="47" t="s">
        <v>140</v>
      </c>
      <c r="E361" s="47" t="s">
        <v>38</v>
      </c>
      <c r="F361" s="85">
        <f>F362+F363</f>
        <v>2221500</v>
      </c>
    </row>
    <row r="362" spans="1:6" outlineLevel="7" x14ac:dyDescent="0.25">
      <c r="A362" s="46" t="s">
        <v>74</v>
      </c>
      <c r="B362" s="47" t="s">
        <v>528</v>
      </c>
      <c r="C362" s="47" t="s">
        <v>82</v>
      </c>
      <c r="D362" s="47" t="s">
        <v>140</v>
      </c>
      <c r="E362" s="47" t="s">
        <v>75</v>
      </c>
      <c r="F362" s="85">
        <v>2107500</v>
      </c>
    </row>
    <row r="363" spans="1:6" ht="37.5" outlineLevel="7" x14ac:dyDescent="0.25">
      <c r="A363" s="46" t="s">
        <v>376</v>
      </c>
      <c r="B363" s="47" t="s">
        <v>528</v>
      </c>
      <c r="C363" s="47" t="s">
        <v>82</v>
      </c>
      <c r="D363" s="47" t="s">
        <v>140</v>
      </c>
      <c r="E363" s="47" t="s">
        <v>253</v>
      </c>
      <c r="F363" s="85">
        <v>114000</v>
      </c>
    </row>
    <row r="364" spans="1:6" outlineLevel="7" x14ac:dyDescent="0.25">
      <c r="A364" s="46" t="s">
        <v>551</v>
      </c>
      <c r="B364" s="47" t="s">
        <v>528</v>
      </c>
      <c r="C364" s="47" t="s">
        <v>552</v>
      </c>
      <c r="D364" s="47" t="s">
        <v>126</v>
      </c>
      <c r="E364" s="47" t="s">
        <v>6</v>
      </c>
      <c r="F364" s="85">
        <f>F365</f>
        <v>180000</v>
      </c>
    </row>
    <row r="365" spans="1:6" ht="37.5" outlineLevel="7" x14ac:dyDescent="0.25">
      <c r="A365" s="46" t="s">
        <v>374</v>
      </c>
      <c r="B365" s="47" t="s">
        <v>528</v>
      </c>
      <c r="C365" s="47" t="s">
        <v>552</v>
      </c>
      <c r="D365" s="47" t="s">
        <v>136</v>
      </c>
      <c r="E365" s="47" t="s">
        <v>6</v>
      </c>
      <c r="F365" s="85">
        <f>F366</f>
        <v>180000</v>
      </c>
    </row>
    <row r="366" spans="1:6" ht="37.5" outlineLevel="7" x14ac:dyDescent="0.25">
      <c r="A366" s="46" t="s">
        <v>211</v>
      </c>
      <c r="B366" s="47" t="s">
        <v>528</v>
      </c>
      <c r="C366" s="47" t="s">
        <v>552</v>
      </c>
      <c r="D366" s="47" t="s">
        <v>230</v>
      </c>
      <c r="E366" s="47" t="s">
        <v>6</v>
      </c>
      <c r="F366" s="85">
        <f>F367</f>
        <v>180000</v>
      </c>
    </row>
    <row r="367" spans="1:6" ht="56.25" outlineLevel="7" x14ac:dyDescent="0.25">
      <c r="A367" s="46" t="s">
        <v>553</v>
      </c>
      <c r="B367" s="47" t="s">
        <v>528</v>
      </c>
      <c r="C367" s="47" t="s">
        <v>552</v>
      </c>
      <c r="D367" s="47" t="s">
        <v>554</v>
      </c>
      <c r="E367" s="47" t="s">
        <v>6</v>
      </c>
      <c r="F367" s="85">
        <f>F368</f>
        <v>180000</v>
      </c>
    </row>
    <row r="368" spans="1:6" ht="37.5" outlineLevel="7" x14ac:dyDescent="0.25">
      <c r="A368" s="46" t="s">
        <v>37</v>
      </c>
      <c r="B368" s="47" t="s">
        <v>528</v>
      </c>
      <c r="C368" s="47" t="s">
        <v>552</v>
      </c>
      <c r="D368" s="47" t="s">
        <v>554</v>
      </c>
      <c r="E368" s="47" t="s">
        <v>38</v>
      </c>
      <c r="F368" s="85">
        <f>F369</f>
        <v>180000</v>
      </c>
    </row>
    <row r="369" spans="1:8" outlineLevel="7" x14ac:dyDescent="0.25">
      <c r="A369" s="46" t="s">
        <v>74</v>
      </c>
      <c r="B369" s="47" t="s">
        <v>528</v>
      </c>
      <c r="C369" s="47" t="s">
        <v>552</v>
      </c>
      <c r="D369" s="47" t="s">
        <v>554</v>
      </c>
      <c r="E369" s="47" t="s">
        <v>75</v>
      </c>
      <c r="F369" s="85">
        <v>180000</v>
      </c>
    </row>
    <row r="370" spans="1:8" s="74" customFormat="1" outlineLevel="1" x14ac:dyDescent="0.25">
      <c r="A370" s="79" t="s">
        <v>85</v>
      </c>
      <c r="B370" s="62" t="s">
        <v>528</v>
      </c>
      <c r="C370" s="62" t="s">
        <v>86</v>
      </c>
      <c r="D370" s="62" t="s">
        <v>126</v>
      </c>
      <c r="E370" s="62" t="s">
        <v>6</v>
      </c>
      <c r="F370" s="87">
        <f>F371+F376+F391</f>
        <v>44684477.600000001</v>
      </c>
      <c r="G370" s="75"/>
      <c r="H370" s="75"/>
    </row>
    <row r="371" spans="1:8" outlineLevel="2" x14ac:dyDescent="0.25">
      <c r="A371" s="46" t="s">
        <v>87</v>
      </c>
      <c r="B371" s="47" t="s">
        <v>528</v>
      </c>
      <c r="C371" s="47" t="s">
        <v>88</v>
      </c>
      <c r="D371" s="47" t="s">
        <v>126</v>
      </c>
      <c r="E371" s="47" t="s">
        <v>6</v>
      </c>
      <c r="F371" s="85">
        <f>F372</f>
        <v>5559675.2400000002</v>
      </c>
    </row>
    <row r="372" spans="1:8" ht="37.5" outlineLevel="4" x14ac:dyDescent="0.25">
      <c r="A372" s="46" t="s">
        <v>132</v>
      </c>
      <c r="B372" s="47" t="s">
        <v>528</v>
      </c>
      <c r="C372" s="47" t="s">
        <v>88</v>
      </c>
      <c r="D372" s="47" t="s">
        <v>127</v>
      </c>
      <c r="E372" s="47" t="s">
        <v>6</v>
      </c>
      <c r="F372" s="85">
        <f>F373</f>
        <v>5559675.2400000002</v>
      </c>
    </row>
    <row r="373" spans="1:8" outlineLevel="5" x14ac:dyDescent="0.25">
      <c r="A373" s="46" t="s">
        <v>89</v>
      </c>
      <c r="B373" s="47" t="s">
        <v>528</v>
      </c>
      <c r="C373" s="47" t="s">
        <v>88</v>
      </c>
      <c r="D373" s="47" t="s">
        <v>142</v>
      </c>
      <c r="E373" s="47" t="s">
        <v>6</v>
      </c>
      <c r="F373" s="85">
        <f>F374</f>
        <v>5559675.2400000002</v>
      </c>
    </row>
    <row r="374" spans="1:8" outlineLevel="6" x14ac:dyDescent="0.25">
      <c r="A374" s="46" t="s">
        <v>90</v>
      </c>
      <c r="B374" s="47" t="s">
        <v>528</v>
      </c>
      <c r="C374" s="47" t="s">
        <v>88</v>
      </c>
      <c r="D374" s="47" t="s">
        <v>142</v>
      </c>
      <c r="E374" s="47" t="s">
        <v>91</v>
      </c>
      <c r="F374" s="85">
        <f>F375</f>
        <v>5559675.2400000002</v>
      </c>
    </row>
    <row r="375" spans="1:8" outlineLevel="7" x14ac:dyDescent="0.25">
      <c r="A375" s="46" t="s">
        <v>92</v>
      </c>
      <c r="B375" s="47" t="s">
        <v>528</v>
      </c>
      <c r="C375" s="47" t="s">
        <v>88</v>
      </c>
      <c r="D375" s="47" t="s">
        <v>142</v>
      </c>
      <c r="E375" s="47" t="s">
        <v>93</v>
      </c>
      <c r="F375" s="85">
        <v>5559675.2400000002</v>
      </c>
    </row>
    <row r="376" spans="1:8" outlineLevel="7" x14ac:dyDescent="0.25">
      <c r="A376" s="46" t="s">
        <v>94</v>
      </c>
      <c r="B376" s="47" t="s">
        <v>528</v>
      </c>
      <c r="C376" s="47" t="s">
        <v>95</v>
      </c>
      <c r="D376" s="47" t="s">
        <v>126</v>
      </c>
      <c r="E376" s="47" t="s">
        <v>6</v>
      </c>
      <c r="F376" s="85">
        <f>F377+F387+F382</f>
        <v>858600</v>
      </c>
    </row>
    <row r="377" spans="1:8" s="74" customFormat="1" ht="37.5" outlineLevel="7" x14ac:dyDescent="0.25">
      <c r="A377" s="79" t="s">
        <v>377</v>
      </c>
      <c r="B377" s="62" t="s">
        <v>528</v>
      </c>
      <c r="C377" s="62" t="s">
        <v>95</v>
      </c>
      <c r="D377" s="62" t="s">
        <v>129</v>
      </c>
      <c r="E377" s="62" t="s">
        <v>6</v>
      </c>
      <c r="F377" s="87">
        <f>F378</f>
        <v>200000</v>
      </c>
      <c r="G377" s="75"/>
      <c r="H377" s="75"/>
    </row>
    <row r="378" spans="1:8" ht="37.5" outlineLevel="7" x14ac:dyDescent="0.25">
      <c r="A378" s="46" t="s">
        <v>378</v>
      </c>
      <c r="B378" s="47" t="s">
        <v>528</v>
      </c>
      <c r="C378" s="47" t="s">
        <v>95</v>
      </c>
      <c r="D378" s="47" t="s">
        <v>420</v>
      </c>
      <c r="E378" s="47" t="s">
        <v>6</v>
      </c>
      <c r="F378" s="85">
        <f>F379</f>
        <v>200000</v>
      </c>
    </row>
    <row r="379" spans="1:8" ht="37.5" outlineLevel="7" x14ac:dyDescent="0.25">
      <c r="A379" s="46" t="s">
        <v>99</v>
      </c>
      <c r="B379" s="47" t="s">
        <v>528</v>
      </c>
      <c r="C379" s="47" t="s">
        <v>95</v>
      </c>
      <c r="D379" s="47" t="s">
        <v>423</v>
      </c>
      <c r="E379" s="47" t="s">
        <v>6</v>
      </c>
      <c r="F379" s="85">
        <f>F380</f>
        <v>200000</v>
      </c>
    </row>
    <row r="380" spans="1:8" outlineLevel="7" x14ac:dyDescent="0.25">
      <c r="A380" s="46" t="s">
        <v>90</v>
      </c>
      <c r="B380" s="47" t="s">
        <v>528</v>
      </c>
      <c r="C380" s="47" t="s">
        <v>95</v>
      </c>
      <c r="D380" s="47" t="s">
        <v>423</v>
      </c>
      <c r="E380" s="47" t="s">
        <v>91</v>
      </c>
      <c r="F380" s="85">
        <f>F381</f>
        <v>200000</v>
      </c>
    </row>
    <row r="381" spans="1:8" ht="37.5" outlineLevel="7" x14ac:dyDescent="0.25">
      <c r="A381" s="46" t="s">
        <v>97</v>
      </c>
      <c r="B381" s="47" t="s">
        <v>528</v>
      </c>
      <c r="C381" s="47" t="s">
        <v>95</v>
      </c>
      <c r="D381" s="47" t="s">
        <v>423</v>
      </c>
      <c r="E381" s="47" t="s">
        <v>98</v>
      </c>
      <c r="F381" s="85">
        <v>200000</v>
      </c>
    </row>
    <row r="382" spans="1:8" s="74" customFormat="1" ht="38.25" customHeight="1" outlineLevel="7" x14ac:dyDescent="0.25">
      <c r="A382" s="79" t="s">
        <v>379</v>
      </c>
      <c r="B382" s="62" t="s">
        <v>528</v>
      </c>
      <c r="C382" s="62" t="s">
        <v>95</v>
      </c>
      <c r="D382" s="62" t="s">
        <v>380</v>
      </c>
      <c r="E382" s="62" t="s">
        <v>6</v>
      </c>
      <c r="F382" s="88">
        <f>F383</f>
        <v>558600</v>
      </c>
      <c r="G382" s="75"/>
      <c r="H382" s="75"/>
    </row>
    <row r="383" spans="1:8" ht="36" customHeight="1" outlineLevel="7" x14ac:dyDescent="0.25">
      <c r="A383" s="46" t="s">
        <v>400</v>
      </c>
      <c r="B383" s="47" t="s">
        <v>528</v>
      </c>
      <c r="C383" s="47" t="s">
        <v>95</v>
      </c>
      <c r="D383" s="47" t="s">
        <v>381</v>
      </c>
      <c r="E383" s="47" t="s">
        <v>6</v>
      </c>
      <c r="F383" s="83">
        <f>F384</f>
        <v>558600</v>
      </c>
    </row>
    <row r="384" spans="1:8" ht="37.5" outlineLevel="7" x14ac:dyDescent="0.25">
      <c r="A384" s="46" t="s">
        <v>96</v>
      </c>
      <c r="B384" s="47" t="s">
        <v>528</v>
      </c>
      <c r="C384" s="47" t="s">
        <v>95</v>
      </c>
      <c r="D384" s="47" t="s">
        <v>382</v>
      </c>
      <c r="E384" s="47" t="s">
        <v>6</v>
      </c>
      <c r="F384" s="85">
        <f>F385</f>
        <v>558600</v>
      </c>
    </row>
    <row r="385" spans="1:6" outlineLevel="7" x14ac:dyDescent="0.25">
      <c r="A385" s="46" t="s">
        <v>90</v>
      </c>
      <c r="B385" s="47" t="s">
        <v>528</v>
      </c>
      <c r="C385" s="47" t="s">
        <v>95</v>
      </c>
      <c r="D385" s="47" t="s">
        <v>382</v>
      </c>
      <c r="E385" s="47" t="s">
        <v>91</v>
      </c>
      <c r="F385" s="83">
        <f>F386</f>
        <v>558600</v>
      </c>
    </row>
    <row r="386" spans="1:6" ht="37.5" outlineLevel="7" x14ac:dyDescent="0.25">
      <c r="A386" s="46" t="s">
        <v>97</v>
      </c>
      <c r="B386" s="47" t="s">
        <v>528</v>
      </c>
      <c r="C386" s="47" t="s">
        <v>95</v>
      </c>
      <c r="D386" s="47" t="s">
        <v>382</v>
      </c>
      <c r="E386" s="47" t="s">
        <v>98</v>
      </c>
      <c r="F386" s="85">
        <v>558600</v>
      </c>
    </row>
    <row r="387" spans="1:6" ht="37.5" outlineLevel="7" x14ac:dyDescent="0.25">
      <c r="A387" s="46" t="s">
        <v>132</v>
      </c>
      <c r="B387" s="47" t="s">
        <v>528</v>
      </c>
      <c r="C387" s="47" t="s">
        <v>95</v>
      </c>
      <c r="D387" s="47" t="s">
        <v>127</v>
      </c>
      <c r="E387" s="47" t="s">
        <v>6</v>
      </c>
      <c r="F387" s="83">
        <f>F388</f>
        <v>100000</v>
      </c>
    </row>
    <row r="388" spans="1:6" ht="37.5" outlineLevel="7" x14ac:dyDescent="0.25">
      <c r="A388" s="46" t="s">
        <v>555</v>
      </c>
      <c r="B388" s="47" t="s">
        <v>528</v>
      </c>
      <c r="C388" s="47" t="s">
        <v>95</v>
      </c>
      <c r="D388" s="47" t="s">
        <v>568</v>
      </c>
      <c r="E388" s="47" t="s">
        <v>6</v>
      </c>
      <c r="F388" s="83">
        <f>F389</f>
        <v>100000</v>
      </c>
    </row>
    <row r="389" spans="1:6" outlineLevel="7" x14ac:dyDescent="0.25">
      <c r="A389" s="46" t="s">
        <v>90</v>
      </c>
      <c r="B389" s="47" t="s">
        <v>528</v>
      </c>
      <c r="C389" s="47" t="s">
        <v>95</v>
      </c>
      <c r="D389" s="47" t="s">
        <v>568</v>
      </c>
      <c r="E389" s="47" t="s">
        <v>91</v>
      </c>
      <c r="F389" s="83">
        <f>F390</f>
        <v>100000</v>
      </c>
    </row>
    <row r="390" spans="1:6" outlineLevel="7" x14ac:dyDescent="0.25">
      <c r="A390" s="46" t="s">
        <v>311</v>
      </c>
      <c r="B390" s="47" t="s">
        <v>528</v>
      </c>
      <c r="C390" s="47" t="s">
        <v>95</v>
      </c>
      <c r="D390" s="47" t="s">
        <v>568</v>
      </c>
      <c r="E390" s="47" t="s">
        <v>312</v>
      </c>
      <c r="F390" s="85">
        <v>100000</v>
      </c>
    </row>
    <row r="391" spans="1:6" outlineLevel="1" x14ac:dyDescent="0.25">
      <c r="A391" s="46" t="s">
        <v>123</v>
      </c>
      <c r="B391" s="47" t="s">
        <v>528</v>
      </c>
      <c r="C391" s="47" t="s">
        <v>124</v>
      </c>
      <c r="D391" s="47" t="s">
        <v>126</v>
      </c>
      <c r="E391" s="47" t="s">
        <v>6</v>
      </c>
      <c r="F391" s="83">
        <f>F392</f>
        <v>38266202.359999999</v>
      </c>
    </row>
    <row r="392" spans="1:6" ht="37.5" outlineLevel="1" x14ac:dyDescent="0.25">
      <c r="A392" s="46" t="s">
        <v>132</v>
      </c>
      <c r="B392" s="47" t="s">
        <v>528</v>
      </c>
      <c r="C392" s="47" t="s">
        <v>124</v>
      </c>
      <c r="D392" s="47" t="s">
        <v>127</v>
      </c>
      <c r="E392" s="47" t="s">
        <v>6</v>
      </c>
      <c r="F392" s="83">
        <f>F393</f>
        <v>38266202.359999999</v>
      </c>
    </row>
    <row r="393" spans="1:6" outlineLevel="1" x14ac:dyDescent="0.25">
      <c r="A393" s="46" t="s">
        <v>279</v>
      </c>
      <c r="B393" s="47" t="s">
        <v>528</v>
      </c>
      <c r="C393" s="47" t="s">
        <v>124</v>
      </c>
      <c r="D393" s="47" t="s">
        <v>278</v>
      </c>
      <c r="E393" s="47" t="s">
        <v>6</v>
      </c>
      <c r="F393" s="83">
        <f>F403+F394+F397</f>
        <v>38266202.359999999</v>
      </c>
    </row>
    <row r="394" spans="1:6" ht="93.75" outlineLevel="1" x14ac:dyDescent="0.25">
      <c r="A394" s="46" t="s">
        <v>444</v>
      </c>
      <c r="B394" s="47" t="s">
        <v>528</v>
      </c>
      <c r="C394" s="47" t="s">
        <v>124</v>
      </c>
      <c r="D394" s="47" t="s">
        <v>445</v>
      </c>
      <c r="E394" s="47" t="s">
        <v>6</v>
      </c>
      <c r="F394" s="85">
        <f>F395</f>
        <v>1021243.89</v>
      </c>
    </row>
    <row r="395" spans="1:6" outlineLevel="1" x14ac:dyDescent="0.25">
      <c r="A395" s="46" t="s">
        <v>90</v>
      </c>
      <c r="B395" s="47" t="s">
        <v>528</v>
      </c>
      <c r="C395" s="47" t="s">
        <v>124</v>
      </c>
      <c r="D395" s="47" t="s">
        <v>445</v>
      </c>
      <c r="E395" s="47" t="s">
        <v>91</v>
      </c>
      <c r="F395" s="85">
        <f>F396</f>
        <v>1021243.89</v>
      </c>
    </row>
    <row r="396" spans="1:6" outlineLevel="1" x14ac:dyDescent="0.25">
      <c r="A396" s="46" t="s">
        <v>92</v>
      </c>
      <c r="B396" s="47" t="s">
        <v>528</v>
      </c>
      <c r="C396" s="47" t="s">
        <v>124</v>
      </c>
      <c r="D396" s="47" t="s">
        <v>445</v>
      </c>
      <c r="E396" s="47" t="s">
        <v>93</v>
      </c>
      <c r="F396" s="85">
        <v>1021243.89</v>
      </c>
    </row>
    <row r="397" spans="1:6" ht="93.75" outlineLevel="1" x14ac:dyDescent="0.25">
      <c r="A397" s="29" t="s">
        <v>446</v>
      </c>
      <c r="B397" s="47" t="s">
        <v>528</v>
      </c>
      <c r="C397" s="47" t="s">
        <v>124</v>
      </c>
      <c r="D397" s="47" t="s">
        <v>447</v>
      </c>
      <c r="E397" s="47" t="s">
        <v>6</v>
      </c>
      <c r="F397" s="85">
        <f>F398+F400</f>
        <v>18737028.469999999</v>
      </c>
    </row>
    <row r="398" spans="1:6" ht="37.5" outlineLevel="1" x14ac:dyDescent="0.25">
      <c r="A398" s="46" t="s">
        <v>15</v>
      </c>
      <c r="B398" s="47" t="s">
        <v>528</v>
      </c>
      <c r="C398" s="47" t="s">
        <v>124</v>
      </c>
      <c r="D398" s="47" t="s">
        <v>447</v>
      </c>
      <c r="E398" s="47" t="s">
        <v>16</v>
      </c>
      <c r="F398" s="85">
        <f>F399</f>
        <v>130000</v>
      </c>
    </row>
    <row r="399" spans="1:6" ht="20.25" customHeight="1" outlineLevel="1" x14ac:dyDescent="0.25">
      <c r="A399" s="46" t="s">
        <v>17</v>
      </c>
      <c r="B399" s="47" t="s">
        <v>528</v>
      </c>
      <c r="C399" s="47" t="s">
        <v>124</v>
      </c>
      <c r="D399" s="47" t="s">
        <v>447</v>
      </c>
      <c r="E399" s="47" t="s">
        <v>18</v>
      </c>
      <c r="F399" s="85">
        <v>130000</v>
      </c>
    </row>
    <row r="400" spans="1:6" outlineLevel="1" x14ac:dyDescent="0.25">
      <c r="A400" s="46" t="s">
        <v>90</v>
      </c>
      <c r="B400" s="47" t="s">
        <v>528</v>
      </c>
      <c r="C400" s="47" t="s">
        <v>124</v>
      </c>
      <c r="D400" s="47" t="s">
        <v>447</v>
      </c>
      <c r="E400" s="47" t="s">
        <v>91</v>
      </c>
      <c r="F400" s="85">
        <f>F401+F402</f>
        <v>18607028.469999999</v>
      </c>
    </row>
    <row r="401" spans="1:8" outlineLevel="1" x14ac:dyDescent="0.25">
      <c r="A401" s="46" t="s">
        <v>92</v>
      </c>
      <c r="B401" s="47" t="s">
        <v>528</v>
      </c>
      <c r="C401" s="47" t="s">
        <v>124</v>
      </c>
      <c r="D401" s="47" t="s">
        <v>447</v>
      </c>
      <c r="E401" s="47" t="s">
        <v>93</v>
      </c>
      <c r="F401" s="85">
        <v>13066122.390000001</v>
      </c>
    </row>
    <row r="402" spans="1:8" ht="37.5" outlineLevel="1" x14ac:dyDescent="0.25">
      <c r="A402" s="46" t="s">
        <v>97</v>
      </c>
      <c r="B402" s="47" t="s">
        <v>528</v>
      </c>
      <c r="C402" s="47" t="s">
        <v>124</v>
      </c>
      <c r="D402" s="47" t="s">
        <v>447</v>
      </c>
      <c r="E402" s="47" t="s">
        <v>98</v>
      </c>
      <c r="F402" s="85">
        <v>5540906.0800000001</v>
      </c>
    </row>
    <row r="403" spans="1:8" ht="95.25" customHeight="1" outlineLevel="1" x14ac:dyDescent="0.25">
      <c r="A403" s="29" t="s">
        <v>703</v>
      </c>
      <c r="B403" s="47" t="s">
        <v>528</v>
      </c>
      <c r="C403" s="47" t="s">
        <v>124</v>
      </c>
      <c r="D403" s="47" t="s">
        <v>297</v>
      </c>
      <c r="E403" s="47" t="s">
        <v>6</v>
      </c>
      <c r="F403" s="83">
        <f>F404</f>
        <v>18507930</v>
      </c>
    </row>
    <row r="404" spans="1:8" ht="37.5" outlineLevel="1" x14ac:dyDescent="0.25">
      <c r="A404" s="46" t="s">
        <v>265</v>
      </c>
      <c r="B404" s="47" t="s">
        <v>528</v>
      </c>
      <c r="C404" s="47" t="s">
        <v>124</v>
      </c>
      <c r="D404" s="47" t="s">
        <v>297</v>
      </c>
      <c r="E404" s="47" t="s">
        <v>266</v>
      </c>
      <c r="F404" s="83">
        <f>F405</f>
        <v>18507930</v>
      </c>
    </row>
    <row r="405" spans="1:8" outlineLevel="1" x14ac:dyDescent="0.25">
      <c r="A405" s="46" t="s">
        <v>267</v>
      </c>
      <c r="B405" s="47" t="s">
        <v>528</v>
      </c>
      <c r="C405" s="47" t="s">
        <v>124</v>
      </c>
      <c r="D405" s="47" t="s">
        <v>297</v>
      </c>
      <c r="E405" s="47" t="s">
        <v>268</v>
      </c>
      <c r="F405" s="85">
        <v>18507930</v>
      </c>
    </row>
    <row r="406" spans="1:8" s="74" customFormat="1" outlineLevel="1" x14ac:dyDescent="0.25">
      <c r="A406" s="79" t="s">
        <v>100</v>
      </c>
      <c r="B406" s="62" t="s">
        <v>528</v>
      </c>
      <c r="C406" s="62" t="s">
        <v>101</v>
      </c>
      <c r="D406" s="62" t="s">
        <v>126</v>
      </c>
      <c r="E406" s="62" t="s">
        <v>6</v>
      </c>
      <c r="F406" s="88">
        <f>F407</f>
        <v>711000</v>
      </c>
      <c r="G406" s="75"/>
      <c r="H406" s="75"/>
    </row>
    <row r="407" spans="1:8" outlineLevel="1" x14ac:dyDescent="0.25">
      <c r="A407" s="46" t="s">
        <v>303</v>
      </c>
      <c r="B407" s="47" t="s">
        <v>528</v>
      </c>
      <c r="C407" s="47" t="s">
        <v>302</v>
      </c>
      <c r="D407" s="47" t="s">
        <v>126</v>
      </c>
      <c r="E407" s="47" t="s">
        <v>6</v>
      </c>
      <c r="F407" s="83">
        <f>F408+F419</f>
        <v>711000</v>
      </c>
    </row>
    <row r="408" spans="1:8" s="74" customFormat="1" ht="37.5" customHeight="1" outlineLevel="1" x14ac:dyDescent="0.25">
      <c r="A408" s="79" t="s">
        <v>383</v>
      </c>
      <c r="B408" s="62" t="s">
        <v>528</v>
      </c>
      <c r="C408" s="62" t="s">
        <v>302</v>
      </c>
      <c r="D408" s="62" t="s">
        <v>200</v>
      </c>
      <c r="E408" s="62" t="s">
        <v>6</v>
      </c>
      <c r="F408" s="88">
        <f>F415+F409</f>
        <v>661000</v>
      </c>
      <c r="G408" s="75"/>
      <c r="H408" s="75"/>
    </row>
    <row r="409" spans="1:8" ht="37.5" outlineLevel="1" x14ac:dyDescent="0.25">
      <c r="A409" s="46" t="s">
        <v>213</v>
      </c>
      <c r="B409" s="47" t="s">
        <v>528</v>
      </c>
      <c r="C409" s="47" t="s">
        <v>302</v>
      </c>
      <c r="D409" s="47" t="s">
        <v>231</v>
      </c>
      <c r="E409" s="47" t="s">
        <v>6</v>
      </c>
      <c r="F409" s="83">
        <f>F410</f>
        <v>661000</v>
      </c>
    </row>
    <row r="410" spans="1:8" ht="21" customHeight="1" outlineLevel="1" x14ac:dyDescent="0.25">
      <c r="A410" s="46" t="s">
        <v>102</v>
      </c>
      <c r="B410" s="47" t="s">
        <v>528</v>
      </c>
      <c r="C410" s="47" t="s">
        <v>302</v>
      </c>
      <c r="D410" s="47" t="s">
        <v>201</v>
      </c>
      <c r="E410" s="47" t="s">
        <v>6</v>
      </c>
      <c r="F410" s="83">
        <f>F411+F413</f>
        <v>661000</v>
      </c>
    </row>
    <row r="411" spans="1:8" ht="37.5" outlineLevel="1" x14ac:dyDescent="0.25">
      <c r="A411" s="46" t="s">
        <v>15</v>
      </c>
      <c r="B411" s="47" t="s">
        <v>528</v>
      </c>
      <c r="C411" s="47" t="s">
        <v>302</v>
      </c>
      <c r="D411" s="47" t="s">
        <v>201</v>
      </c>
      <c r="E411" s="47" t="s">
        <v>16</v>
      </c>
      <c r="F411" s="83">
        <f>F412</f>
        <v>631000</v>
      </c>
    </row>
    <row r="412" spans="1:8" ht="19.5" customHeight="1" outlineLevel="1" x14ac:dyDescent="0.25">
      <c r="A412" s="46" t="s">
        <v>17</v>
      </c>
      <c r="B412" s="47" t="s">
        <v>528</v>
      </c>
      <c r="C412" s="47" t="s">
        <v>302</v>
      </c>
      <c r="D412" s="47" t="s">
        <v>201</v>
      </c>
      <c r="E412" s="47" t="s">
        <v>18</v>
      </c>
      <c r="F412" s="85">
        <v>631000</v>
      </c>
    </row>
    <row r="413" spans="1:8" ht="18" customHeight="1" outlineLevel="1" x14ac:dyDescent="0.25">
      <c r="A413" s="46" t="s">
        <v>273</v>
      </c>
      <c r="B413" s="47" t="s">
        <v>528</v>
      </c>
      <c r="C413" s="47" t="s">
        <v>302</v>
      </c>
      <c r="D413" s="47" t="s">
        <v>201</v>
      </c>
      <c r="E413" s="47" t="s">
        <v>20</v>
      </c>
      <c r="F413" s="83">
        <f>F414</f>
        <v>30000</v>
      </c>
    </row>
    <row r="414" spans="1:8" ht="18" customHeight="1" outlineLevel="1" x14ac:dyDescent="0.25">
      <c r="A414" s="46" t="s">
        <v>274</v>
      </c>
      <c r="B414" s="47" t="s">
        <v>528</v>
      </c>
      <c r="C414" s="47" t="s">
        <v>302</v>
      </c>
      <c r="D414" s="47" t="s">
        <v>201</v>
      </c>
      <c r="E414" s="47" t="s">
        <v>22</v>
      </c>
      <c r="F414" s="85">
        <v>30000</v>
      </c>
    </row>
    <row r="415" spans="1:8" hidden="1" outlineLevel="1" x14ac:dyDescent="0.25">
      <c r="A415" s="46" t="s">
        <v>384</v>
      </c>
      <c r="B415" s="47" t="s">
        <v>528</v>
      </c>
      <c r="C415" s="47" t="s">
        <v>302</v>
      </c>
      <c r="D415" s="47" t="s">
        <v>305</v>
      </c>
      <c r="E415" s="47" t="s">
        <v>6</v>
      </c>
      <c r="F415" s="83">
        <f>F416</f>
        <v>0</v>
      </c>
    </row>
    <row r="416" spans="1:8" ht="37.5" hidden="1" outlineLevel="1" x14ac:dyDescent="0.25">
      <c r="A416" s="46" t="s">
        <v>283</v>
      </c>
      <c r="B416" s="47" t="s">
        <v>528</v>
      </c>
      <c r="C416" s="47" t="s">
        <v>302</v>
      </c>
      <c r="D416" s="47" t="s">
        <v>304</v>
      </c>
      <c r="E416" s="47" t="s">
        <v>6</v>
      </c>
      <c r="F416" s="83">
        <f>F417</f>
        <v>0</v>
      </c>
    </row>
    <row r="417" spans="1:8" ht="37.5" hidden="1" outlineLevel="1" x14ac:dyDescent="0.25">
      <c r="A417" s="46" t="s">
        <v>265</v>
      </c>
      <c r="B417" s="47" t="s">
        <v>528</v>
      </c>
      <c r="C417" s="47" t="s">
        <v>302</v>
      </c>
      <c r="D417" s="47" t="s">
        <v>304</v>
      </c>
      <c r="E417" s="47" t="s">
        <v>266</v>
      </c>
      <c r="F417" s="83">
        <f>F418</f>
        <v>0</v>
      </c>
    </row>
    <row r="418" spans="1:8" hidden="1" outlineLevel="1" x14ac:dyDescent="0.25">
      <c r="A418" s="46" t="s">
        <v>267</v>
      </c>
      <c r="B418" s="47" t="s">
        <v>528</v>
      </c>
      <c r="C418" s="47" t="s">
        <v>302</v>
      </c>
      <c r="D418" s="47" t="s">
        <v>304</v>
      </c>
      <c r="E418" s="47" t="s">
        <v>268</v>
      </c>
      <c r="F418" s="85">
        <v>0</v>
      </c>
    </row>
    <row r="419" spans="1:8" ht="36" customHeight="1" outlineLevel="1" x14ac:dyDescent="0.25">
      <c r="A419" s="73" t="s">
        <v>484</v>
      </c>
      <c r="B419" s="62" t="s">
        <v>528</v>
      </c>
      <c r="C419" s="62" t="s">
        <v>302</v>
      </c>
      <c r="D419" s="62" t="s">
        <v>485</v>
      </c>
      <c r="E419" s="62" t="s">
        <v>6</v>
      </c>
      <c r="F419" s="85">
        <f>F420</f>
        <v>50000</v>
      </c>
    </row>
    <row r="420" spans="1:8" ht="20.25" customHeight="1" outlineLevel="1" x14ac:dyDescent="0.25">
      <c r="A420" s="156" t="s">
        <v>486</v>
      </c>
      <c r="B420" s="47" t="s">
        <v>528</v>
      </c>
      <c r="C420" s="47" t="s">
        <v>302</v>
      </c>
      <c r="D420" s="47" t="s">
        <v>487</v>
      </c>
      <c r="E420" s="47" t="s">
        <v>6</v>
      </c>
      <c r="F420" s="85">
        <f>F421</f>
        <v>50000</v>
      </c>
    </row>
    <row r="421" spans="1:8" ht="37.5" outlineLevel="1" x14ac:dyDescent="0.25">
      <c r="A421" s="46" t="s">
        <v>488</v>
      </c>
      <c r="B421" s="47" t="s">
        <v>528</v>
      </c>
      <c r="C421" s="47" t="s">
        <v>302</v>
      </c>
      <c r="D421" s="47" t="s">
        <v>489</v>
      </c>
      <c r="E421" s="47" t="s">
        <v>6</v>
      </c>
      <c r="F421" s="85">
        <f>F422</f>
        <v>50000</v>
      </c>
    </row>
    <row r="422" spans="1:8" ht="20.25" customHeight="1" outlineLevel="1" x14ac:dyDescent="0.25">
      <c r="A422" s="46" t="s">
        <v>15</v>
      </c>
      <c r="B422" s="47" t="s">
        <v>528</v>
      </c>
      <c r="C422" s="47" t="s">
        <v>302</v>
      </c>
      <c r="D422" s="47" t="s">
        <v>489</v>
      </c>
      <c r="E422" s="47" t="s">
        <v>16</v>
      </c>
      <c r="F422" s="85">
        <f>F423</f>
        <v>50000</v>
      </c>
    </row>
    <row r="423" spans="1:8" ht="21" customHeight="1" outlineLevel="1" x14ac:dyDescent="0.25">
      <c r="A423" s="46" t="s">
        <v>17</v>
      </c>
      <c r="B423" s="47" t="s">
        <v>528</v>
      </c>
      <c r="C423" s="47" t="s">
        <v>302</v>
      </c>
      <c r="D423" s="47" t="s">
        <v>489</v>
      </c>
      <c r="E423" s="47" t="s">
        <v>18</v>
      </c>
      <c r="F423" s="85">
        <v>50000</v>
      </c>
    </row>
    <row r="424" spans="1:8" s="74" customFormat="1" outlineLevel="1" x14ac:dyDescent="0.25">
      <c r="A424" s="79" t="s">
        <v>103</v>
      </c>
      <c r="B424" s="62" t="s">
        <v>528</v>
      </c>
      <c r="C424" s="62" t="s">
        <v>104</v>
      </c>
      <c r="D424" s="62" t="s">
        <v>126</v>
      </c>
      <c r="E424" s="62" t="s">
        <v>6</v>
      </c>
      <c r="F424" s="87">
        <f t="shared" ref="F424:F429" si="1">F425</f>
        <v>2500000</v>
      </c>
      <c r="G424" s="75"/>
      <c r="H424" s="75"/>
    </row>
    <row r="425" spans="1:8" outlineLevel="2" x14ac:dyDescent="0.25">
      <c r="A425" s="46" t="s">
        <v>105</v>
      </c>
      <c r="B425" s="47" t="s">
        <v>528</v>
      </c>
      <c r="C425" s="47" t="s">
        <v>106</v>
      </c>
      <c r="D425" s="47" t="s">
        <v>126</v>
      </c>
      <c r="E425" s="47" t="s">
        <v>6</v>
      </c>
      <c r="F425" s="85">
        <f t="shared" si="1"/>
        <v>2500000</v>
      </c>
    </row>
    <row r="426" spans="1:8" s="74" customFormat="1" ht="36.75" customHeight="1" outlineLevel="3" x14ac:dyDescent="0.25">
      <c r="A426" s="79" t="s">
        <v>440</v>
      </c>
      <c r="B426" s="62" t="s">
        <v>528</v>
      </c>
      <c r="C426" s="62" t="s">
        <v>106</v>
      </c>
      <c r="D426" s="62" t="s">
        <v>319</v>
      </c>
      <c r="E426" s="62" t="s">
        <v>6</v>
      </c>
      <c r="F426" s="87">
        <f t="shared" si="1"/>
        <v>2500000</v>
      </c>
      <c r="G426" s="75"/>
      <c r="H426" s="75"/>
    </row>
    <row r="427" spans="1:8" ht="24.75" customHeight="1" outlineLevel="4" x14ac:dyDescent="0.25">
      <c r="A427" s="49" t="s">
        <v>331</v>
      </c>
      <c r="B427" s="47" t="s">
        <v>528</v>
      </c>
      <c r="C427" s="47" t="s">
        <v>106</v>
      </c>
      <c r="D427" s="47" t="s">
        <v>321</v>
      </c>
      <c r="E427" s="47" t="s">
        <v>6</v>
      </c>
      <c r="F427" s="85">
        <f t="shared" si="1"/>
        <v>2500000</v>
      </c>
    </row>
    <row r="428" spans="1:8" ht="37.5" outlineLevel="5" x14ac:dyDescent="0.25">
      <c r="A428" s="46" t="s">
        <v>107</v>
      </c>
      <c r="B428" s="47" t="s">
        <v>528</v>
      </c>
      <c r="C428" s="47" t="s">
        <v>106</v>
      </c>
      <c r="D428" s="47" t="s">
        <v>322</v>
      </c>
      <c r="E428" s="47" t="s">
        <v>6</v>
      </c>
      <c r="F428" s="85">
        <f t="shared" si="1"/>
        <v>2500000</v>
      </c>
    </row>
    <row r="429" spans="1:8" ht="37.5" outlineLevel="6" x14ac:dyDescent="0.25">
      <c r="A429" s="46" t="s">
        <v>37</v>
      </c>
      <c r="B429" s="47" t="s">
        <v>528</v>
      </c>
      <c r="C429" s="47" t="s">
        <v>106</v>
      </c>
      <c r="D429" s="47" t="s">
        <v>322</v>
      </c>
      <c r="E429" s="47" t="s">
        <v>38</v>
      </c>
      <c r="F429" s="85">
        <f t="shared" si="1"/>
        <v>2500000</v>
      </c>
    </row>
    <row r="430" spans="1:8" outlineLevel="7" x14ac:dyDescent="0.25">
      <c r="A430" s="46" t="s">
        <v>39</v>
      </c>
      <c r="B430" s="47" t="s">
        <v>528</v>
      </c>
      <c r="C430" s="47" t="s">
        <v>106</v>
      </c>
      <c r="D430" s="47" t="s">
        <v>322</v>
      </c>
      <c r="E430" s="47" t="s">
        <v>40</v>
      </c>
      <c r="F430" s="85">
        <v>2500000</v>
      </c>
    </row>
    <row r="431" spans="1:8" s="3" customFormat="1" ht="21.75" customHeight="1" x14ac:dyDescent="0.25">
      <c r="A431" s="44" t="s">
        <v>556</v>
      </c>
      <c r="B431" s="45" t="s">
        <v>529</v>
      </c>
      <c r="C431" s="45" t="s">
        <v>5</v>
      </c>
      <c r="D431" s="45" t="s">
        <v>126</v>
      </c>
      <c r="E431" s="45" t="s">
        <v>6</v>
      </c>
      <c r="F431" s="89">
        <f>F432</f>
        <v>6550444</v>
      </c>
      <c r="G431" s="9"/>
      <c r="H431" s="9"/>
    </row>
    <row r="432" spans="1:8" outlineLevel="1" x14ac:dyDescent="0.25">
      <c r="A432" s="46" t="s">
        <v>7</v>
      </c>
      <c r="B432" s="47" t="s">
        <v>529</v>
      </c>
      <c r="C432" s="47" t="s">
        <v>8</v>
      </c>
      <c r="D432" s="47" t="s">
        <v>126</v>
      </c>
      <c r="E432" s="47" t="s">
        <v>6</v>
      </c>
      <c r="F432" s="85">
        <f>F433+F448+F455</f>
        <v>6550444</v>
      </c>
    </row>
    <row r="433" spans="1:6" ht="37.5" customHeight="1" outlineLevel="2" x14ac:dyDescent="0.25">
      <c r="A433" s="46" t="s">
        <v>108</v>
      </c>
      <c r="B433" s="47" t="s">
        <v>529</v>
      </c>
      <c r="C433" s="47" t="s">
        <v>109</v>
      </c>
      <c r="D433" s="47" t="s">
        <v>126</v>
      </c>
      <c r="E433" s="47" t="s">
        <v>6</v>
      </c>
      <c r="F433" s="85">
        <f>F434</f>
        <v>5053227</v>
      </c>
    </row>
    <row r="434" spans="1:6" ht="37.5" outlineLevel="4" x14ac:dyDescent="0.25">
      <c r="A434" s="46" t="s">
        <v>132</v>
      </c>
      <c r="B434" s="47" t="s">
        <v>529</v>
      </c>
      <c r="C434" s="47" t="s">
        <v>109</v>
      </c>
      <c r="D434" s="47" t="s">
        <v>127</v>
      </c>
      <c r="E434" s="47" t="s">
        <v>6</v>
      </c>
      <c r="F434" s="85">
        <f>F435+F438+F445</f>
        <v>5053227</v>
      </c>
    </row>
    <row r="435" spans="1:6" outlineLevel="5" x14ac:dyDescent="0.25">
      <c r="A435" s="46" t="s">
        <v>557</v>
      </c>
      <c r="B435" s="47" t="s">
        <v>529</v>
      </c>
      <c r="C435" s="47" t="s">
        <v>109</v>
      </c>
      <c r="D435" s="47" t="s">
        <v>558</v>
      </c>
      <c r="E435" s="47" t="s">
        <v>6</v>
      </c>
      <c r="F435" s="85">
        <f>F436</f>
        <v>2328541</v>
      </c>
    </row>
    <row r="436" spans="1:6" ht="75" outlineLevel="6" x14ac:dyDescent="0.25">
      <c r="A436" s="46" t="s">
        <v>11</v>
      </c>
      <c r="B436" s="47" t="s">
        <v>529</v>
      </c>
      <c r="C436" s="47" t="s">
        <v>109</v>
      </c>
      <c r="D436" s="47" t="s">
        <v>558</v>
      </c>
      <c r="E436" s="47" t="s">
        <v>12</v>
      </c>
      <c r="F436" s="85">
        <f>F437</f>
        <v>2328541</v>
      </c>
    </row>
    <row r="437" spans="1:6" ht="37.5" outlineLevel="7" x14ac:dyDescent="0.25">
      <c r="A437" s="46" t="s">
        <v>13</v>
      </c>
      <c r="B437" s="47" t="s">
        <v>529</v>
      </c>
      <c r="C437" s="47" t="s">
        <v>109</v>
      </c>
      <c r="D437" s="47" t="s">
        <v>558</v>
      </c>
      <c r="E437" s="47" t="s">
        <v>14</v>
      </c>
      <c r="F437" s="83">
        <v>2328541</v>
      </c>
    </row>
    <row r="438" spans="1:6" ht="56.25" outlineLevel="5" x14ac:dyDescent="0.25">
      <c r="A438" s="46" t="s">
        <v>522</v>
      </c>
      <c r="B438" s="47" t="s">
        <v>529</v>
      </c>
      <c r="C438" s="47" t="s">
        <v>109</v>
      </c>
      <c r="D438" s="47" t="s">
        <v>523</v>
      </c>
      <c r="E438" s="47" t="s">
        <v>6</v>
      </c>
      <c r="F438" s="85">
        <f>F439+F441+F443</f>
        <v>2544686</v>
      </c>
    </row>
    <row r="439" spans="1:6" ht="75" outlineLevel="6" x14ac:dyDescent="0.25">
      <c r="A439" s="46" t="s">
        <v>11</v>
      </c>
      <c r="B439" s="47" t="s">
        <v>529</v>
      </c>
      <c r="C439" s="47" t="s">
        <v>109</v>
      </c>
      <c r="D439" s="47" t="s">
        <v>523</v>
      </c>
      <c r="E439" s="47" t="s">
        <v>12</v>
      </c>
      <c r="F439" s="85">
        <f>F440</f>
        <v>2391186</v>
      </c>
    </row>
    <row r="440" spans="1:6" ht="37.5" outlineLevel="7" x14ac:dyDescent="0.25">
      <c r="A440" s="46" t="s">
        <v>13</v>
      </c>
      <c r="B440" s="47" t="s">
        <v>529</v>
      </c>
      <c r="C440" s="47" t="s">
        <v>109</v>
      </c>
      <c r="D440" s="47" t="s">
        <v>523</v>
      </c>
      <c r="E440" s="47" t="s">
        <v>14</v>
      </c>
      <c r="F440" s="83">
        <v>2391186</v>
      </c>
    </row>
    <row r="441" spans="1:6" ht="37.5" outlineLevel="6" x14ac:dyDescent="0.25">
      <c r="A441" s="46" t="s">
        <v>15</v>
      </c>
      <c r="B441" s="47" t="s">
        <v>529</v>
      </c>
      <c r="C441" s="47" t="s">
        <v>109</v>
      </c>
      <c r="D441" s="47" t="s">
        <v>523</v>
      </c>
      <c r="E441" s="47" t="s">
        <v>16</v>
      </c>
      <c r="F441" s="85">
        <f>F442</f>
        <v>148000</v>
      </c>
    </row>
    <row r="442" spans="1:6" ht="20.25" customHeight="1" outlineLevel="7" x14ac:dyDescent="0.25">
      <c r="A442" s="46" t="s">
        <v>17</v>
      </c>
      <c r="B442" s="47" t="s">
        <v>529</v>
      </c>
      <c r="C442" s="47" t="s">
        <v>109</v>
      </c>
      <c r="D442" s="47" t="s">
        <v>523</v>
      </c>
      <c r="E442" s="47" t="s">
        <v>18</v>
      </c>
      <c r="F442" s="83">
        <v>148000</v>
      </c>
    </row>
    <row r="443" spans="1:6" outlineLevel="6" x14ac:dyDescent="0.25">
      <c r="A443" s="46" t="s">
        <v>19</v>
      </c>
      <c r="B443" s="47" t="s">
        <v>529</v>
      </c>
      <c r="C443" s="47" t="s">
        <v>109</v>
      </c>
      <c r="D443" s="47" t="s">
        <v>523</v>
      </c>
      <c r="E443" s="47" t="s">
        <v>20</v>
      </c>
      <c r="F443" s="85">
        <f>F444</f>
        <v>5500</v>
      </c>
    </row>
    <row r="444" spans="1:6" outlineLevel="7" x14ac:dyDescent="0.25">
      <c r="A444" s="46" t="s">
        <v>21</v>
      </c>
      <c r="B444" s="47" t="s">
        <v>529</v>
      </c>
      <c r="C444" s="47" t="s">
        <v>109</v>
      </c>
      <c r="D444" s="47" t="s">
        <v>523</v>
      </c>
      <c r="E444" s="47" t="s">
        <v>22</v>
      </c>
      <c r="F444" s="83">
        <v>5500</v>
      </c>
    </row>
    <row r="445" spans="1:6" outlineLevel="5" x14ac:dyDescent="0.25">
      <c r="A445" s="46" t="s">
        <v>560</v>
      </c>
      <c r="B445" s="47" t="s">
        <v>529</v>
      </c>
      <c r="C445" s="47" t="s">
        <v>109</v>
      </c>
      <c r="D445" s="47" t="s">
        <v>559</v>
      </c>
      <c r="E445" s="47" t="s">
        <v>6</v>
      </c>
      <c r="F445" s="85">
        <f>F446</f>
        <v>180000</v>
      </c>
    </row>
    <row r="446" spans="1:6" ht="75" outlineLevel="6" x14ac:dyDescent="0.25">
      <c r="A446" s="46" t="s">
        <v>11</v>
      </c>
      <c r="B446" s="47" t="s">
        <v>529</v>
      </c>
      <c r="C446" s="47" t="s">
        <v>109</v>
      </c>
      <c r="D446" s="47" t="s">
        <v>559</v>
      </c>
      <c r="E446" s="47" t="s">
        <v>12</v>
      </c>
      <c r="F446" s="85">
        <f>F447</f>
        <v>180000</v>
      </c>
    </row>
    <row r="447" spans="1:6" ht="37.5" outlineLevel="7" x14ac:dyDescent="0.25">
      <c r="A447" s="46" t="s">
        <v>13</v>
      </c>
      <c r="B447" s="47" t="s">
        <v>529</v>
      </c>
      <c r="C447" s="47" t="s">
        <v>109</v>
      </c>
      <c r="D447" s="47" t="s">
        <v>559</v>
      </c>
      <c r="E447" s="47" t="s">
        <v>14</v>
      </c>
      <c r="F447" s="83">
        <v>180000</v>
      </c>
    </row>
    <row r="448" spans="1:6" ht="37.5" customHeight="1" outlineLevel="2" x14ac:dyDescent="0.25">
      <c r="A448" s="46" t="s">
        <v>9</v>
      </c>
      <c r="B448" s="47" t="s">
        <v>529</v>
      </c>
      <c r="C448" s="47" t="s">
        <v>10</v>
      </c>
      <c r="D448" s="47" t="s">
        <v>126</v>
      </c>
      <c r="E448" s="47" t="s">
        <v>6</v>
      </c>
      <c r="F448" s="85">
        <f>F449</f>
        <v>1365217</v>
      </c>
    </row>
    <row r="449" spans="1:8" ht="37.5" outlineLevel="4" x14ac:dyDescent="0.25">
      <c r="A449" s="46" t="s">
        <v>132</v>
      </c>
      <c r="B449" s="47" t="s">
        <v>529</v>
      </c>
      <c r="C449" s="47" t="s">
        <v>10</v>
      </c>
      <c r="D449" s="47" t="s">
        <v>127</v>
      </c>
      <c r="E449" s="47" t="s">
        <v>6</v>
      </c>
      <c r="F449" s="85">
        <f>F450</f>
        <v>1365217</v>
      </c>
    </row>
    <row r="450" spans="1:8" outlineLevel="5" x14ac:dyDescent="0.25">
      <c r="A450" s="46" t="s">
        <v>120</v>
      </c>
      <c r="B450" s="47" t="s">
        <v>529</v>
      </c>
      <c r="C450" s="47" t="s">
        <v>10</v>
      </c>
      <c r="D450" s="47" t="s">
        <v>143</v>
      </c>
      <c r="E450" s="47" t="s">
        <v>6</v>
      </c>
      <c r="F450" s="85">
        <f>F451+F453</f>
        <v>1365217</v>
      </c>
    </row>
    <row r="451" spans="1:8" ht="75" outlineLevel="6" x14ac:dyDescent="0.25">
      <c r="A451" s="46" t="s">
        <v>11</v>
      </c>
      <c r="B451" s="47" t="s">
        <v>529</v>
      </c>
      <c r="C451" s="47" t="s">
        <v>10</v>
      </c>
      <c r="D451" s="47" t="s">
        <v>143</v>
      </c>
      <c r="E451" s="47" t="s">
        <v>12</v>
      </c>
      <c r="F451" s="85">
        <f>F452</f>
        <v>1365217</v>
      </c>
    </row>
    <row r="452" spans="1:8" ht="36.75" customHeight="1" outlineLevel="7" x14ac:dyDescent="0.25">
      <c r="A452" s="46" t="s">
        <v>13</v>
      </c>
      <c r="B452" s="47" t="s">
        <v>529</v>
      </c>
      <c r="C452" s="47" t="s">
        <v>10</v>
      </c>
      <c r="D452" s="47" t="s">
        <v>143</v>
      </c>
      <c r="E452" s="47" t="s">
        <v>14</v>
      </c>
      <c r="F452" s="83">
        <v>1365217</v>
      </c>
    </row>
    <row r="453" spans="1:8" ht="37.5" hidden="1" outlineLevel="7" x14ac:dyDescent="0.25">
      <c r="A453" s="46" t="s">
        <v>15</v>
      </c>
      <c r="B453" s="47" t="s">
        <v>529</v>
      </c>
      <c r="C453" s="47" t="s">
        <v>10</v>
      </c>
      <c r="D453" s="47" t="s">
        <v>143</v>
      </c>
      <c r="E453" s="47" t="s">
        <v>16</v>
      </c>
      <c r="F453" s="83">
        <f>F454</f>
        <v>0</v>
      </c>
    </row>
    <row r="454" spans="1:8" ht="37.5" hidden="1" outlineLevel="7" x14ac:dyDescent="0.25">
      <c r="A454" s="46" t="s">
        <v>17</v>
      </c>
      <c r="B454" s="47" t="s">
        <v>529</v>
      </c>
      <c r="C454" s="47" t="s">
        <v>10</v>
      </c>
      <c r="D454" s="47" t="s">
        <v>143</v>
      </c>
      <c r="E454" s="47" t="s">
        <v>18</v>
      </c>
      <c r="F454" s="83">
        <v>0</v>
      </c>
    </row>
    <row r="455" spans="1:8" outlineLevel="2" collapsed="1" x14ac:dyDescent="0.25">
      <c r="A455" s="46" t="s">
        <v>23</v>
      </c>
      <c r="B455" s="47" t="s">
        <v>529</v>
      </c>
      <c r="C455" s="47" t="s">
        <v>24</v>
      </c>
      <c r="D455" s="47" t="s">
        <v>126</v>
      </c>
      <c r="E455" s="47" t="s">
        <v>6</v>
      </c>
      <c r="F455" s="85">
        <f>F456+F461</f>
        <v>132000</v>
      </c>
    </row>
    <row r="456" spans="1:8" s="74" customFormat="1" ht="37.5" outlineLevel="3" x14ac:dyDescent="0.25">
      <c r="A456" s="79" t="s">
        <v>431</v>
      </c>
      <c r="B456" s="62" t="s">
        <v>529</v>
      </c>
      <c r="C456" s="62" t="s">
        <v>24</v>
      </c>
      <c r="D456" s="62" t="s">
        <v>128</v>
      </c>
      <c r="E456" s="62" t="s">
        <v>6</v>
      </c>
      <c r="F456" s="87">
        <f>F457</f>
        <v>32000</v>
      </c>
      <c r="G456" s="75"/>
      <c r="H456" s="75"/>
    </row>
    <row r="457" spans="1:8" ht="37.5" outlineLevel="4" x14ac:dyDescent="0.25">
      <c r="A457" s="80" t="s">
        <v>214</v>
      </c>
      <c r="B457" s="47" t="s">
        <v>529</v>
      </c>
      <c r="C457" s="47" t="s">
        <v>24</v>
      </c>
      <c r="D457" s="47" t="s">
        <v>317</v>
      </c>
      <c r="E457" s="47" t="s">
        <v>6</v>
      </c>
      <c r="F457" s="85">
        <f>F458</f>
        <v>32000</v>
      </c>
    </row>
    <row r="458" spans="1:8" outlineLevel="5" x14ac:dyDescent="0.25">
      <c r="A458" s="80" t="s">
        <v>325</v>
      </c>
      <c r="B458" s="47" t="s">
        <v>529</v>
      </c>
      <c r="C458" s="47" t="s">
        <v>24</v>
      </c>
      <c r="D458" s="47" t="s">
        <v>318</v>
      </c>
      <c r="E458" s="47" t="s">
        <v>6</v>
      </c>
      <c r="F458" s="85">
        <f>F459</f>
        <v>32000</v>
      </c>
    </row>
    <row r="459" spans="1:8" ht="37.5" outlineLevel="6" x14ac:dyDescent="0.25">
      <c r="A459" s="46" t="s">
        <v>15</v>
      </c>
      <c r="B459" s="47" t="s">
        <v>529</v>
      </c>
      <c r="C459" s="47" t="s">
        <v>24</v>
      </c>
      <c r="D459" s="47" t="s">
        <v>318</v>
      </c>
      <c r="E459" s="47" t="s">
        <v>16</v>
      </c>
      <c r="F459" s="85">
        <f>F460</f>
        <v>32000</v>
      </c>
    </row>
    <row r="460" spans="1:8" ht="22.5" customHeight="1" outlineLevel="7" x14ac:dyDescent="0.25">
      <c r="A460" s="46" t="s">
        <v>17</v>
      </c>
      <c r="B460" s="47" t="s">
        <v>529</v>
      </c>
      <c r="C460" s="47" t="s">
        <v>24</v>
      </c>
      <c r="D460" s="47" t="s">
        <v>318</v>
      </c>
      <c r="E460" s="47" t="s">
        <v>18</v>
      </c>
      <c r="F460" s="83">
        <v>32000</v>
      </c>
    </row>
    <row r="461" spans="1:8" s="74" customFormat="1" ht="37.5" outlineLevel="7" x14ac:dyDescent="0.25">
      <c r="A461" s="79" t="s">
        <v>132</v>
      </c>
      <c r="B461" s="62" t="s">
        <v>529</v>
      </c>
      <c r="C461" s="62" t="s">
        <v>24</v>
      </c>
      <c r="D461" s="62" t="s">
        <v>127</v>
      </c>
      <c r="E461" s="62" t="s">
        <v>6</v>
      </c>
      <c r="F461" s="91">
        <f>F462</f>
        <v>100000</v>
      </c>
      <c r="G461" s="75"/>
      <c r="H461" s="75"/>
    </row>
    <row r="462" spans="1:8" ht="37.5" outlineLevel="7" x14ac:dyDescent="0.25">
      <c r="A462" s="46" t="s">
        <v>561</v>
      </c>
      <c r="B462" s="47" t="s">
        <v>529</v>
      </c>
      <c r="C462" s="47" t="s">
        <v>24</v>
      </c>
      <c r="D462" s="47" t="s">
        <v>562</v>
      </c>
      <c r="E462" s="47" t="s">
        <v>6</v>
      </c>
      <c r="F462" s="92">
        <f>F463</f>
        <v>100000</v>
      </c>
    </row>
    <row r="463" spans="1:8" ht="37.5" outlineLevel="7" x14ac:dyDescent="0.25">
      <c r="A463" s="46" t="s">
        <v>15</v>
      </c>
      <c r="B463" s="47" t="s">
        <v>529</v>
      </c>
      <c r="C463" s="47" t="s">
        <v>24</v>
      </c>
      <c r="D463" s="47" t="s">
        <v>562</v>
      </c>
      <c r="E463" s="47" t="s">
        <v>16</v>
      </c>
      <c r="F463" s="92">
        <f>F464</f>
        <v>100000</v>
      </c>
    </row>
    <row r="464" spans="1:8" ht="21" customHeight="1" outlineLevel="7" x14ac:dyDescent="0.25">
      <c r="A464" s="46" t="s">
        <v>17</v>
      </c>
      <c r="B464" s="47" t="s">
        <v>529</v>
      </c>
      <c r="C464" s="47" t="s">
        <v>24</v>
      </c>
      <c r="D464" s="47" t="s">
        <v>562</v>
      </c>
      <c r="E464" s="47" t="s">
        <v>18</v>
      </c>
      <c r="F464" s="83">
        <v>100000</v>
      </c>
    </row>
    <row r="465" spans="1:8" s="3" customFormat="1" ht="37.5" x14ac:dyDescent="0.25">
      <c r="A465" s="44" t="s">
        <v>581</v>
      </c>
      <c r="B465" s="45" t="s">
        <v>565</v>
      </c>
      <c r="C465" s="45" t="s">
        <v>5</v>
      </c>
      <c r="D465" s="45" t="s">
        <v>126</v>
      </c>
      <c r="E465" s="45" t="s">
        <v>6</v>
      </c>
      <c r="F465" s="89">
        <f>F466+F612+F628</f>
        <v>587771321.70999992</v>
      </c>
      <c r="G465" s="186"/>
      <c r="H465" s="186"/>
    </row>
    <row r="466" spans="1:8" s="74" customFormat="1" outlineLevel="1" x14ac:dyDescent="0.25">
      <c r="A466" s="79" t="s">
        <v>69</v>
      </c>
      <c r="B466" s="62" t="s">
        <v>565</v>
      </c>
      <c r="C466" s="62" t="s">
        <v>70</v>
      </c>
      <c r="D466" s="62" t="s">
        <v>126</v>
      </c>
      <c r="E466" s="62" t="s">
        <v>6</v>
      </c>
      <c r="F466" s="87">
        <f>F467+F506+F573+F592+F546</f>
        <v>577414083.05999994</v>
      </c>
      <c r="G466" s="75"/>
      <c r="H466" s="75"/>
    </row>
    <row r="467" spans="1:8" outlineLevel="2" x14ac:dyDescent="0.25">
      <c r="A467" s="46" t="s">
        <v>110</v>
      </c>
      <c r="B467" s="47" t="s">
        <v>565</v>
      </c>
      <c r="C467" s="47" t="s">
        <v>111</v>
      </c>
      <c r="D467" s="47" t="s">
        <v>126</v>
      </c>
      <c r="E467" s="47" t="s">
        <v>6</v>
      </c>
      <c r="F467" s="85">
        <f>F468</f>
        <v>151205137.75999999</v>
      </c>
    </row>
    <row r="468" spans="1:8" s="74" customFormat="1" ht="37.5" outlineLevel="3" x14ac:dyDescent="0.25">
      <c r="A468" s="79" t="s">
        <v>401</v>
      </c>
      <c r="B468" s="47" t="s">
        <v>565</v>
      </c>
      <c r="C468" s="62" t="s">
        <v>111</v>
      </c>
      <c r="D468" s="62" t="s">
        <v>138</v>
      </c>
      <c r="E468" s="62" t="s">
        <v>6</v>
      </c>
      <c r="F468" s="87">
        <f>F469</f>
        <v>151205137.75999999</v>
      </c>
      <c r="G468" s="75"/>
      <c r="H468" s="75"/>
    </row>
    <row r="469" spans="1:8" ht="37.5" outlineLevel="4" x14ac:dyDescent="0.25">
      <c r="A469" s="46" t="s">
        <v>402</v>
      </c>
      <c r="B469" s="47" t="s">
        <v>565</v>
      </c>
      <c r="C469" s="47" t="s">
        <v>111</v>
      </c>
      <c r="D469" s="47" t="s">
        <v>139</v>
      </c>
      <c r="E469" s="47" t="s">
        <v>6</v>
      </c>
      <c r="F469" s="85">
        <f>F470+F477+F502</f>
        <v>151205137.75999999</v>
      </c>
    </row>
    <row r="470" spans="1:8" ht="37.5" outlineLevel="4" x14ac:dyDescent="0.25">
      <c r="A470" s="49" t="s">
        <v>202</v>
      </c>
      <c r="B470" s="47" t="s">
        <v>565</v>
      </c>
      <c r="C470" s="47" t="s">
        <v>111</v>
      </c>
      <c r="D470" s="47" t="s">
        <v>220</v>
      </c>
      <c r="E470" s="47" t="s">
        <v>6</v>
      </c>
      <c r="F470" s="85">
        <f>F471+F474</f>
        <v>118077623.8</v>
      </c>
    </row>
    <row r="471" spans="1:8" ht="56.25" outlineLevel="5" x14ac:dyDescent="0.25">
      <c r="A471" s="46" t="s">
        <v>113</v>
      </c>
      <c r="B471" s="47" t="s">
        <v>565</v>
      </c>
      <c r="C471" s="47" t="s">
        <v>111</v>
      </c>
      <c r="D471" s="47" t="s">
        <v>144</v>
      </c>
      <c r="E471" s="47" t="s">
        <v>6</v>
      </c>
      <c r="F471" s="85">
        <f>F472</f>
        <v>42483752.799999997</v>
      </c>
    </row>
    <row r="472" spans="1:8" ht="37.5" outlineLevel="6" x14ac:dyDescent="0.25">
      <c r="A472" s="46" t="s">
        <v>37</v>
      </c>
      <c r="B472" s="47" t="s">
        <v>565</v>
      </c>
      <c r="C472" s="47" t="s">
        <v>111</v>
      </c>
      <c r="D472" s="47" t="s">
        <v>144</v>
      </c>
      <c r="E472" s="47" t="s">
        <v>38</v>
      </c>
      <c r="F472" s="85">
        <f>F473</f>
        <v>42483752.799999997</v>
      </c>
    </row>
    <row r="473" spans="1:8" outlineLevel="7" x14ac:dyDescent="0.25">
      <c r="A473" s="46" t="s">
        <v>74</v>
      </c>
      <c r="B473" s="47" t="s">
        <v>565</v>
      </c>
      <c r="C473" s="47" t="s">
        <v>111</v>
      </c>
      <c r="D473" s="47" t="s">
        <v>144</v>
      </c>
      <c r="E473" s="47" t="s">
        <v>75</v>
      </c>
      <c r="F473" s="83">
        <v>42483752.799999997</v>
      </c>
    </row>
    <row r="474" spans="1:8" ht="93.75" outlineLevel="7" x14ac:dyDescent="0.25">
      <c r="A474" s="49" t="s">
        <v>403</v>
      </c>
      <c r="B474" s="47" t="s">
        <v>565</v>
      </c>
      <c r="C474" s="47" t="s">
        <v>111</v>
      </c>
      <c r="D474" s="47" t="s">
        <v>145</v>
      </c>
      <c r="E474" s="47" t="s">
        <v>6</v>
      </c>
      <c r="F474" s="85">
        <f>F475</f>
        <v>75593871</v>
      </c>
    </row>
    <row r="475" spans="1:8" ht="37.5" outlineLevel="7" x14ac:dyDescent="0.25">
      <c r="A475" s="46" t="s">
        <v>37</v>
      </c>
      <c r="B475" s="47" t="s">
        <v>565</v>
      </c>
      <c r="C475" s="47" t="s">
        <v>111</v>
      </c>
      <c r="D475" s="47" t="s">
        <v>145</v>
      </c>
      <c r="E475" s="47" t="s">
        <v>38</v>
      </c>
      <c r="F475" s="85">
        <f>F476</f>
        <v>75593871</v>
      </c>
    </row>
    <row r="476" spans="1:8" outlineLevel="7" x14ac:dyDescent="0.25">
      <c r="A476" s="46" t="s">
        <v>74</v>
      </c>
      <c r="B476" s="47" t="s">
        <v>565</v>
      </c>
      <c r="C476" s="47" t="s">
        <v>111</v>
      </c>
      <c r="D476" s="47" t="s">
        <v>145</v>
      </c>
      <c r="E476" s="47" t="s">
        <v>75</v>
      </c>
      <c r="F476" s="83">
        <v>75593871</v>
      </c>
    </row>
    <row r="477" spans="1:8" ht="18.75" customHeight="1" outlineLevel="7" x14ac:dyDescent="0.25">
      <c r="A477" s="49" t="s">
        <v>203</v>
      </c>
      <c r="B477" s="47" t="s">
        <v>565</v>
      </c>
      <c r="C477" s="47" t="s">
        <v>111</v>
      </c>
      <c r="D477" s="47" t="s">
        <v>222</v>
      </c>
      <c r="E477" s="47" t="s">
        <v>6</v>
      </c>
      <c r="F477" s="83">
        <f>F496+F478+F484+F487+F493+F481+F499+F490</f>
        <v>1614889.9</v>
      </c>
    </row>
    <row r="478" spans="1:8" ht="37.5" outlineLevel="7" x14ac:dyDescent="0.25">
      <c r="A478" s="46" t="s">
        <v>284</v>
      </c>
      <c r="B478" s="47" t="s">
        <v>565</v>
      </c>
      <c r="C478" s="47" t="s">
        <v>111</v>
      </c>
      <c r="D478" s="47" t="s">
        <v>285</v>
      </c>
      <c r="E478" s="47" t="s">
        <v>6</v>
      </c>
      <c r="F478" s="83">
        <f>F479</f>
        <v>97500</v>
      </c>
    </row>
    <row r="479" spans="1:8" ht="37.5" outlineLevel="7" x14ac:dyDescent="0.25">
      <c r="A479" s="46" t="s">
        <v>37</v>
      </c>
      <c r="B479" s="47" t="s">
        <v>565</v>
      </c>
      <c r="C479" s="47" t="s">
        <v>111</v>
      </c>
      <c r="D479" s="47" t="s">
        <v>285</v>
      </c>
      <c r="E479" s="47" t="s">
        <v>38</v>
      </c>
      <c r="F479" s="83">
        <f>F480</f>
        <v>97500</v>
      </c>
    </row>
    <row r="480" spans="1:8" outlineLevel="7" x14ac:dyDescent="0.25">
      <c r="A480" s="46" t="s">
        <v>74</v>
      </c>
      <c r="B480" s="47" t="s">
        <v>565</v>
      </c>
      <c r="C480" s="47" t="s">
        <v>111</v>
      </c>
      <c r="D480" s="47" t="s">
        <v>285</v>
      </c>
      <c r="E480" s="47" t="s">
        <v>75</v>
      </c>
      <c r="F480" s="83">
        <v>97500</v>
      </c>
    </row>
    <row r="481" spans="1:6" outlineLevel="7" x14ac:dyDescent="0.25">
      <c r="A481" s="46" t="s">
        <v>269</v>
      </c>
      <c r="B481" s="47" t="s">
        <v>565</v>
      </c>
      <c r="C481" s="47" t="s">
        <v>111</v>
      </c>
      <c r="D481" s="47" t="s">
        <v>286</v>
      </c>
      <c r="E481" s="47" t="s">
        <v>6</v>
      </c>
      <c r="F481" s="92">
        <f>F482</f>
        <v>213000</v>
      </c>
    </row>
    <row r="482" spans="1:6" ht="37.5" outlineLevel="7" x14ac:dyDescent="0.25">
      <c r="A482" s="46" t="s">
        <v>37</v>
      </c>
      <c r="B482" s="47" t="s">
        <v>565</v>
      </c>
      <c r="C482" s="47" t="s">
        <v>111</v>
      </c>
      <c r="D482" s="47" t="s">
        <v>286</v>
      </c>
      <c r="E482" s="47" t="s">
        <v>38</v>
      </c>
      <c r="F482" s="92">
        <f>F483</f>
        <v>213000</v>
      </c>
    </row>
    <row r="483" spans="1:6" outlineLevel="7" x14ac:dyDescent="0.25">
      <c r="A483" s="46" t="s">
        <v>74</v>
      </c>
      <c r="B483" s="47" t="s">
        <v>565</v>
      </c>
      <c r="C483" s="47" t="s">
        <v>111</v>
      </c>
      <c r="D483" s="47" t="s">
        <v>286</v>
      </c>
      <c r="E483" s="47" t="s">
        <v>75</v>
      </c>
      <c r="F483" s="83">
        <v>213000</v>
      </c>
    </row>
    <row r="484" spans="1:6" outlineLevel="7" x14ac:dyDescent="0.25">
      <c r="A484" s="46" t="s">
        <v>313</v>
      </c>
      <c r="B484" s="47" t="s">
        <v>565</v>
      </c>
      <c r="C484" s="47" t="s">
        <v>111</v>
      </c>
      <c r="D484" s="47" t="s">
        <v>563</v>
      </c>
      <c r="E484" s="47" t="s">
        <v>6</v>
      </c>
      <c r="F484" s="83">
        <f>F485</f>
        <v>422050</v>
      </c>
    </row>
    <row r="485" spans="1:6" ht="37.5" outlineLevel="7" x14ac:dyDescent="0.25">
      <c r="A485" s="46" t="s">
        <v>37</v>
      </c>
      <c r="B485" s="47" t="s">
        <v>565</v>
      </c>
      <c r="C485" s="47" t="s">
        <v>111</v>
      </c>
      <c r="D485" s="47" t="s">
        <v>563</v>
      </c>
      <c r="E485" s="47" t="s">
        <v>38</v>
      </c>
      <c r="F485" s="83">
        <f>F486</f>
        <v>422050</v>
      </c>
    </row>
    <row r="486" spans="1:6" outlineLevel="7" x14ac:dyDescent="0.25">
      <c r="A486" s="46" t="s">
        <v>74</v>
      </c>
      <c r="B486" s="47" t="s">
        <v>565</v>
      </c>
      <c r="C486" s="47" t="s">
        <v>111</v>
      </c>
      <c r="D486" s="47" t="s">
        <v>563</v>
      </c>
      <c r="E486" s="47" t="s">
        <v>75</v>
      </c>
      <c r="F486" s="83">
        <v>422050</v>
      </c>
    </row>
    <row r="487" spans="1:6" ht="37.5" outlineLevel="7" x14ac:dyDescent="0.25">
      <c r="A487" s="80" t="s">
        <v>480</v>
      </c>
      <c r="B487" s="47" t="s">
        <v>565</v>
      </c>
      <c r="C487" s="47" t="s">
        <v>111</v>
      </c>
      <c r="D487" s="47" t="s">
        <v>481</v>
      </c>
      <c r="E487" s="47" t="s">
        <v>6</v>
      </c>
      <c r="F487" s="83">
        <f>F488</f>
        <v>126000</v>
      </c>
    </row>
    <row r="488" spans="1:6" ht="37.5" outlineLevel="7" x14ac:dyDescent="0.25">
      <c r="A488" s="46" t="s">
        <v>37</v>
      </c>
      <c r="B488" s="47" t="s">
        <v>565</v>
      </c>
      <c r="C488" s="47" t="s">
        <v>111</v>
      </c>
      <c r="D488" s="47" t="s">
        <v>481</v>
      </c>
      <c r="E488" s="47" t="s">
        <v>38</v>
      </c>
      <c r="F488" s="83">
        <f>F489</f>
        <v>126000</v>
      </c>
    </row>
    <row r="489" spans="1:6" outlineLevel="7" x14ac:dyDescent="0.25">
      <c r="A489" s="46" t="s">
        <v>74</v>
      </c>
      <c r="B489" s="47" t="s">
        <v>565</v>
      </c>
      <c r="C489" s="47" t="s">
        <v>111</v>
      </c>
      <c r="D489" s="47" t="s">
        <v>481</v>
      </c>
      <c r="E489" s="47" t="s">
        <v>75</v>
      </c>
      <c r="F489" s="83">
        <v>126000</v>
      </c>
    </row>
    <row r="490" spans="1:6" ht="37.5" outlineLevel="7" x14ac:dyDescent="0.25">
      <c r="A490" s="46" t="s">
        <v>783</v>
      </c>
      <c r="B490" s="47" t="s">
        <v>565</v>
      </c>
      <c r="C490" s="47" t="s">
        <v>111</v>
      </c>
      <c r="D490" s="199" t="s">
        <v>784</v>
      </c>
      <c r="E490" s="47" t="s">
        <v>6</v>
      </c>
      <c r="F490" s="83">
        <f>F491</f>
        <v>345000</v>
      </c>
    </row>
    <row r="491" spans="1:6" ht="37.5" outlineLevel="7" x14ac:dyDescent="0.25">
      <c r="A491" s="46" t="s">
        <v>37</v>
      </c>
      <c r="B491" s="47" t="s">
        <v>565</v>
      </c>
      <c r="C491" s="47" t="s">
        <v>111</v>
      </c>
      <c r="D491" s="47" t="s">
        <v>784</v>
      </c>
      <c r="E491" s="47" t="s">
        <v>38</v>
      </c>
      <c r="F491" s="83">
        <f>F492</f>
        <v>345000</v>
      </c>
    </row>
    <row r="492" spans="1:6" outlineLevel="7" x14ac:dyDescent="0.25">
      <c r="A492" s="46" t="s">
        <v>74</v>
      </c>
      <c r="B492" s="47" t="s">
        <v>565</v>
      </c>
      <c r="C492" s="47" t="s">
        <v>111</v>
      </c>
      <c r="D492" s="47" t="s">
        <v>784</v>
      </c>
      <c r="E492" s="47" t="s">
        <v>75</v>
      </c>
      <c r="F492" s="83">
        <v>345000</v>
      </c>
    </row>
    <row r="493" spans="1:6" ht="76.5" customHeight="1" outlineLevel="7" x14ac:dyDescent="0.25">
      <c r="A493" s="29" t="s">
        <v>634</v>
      </c>
      <c r="B493" s="47" t="s">
        <v>565</v>
      </c>
      <c r="C493" s="47" t="s">
        <v>111</v>
      </c>
      <c r="D493" s="47" t="s">
        <v>635</v>
      </c>
      <c r="E493" s="47" t="s">
        <v>6</v>
      </c>
      <c r="F493" s="83">
        <f>F494</f>
        <v>398999.7</v>
      </c>
    </row>
    <row r="494" spans="1:6" ht="37.5" outlineLevel="7" x14ac:dyDescent="0.25">
      <c r="A494" s="46" t="s">
        <v>37</v>
      </c>
      <c r="B494" s="47" t="s">
        <v>565</v>
      </c>
      <c r="C494" s="47" t="s">
        <v>111</v>
      </c>
      <c r="D494" s="47" t="s">
        <v>635</v>
      </c>
      <c r="E494" s="47" t="s">
        <v>38</v>
      </c>
      <c r="F494" s="83">
        <f>F495</f>
        <v>398999.7</v>
      </c>
    </row>
    <row r="495" spans="1:6" outlineLevel="7" x14ac:dyDescent="0.25">
      <c r="A495" s="46" t="s">
        <v>74</v>
      </c>
      <c r="B495" s="47" t="s">
        <v>565</v>
      </c>
      <c r="C495" s="47" t="s">
        <v>111</v>
      </c>
      <c r="D495" s="47" t="s">
        <v>635</v>
      </c>
      <c r="E495" s="47" t="s">
        <v>75</v>
      </c>
      <c r="F495" s="83">
        <v>398999.7</v>
      </c>
    </row>
    <row r="496" spans="1:6" ht="0.75" hidden="1" customHeight="1" outlineLevel="7" x14ac:dyDescent="0.25">
      <c r="A496" s="29" t="s">
        <v>298</v>
      </c>
      <c r="B496" s="47" t="s">
        <v>565</v>
      </c>
      <c r="C496" s="47" t="s">
        <v>111</v>
      </c>
      <c r="D496" s="47" t="s">
        <v>299</v>
      </c>
      <c r="E496" s="47" t="s">
        <v>6</v>
      </c>
      <c r="F496" s="92">
        <f>F497</f>
        <v>0</v>
      </c>
    </row>
    <row r="497" spans="1:8" ht="37.5" outlineLevel="7" x14ac:dyDescent="0.25">
      <c r="A497" s="46" t="s">
        <v>265</v>
      </c>
      <c r="B497" s="47" t="s">
        <v>565</v>
      </c>
      <c r="C497" s="47" t="s">
        <v>111</v>
      </c>
      <c r="D497" s="47" t="s">
        <v>299</v>
      </c>
      <c r="E497" s="47" t="s">
        <v>266</v>
      </c>
      <c r="F497" s="92">
        <f>F498</f>
        <v>0</v>
      </c>
    </row>
    <row r="498" spans="1:8" outlineLevel="7" x14ac:dyDescent="0.25">
      <c r="A498" s="46" t="s">
        <v>267</v>
      </c>
      <c r="B498" s="47" t="s">
        <v>565</v>
      </c>
      <c r="C498" s="47" t="s">
        <v>111</v>
      </c>
      <c r="D498" s="47" t="s">
        <v>299</v>
      </c>
      <c r="E498" s="47" t="s">
        <v>268</v>
      </c>
      <c r="F498" s="83">
        <v>0</v>
      </c>
    </row>
    <row r="499" spans="1:8" ht="56.25" outlineLevel="7" x14ac:dyDescent="0.25">
      <c r="A499" s="46" t="s">
        <v>462</v>
      </c>
      <c r="B499" s="47" t="s">
        <v>565</v>
      </c>
      <c r="C499" s="47" t="s">
        <v>111</v>
      </c>
      <c r="D499" s="47" t="s">
        <v>463</v>
      </c>
      <c r="E499" s="47" t="s">
        <v>6</v>
      </c>
      <c r="F499" s="83">
        <f>F500</f>
        <v>12340.2</v>
      </c>
    </row>
    <row r="500" spans="1:8" ht="37.5" outlineLevel="7" x14ac:dyDescent="0.25">
      <c r="A500" s="46" t="s">
        <v>37</v>
      </c>
      <c r="B500" s="47" t="s">
        <v>565</v>
      </c>
      <c r="C500" s="47" t="s">
        <v>111</v>
      </c>
      <c r="D500" s="47" t="s">
        <v>463</v>
      </c>
      <c r="E500" s="47" t="s">
        <v>38</v>
      </c>
      <c r="F500" s="83">
        <f>F501</f>
        <v>12340.2</v>
      </c>
    </row>
    <row r="501" spans="1:8" outlineLevel="7" x14ac:dyDescent="0.25">
      <c r="A501" s="46" t="s">
        <v>74</v>
      </c>
      <c r="B501" s="47" t="s">
        <v>565</v>
      </c>
      <c r="C501" s="47" t="s">
        <v>111</v>
      </c>
      <c r="D501" s="47" t="s">
        <v>463</v>
      </c>
      <c r="E501" s="47" t="s">
        <v>75</v>
      </c>
      <c r="F501" s="83">
        <v>12340.2</v>
      </c>
    </row>
    <row r="502" spans="1:8" ht="56.25" outlineLevel="7" x14ac:dyDescent="0.25">
      <c r="A502" s="192" t="s">
        <v>636</v>
      </c>
      <c r="B502" s="47" t="s">
        <v>565</v>
      </c>
      <c r="C502" s="47" t="s">
        <v>111</v>
      </c>
      <c r="D502" s="47" t="s">
        <v>637</v>
      </c>
      <c r="E502" s="47" t="s">
        <v>6</v>
      </c>
      <c r="F502" s="83">
        <f>F503</f>
        <v>31512624.059999999</v>
      </c>
    </row>
    <row r="503" spans="1:8" ht="93.75" outlineLevel="7" x14ac:dyDescent="0.25">
      <c r="A503" s="80" t="s">
        <v>600</v>
      </c>
      <c r="B503" s="47" t="s">
        <v>565</v>
      </c>
      <c r="C503" s="47" t="s">
        <v>111</v>
      </c>
      <c r="D503" s="47" t="s">
        <v>725</v>
      </c>
      <c r="E503" s="47" t="s">
        <v>6</v>
      </c>
      <c r="F503" s="83">
        <f>F504</f>
        <v>31512624.059999999</v>
      </c>
    </row>
    <row r="504" spans="1:8" ht="37.5" outlineLevel="7" x14ac:dyDescent="0.25">
      <c r="A504" s="46" t="s">
        <v>265</v>
      </c>
      <c r="B504" s="47" t="s">
        <v>565</v>
      </c>
      <c r="C504" s="47" t="s">
        <v>111</v>
      </c>
      <c r="D504" s="47" t="s">
        <v>725</v>
      </c>
      <c r="E504" s="47" t="s">
        <v>266</v>
      </c>
      <c r="F504" s="83">
        <f>F505</f>
        <v>31512624.059999999</v>
      </c>
    </row>
    <row r="505" spans="1:8" outlineLevel="7" x14ac:dyDescent="0.25">
      <c r="A505" s="46" t="s">
        <v>267</v>
      </c>
      <c r="B505" s="47" t="s">
        <v>565</v>
      </c>
      <c r="C505" s="47" t="s">
        <v>111</v>
      </c>
      <c r="D505" s="47" t="s">
        <v>725</v>
      </c>
      <c r="E505" s="47" t="s">
        <v>268</v>
      </c>
      <c r="F505" s="83">
        <v>31512624.059999999</v>
      </c>
    </row>
    <row r="506" spans="1:8" outlineLevel="2" x14ac:dyDescent="0.25">
      <c r="A506" s="46" t="s">
        <v>71</v>
      </c>
      <c r="B506" s="47" t="s">
        <v>565</v>
      </c>
      <c r="C506" s="47" t="s">
        <v>72</v>
      </c>
      <c r="D506" s="47" t="s">
        <v>126</v>
      </c>
      <c r="E506" s="47" t="s">
        <v>6</v>
      </c>
      <c r="F506" s="85">
        <f>F507</f>
        <v>378323057.69999999</v>
      </c>
    </row>
    <row r="507" spans="1:8" s="74" customFormat="1" ht="37.5" outlineLevel="3" x14ac:dyDescent="0.25">
      <c r="A507" s="79" t="s">
        <v>401</v>
      </c>
      <c r="B507" s="62" t="s">
        <v>565</v>
      </c>
      <c r="C507" s="62" t="s">
        <v>72</v>
      </c>
      <c r="D507" s="62" t="s">
        <v>138</v>
      </c>
      <c r="E507" s="62" t="s">
        <v>6</v>
      </c>
      <c r="F507" s="87">
        <f>F508</f>
        <v>378323057.69999999</v>
      </c>
      <c r="G507" s="75"/>
      <c r="H507" s="75"/>
    </row>
    <row r="508" spans="1:8" ht="37.5" outlineLevel="4" x14ac:dyDescent="0.25">
      <c r="A508" s="46" t="s">
        <v>405</v>
      </c>
      <c r="B508" s="47" t="s">
        <v>565</v>
      </c>
      <c r="C508" s="47" t="s">
        <v>72</v>
      </c>
      <c r="D508" s="47" t="s">
        <v>146</v>
      </c>
      <c r="E508" s="47" t="s">
        <v>6</v>
      </c>
      <c r="F508" s="85">
        <f>F509+F522+F538+F542</f>
        <v>378323057.69999999</v>
      </c>
    </row>
    <row r="509" spans="1:8" ht="37.5" customHeight="1" outlineLevel="4" x14ac:dyDescent="0.25">
      <c r="A509" s="49" t="s">
        <v>205</v>
      </c>
      <c r="B509" s="47" t="s">
        <v>565</v>
      </c>
      <c r="C509" s="47" t="s">
        <v>72</v>
      </c>
      <c r="D509" s="47" t="s">
        <v>223</v>
      </c>
      <c r="E509" s="47" t="s">
        <v>6</v>
      </c>
      <c r="F509" s="85">
        <f>F510+F513+F516+F519</f>
        <v>358172952.50999999</v>
      </c>
    </row>
    <row r="510" spans="1:8" ht="56.25" outlineLevel="4" x14ac:dyDescent="0.25">
      <c r="A510" s="51" t="s">
        <v>638</v>
      </c>
      <c r="B510" s="47" t="s">
        <v>565</v>
      </c>
      <c r="C510" s="47" t="s">
        <v>72</v>
      </c>
      <c r="D510" s="47" t="s">
        <v>639</v>
      </c>
      <c r="E510" s="47" t="s">
        <v>6</v>
      </c>
      <c r="F510" s="85">
        <f>F511</f>
        <v>20592000</v>
      </c>
    </row>
    <row r="511" spans="1:8" ht="37.5" outlineLevel="4" x14ac:dyDescent="0.25">
      <c r="A511" s="46" t="s">
        <v>37</v>
      </c>
      <c r="B511" s="47" t="s">
        <v>565</v>
      </c>
      <c r="C511" s="47" t="s">
        <v>72</v>
      </c>
      <c r="D511" s="47" t="s">
        <v>639</v>
      </c>
      <c r="E511" s="47" t="s">
        <v>38</v>
      </c>
      <c r="F511" s="85">
        <f>F512</f>
        <v>20592000</v>
      </c>
    </row>
    <row r="512" spans="1:8" outlineLevel="4" x14ac:dyDescent="0.25">
      <c r="A512" s="46" t="s">
        <v>74</v>
      </c>
      <c r="B512" s="47" t="s">
        <v>565</v>
      </c>
      <c r="C512" s="47" t="s">
        <v>72</v>
      </c>
      <c r="D512" s="47" t="s">
        <v>639</v>
      </c>
      <c r="E512" s="47" t="s">
        <v>75</v>
      </c>
      <c r="F512" s="85">
        <v>20592000</v>
      </c>
    </row>
    <row r="513" spans="1:6" ht="56.25" outlineLevel="5" x14ac:dyDescent="0.25">
      <c r="A513" s="46" t="s">
        <v>114</v>
      </c>
      <c r="B513" s="47" t="s">
        <v>565</v>
      </c>
      <c r="C513" s="47" t="s">
        <v>72</v>
      </c>
      <c r="D513" s="47" t="s">
        <v>147</v>
      </c>
      <c r="E513" s="47" t="s">
        <v>6</v>
      </c>
      <c r="F513" s="85">
        <f>F514</f>
        <v>94209812.510000005</v>
      </c>
    </row>
    <row r="514" spans="1:6" ht="37.5" outlineLevel="6" x14ac:dyDescent="0.25">
      <c r="A514" s="46" t="s">
        <v>37</v>
      </c>
      <c r="B514" s="47" t="s">
        <v>565</v>
      </c>
      <c r="C514" s="47" t="s">
        <v>72</v>
      </c>
      <c r="D514" s="47" t="s">
        <v>147</v>
      </c>
      <c r="E514" s="47" t="s">
        <v>38</v>
      </c>
      <c r="F514" s="85">
        <f>F515</f>
        <v>94209812.510000005</v>
      </c>
    </row>
    <row r="515" spans="1:6" outlineLevel="7" x14ac:dyDescent="0.25">
      <c r="A515" s="46" t="s">
        <v>74</v>
      </c>
      <c r="B515" s="47" t="s">
        <v>565</v>
      </c>
      <c r="C515" s="47" t="s">
        <v>72</v>
      </c>
      <c r="D515" s="47" t="s">
        <v>147</v>
      </c>
      <c r="E515" s="47" t="s">
        <v>75</v>
      </c>
      <c r="F515" s="83">
        <v>94209812.510000005</v>
      </c>
    </row>
    <row r="516" spans="1:6" ht="75" customHeight="1" outlineLevel="5" x14ac:dyDescent="0.25">
      <c r="A516" s="49" t="s">
        <v>406</v>
      </c>
      <c r="B516" s="47" t="s">
        <v>565</v>
      </c>
      <c r="C516" s="47" t="s">
        <v>72</v>
      </c>
      <c r="D516" s="47" t="s">
        <v>148</v>
      </c>
      <c r="E516" s="47" t="s">
        <v>6</v>
      </c>
      <c r="F516" s="85">
        <f>F517</f>
        <v>232256540</v>
      </c>
    </row>
    <row r="517" spans="1:6" ht="37.5" outlineLevel="5" x14ac:dyDescent="0.25">
      <c r="A517" s="46" t="s">
        <v>37</v>
      </c>
      <c r="B517" s="47" t="s">
        <v>565</v>
      </c>
      <c r="C517" s="47" t="s">
        <v>72</v>
      </c>
      <c r="D517" s="47" t="s">
        <v>148</v>
      </c>
      <c r="E517" s="47" t="s">
        <v>38</v>
      </c>
      <c r="F517" s="85">
        <f>F518</f>
        <v>232256540</v>
      </c>
    </row>
    <row r="518" spans="1:6" outlineLevel="5" x14ac:dyDescent="0.25">
      <c r="A518" s="46" t="s">
        <v>74</v>
      </c>
      <c r="B518" s="47" t="s">
        <v>565</v>
      </c>
      <c r="C518" s="47" t="s">
        <v>72</v>
      </c>
      <c r="D518" s="47" t="s">
        <v>148</v>
      </c>
      <c r="E518" s="47" t="s">
        <v>75</v>
      </c>
      <c r="F518" s="83">
        <v>232256540</v>
      </c>
    </row>
    <row r="519" spans="1:6" ht="75.75" customHeight="1" outlineLevel="5" x14ac:dyDescent="0.25">
      <c r="A519" s="48" t="s">
        <v>492</v>
      </c>
      <c r="B519" s="47" t="s">
        <v>565</v>
      </c>
      <c r="C519" s="47" t="s">
        <v>72</v>
      </c>
      <c r="D519" s="47" t="s">
        <v>493</v>
      </c>
      <c r="E519" s="47" t="s">
        <v>6</v>
      </c>
      <c r="F519" s="83">
        <f>F520</f>
        <v>11114600</v>
      </c>
    </row>
    <row r="520" spans="1:6" ht="37.5" outlineLevel="5" x14ac:dyDescent="0.25">
      <c r="A520" s="46" t="s">
        <v>37</v>
      </c>
      <c r="B520" s="47" t="s">
        <v>565</v>
      </c>
      <c r="C520" s="47" t="s">
        <v>72</v>
      </c>
      <c r="D520" s="47" t="s">
        <v>493</v>
      </c>
      <c r="E520" s="47" t="s">
        <v>38</v>
      </c>
      <c r="F520" s="83">
        <f>F521</f>
        <v>11114600</v>
      </c>
    </row>
    <row r="521" spans="1:6" outlineLevel="5" x14ac:dyDescent="0.25">
      <c r="A521" s="46" t="s">
        <v>74</v>
      </c>
      <c r="B521" s="47" t="s">
        <v>565</v>
      </c>
      <c r="C521" s="47" t="s">
        <v>72</v>
      </c>
      <c r="D521" s="47" t="s">
        <v>493</v>
      </c>
      <c r="E521" s="47" t="s">
        <v>75</v>
      </c>
      <c r="F521" s="83">
        <v>11114600</v>
      </c>
    </row>
    <row r="522" spans="1:6" ht="18" customHeight="1" outlineLevel="5" x14ac:dyDescent="0.25">
      <c r="A522" s="80" t="s">
        <v>206</v>
      </c>
      <c r="B522" s="47" t="s">
        <v>565</v>
      </c>
      <c r="C522" s="47" t="s">
        <v>72</v>
      </c>
      <c r="D522" s="47" t="s">
        <v>221</v>
      </c>
      <c r="E522" s="47" t="s">
        <v>6</v>
      </c>
      <c r="F522" s="83">
        <f>F523+F526+F532+F535+F529</f>
        <v>10756745.42</v>
      </c>
    </row>
    <row r="523" spans="1:6" outlineLevel="5" x14ac:dyDescent="0.25">
      <c r="A523" s="46" t="s">
        <v>269</v>
      </c>
      <c r="B523" s="47" t="s">
        <v>565</v>
      </c>
      <c r="C523" s="47" t="s">
        <v>72</v>
      </c>
      <c r="D523" s="47" t="s">
        <v>270</v>
      </c>
      <c r="E523" s="47" t="s">
        <v>6</v>
      </c>
      <c r="F523" s="92">
        <f>F524</f>
        <v>277700</v>
      </c>
    </row>
    <row r="524" spans="1:6" ht="37.5" outlineLevel="5" x14ac:dyDescent="0.25">
      <c r="A524" s="46" t="s">
        <v>37</v>
      </c>
      <c r="B524" s="47" t="s">
        <v>565</v>
      </c>
      <c r="C524" s="47" t="s">
        <v>72</v>
      </c>
      <c r="D524" s="47" t="s">
        <v>270</v>
      </c>
      <c r="E524" s="47" t="s">
        <v>38</v>
      </c>
      <c r="F524" s="92">
        <f>F525</f>
        <v>277700</v>
      </c>
    </row>
    <row r="525" spans="1:6" outlineLevel="5" x14ac:dyDescent="0.25">
      <c r="A525" s="46" t="s">
        <v>74</v>
      </c>
      <c r="B525" s="47" t="s">
        <v>565</v>
      </c>
      <c r="C525" s="47" t="s">
        <v>72</v>
      </c>
      <c r="D525" s="47" t="s">
        <v>270</v>
      </c>
      <c r="E525" s="47" t="s">
        <v>75</v>
      </c>
      <c r="F525" s="83">
        <v>277700</v>
      </c>
    </row>
    <row r="526" spans="1:6" outlineLevel="5" x14ac:dyDescent="0.25">
      <c r="A526" s="78" t="s">
        <v>313</v>
      </c>
      <c r="B526" s="47" t="s">
        <v>565</v>
      </c>
      <c r="C526" s="47" t="s">
        <v>72</v>
      </c>
      <c r="D526" s="47" t="s">
        <v>314</v>
      </c>
      <c r="E526" s="47" t="s">
        <v>6</v>
      </c>
      <c r="F526" s="92">
        <f>F527</f>
        <v>720000</v>
      </c>
    </row>
    <row r="527" spans="1:6" ht="37.5" outlineLevel="5" x14ac:dyDescent="0.25">
      <c r="A527" s="46" t="s">
        <v>37</v>
      </c>
      <c r="B527" s="47" t="s">
        <v>565</v>
      </c>
      <c r="C527" s="47" t="s">
        <v>72</v>
      </c>
      <c r="D527" s="47" t="s">
        <v>314</v>
      </c>
      <c r="E527" s="47" t="s">
        <v>38</v>
      </c>
      <c r="F527" s="92">
        <f>F528</f>
        <v>720000</v>
      </c>
    </row>
    <row r="528" spans="1:6" outlineLevel="5" x14ac:dyDescent="0.25">
      <c r="A528" s="46" t="s">
        <v>74</v>
      </c>
      <c r="B528" s="47" t="s">
        <v>565</v>
      </c>
      <c r="C528" s="47" t="s">
        <v>72</v>
      </c>
      <c r="D528" s="47" t="s">
        <v>314</v>
      </c>
      <c r="E528" s="47" t="s">
        <v>75</v>
      </c>
      <c r="F528" s="83">
        <v>720000</v>
      </c>
    </row>
    <row r="529" spans="1:6" ht="37.5" outlineLevel="5" x14ac:dyDescent="0.25">
      <c r="A529" s="80" t="s">
        <v>480</v>
      </c>
      <c r="B529" s="47" t="s">
        <v>565</v>
      </c>
      <c r="C529" s="47" t="s">
        <v>72</v>
      </c>
      <c r="D529" s="47" t="s">
        <v>774</v>
      </c>
      <c r="E529" s="47" t="s">
        <v>6</v>
      </c>
      <c r="F529" s="83">
        <f>F530</f>
        <v>1879885</v>
      </c>
    </row>
    <row r="530" spans="1:6" ht="37.5" outlineLevel="5" x14ac:dyDescent="0.25">
      <c r="A530" s="46" t="s">
        <v>37</v>
      </c>
      <c r="B530" s="47" t="s">
        <v>565</v>
      </c>
      <c r="C530" s="47" t="s">
        <v>72</v>
      </c>
      <c r="D530" s="47" t="s">
        <v>774</v>
      </c>
      <c r="E530" s="47" t="s">
        <v>38</v>
      </c>
      <c r="F530" s="83">
        <f>F531</f>
        <v>1879885</v>
      </c>
    </row>
    <row r="531" spans="1:6" outlineLevel="5" x14ac:dyDescent="0.25">
      <c r="A531" s="46" t="s">
        <v>74</v>
      </c>
      <c r="B531" s="47" t="s">
        <v>565</v>
      </c>
      <c r="C531" s="47" t="s">
        <v>72</v>
      </c>
      <c r="D531" s="47" t="s">
        <v>774</v>
      </c>
      <c r="E531" s="47" t="s">
        <v>75</v>
      </c>
      <c r="F531" s="83">
        <v>1879885</v>
      </c>
    </row>
    <row r="532" spans="1:6" ht="56.25" outlineLevel="5" x14ac:dyDescent="0.25">
      <c r="A532" s="51" t="s">
        <v>640</v>
      </c>
      <c r="B532" s="47" t="s">
        <v>565</v>
      </c>
      <c r="C532" s="47" t="s">
        <v>72</v>
      </c>
      <c r="D532" s="47" t="s">
        <v>641</v>
      </c>
      <c r="E532" s="47" t="s">
        <v>6</v>
      </c>
      <c r="F532" s="83">
        <f>F533</f>
        <v>7642785.4199999999</v>
      </c>
    </row>
    <row r="533" spans="1:6" ht="37.5" outlineLevel="5" x14ac:dyDescent="0.25">
      <c r="A533" s="46" t="s">
        <v>37</v>
      </c>
      <c r="B533" s="47" t="s">
        <v>565</v>
      </c>
      <c r="C533" s="47" t="s">
        <v>72</v>
      </c>
      <c r="D533" s="47" t="s">
        <v>641</v>
      </c>
      <c r="E533" s="47" t="s">
        <v>38</v>
      </c>
      <c r="F533" s="83">
        <f>F534</f>
        <v>7642785.4199999999</v>
      </c>
    </row>
    <row r="534" spans="1:6" outlineLevel="5" x14ac:dyDescent="0.25">
      <c r="A534" s="46" t="s">
        <v>74</v>
      </c>
      <c r="B534" s="47" t="s">
        <v>565</v>
      </c>
      <c r="C534" s="47" t="s">
        <v>72</v>
      </c>
      <c r="D534" s="47" t="s">
        <v>641</v>
      </c>
      <c r="E534" s="47" t="s">
        <v>75</v>
      </c>
      <c r="F534" s="83">
        <v>7642785.4199999999</v>
      </c>
    </row>
    <row r="535" spans="1:6" ht="37.5" outlineLevel="5" x14ac:dyDescent="0.25">
      <c r="A535" s="46" t="s">
        <v>464</v>
      </c>
      <c r="B535" s="47" t="s">
        <v>565</v>
      </c>
      <c r="C535" s="47" t="s">
        <v>72</v>
      </c>
      <c r="D535" s="47" t="s">
        <v>465</v>
      </c>
      <c r="E535" s="47" t="s">
        <v>6</v>
      </c>
      <c r="F535" s="83">
        <f>F536</f>
        <v>236375</v>
      </c>
    </row>
    <row r="536" spans="1:6" ht="37.5" outlineLevel="5" x14ac:dyDescent="0.25">
      <c r="A536" s="46" t="s">
        <v>37</v>
      </c>
      <c r="B536" s="47" t="s">
        <v>565</v>
      </c>
      <c r="C536" s="47" t="s">
        <v>72</v>
      </c>
      <c r="D536" s="47" t="s">
        <v>465</v>
      </c>
      <c r="E536" s="47" t="s">
        <v>38</v>
      </c>
      <c r="F536" s="83">
        <f>F537</f>
        <v>236375</v>
      </c>
    </row>
    <row r="537" spans="1:6" outlineLevel="5" x14ac:dyDescent="0.25">
      <c r="A537" s="46" t="s">
        <v>74</v>
      </c>
      <c r="B537" s="47" t="s">
        <v>565</v>
      </c>
      <c r="C537" s="47" t="s">
        <v>72</v>
      </c>
      <c r="D537" s="47" t="s">
        <v>465</v>
      </c>
      <c r="E537" s="47" t="s">
        <v>75</v>
      </c>
      <c r="F537" s="83">
        <v>236375</v>
      </c>
    </row>
    <row r="538" spans="1:6" ht="37.5" outlineLevel="5" x14ac:dyDescent="0.25">
      <c r="A538" s="80" t="s">
        <v>277</v>
      </c>
      <c r="B538" s="47" t="s">
        <v>565</v>
      </c>
      <c r="C538" s="47" t="s">
        <v>72</v>
      </c>
      <c r="D538" s="47" t="s">
        <v>224</v>
      </c>
      <c r="E538" s="47" t="s">
        <v>6</v>
      </c>
      <c r="F538" s="83">
        <f>F539</f>
        <v>6226250</v>
      </c>
    </row>
    <row r="539" spans="1:6" ht="93.75" outlineLevel="5" x14ac:dyDescent="0.25">
      <c r="A539" s="195" t="s">
        <v>705</v>
      </c>
      <c r="B539" s="47" t="s">
        <v>565</v>
      </c>
      <c r="C539" s="47" t="s">
        <v>72</v>
      </c>
      <c r="D539" s="47" t="s">
        <v>706</v>
      </c>
      <c r="E539" s="47" t="s">
        <v>6</v>
      </c>
      <c r="F539" s="83">
        <f>F540</f>
        <v>6226250</v>
      </c>
    </row>
    <row r="540" spans="1:6" ht="37.5" outlineLevel="5" x14ac:dyDescent="0.25">
      <c r="A540" s="46" t="s">
        <v>37</v>
      </c>
      <c r="B540" s="47" t="s">
        <v>565</v>
      </c>
      <c r="C540" s="47" t="s">
        <v>72</v>
      </c>
      <c r="D540" s="47" t="s">
        <v>706</v>
      </c>
      <c r="E540" s="47" t="s">
        <v>38</v>
      </c>
      <c r="F540" s="83">
        <f>F541</f>
        <v>6226250</v>
      </c>
    </row>
    <row r="541" spans="1:6" outlineLevel="5" x14ac:dyDescent="0.25">
      <c r="A541" s="46" t="s">
        <v>74</v>
      </c>
      <c r="B541" s="47" t="s">
        <v>565</v>
      </c>
      <c r="C541" s="47" t="s">
        <v>72</v>
      </c>
      <c r="D541" s="47" t="s">
        <v>706</v>
      </c>
      <c r="E541" s="47" t="s">
        <v>75</v>
      </c>
      <c r="F541" s="83">
        <f>6226250</f>
        <v>6226250</v>
      </c>
    </row>
    <row r="542" spans="1:6" outlineLevel="5" x14ac:dyDescent="0.25">
      <c r="A542" s="51" t="s">
        <v>490</v>
      </c>
      <c r="B542" s="47" t="s">
        <v>565</v>
      </c>
      <c r="C542" s="47" t="s">
        <v>72</v>
      </c>
      <c r="D542" s="47" t="s">
        <v>315</v>
      </c>
      <c r="E542" s="47" t="s">
        <v>6</v>
      </c>
      <c r="F542" s="83">
        <f>F543</f>
        <v>3167109.77</v>
      </c>
    </row>
    <row r="543" spans="1:6" ht="39.75" customHeight="1" outlineLevel="5" x14ac:dyDescent="0.25">
      <c r="A543" s="46" t="s">
        <v>491</v>
      </c>
      <c r="B543" s="47" t="s">
        <v>565</v>
      </c>
      <c r="C543" s="47" t="s">
        <v>72</v>
      </c>
      <c r="D543" s="47" t="s">
        <v>701</v>
      </c>
      <c r="E543" s="47" t="s">
        <v>6</v>
      </c>
      <c r="F543" s="83">
        <f>F544</f>
        <v>3167109.77</v>
      </c>
    </row>
    <row r="544" spans="1:6" ht="37.5" outlineLevel="5" x14ac:dyDescent="0.25">
      <c r="A544" s="46" t="s">
        <v>37</v>
      </c>
      <c r="B544" s="47" t="s">
        <v>565</v>
      </c>
      <c r="C544" s="47" t="s">
        <v>72</v>
      </c>
      <c r="D544" s="47" t="s">
        <v>701</v>
      </c>
      <c r="E544" s="47" t="s">
        <v>38</v>
      </c>
      <c r="F544" s="83">
        <f>F545</f>
        <v>3167109.77</v>
      </c>
    </row>
    <row r="545" spans="1:8" outlineLevel="5" x14ac:dyDescent="0.25">
      <c r="A545" s="46" t="s">
        <v>74</v>
      </c>
      <c r="B545" s="47" t="s">
        <v>565</v>
      </c>
      <c r="C545" s="47" t="s">
        <v>72</v>
      </c>
      <c r="D545" s="47" t="s">
        <v>701</v>
      </c>
      <c r="E545" s="47" t="s">
        <v>75</v>
      </c>
      <c r="F545" s="83">
        <v>3167109.77</v>
      </c>
    </row>
    <row r="546" spans="1:8" outlineLevel="5" x14ac:dyDescent="0.25">
      <c r="A546" s="46" t="s">
        <v>258</v>
      </c>
      <c r="B546" s="47" t="s">
        <v>565</v>
      </c>
      <c r="C546" s="47" t="s">
        <v>257</v>
      </c>
      <c r="D546" s="47" t="s">
        <v>126</v>
      </c>
      <c r="E546" s="47" t="s">
        <v>6</v>
      </c>
      <c r="F546" s="92">
        <f>F547</f>
        <v>24173790</v>
      </c>
    </row>
    <row r="547" spans="1:8" s="74" customFormat="1" ht="37.5" outlineLevel="5" x14ac:dyDescent="0.25">
      <c r="A547" s="79" t="s">
        <v>401</v>
      </c>
      <c r="B547" s="62" t="s">
        <v>565</v>
      </c>
      <c r="C547" s="62" t="s">
        <v>257</v>
      </c>
      <c r="D547" s="62" t="s">
        <v>138</v>
      </c>
      <c r="E547" s="62" t="s">
        <v>6</v>
      </c>
      <c r="F547" s="91">
        <f>F548</f>
        <v>24173790</v>
      </c>
      <c r="G547" s="75"/>
      <c r="H547" s="75"/>
    </row>
    <row r="548" spans="1:8" ht="38.25" customHeight="1" outlineLevel="4" x14ac:dyDescent="0.25">
      <c r="A548" s="46" t="s">
        <v>407</v>
      </c>
      <c r="B548" s="47" t="s">
        <v>565</v>
      </c>
      <c r="C548" s="47" t="s">
        <v>257</v>
      </c>
      <c r="D548" s="47" t="s">
        <v>149</v>
      </c>
      <c r="E548" s="47" t="s">
        <v>6</v>
      </c>
      <c r="F548" s="85">
        <f>F549+F556+F566+F553</f>
        <v>24173790</v>
      </c>
    </row>
    <row r="549" spans="1:8" ht="37.5" outlineLevel="4" x14ac:dyDescent="0.25">
      <c r="A549" s="49" t="s">
        <v>207</v>
      </c>
      <c r="B549" s="47" t="s">
        <v>565</v>
      </c>
      <c r="C549" s="47" t="s">
        <v>257</v>
      </c>
      <c r="D549" s="47" t="s">
        <v>225</v>
      </c>
      <c r="E549" s="47" t="s">
        <v>6</v>
      </c>
      <c r="F549" s="85">
        <f>F550</f>
        <v>23484740</v>
      </c>
    </row>
    <row r="550" spans="1:8" ht="56.25" outlineLevel="5" x14ac:dyDescent="0.25">
      <c r="A550" s="46" t="s">
        <v>115</v>
      </c>
      <c r="B550" s="47" t="s">
        <v>565</v>
      </c>
      <c r="C550" s="47" t="s">
        <v>257</v>
      </c>
      <c r="D550" s="47" t="s">
        <v>151</v>
      </c>
      <c r="E550" s="47" t="s">
        <v>6</v>
      </c>
      <c r="F550" s="85">
        <f>F551</f>
        <v>23484740</v>
      </c>
    </row>
    <row r="551" spans="1:8" ht="37.5" outlineLevel="6" x14ac:dyDescent="0.25">
      <c r="A551" s="46" t="s">
        <v>37</v>
      </c>
      <c r="B551" s="47" t="s">
        <v>565</v>
      </c>
      <c r="C551" s="47" t="s">
        <v>257</v>
      </c>
      <c r="D551" s="47" t="s">
        <v>151</v>
      </c>
      <c r="E551" s="47" t="s">
        <v>38</v>
      </c>
      <c r="F551" s="85">
        <f>F552</f>
        <v>23484740</v>
      </c>
    </row>
    <row r="552" spans="1:8" outlineLevel="7" x14ac:dyDescent="0.25">
      <c r="A552" s="46" t="s">
        <v>74</v>
      </c>
      <c r="B552" s="47" t="s">
        <v>565</v>
      </c>
      <c r="C552" s="47" t="s">
        <v>257</v>
      </c>
      <c r="D552" s="47" t="s">
        <v>151</v>
      </c>
      <c r="E552" s="47" t="s">
        <v>75</v>
      </c>
      <c r="F552" s="83">
        <v>23484740</v>
      </c>
    </row>
    <row r="553" spans="1:8" ht="37.5" outlineLevel="7" x14ac:dyDescent="0.25">
      <c r="A553" s="46" t="s">
        <v>798</v>
      </c>
      <c r="B553" s="47" t="s">
        <v>565</v>
      </c>
      <c r="C553" s="47" t="s">
        <v>257</v>
      </c>
      <c r="D553" s="47" t="s">
        <v>799</v>
      </c>
      <c r="E553" s="47" t="s">
        <v>6</v>
      </c>
      <c r="F553" s="83">
        <f>F554</f>
        <v>401100</v>
      </c>
    </row>
    <row r="554" spans="1:8" ht="37.5" outlineLevel="7" x14ac:dyDescent="0.25">
      <c r="A554" s="46" t="s">
        <v>37</v>
      </c>
      <c r="B554" s="47" t="s">
        <v>565</v>
      </c>
      <c r="C554" s="47" t="s">
        <v>257</v>
      </c>
      <c r="D554" s="47" t="s">
        <v>800</v>
      </c>
      <c r="E554" s="47" t="s">
        <v>38</v>
      </c>
      <c r="F554" s="83">
        <f>F555</f>
        <v>401100</v>
      </c>
    </row>
    <row r="555" spans="1:8" outlineLevel="7" x14ac:dyDescent="0.25">
      <c r="A555" s="46" t="s">
        <v>74</v>
      </c>
      <c r="B555" s="47" t="s">
        <v>565</v>
      </c>
      <c r="C555" s="47" t="s">
        <v>257</v>
      </c>
      <c r="D555" s="47" t="s">
        <v>800</v>
      </c>
      <c r="E555" s="47" t="s">
        <v>75</v>
      </c>
      <c r="F555" s="83">
        <v>401100</v>
      </c>
    </row>
    <row r="556" spans="1:8" ht="37.5" outlineLevel="7" x14ac:dyDescent="0.25">
      <c r="A556" s="49" t="s">
        <v>408</v>
      </c>
      <c r="B556" s="47" t="s">
        <v>565</v>
      </c>
      <c r="C556" s="47" t="s">
        <v>257</v>
      </c>
      <c r="D556" s="47" t="s">
        <v>226</v>
      </c>
      <c r="E556" s="47" t="s">
        <v>6</v>
      </c>
      <c r="F556" s="83">
        <f>F557+F563+F570+F560</f>
        <v>287950</v>
      </c>
    </row>
    <row r="557" spans="1:8" outlineLevel="7" x14ac:dyDescent="0.25">
      <c r="A557" s="46" t="s">
        <v>269</v>
      </c>
      <c r="B557" s="47" t="s">
        <v>565</v>
      </c>
      <c r="C557" s="47" t="s">
        <v>257</v>
      </c>
      <c r="D557" s="47" t="s">
        <v>290</v>
      </c>
      <c r="E557" s="47" t="s">
        <v>6</v>
      </c>
      <c r="F557" s="92">
        <f>F558</f>
        <v>24800</v>
      </c>
    </row>
    <row r="558" spans="1:8" ht="37.5" outlineLevel="7" x14ac:dyDescent="0.25">
      <c r="A558" s="46" t="s">
        <v>37</v>
      </c>
      <c r="B558" s="47" t="s">
        <v>565</v>
      </c>
      <c r="C558" s="47" t="s">
        <v>257</v>
      </c>
      <c r="D558" s="47" t="s">
        <v>290</v>
      </c>
      <c r="E558" s="47" t="s">
        <v>38</v>
      </c>
      <c r="F558" s="92">
        <f>F559</f>
        <v>24800</v>
      </c>
    </row>
    <row r="559" spans="1:8" outlineLevel="7" x14ac:dyDescent="0.25">
      <c r="A559" s="46" t="s">
        <v>74</v>
      </c>
      <c r="B559" s="47" t="s">
        <v>565</v>
      </c>
      <c r="C559" s="47" t="s">
        <v>257</v>
      </c>
      <c r="D559" s="47" t="s">
        <v>290</v>
      </c>
      <c r="E559" s="47" t="s">
        <v>75</v>
      </c>
      <c r="F559" s="83">
        <v>24800</v>
      </c>
    </row>
    <row r="560" spans="1:8" outlineLevel="7" x14ac:dyDescent="0.25">
      <c r="A560" s="78" t="s">
        <v>313</v>
      </c>
      <c r="B560" s="47" t="s">
        <v>565</v>
      </c>
      <c r="C560" s="47" t="s">
        <v>257</v>
      </c>
      <c r="D560" s="47" t="s">
        <v>794</v>
      </c>
      <c r="E560" s="47" t="s">
        <v>6</v>
      </c>
      <c r="F560" s="83">
        <f>F561</f>
        <v>125650</v>
      </c>
    </row>
    <row r="561" spans="1:8" ht="37.5" outlineLevel="7" x14ac:dyDescent="0.25">
      <c r="A561" s="46" t="s">
        <v>37</v>
      </c>
      <c r="B561" s="47" t="s">
        <v>565</v>
      </c>
      <c r="C561" s="47" t="s">
        <v>257</v>
      </c>
      <c r="D561" s="47" t="s">
        <v>794</v>
      </c>
      <c r="E561" s="47" t="s">
        <v>38</v>
      </c>
      <c r="F561" s="83">
        <f>F562</f>
        <v>125650</v>
      </c>
    </row>
    <row r="562" spans="1:8" outlineLevel="7" x14ac:dyDescent="0.25">
      <c r="A562" s="46" t="s">
        <v>74</v>
      </c>
      <c r="B562" s="47" t="s">
        <v>565</v>
      </c>
      <c r="C562" s="47" t="s">
        <v>257</v>
      </c>
      <c r="D562" s="47" t="s">
        <v>794</v>
      </c>
      <c r="E562" s="47" t="s">
        <v>75</v>
      </c>
      <c r="F562" s="83">
        <v>125650</v>
      </c>
    </row>
    <row r="563" spans="1:8" outlineLevel="5" x14ac:dyDescent="0.25">
      <c r="A563" s="46" t="s">
        <v>112</v>
      </c>
      <c r="B563" s="47" t="s">
        <v>565</v>
      </c>
      <c r="C563" s="47" t="s">
        <v>257</v>
      </c>
      <c r="D563" s="47" t="s">
        <v>150</v>
      </c>
      <c r="E563" s="47" t="s">
        <v>6</v>
      </c>
      <c r="F563" s="85">
        <f>F564</f>
        <v>85500</v>
      </c>
    </row>
    <row r="564" spans="1:8" ht="37.5" outlineLevel="6" x14ac:dyDescent="0.25">
      <c r="A564" s="46" t="s">
        <v>37</v>
      </c>
      <c r="B564" s="47" t="s">
        <v>565</v>
      </c>
      <c r="C564" s="47" t="s">
        <v>257</v>
      </c>
      <c r="D564" s="47" t="s">
        <v>150</v>
      </c>
      <c r="E564" s="47" t="s">
        <v>38</v>
      </c>
      <c r="F564" s="85">
        <f>F565</f>
        <v>85500</v>
      </c>
    </row>
    <row r="565" spans="1:8" ht="17.25" customHeight="1" outlineLevel="7" x14ac:dyDescent="0.25">
      <c r="A565" s="46" t="s">
        <v>74</v>
      </c>
      <c r="B565" s="47" t="s">
        <v>565</v>
      </c>
      <c r="C565" s="47" t="s">
        <v>257</v>
      </c>
      <c r="D565" s="47" t="s">
        <v>150</v>
      </c>
      <c r="E565" s="47" t="s">
        <v>75</v>
      </c>
      <c r="F565" s="83">
        <v>85500</v>
      </c>
    </row>
    <row r="566" spans="1:8" ht="0.75" hidden="1" customHeight="1" outlineLevel="7" x14ac:dyDescent="0.25">
      <c r="A566" s="46" t="s">
        <v>384</v>
      </c>
      <c r="B566" s="47" t="s">
        <v>565</v>
      </c>
      <c r="C566" s="47" t="s">
        <v>257</v>
      </c>
      <c r="D566" s="47" t="s">
        <v>306</v>
      </c>
      <c r="E566" s="47" t="s">
        <v>6</v>
      </c>
      <c r="F566" s="83">
        <f>F567</f>
        <v>0</v>
      </c>
    </row>
    <row r="567" spans="1:8" ht="39" hidden="1" customHeight="1" outlineLevel="7" x14ac:dyDescent="0.25">
      <c r="A567" s="46" t="s">
        <v>647</v>
      </c>
      <c r="B567" s="47" t="s">
        <v>565</v>
      </c>
      <c r="C567" s="47" t="s">
        <v>257</v>
      </c>
      <c r="D567" s="47" t="s">
        <v>648</v>
      </c>
      <c r="E567" s="47" t="s">
        <v>6</v>
      </c>
      <c r="F567" s="83">
        <f>F568</f>
        <v>0</v>
      </c>
    </row>
    <row r="568" spans="1:8" ht="37.5" hidden="1" outlineLevel="7" x14ac:dyDescent="0.25">
      <c r="A568" s="46" t="s">
        <v>37</v>
      </c>
      <c r="B568" s="47" t="s">
        <v>565</v>
      </c>
      <c r="C568" s="47" t="s">
        <v>257</v>
      </c>
      <c r="D568" s="47" t="s">
        <v>648</v>
      </c>
      <c r="E568" s="47" t="s">
        <v>38</v>
      </c>
      <c r="F568" s="83">
        <f>F569</f>
        <v>0</v>
      </c>
    </row>
    <row r="569" spans="1:8" hidden="1" outlineLevel="7" x14ac:dyDescent="0.25">
      <c r="A569" s="46" t="s">
        <v>74</v>
      </c>
      <c r="B569" s="47" t="s">
        <v>565</v>
      </c>
      <c r="C569" s="47" t="s">
        <v>257</v>
      </c>
      <c r="D569" s="47" t="s">
        <v>648</v>
      </c>
      <c r="E569" s="47" t="s">
        <v>75</v>
      </c>
      <c r="F569" s="83">
        <v>0</v>
      </c>
    </row>
    <row r="570" spans="1:8" ht="37.5" outlineLevel="7" x14ac:dyDescent="0.25">
      <c r="A570" s="80" t="s">
        <v>480</v>
      </c>
      <c r="B570" s="47" t="s">
        <v>565</v>
      </c>
      <c r="C570" s="47" t="s">
        <v>257</v>
      </c>
      <c r="D570" s="199" t="s">
        <v>785</v>
      </c>
      <c r="E570" s="47" t="s">
        <v>6</v>
      </c>
      <c r="F570" s="83">
        <f>F571</f>
        <v>52000</v>
      </c>
    </row>
    <row r="571" spans="1:8" ht="37.5" outlineLevel="7" x14ac:dyDescent="0.25">
      <c r="A571" s="46" t="s">
        <v>37</v>
      </c>
      <c r="B571" s="47" t="s">
        <v>565</v>
      </c>
      <c r="C571" s="47" t="s">
        <v>257</v>
      </c>
      <c r="D571" s="47" t="s">
        <v>785</v>
      </c>
      <c r="E571" s="47" t="s">
        <v>38</v>
      </c>
      <c r="F571" s="83">
        <f>F572</f>
        <v>52000</v>
      </c>
    </row>
    <row r="572" spans="1:8" outlineLevel="7" x14ac:dyDescent="0.25">
      <c r="A572" s="46" t="s">
        <v>74</v>
      </c>
      <c r="B572" s="47" t="s">
        <v>565</v>
      </c>
      <c r="C572" s="47" t="s">
        <v>257</v>
      </c>
      <c r="D572" s="47" t="s">
        <v>785</v>
      </c>
      <c r="E572" s="47" t="s">
        <v>75</v>
      </c>
      <c r="F572" s="83">
        <v>52000</v>
      </c>
    </row>
    <row r="573" spans="1:8" outlineLevel="2" x14ac:dyDescent="0.25">
      <c r="A573" s="46" t="s">
        <v>76</v>
      </c>
      <c r="B573" s="47" t="s">
        <v>565</v>
      </c>
      <c r="C573" s="47" t="s">
        <v>77</v>
      </c>
      <c r="D573" s="47" t="s">
        <v>126</v>
      </c>
      <c r="E573" s="47" t="s">
        <v>6</v>
      </c>
      <c r="F573" s="85">
        <f>F574</f>
        <v>2714547.6</v>
      </c>
    </row>
    <row r="574" spans="1:8" s="74" customFormat="1" ht="37.5" outlineLevel="3" x14ac:dyDescent="0.25">
      <c r="A574" s="79" t="s">
        <v>401</v>
      </c>
      <c r="B574" s="62" t="s">
        <v>565</v>
      </c>
      <c r="C574" s="62" t="s">
        <v>77</v>
      </c>
      <c r="D574" s="62" t="s">
        <v>138</v>
      </c>
      <c r="E574" s="62" t="s">
        <v>6</v>
      </c>
      <c r="F574" s="87">
        <f>F575</f>
        <v>2714547.6</v>
      </c>
      <c r="G574" s="75"/>
      <c r="H574" s="75"/>
    </row>
    <row r="575" spans="1:8" ht="37.5" outlineLevel="3" x14ac:dyDescent="0.25">
      <c r="A575" s="46" t="s">
        <v>404</v>
      </c>
      <c r="B575" s="47" t="s">
        <v>565</v>
      </c>
      <c r="C575" s="47" t="s">
        <v>77</v>
      </c>
      <c r="D575" s="47" t="s">
        <v>146</v>
      </c>
      <c r="E575" s="47" t="s">
        <v>6</v>
      </c>
      <c r="F575" s="85">
        <f>F576+F580+F588</f>
        <v>2714547.6</v>
      </c>
    </row>
    <row r="576" spans="1:8" ht="19.5" customHeight="1" outlineLevel="3" x14ac:dyDescent="0.25">
      <c r="A576" s="80" t="s">
        <v>206</v>
      </c>
      <c r="B576" s="47" t="s">
        <v>565</v>
      </c>
      <c r="C576" s="47" t="s">
        <v>77</v>
      </c>
      <c r="D576" s="47" t="s">
        <v>221</v>
      </c>
      <c r="E576" s="47" t="s">
        <v>6</v>
      </c>
      <c r="F576" s="85">
        <f>F577</f>
        <v>70000</v>
      </c>
    </row>
    <row r="577" spans="1:6" outlineLevel="3" x14ac:dyDescent="0.25">
      <c r="A577" s="46" t="s">
        <v>436</v>
      </c>
      <c r="B577" s="47" t="s">
        <v>565</v>
      </c>
      <c r="C577" s="47" t="s">
        <v>77</v>
      </c>
      <c r="D577" s="47" t="s">
        <v>236</v>
      </c>
      <c r="E577" s="47" t="s">
        <v>6</v>
      </c>
      <c r="F577" s="85">
        <f>F578</f>
        <v>70000</v>
      </c>
    </row>
    <row r="578" spans="1:6" ht="37.5" outlineLevel="3" x14ac:dyDescent="0.25">
      <c r="A578" s="46" t="s">
        <v>15</v>
      </c>
      <c r="B578" s="47" t="s">
        <v>565</v>
      </c>
      <c r="C578" s="47" t="s">
        <v>77</v>
      </c>
      <c r="D578" s="47" t="s">
        <v>236</v>
      </c>
      <c r="E578" s="47" t="s">
        <v>16</v>
      </c>
      <c r="F578" s="85">
        <f>F579</f>
        <v>70000</v>
      </c>
    </row>
    <row r="579" spans="1:6" ht="21" customHeight="1" outlineLevel="3" x14ac:dyDescent="0.25">
      <c r="A579" s="46" t="s">
        <v>17</v>
      </c>
      <c r="B579" s="47" t="s">
        <v>565</v>
      </c>
      <c r="C579" s="47" t="s">
        <v>77</v>
      </c>
      <c r="D579" s="47" t="s">
        <v>236</v>
      </c>
      <c r="E579" s="47" t="s">
        <v>18</v>
      </c>
      <c r="F579" s="83">
        <v>70000</v>
      </c>
    </row>
    <row r="580" spans="1:6" ht="37.5" outlineLevel="3" x14ac:dyDescent="0.25">
      <c r="A580" s="80" t="s">
        <v>277</v>
      </c>
      <c r="B580" s="47" t="s">
        <v>565</v>
      </c>
      <c r="C580" s="47" t="s">
        <v>77</v>
      </c>
      <c r="D580" s="47" t="s">
        <v>224</v>
      </c>
      <c r="E580" s="47" t="s">
        <v>6</v>
      </c>
      <c r="F580" s="83">
        <f>F581</f>
        <v>2520547.6</v>
      </c>
    </row>
    <row r="581" spans="1:6" ht="75" outlineLevel="3" x14ac:dyDescent="0.25">
      <c r="A581" s="29" t="s">
        <v>409</v>
      </c>
      <c r="B581" s="47" t="s">
        <v>565</v>
      </c>
      <c r="C581" s="47" t="s">
        <v>77</v>
      </c>
      <c r="D581" s="47" t="s">
        <v>152</v>
      </c>
      <c r="E581" s="47" t="s">
        <v>6</v>
      </c>
      <c r="F581" s="85">
        <f>F582+F586+F584</f>
        <v>2520547.6</v>
      </c>
    </row>
    <row r="582" spans="1:6" ht="37.5" outlineLevel="3" x14ac:dyDescent="0.25">
      <c r="A582" s="46" t="s">
        <v>15</v>
      </c>
      <c r="B582" s="47" t="s">
        <v>565</v>
      </c>
      <c r="C582" s="47" t="s">
        <v>77</v>
      </c>
      <c r="D582" s="47" t="s">
        <v>152</v>
      </c>
      <c r="E582" s="47" t="s">
        <v>16</v>
      </c>
      <c r="F582" s="85">
        <f>F583</f>
        <v>2000</v>
      </c>
    </row>
    <row r="583" spans="1:6" ht="37.5" outlineLevel="3" x14ac:dyDescent="0.25">
      <c r="A583" s="46" t="s">
        <v>17</v>
      </c>
      <c r="B583" s="47" t="s">
        <v>565</v>
      </c>
      <c r="C583" s="47" t="s">
        <v>77</v>
      </c>
      <c r="D583" s="47" t="s">
        <v>152</v>
      </c>
      <c r="E583" s="47" t="s">
        <v>18</v>
      </c>
      <c r="F583" s="85">
        <v>2000</v>
      </c>
    </row>
    <row r="584" spans="1:6" outlineLevel="3" x14ac:dyDescent="0.25">
      <c r="A584" s="46" t="s">
        <v>90</v>
      </c>
      <c r="B584" s="47" t="s">
        <v>565</v>
      </c>
      <c r="C584" s="47" t="s">
        <v>77</v>
      </c>
      <c r="D584" s="47" t="s">
        <v>152</v>
      </c>
      <c r="E584" s="47" t="s">
        <v>91</v>
      </c>
      <c r="F584" s="85">
        <f>F585</f>
        <v>320000</v>
      </c>
    </row>
    <row r="585" spans="1:6" ht="37.5" outlineLevel="3" x14ac:dyDescent="0.25">
      <c r="A585" s="46" t="s">
        <v>97</v>
      </c>
      <c r="B585" s="47" t="s">
        <v>565</v>
      </c>
      <c r="C585" s="47" t="s">
        <v>77</v>
      </c>
      <c r="D585" s="47" t="s">
        <v>152</v>
      </c>
      <c r="E585" s="47" t="s">
        <v>98</v>
      </c>
      <c r="F585" s="83">
        <v>320000</v>
      </c>
    </row>
    <row r="586" spans="1:6" ht="37.5" outlineLevel="3" x14ac:dyDescent="0.25">
      <c r="A586" s="46" t="s">
        <v>37</v>
      </c>
      <c r="B586" s="47" t="s">
        <v>565</v>
      </c>
      <c r="C586" s="47" t="s">
        <v>77</v>
      </c>
      <c r="D586" s="47" t="s">
        <v>152</v>
      </c>
      <c r="E586" s="47" t="s">
        <v>38</v>
      </c>
      <c r="F586" s="85">
        <f>F587</f>
        <v>2198547.6</v>
      </c>
    </row>
    <row r="587" spans="1:6" outlineLevel="3" x14ac:dyDescent="0.25">
      <c r="A587" s="46" t="s">
        <v>74</v>
      </c>
      <c r="B587" s="47" t="s">
        <v>565</v>
      </c>
      <c r="C587" s="47" t="s">
        <v>77</v>
      </c>
      <c r="D587" s="47" t="s">
        <v>152</v>
      </c>
      <c r="E587" s="47" t="s">
        <v>75</v>
      </c>
      <c r="F587" s="83">
        <v>2198547.6</v>
      </c>
    </row>
    <row r="588" spans="1:6" outlineLevel="3" x14ac:dyDescent="0.25">
      <c r="A588" s="51" t="s">
        <v>239</v>
      </c>
      <c r="B588" s="47" t="s">
        <v>565</v>
      </c>
      <c r="C588" s="47" t="s">
        <v>77</v>
      </c>
      <c r="D588" s="47" t="s">
        <v>238</v>
      </c>
      <c r="E588" s="47" t="s">
        <v>6</v>
      </c>
      <c r="F588" s="83">
        <f>F589</f>
        <v>124000</v>
      </c>
    </row>
    <row r="589" spans="1:6" outlineLevel="7" x14ac:dyDescent="0.25">
      <c r="A589" s="46" t="s">
        <v>78</v>
      </c>
      <c r="B589" s="47" t="s">
        <v>565</v>
      </c>
      <c r="C589" s="47" t="s">
        <v>77</v>
      </c>
      <c r="D589" s="47" t="s">
        <v>153</v>
      </c>
      <c r="E589" s="47" t="s">
        <v>6</v>
      </c>
      <c r="F589" s="85">
        <f>F590</f>
        <v>124000</v>
      </c>
    </row>
    <row r="590" spans="1:6" ht="37.5" outlineLevel="7" x14ac:dyDescent="0.25">
      <c r="A590" s="46" t="s">
        <v>15</v>
      </c>
      <c r="B590" s="47" t="s">
        <v>565</v>
      </c>
      <c r="C590" s="47" t="s">
        <v>77</v>
      </c>
      <c r="D590" s="47" t="s">
        <v>153</v>
      </c>
      <c r="E590" s="47" t="s">
        <v>16</v>
      </c>
      <c r="F590" s="85">
        <f>F591</f>
        <v>124000</v>
      </c>
    </row>
    <row r="591" spans="1:6" ht="23.25" customHeight="1" outlineLevel="7" x14ac:dyDescent="0.25">
      <c r="A591" s="46" t="s">
        <v>17</v>
      </c>
      <c r="B591" s="47" t="s">
        <v>565</v>
      </c>
      <c r="C591" s="47" t="s">
        <v>77</v>
      </c>
      <c r="D591" s="47" t="s">
        <v>153</v>
      </c>
      <c r="E591" s="47" t="s">
        <v>18</v>
      </c>
      <c r="F591" s="83">
        <v>124000</v>
      </c>
    </row>
    <row r="592" spans="1:6" outlineLevel="2" x14ac:dyDescent="0.25">
      <c r="A592" s="46" t="s">
        <v>116</v>
      </c>
      <c r="B592" s="47" t="s">
        <v>565</v>
      </c>
      <c r="C592" s="47" t="s">
        <v>117</v>
      </c>
      <c r="D592" s="47" t="s">
        <v>126</v>
      </c>
      <c r="E592" s="47" t="s">
        <v>6</v>
      </c>
      <c r="F592" s="85">
        <f>F593</f>
        <v>20997550</v>
      </c>
    </row>
    <row r="593" spans="1:8" s="74" customFormat="1" ht="37.5" outlineLevel="3" x14ac:dyDescent="0.25">
      <c r="A593" s="79" t="s">
        <v>410</v>
      </c>
      <c r="B593" s="62" t="s">
        <v>565</v>
      </c>
      <c r="C593" s="62" t="s">
        <v>117</v>
      </c>
      <c r="D593" s="62" t="s">
        <v>138</v>
      </c>
      <c r="E593" s="62" t="s">
        <v>6</v>
      </c>
      <c r="F593" s="93">
        <f>F594</f>
        <v>20997550</v>
      </c>
      <c r="G593" s="75"/>
      <c r="H593" s="75"/>
    </row>
    <row r="594" spans="1:8" s="74" customFormat="1" ht="37.5" outlineLevel="3" x14ac:dyDescent="0.25">
      <c r="A594" s="49" t="s">
        <v>209</v>
      </c>
      <c r="B594" s="47" t="s">
        <v>565</v>
      </c>
      <c r="C594" s="47" t="s">
        <v>117</v>
      </c>
      <c r="D594" s="47" t="s">
        <v>227</v>
      </c>
      <c r="E594" s="47" t="s">
        <v>6</v>
      </c>
      <c r="F594" s="87">
        <f>F595+F602+F609</f>
        <v>20997550</v>
      </c>
      <c r="G594" s="75"/>
      <c r="H594" s="75"/>
    </row>
    <row r="595" spans="1:8" ht="56.25" outlineLevel="5" x14ac:dyDescent="0.25">
      <c r="A595" s="46" t="s">
        <v>522</v>
      </c>
      <c r="B595" s="47" t="s">
        <v>565</v>
      </c>
      <c r="C595" s="47" t="s">
        <v>117</v>
      </c>
      <c r="D595" s="47" t="s">
        <v>564</v>
      </c>
      <c r="E595" s="47" t="s">
        <v>6</v>
      </c>
      <c r="F595" s="85">
        <f>F596+F598+F600</f>
        <v>4879020</v>
      </c>
    </row>
    <row r="596" spans="1:8" ht="75" outlineLevel="6" x14ac:dyDescent="0.25">
      <c r="A596" s="46" t="s">
        <v>11</v>
      </c>
      <c r="B596" s="47" t="s">
        <v>565</v>
      </c>
      <c r="C596" s="47" t="s">
        <v>117</v>
      </c>
      <c r="D596" s="47" t="s">
        <v>564</v>
      </c>
      <c r="E596" s="47" t="s">
        <v>12</v>
      </c>
      <c r="F596" s="85">
        <f>F597</f>
        <v>4381020</v>
      </c>
    </row>
    <row r="597" spans="1:8" ht="37.5" outlineLevel="7" x14ac:dyDescent="0.25">
      <c r="A597" s="46" t="s">
        <v>13</v>
      </c>
      <c r="B597" s="47" t="s">
        <v>565</v>
      </c>
      <c r="C597" s="47" t="s">
        <v>117</v>
      </c>
      <c r="D597" s="47" t="s">
        <v>564</v>
      </c>
      <c r="E597" s="47" t="s">
        <v>14</v>
      </c>
      <c r="F597" s="83">
        <v>4381020</v>
      </c>
    </row>
    <row r="598" spans="1:8" ht="37.5" outlineLevel="6" x14ac:dyDescent="0.25">
      <c r="A598" s="46" t="s">
        <v>15</v>
      </c>
      <c r="B598" s="47" t="s">
        <v>565</v>
      </c>
      <c r="C598" s="47" t="s">
        <v>117</v>
      </c>
      <c r="D598" s="47" t="s">
        <v>564</v>
      </c>
      <c r="E598" s="47" t="s">
        <v>16</v>
      </c>
      <c r="F598" s="85">
        <f>F599</f>
        <v>310400</v>
      </c>
    </row>
    <row r="599" spans="1:8" ht="21" customHeight="1" outlineLevel="7" x14ac:dyDescent="0.25">
      <c r="A599" s="46" t="s">
        <v>17</v>
      </c>
      <c r="B599" s="47" t="s">
        <v>565</v>
      </c>
      <c r="C599" s="47" t="s">
        <v>117</v>
      </c>
      <c r="D599" s="47" t="s">
        <v>564</v>
      </c>
      <c r="E599" s="47" t="s">
        <v>18</v>
      </c>
      <c r="F599" s="83">
        <v>310400</v>
      </c>
    </row>
    <row r="600" spans="1:8" outlineLevel="7" x14ac:dyDescent="0.25">
      <c r="A600" s="46" t="s">
        <v>19</v>
      </c>
      <c r="B600" s="47" t="s">
        <v>565</v>
      </c>
      <c r="C600" s="47" t="s">
        <v>117</v>
      </c>
      <c r="D600" s="47" t="s">
        <v>564</v>
      </c>
      <c r="E600" s="47" t="s">
        <v>20</v>
      </c>
      <c r="F600" s="92">
        <f>F601</f>
        <v>187600</v>
      </c>
    </row>
    <row r="601" spans="1:8" outlineLevel="7" x14ac:dyDescent="0.25">
      <c r="A601" s="46" t="s">
        <v>21</v>
      </c>
      <c r="B601" s="47" t="s">
        <v>565</v>
      </c>
      <c r="C601" s="47" t="s">
        <v>117</v>
      </c>
      <c r="D601" s="47" t="s">
        <v>564</v>
      </c>
      <c r="E601" s="47" t="s">
        <v>22</v>
      </c>
      <c r="F601" s="83">
        <v>187600</v>
      </c>
    </row>
    <row r="602" spans="1:8" ht="37.5" outlineLevel="5" x14ac:dyDescent="0.25">
      <c r="A602" s="46" t="s">
        <v>33</v>
      </c>
      <c r="B602" s="47" t="s">
        <v>565</v>
      </c>
      <c r="C602" s="47" t="s">
        <v>117</v>
      </c>
      <c r="D602" s="47" t="s">
        <v>154</v>
      </c>
      <c r="E602" s="47" t="s">
        <v>6</v>
      </c>
      <c r="F602" s="85">
        <f>F603+F605+F607</f>
        <v>14094980</v>
      </c>
    </row>
    <row r="603" spans="1:8" ht="75" outlineLevel="6" x14ac:dyDescent="0.25">
      <c r="A603" s="46" t="s">
        <v>11</v>
      </c>
      <c r="B603" s="47" t="s">
        <v>565</v>
      </c>
      <c r="C603" s="47" t="s">
        <v>117</v>
      </c>
      <c r="D603" s="47" t="s">
        <v>154</v>
      </c>
      <c r="E603" s="47" t="s">
        <v>12</v>
      </c>
      <c r="F603" s="85">
        <f>F604</f>
        <v>11344780</v>
      </c>
    </row>
    <row r="604" spans="1:8" outlineLevel="7" x14ac:dyDescent="0.25">
      <c r="A604" s="46" t="s">
        <v>34</v>
      </c>
      <c r="B604" s="47" t="s">
        <v>565</v>
      </c>
      <c r="C604" s="47" t="s">
        <v>117</v>
      </c>
      <c r="D604" s="47" t="s">
        <v>154</v>
      </c>
      <c r="E604" s="47" t="s">
        <v>35</v>
      </c>
      <c r="F604" s="83">
        <v>11344780</v>
      </c>
    </row>
    <row r="605" spans="1:8" ht="37.5" outlineLevel="6" x14ac:dyDescent="0.25">
      <c r="A605" s="46" t="s">
        <v>15</v>
      </c>
      <c r="B605" s="47" t="s">
        <v>565</v>
      </c>
      <c r="C605" s="47" t="s">
        <v>117</v>
      </c>
      <c r="D605" s="47" t="s">
        <v>154</v>
      </c>
      <c r="E605" s="47" t="s">
        <v>16</v>
      </c>
      <c r="F605" s="85">
        <f>F606</f>
        <v>2708000</v>
      </c>
    </row>
    <row r="606" spans="1:8" ht="22.5" customHeight="1" outlineLevel="7" x14ac:dyDescent="0.25">
      <c r="A606" s="46" t="s">
        <v>17</v>
      </c>
      <c r="B606" s="47" t="s">
        <v>565</v>
      </c>
      <c r="C606" s="47" t="s">
        <v>117</v>
      </c>
      <c r="D606" s="47" t="s">
        <v>154</v>
      </c>
      <c r="E606" s="47" t="s">
        <v>18</v>
      </c>
      <c r="F606" s="83">
        <v>2708000</v>
      </c>
    </row>
    <row r="607" spans="1:8" outlineLevel="6" x14ac:dyDescent="0.25">
      <c r="A607" s="46" t="s">
        <v>19</v>
      </c>
      <c r="B607" s="47" t="s">
        <v>565</v>
      </c>
      <c r="C607" s="47" t="s">
        <v>117</v>
      </c>
      <c r="D607" s="47" t="s">
        <v>154</v>
      </c>
      <c r="E607" s="47" t="s">
        <v>20</v>
      </c>
      <c r="F607" s="85">
        <f>F608</f>
        <v>42200</v>
      </c>
    </row>
    <row r="608" spans="1:8" outlineLevel="7" x14ac:dyDescent="0.25">
      <c r="A608" s="46" t="s">
        <v>21</v>
      </c>
      <c r="B608" s="47" t="s">
        <v>565</v>
      </c>
      <c r="C608" s="47" t="s">
        <v>117</v>
      </c>
      <c r="D608" s="47" t="s">
        <v>154</v>
      </c>
      <c r="E608" s="47" t="s">
        <v>22</v>
      </c>
      <c r="F608" s="83">
        <v>42200</v>
      </c>
    </row>
    <row r="609" spans="1:8" ht="37.5" outlineLevel="3" x14ac:dyDescent="0.25">
      <c r="A609" s="51" t="s">
        <v>36</v>
      </c>
      <c r="B609" s="47" t="s">
        <v>565</v>
      </c>
      <c r="C609" s="47" t="s">
        <v>117</v>
      </c>
      <c r="D609" s="47" t="s">
        <v>155</v>
      </c>
      <c r="E609" s="47" t="s">
        <v>6</v>
      </c>
      <c r="F609" s="85">
        <f>F610</f>
        <v>2023550</v>
      </c>
    </row>
    <row r="610" spans="1:8" ht="37.5" outlineLevel="3" x14ac:dyDescent="0.25">
      <c r="A610" s="46" t="s">
        <v>37</v>
      </c>
      <c r="B610" s="47" t="s">
        <v>565</v>
      </c>
      <c r="C610" s="47" t="s">
        <v>117</v>
      </c>
      <c r="D610" s="47" t="s">
        <v>155</v>
      </c>
      <c r="E610" s="47" t="s">
        <v>38</v>
      </c>
      <c r="F610" s="85">
        <f>F611</f>
        <v>2023550</v>
      </c>
    </row>
    <row r="611" spans="1:8" outlineLevel="3" x14ac:dyDescent="0.25">
      <c r="A611" s="46" t="s">
        <v>39</v>
      </c>
      <c r="B611" s="47" t="s">
        <v>565</v>
      </c>
      <c r="C611" s="47" t="s">
        <v>117</v>
      </c>
      <c r="D611" s="47" t="s">
        <v>155</v>
      </c>
      <c r="E611" s="47" t="s">
        <v>40</v>
      </c>
      <c r="F611" s="83">
        <v>2023550</v>
      </c>
    </row>
    <row r="612" spans="1:8" s="74" customFormat="1" outlineLevel="3" x14ac:dyDescent="0.25">
      <c r="A612" s="79" t="s">
        <v>85</v>
      </c>
      <c r="B612" s="47" t="s">
        <v>565</v>
      </c>
      <c r="C612" s="62" t="s">
        <v>86</v>
      </c>
      <c r="D612" s="62" t="s">
        <v>126</v>
      </c>
      <c r="E612" s="62" t="s">
        <v>6</v>
      </c>
      <c r="F612" s="87">
        <f>F613+F619</f>
        <v>5864117</v>
      </c>
      <c r="G612" s="75"/>
      <c r="H612" s="75"/>
    </row>
    <row r="613" spans="1:8" outlineLevel="3" x14ac:dyDescent="0.25">
      <c r="A613" s="46" t="s">
        <v>94</v>
      </c>
      <c r="B613" s="47" t="s">
        <v>565</v>
      </c>
      <c r="C613" s="47" t="s">
        <v>95</v>
      </c>
      <c r="D613" s="47" t="s">
        <v>126</v>
      </c>
      <c r="E613" s="47" t="s">
        <v>6</v>
      </c>
      <c r="F613" s="85">
        <f>F614</f>
        <v>2460000</v>
      </c>
    </row>
    <row r="614" spans="1:8" s="74" customFormat="1" ht="37.5" outlineLevel="3" x14ac:dyDescent="0.25">
      <c r="A614" s="79" t="s">
        <v>401</v>
      </c>
      <c r="B614" s="62" t="s">
        <v>565</v>
      </c>
      <c r="C614" s="62" t="s">
        <v>95</v>
      </c>
      <c r="D614" s="62" t="s">
        <v>138</v>
      </c>
      <c r="E614" s="62" t="s">
        <v>6</v>
      </c>
      <c r="F614" s="87">
        <f>F615</f>
        <v>2460000</v>
      </c>
      <c r="G614" s="75"/>
      <c r="H614" s="75"/>
    </row>
    <row r="615" spans="1:8" outlineLevel="3" x14ac:dyDescent="0.25">
      <c r="A615" s="49" t="s">
        <v>797</v>
      </c>
      <c r="B615" s="47" t="s">
        <v>565</v>
      </c>
      <c r="C615" s="47" t="s">
        <v>95</v>
      </c>
      <c r="D615" s="47" t="s">
        <v>795</v>
      </c>
      <c r="E615" s="47" t="s">
        <v>6</v>
      </c>
      <c r="F615" s="85">
        <f>F616</f>
        <v>2460000</v>
      </c>
    </row>
    <row r="616" spans="1:8" ht="93.75" outlineLevel="3" x14ac:dyDescent="0.25">
      <c r="A616" s="29" t="s">
        <v>411</v>
      </c>
      <c r="B616" s="47" t="s">
        <v>565</v>
      </c>
      <c r="C616" s="47" t="s">
        <v>95</v>
      </c>
      <c r="D616" s="47" t="s">
        <v>796</v>
      </c>
      <c r="E616" s="47" t="s">
        <v>6</v>
      </c>
      <c r="F616" s="85">
        <f>F617</f>
        <v>2460000</v>
      </c>
    </row>
    <row r="617" spans="1:8" outlineLevel="3" x14ac:dyDescent="0.25">
      <c r="A617" s="46" t="s">
        <v>90</v>
      </c>
      <c r="B617" s="47" t="s">
        <v>565</v>
      </c>
      <c r="C617" s="47" t="s">
        <v>95</v>
      </c>
      <c r="D617" s="47" t="s">
        <v>796</v>
      </c>
      <c r="E617" s="47" t="s">
        <v>91</v>
      </c>
      <c r="F617" s="85">
        <f>F618</f>
        <v>2460000</v>
      </c>
    </row>
    <row r="618" spans="1:8" ht="37.5" outlineLevel="3" x14ac:dyDescent="0.25">
      <c r="A618" s="46" t="s">
        <v>97</v>
      </c>
      <c r="B618" s="47" t="s">
        <v>565</v>
      </c>
      <c r="C618" s="47" t="s">
        <v>95</v>
      </c>
      <c r="D618" s="47" t="s">
        <v>796</v>
      </c>
      <c r="E618" s="47" t="s">
        <v>98</v>
      </c>
      <c r="F618" s="83">
        <v>2460000</v>
      </c>
    </row>
    <row r="619" spans="1:8" outlineLevel="3" x14ac:dyDescent="0.25">
      <c r="A619" s="46" t="s">
        <v>123</v>
      </c>
      <c r="B619" s="47" t="s">
        <v>565</v>
      </c>
      <c r="C619" s="47" t="s">
        <v>124</v>
      </c>
      <c r="D619" s="47" t="s">
        <v>126</v>
      </c>
      <c r="E619" s="47" t="s">
        <v>6</v>
      </c>
      <c r="F619" s="85">
        <f>F620</f>
        <v>3404117</v>
      </c>
    </row>
    <row r="620" spans="1:8" s="74" customFormat="1" ht="37.5" outlineLevel="3" x14ac:dyDescent="0.25">
      <c r="A620" s="79" t="s">
        <v>410</v>
      </c>
      <c r="B620" s="62" t="s">
        <v>565</v>
      </c>
      <c r="C620" s="62" t="s">
        <v>124</v>
      </c>
      <c r="D620" s="62" t="s">
        <v>138</v>
      </c>
      <c r="E620" s="62" t="s">
        <v>6</v>
      </c>
      <c r="F620" s="87">
        <f>F621</f>
        <v>3404117</v>
      </c>
      <c r="G620" s="75"/>
      <c r="H620" s="75"/>
    </row>
    <row r="621" spans="1:8" ht="37.5" outlineLevel="3" x14ac:dyDescent="0.25">
      <c r="A621" s="46" t="s">
        <v>402</v>
      </c>
      <c r="B621" s="47" t="s">
        <v>565</v>
      </c>
      <c r="C621" s="47" t="s">
        <v>124</v>
      </c>
      <c r="D621" s="47" t="s">
        <v>139</v>
      </c>
      <c r="E621" s="47" t="s">
        <v>6</v>
      </c>
      <c r="F621" s="85">
        <f>F622</f>
        <v>3404117</v>
      </c>
    </row>
    <row r="622" spans="1:8" ht="23.25" customHeight="1" outlineLevel="3" x14ac:dyDescent="0.25">
      <c r="A622" s="80" t="s">
        <v>204</v>
      </c>
      <c r="B622" s="47" t="s">
        <v>565</v>
      </c>
      <c r="C622" s="47" t="s">
        <v>124</v>
      </c>
      <c r="D622" s="47" t="s">
        <v>235</v>
      </c>
      <c r="E622" s="47" t="s">
        <v>6</v>
      </c>
      <c r="F622" s="85">
        <f>F623</f>
        <v>3404117</v>
      </c>
    </row>
    <row r="623" spans="1:8" ht="129" customHeight="1" outlineLevel="3" x14ac:dyDescent="0.25">
      <c r="A623" s="29" t="s">
        <v>704</v>
      </c>
      <c r="B623" s="47" t="s">
        <v>565</v>
      </c>
      <c r="C623" s="47" t="s">
        <v>124</v>
      </c>
      <c r="D623" s="47" t="s">
        <v>156</v>
      </c>
      <c r="E623" s="47" t="s">
        <v>6</v>
      </c>
      <c r="F623" s="85">
        <f>F626+F624</f>
        <v>3404117</v>
      </c>
    </row>
    <row r="624" spans="1:8" ht="22.5" customHeight="1" outlineLevel="3" x14ac:dyDescent="0.25">
      <c r="A624" s="46" t="s">
        <v>15</v>
      </c>
      <c r="B624" s="47" t="s">
        <v>565</v>
      </c>
      <c r="C624" s="47" t="s">
        <v>124</v>
      </c>
      <c r="D624" s="47" t="s">
        <v>156</v>
      </c>
      <c r="E624" s="47" t="s">
        <v>16</v>
      </c>
      <c r="F624" s="85">
        <f>F625</f>
        <v>24000</v>
      </c>
    </row>
    <row r="625" spans="1:6" ht="39" customHeight="1" outlineLevel="3" x14ac:dyDescent="0.25">
      <c r="A625" s="46" t="s">
        <v>17</v>
      </c>
      <c r="B625" s="47" t="s">
        <v>565</v>
      </c>
      <c r="C625" s="47" t="s">
        <v>124</v>
      </c>
      <c r="D625" s="47" t="s">
        <v>156</v>
      </c>
      <c r="E625" s="47" t="s">
        <v>18</v>
      </c>
      <c r="F625" s="85">
        <v>24000</v>
      </c>
    </row>
    <row r="626" spans="1:6" outlineLevel="3" x14ac:dyDescent="0.25">
      <c r="A626" s="46" t="s">
        <v>90</v>
      </c>
      <c r="B626" s="47" t="s">
        <v>565</v>
      </c>
      <c r="C626" s="47" t="s">
        <v>124</v>
      </c>
      <c r="D626" s="47" t="s">
        <v>156</v>
      </c>
      <c r="E626" s="47" t="s">
        <v>91</v>
      </c>
      <c r="F626" s="85">
        <f>F627</f>
        <v>3380117</v>
      </c>
    </row>
    <row r="627" spans="1:6" ht="37.5" outlineLevel="3" x14ac:dyDescent="0.25">
      <c r="A627" s="46" t="s">
        <v>97</v>
      </c>
      <c r="B627" s="47" t="s">
        <v>565</v>
      </c>
      <c r="C627" s="47" t="s">
        <v>124</v>
      </c>
      <c r="D627" s="47" t="s">
        <v>156</v>
      </c>
      <c r="E627" s="47" t="s">
        <v>98</v>
      </c>
      <c r="F627" s="83">
        <v>3380117</v>
      </c>
    </row>
    <row r="628" spans="1:6" outlineLevel="3" x14ac:dyDescent="0.25">
      <c r="A628" s="79" t="s">
        <v>100</v>
      </c>
      <c r="B628" s="47" t="s">
        <v>565</v>
      </c>
      <c r="C628" s="47" t="s">
        <v>101</v>
      </c>
      <c r="D628" s="62" t="s">
        <v>126</v>
      </c>
      <c r="E628" s="47" t="s">
        <v>6</v>
      </c>
      <c r="F628" s="83">
        <f t="shared" ref="F628:F634" si="2">F629</f>
        <v>4493121.6500000004</v>
      </c>
    </row>
    <row r="629" spans="1:6" outlineLevel="3" x14ac:dyDescent="0.25">
      <c r="A629" s="46" t="s">
        <v>303</v>
      </c>
      <c r="B629" s="47" t="s">
        <v>565</v>
      </c>
      <c r="C629" s="47" t="s">
        <v>302</v>
      </c>
      <c r="D629" s="62" t="s">
        <v>126</v>
      </c>
      <c r="E629" s="47" t="s">
        <v>6</v>
      </c>
      <c r="F629" s="83">
        <f t="shared" si="2"/>
        <v>4493121.6500000004</v>
      </c>
    </row>
    <row r="630" spans="1:6" ht="43.5" customHeight="1" outlineLevel="3" x14ac:dyDescent="0.25">
      <c r="A630" s="79" t="s">
        <v>383</v>
      </c>
      <c r="B630" s="47" t="s">
        <v>565</v>
      </c>
      <c r="C630" s="47" t="s">
        <v>302</v>
      </c>
      <c r="D630" s="62" t="s">
        <v>200</v>
      </c>
      <c r="E630" s="47" t="s">
        <v>6</v>
      </c>
      <c r="F630" s="83">
        <f t="shared" si="2"/>
        <v>4493121.6500000004</v>
      </c>
    </row>
    <row r="631" spans="1:6" ht="37.5" outlineLevel="3" x14ac:dyDescent="0.25">
      <c r="A631" s="46" t="s">
        <v>213</v>
      </c>
      <c r="B631" s="47" t="s">
        <v>565</v>
      </c>
      <c r="C631" s="47" t="s">
        <v>302</v>
      </c>
      <c r="D631" s="47" t="s">
        <v>724</v>
      </c>
      <c r="E631" s="47" t="s">
        <v>6</v>
      </c>
      <c r="F631" s="83">
        <f t="shared" si="2"/>
        <v>4493121.6500000004</v>
      </c>
    </row>
    <row r="632" spans="1:6" outlineLevel="3" x14ac:dyDescent="0.25">
      <c r="A632" s="46" t="s">
        <v>384</v>
      </c>
      <c r="B632" s="47" t="s">
        <v>565</v>
      </c>
      <c r="C632" s="47" t="s">
        <v>302</v>
      </c>
      <c r="D632" s="47" t="s">
        <v>305</v>
      </c>
      <c r="E632" s="47" t="s">
        <v>6</v>
      </c>
      <c r="F632" s="83">
        <f t="shared" si="2"/>
        <v>4493121.6500000004</v>
      </c>
    </row>
    <row r="633" spans="1:6" ht="39.75" customHeight="1" outlineLevel="3" x14ac:dyDescent="0.25">
      <c r="A633" s="46" t="s">
        <v>647</v>
      </c>
      <c r="B633" s="47" t="s">
        <v>565</v>
      </c>
      <c r="C633" s="47" t="s">
        <v>302</v>
      </c>
      <c r="D633" s="47" t="s">
        <v>723</v>
      </c>
      <c r="E633" s="47" t="s">
        <v>6</v>
      </c>
      <c r="F633" s="83">
        <f t="shared" si="2"/>
        <v>4493121.6500000004</v>
      </c>
    </row>
    <row r="634" spans="1:6" ht="37.5" outlineLevel="3" x14ac:dyDescent="0.25">
      <c r="A634" s="46" t="s">
        <v>37</v>
      </c>
      <c r="B634" s="47" t="s">
        <v>565</v>
      </c>
      <c r="C634" s="47" t="s">
        <v>302</v>
      </c>
      <c r="D634" s="47" t="s">
        <v>723</v>
      </c>
      <c r="E634" s="47" t="s">
        <v>38</v>
      </c>
      <c r="F634" s="83">
        <f t="shared" si="2"/>
        <v>4493121.6500000004</v>
      </c>
    </row>
    <row r="635" spans="1:6" outlineLevel="3" x14ac:dyDescent="0.3">
      <c r="A635" s="46" t="s">
        <v>74</v>
      </c>
      <c r="B635" s="47" t="s">
        <v>565</v>
      </c>
      <c r="C635" s="47" t="s">
        <v>302</v>
      </c>
      <c r="D635" s="47" t="s">
        <v>723</v>
      </c>
      <c r="E635" s="47" t="s">
        <v>75</v>
      </c>
      <c r="F635" s="84">
        <v>4493121.6500000004</v>
      </c>
    </row>
    <row r="636" spans="1:6" ht="37.5" outlineLevel="3" x14ac:dyDescent="0.25">
      <c r="A636" s="213" t="s">
        <v>801</v>
      </c>
      <c r="B636" s="214">
        <v>959</v>
      </c>
      <c r="C636" s="215" t="s">
        <v>5</v>
      </c>
      <c r="D636" s="215" t="s">
        <v>126</v>
      </c>
      <c r="E636" s="215" t="s">
        <v>6</v>
      </c>
      <c r="F636" s="216">
        <f>F637</f>
        <v>588570</v>
      </c>
    </row>
    <row r="637" spans="1:6" outlineLevel="3" x14ac:dyDescent="0.25">
      <c r="A637" s="46" t="s">
        <v>7</v>
      </c>
      <c r="B637" s="47" t="s">
        <v>802</v>
      </c>
      <c r="C637" s="47" t="s">
        <v>8</v>
      </c>
      <c r="D637" s="47" t="s">
        <v>126</v>
      </c>
      <c r="E637" s="47" t="s">
        <v>6</v>
      </c>
      <c r="F637" s="92">
        <f>F638</f>
        <v>588570</v>
      </c>
    </row>
    <row r="638" spans="1:6" ht="56.25" outlineLevel="3" x14ac:dyDescent="0.25">
      <c r="A638" s="46" t="s">
        <v>9</v>
      </c>
      <c r="B638" s="47" t="s">
        <v>802</v>
      </c>
      <c r="C638" s="47" t="s">
        <v>10</v>
      </c>
      <c r="D638" s="47" t="s">
        <v>126</v>
      </c>
      <c r="E638" s="47" t="s">
        <v>6</v>
      </c>
      <c r="F638" s="85">
        <f t="shared" ref="F638" si="3">F639</f>
        <v>588570</v>
      </c>
    </row>
    <row r="639" spans="1:6" ht="37.5" outlineLevel="3" x14ac:dyDescent="0.25">
      <c r="A639" s="46" t="s">
        <v>132</v>
      </c>
      <c r="B639" s="47" t="s">
        <v>802</v>
      </c>
      <c r="C639" s="47" t="s">
        <v>10</v>
      </c>
      <c r="D639" s="47" t="s">
        <v>127</v>
      </c>
      <c r="E639" s="47" t="s">
        <v>6</v>
      </c>
      <c r="F639" s="85">
        <f>F640+F643</f>
        <v>588570</v>
      </c>
    </row>
    <row r="640" spans="1:6" outlineLevel="3" x14ac:dyDescent="0.25">
      <c r="A640" s="46" t="s">
        <v>803</v>
      </c>
      <c r="B640" s="47" t="s">
        <v>802</v>
      </c>
      <c r="C640" s="47" t="s">
        <v>10</v>
      </c>
      <c r="D640" s="47" t="s">
        <v>143</v>
      </c>
      <c r="E640" s="47" t="s">
        <v>6</v>
      </c>
      <c r="F640" s="85">
        <f>F641</f>
        <v>319630</v>
      </c>
    </row>
    <row r="641" spans="1:8" ht="75" outlineLevel="3" x14ac:dyDescent="0.25">
      <c r="A641" s="46" t="s">
        <v>11</v>
      </c>
      <c r="B641" s="47" t="s">
        <v>802</v>
      </c>
      <c r="C641" s="47" t="s">
        <v>10</v>
      </c>
      <c r="D641" s="47" t="s">
        <v>143</v>
      </c>
      <c r="E641" s="47" t="s">
        <v>12</v>
      </c>
      <c r="F641" s="85">
        <f>F642</f>
        <v>319630</v>
      </c>
    </row>
    <row r="642" spans="1:8" ht="37.5" outlineLevel="3" x14ac:dyDescent="0.25">
      <c r="A642" s="46" t="s">
        <v>13</v>
      </c>
      <c r="B642" s="47" t="s">
        <v>802</v>
      </c>
      <c r="C642" s="47" t="s">
        <v>10</v>
      </c>
      <c r="D642" s="47" t="s">
        <v>143</v>
      </c>
      <c r="E642" s="47" t="s">
        <v>14</v>
      </c>
      <c r="F642" s="83">
        <v>319630</v>
      </c>
    </row>
    <row r="643" spans="1:8" ht="56.25" outlineLevel="3" x14ac:dyDescent="0.25">
      <c r="A643" s="46" t="s">
        <v>522</v>
      </c>
      <c r="B643" s="47" t="s">
        <v>802</v>
      </c>
      <c r="C643" s="47" t="s">
        <v>10</v>
      </c>
      <c r="D643" s="47" t="s">
        <v>523</v>
      </c>
      <c r="E643" s="47" t="s">
        <v>6</v>
      </c>
      <c r="F643" s="83">
        <f>F644+F646</f>
        <v>268940</v>
      </c>
    </row>
    <row r="644" spans="1:8" ht="75" outlineLevel="3" x14ac:dyDescent="0.25">
      <c r="A644" s="46" t="s">
        <v>11</v>
      </c>
      <c r="B644" s="47" t="s">
        <v>802</v>
      </c>
      <c r="C644" s="47" t="s">
        <v>10</v>
      </c>
      <c r="D644" s="47" t="s">
        <v>523</v>
      </c>
      <c r="E644" s="47" t="s">
        <v>12</v>
      </c>
      <c r="F644" s="83">
        <f>F645</f>
        <v>172940</v>
      </c>
    </row>
    <row r="645" spans="1:8" ht="37.5" outlineLevel="3" x14ac:dyDescent="0.25">
      <c r="A645" s="46" t="s">
        <v>13</v>
      </c>
      <c r="B645" s="47" t="s">
        <v>802</v>
      </c>
      <c r="C645" s="47" t="s">
        <v>10</v>
      </c>
      <c r="D645" s="47" t="s">
        <v>523</v>
      </c>
      <c r="E645" s="47" t="s">
        <v>14</v>
      </c>
      <c r="F645" s="83">
        <v>172940</v>
      </c>
    </row>
    <row r="646" spans="1:8" ht="37.5" outlineLevel="3" x14ac:dyDescent="0.25">
      <c r="A646" s="46" t="s">
        <v>15</v>
      </c>
      <c r="B646" s="47" t="s">
        <v>802</v>
      </c>
      <c r="C646" s="47" t="s">
        <v>10</v>
      </c>
      <c r="D646" s="47" t="s">
        <v>523</v>
      </c>
      <c r="E646" s="47" t="s">
        <v>16</v>
      </c>
      <c r="F646" s="83">
        <f>F647</f>
        <v>96000</v>
      </c>
    </row>
    <row r="647" spans="1:8" ht="37.5" outlineLevel="3" x14ac:dyDescent="0.25">
      <c r="A647" s="46" t="s">
        <v>17</v>
      </c>
      <c r="B647" s="47" t="s">
        <v>802</v>
      </c>
      <c r="C647" s="47" t="s">
        <v>10</v>
      </c>
      <c r="D647" s="47" t="s">
        <v>523</v>
      </c>
      <c r="E647" s="47" t="s">
        <v>18</v>
      </c>
      <c r="F647" s="83">
        <v>96000</v>
      </c>
    </row>
    <row r="648" spans="1:8" s="3" customFormat="1" x14ac:dyDescent="0.3">
      <c r="A648" s="229" t="s">
        <v>118</v>
      </c>
      <c r="B648" s="229"/>
      <c r="C648" s="229"/>
      <c r="D648" s="229"/>
      <c r="E648" s="229"/>
      <c r="F648" s="94">
        <f>F14+F36+F431+F465+F636</f>
        <v>1094680564.74</v>
      </c>
      <c r="G648" s="9"/>
      <c r="H648" s="9"/>
    </row>
    <row r="649" spans="1:8" s="3" customFormat="1" x14ac:dyDescent="0.3">
      <c r="A649" s="164"/>
      <c r="B649" s="165"/>
      <c r="C649" s="165"/>
      <c r="D649" s="165"/>
      <c r="E649" s="165"/>
      <c r="F649" s="94"/>
      <c r="G649" s="9"/>
      <c r="H649" s="9"/>
    </row>
    <row r="650" spans="1:8" s="3" customFormat="1" x14ac:dyDescent="0.3">
      <c r="A650" s="164"/>
      <c r="B650" s="165"/>
      <c r="C650" s="165"/>
      <c r="D650" s="165"/>
      <c r="E650" s="165"/>
      <c r="F650" s="94"/>
      <c r="G650" s="9"/>
      <c r="H650" s="9"/>
    </row>
    <row r="651" spans="1:8" s="3" customFormat="1" x14ac:dyDescent="0.3">
      <c r="A651" s="164"/>
      <c r="B651" s="165"/>
      <c r="C651" s="165"/>
      <c r="D651" s="165"/>
      <c r="E651" s="165"/>
      <c r="F651" s="94"/>
      <c r="G651" s="9"/>
      <c r="H651" s="9"/>
    </row>
    <row r="652" spans="1:8" s="3" customFormat="1" x14ac:dyDescent="0.3">
      <c r="A652" s="164"/>
      <c r="B652" s="165"/>
      <c r="C652" s="165"/>
      <c r="D652" s="165"/>
      <c r="E652" s="165"/>
      <c r="F652" s="94"/>
      <c r="G652" s="9"/>
      <c r="H652" s="9"/>
    </row>
    <row r="653" spans="1:8" s="3" customFormat="1" x14ac:dyDescent="0.3">
      <c r="A653" s="164"/>
      <c r="B653" s="165"/>
      <c r="C653" s="165"/>
      <c r="D653" s="165"/>
      <c r="E653" s="165"/>
      <c r="F653" s="94"/>
      <c r="G653" s="9"/>
      <c r="H653" s="9"/>
    </row>
    <row r="654" spans="1:8" x14ac:dyDescent="0.3">
      <c r="C654" s="52"/>
      <c r="D654" s="52"/>
      <c r="E654" s="52"/>
    </row>
    <row r="655" spans="1:8" x14ac:dyDescent="0.3">
      <c r="C655" s="166"/>
      <c r="F655" s="167"/>
    </row>
    <row r="656" spans="1:8" x14ac:dyDescent="0.3">
      <c r="C656" s="166"/>
      <c r="F656" s="167"/>
    </row>
    <row r="657" spans="3:6" x14ac:dyDescent="0.3">
      <c r="C657" s="166"/>
      <c r="F657" s="167"/>
    </row>
    <row r="658" spans="3:6" x14ac:dyDescent="0.3">
      <c r="C658" s="166"/>
      <c r="F658" s="167"/>
    </row>
    <row r="659" spans="3:6" x14ac:dyDescent="0.3">
      <c r="C659" s="166"/>
      <c r="F659" s="167"/>
    </row>
    <row r="660" spans="3:6" x14ac:dyDescent="0.3">
      <c r="C660" s="166"/>
      <c r="F660" s="167"/>
    </row>
    <row r="661" spans="3:6" x14ac:dyDescent="0.3">
      <c r="C661" s="166"/>
      <c r="F661" s="167"/>
    </row>
    <row r="662" spans="3:6" x14ac:dyDescent="0.3">
      <c r="C662" s="166"/>
      <c r="F662" s="167"/>
    </row>
    <row r="663" spans="3:6" x14ac:dyDescent="0.3">
      <c r="C663" s="166"/>
      <c r="F663" s="167"/>
    </row>
    <row r="664" spans="3:6" x14ac:dyDescent="0.3">
      <c r="C664" s="166"/>
      <c r="F664" s="167"/>
    </row>
    <row r="665" spans="3:6" x14ac:dyDescent="0.3">
      <c r="C665" s="166"/>
      <c r="F665" s="167"/>
    </row>
    <row r="666" spans="3:6" x14ac:dyDescent="0.3">
      <c r="C666" s="166"/>
      <c r="F666" s="167"/>
    </row>
    <row r="667" spans="3:6" x14ac:dyDescent="0.3">
      <c r="C667" s="166"/>
    </row>
    <row r="668" spans="3:6" x14ac:dyDescent="0.3">
      <c r="D668" s="166"/>
      <c r="F668" s="167"/>
    </row>
    <row r="669" spans="3:6" x14ac:dyDescent="0.3">
      <c r="D669" s="166"/>
      <c r="F669" s="167"/>
    </row>
    <row r="670" spans="3:6" x14ac:dyDescent="0.3">
      <c r="D670" s="166"/>
      <c r="F670" s="167"/>
    </row>
    <row r="671" spans="3:6" x14ac:dyDescent="0.3">
      <c r="D671" s="166"/>
      <c r="F671" s="167"/>
    </row>
    <row r="672" spans="3:6" x14ac:dyDescent="0.3">
      <c r="D672" s="166"/>
      <c r="F672" s="167"/>
    </row>
    <row r="673" spans="4:6" x14ac:dyDescent="0.3">
      <c r="D673" s="166"/>
      <c r="F673" s="167"/>
    </row>
    <row r="674" spans="4:6" x14ac:dyDescent="0.3">
      <c r="D674" s="166"/>
      <c r="F674" s="167"/>
    </row>
    <row r="675" spans="4:6" x14ac:dyDescent="0.3">
      <c r="D675" s="166"/>
      <c r="F675" s="167"/>
    </row>
    <row r="676" spans="4:6" x14ac:dyDescent="0.3">
      <c r="D676" s="166"/>
      <c r="F676" s="167"/>
    </row>
    <row r="677" spans="4:6" x14ac:dyDescent="0.3">
      <c r="D677" s="166"/>
      <c r="F677" s="167"/>
    </row>
    <row r="678" spans="4:6" x14ac:dyDescent="0.3">
      <c r="D678" s="166"/>
      <c r="F678" s="167"/>
    </row>
    <row r="679" spans="4:6" x14ac:dyDescent="0.3">
      <c r="D679" s="166"/>
      <c r="F679" s="167"/>
    </row>
    <row r="680" spans="4:6" x14ac:dyDescent="0.3">
      <c r="D680" s="166"/>
      <c r="F680" s="167"/>
    </row>
    <row r="681" spans="4:6" x14ac:dyDescent="0.3">
      <c r="D681" s="166"/>
      <c r="F681" s="167"/>
    </row>
    <row r="682" spans="4:6" x14ac:dyDescent="0.3">
      <c r="D682" s="166"/>
      <c r="F682" s="167"/>
    </row>
    <row r="683" spans="4:6" x14ac:dyDescent="0.3">
      <c r="D683" s="166"/>
      <c r="F683" s="167"/>
    </row>
    <row r="684" spans="4:6" x14ac:dyDescent="0.3">
      <c r="D684" s="166"/>
      <c r="F684" s="167"/>
    </row>
    <row r="685" spans="4:6" x14ac:dyDescent="0.3">
      <c r="D685" s="166"/>
      <c r="F685" s="167"/>
    </row>
    <row r="686" spans="4:6" x14ac:dyDescent="0.3">
      <c r="D686" s="166"/>
      <c r="F686" s="167"/>
    </row>
    <row r="687" spans="4:6" x14ac:dyDescent="0.3">
      <c r="D687" s="166"/>
      <c r="F687" s="167"/>
    </row>
    <row r="688" spans="4:6" x14ac:dyDescent="0.3">
      <c r="D688" s="166"/>
    </row>
    <row r="689" spans="2:7" x14ac:dyDescent="0.3">
      <c r="D689" s="166"/>
      <c r="F689" s="184"/>
    </row>
    <row r="690" spans="2:7" x14ac:dyDescent="0.3">
      <c r="D690" s="166"/>
      <c r="F690" s="167"/>
    </row>
    <row r="695" spans="2:7" x14ac:dyDescent="0.3">
      <c r="B695" s="23" t="s">
        <v>709</v>
      </c>
      <c r="D695" s="167"/>
      <c r="F695" s="168"/>
      <c r="G695" s="167"/>
    </row>
    <row r="696" spans="2:7" x14ac:dyDescent="0.3">
      <c r="B696" s="23" t="s">
        <v>708</v>
      </c>
      <c r="D696" s="167"/>
      <c r="F696" s="168"/>
      <c r="G696" s="167"/>
    </row>
  </sheetData>
  <autoFilter ref="D1:D696"/>
  <mergeCells count="5">
    <mergeCell ref="A9:F9"/>
    <mergeCell ref="A648:E648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81" max="5" man="1"/>
    <brk id="51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2"/>
  <sheetViews>
    <sheetView view="pageBreakPreview" topLeftCell="D1" zoomScale="96" zoomScaleNormal="100" zoomScaleSheetLayoutView="96" workbookViewId="0">
      <selection activeCell="D464" sqref="D464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749</v>
      </c>
    </row>
    <row r="2" spans="1:8" x14ac:dyDescent="0.3">
      <c r="G2" s="77" t="s">
        <v>778</v>
      </c>
    </row>
    <row r="3" spans="1:8" x14ac:dyDescent="0.3">
      <c r="G3" s="77" t="s">
        <v>575</v>
      </c>
    </row>
    <row r="6" spans="1:8" x14ac:dyDescent="0.3">
      <c r="G6" s="77" t="s">
        <v>455</v>
      </c>
    </row>
    <row r="7" spans="1:8" x14ac:dyDescent="0.3">
      <c r="G7" s="77" t="s">
        <v>699</v>
      </c>
    </row>
    <row r="8" spans="1:8" x14ac:dyDescent="0.3">
      <c r="G8" s="77" t="s">
        <v>698</v>
      </c>
    </row>
    <row r="9" spans="1:8" x14ac:dyDescent="0.3">
      <c r="G9" s="77" t="s">
        <v>700</v>
      </c>
    </row>
    <row r="10" spans="1:8" s="1" customFormat="1" x14ac:dyDescent="0.3">
      <c r="A10" s="228" t="s">
        <v>241</v>
      </c>
      <c r="B10" s="228"/>
      <c r="C10" s="228"/>
      <c r="D10" s="228"/>
      <c r="E10" s="228"/>
      <c r="F10" s="228"/>
      <c r="G10" s="228"/>
    </row>
    <row r="11" spans="1:8" s="1" customFormat="1" ht="36" customHeight="1" x14ac:dyDescent="0.3">
      <c r="A11" s="227" t="s">
        <v>574</v>
      </c>
      <c r="B11" s="227"/>
      <c r="C11" s="227"/>
      <c r="D11" s="227"/>
      <c r="E11" s="227"/>
      <c r="F11" s="227"/>
      <c r="G11" s="227"/>
    </row>
    <row r="12" spans="1:8" s="1" customFormat="1" x14ac:dyDescent="0.3">
      <c r="A12" s="40"/>
      <c r="B12" s="160"/>
      <c r="C12" s="160"/>
      <c r="D12" s="160"/>
      <c r="E12" s="160"/>
      <c r="F12" s="54"/>
      <c r="G12" s="66" t="s">
        <v>414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6" t="s">
        <v>449</v>
      </c>
      <c r="G13" s="136" t="s">
        <v>494</v>
      </c>
    </row>
    <row r="14" spans="1:8" s="3" customFormat="1" ht="37.5" x14ac:dyDescent="0.25">
      <c r="A14" s="44" t="s">
        <v>521</v>
      </c>
      <c r="B14" s="45" t="s">
        <v>527</v>
      </c>
      <c r="C14" s="45" t="s">
        <v>5</v>
      </c>
      <c r="D14" s="45" t="s">
        <v>126</v>
      </c>
      <c r="E14" s="206" t="s">
        <v>6</v>
      </c>
      <c r="F14" s="89">
        <f>F15</f>
        <v>6988528</v>
      </c>
      <c r="G14" s="89">
        <f>G15</f>
        <v>6988528</v>
      </c>
      <c r="H14" s="137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207" t="s">
        <v>6</v>
      </c>
      <c r="F15" s="85">
        <f t="shared" ref="F15:G15" si="0">F16+F25</f>
        <v>6988528</v>
      </c>
      <c r="G15" s="85">
        <f t="shared" si="0"/>
        <v>6988528</v>
      </c>
      <c r="H15" s="138"/>
    </row>
    <row r="16" spans="1:8" ht="37.5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207" t="s">
        <v>6</v>
      </c>
      <c r="F16" s="85">
        <f t="shared" ref="F16:G17" si="1">F17</f>
        <v>6498213</v>
      </c>
      <c r="G16" s="85">
        <f t="shared" si="1"/>
        <v>6498213</v>
      </c>
      <c r="H16" s="138"/>
    </row>
    <row r="17" spans="1:8" ht="18.75" customHeight="1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207" t="s">
        <v>6</v>
      </c>
      <c r="F17" s="85">
        <f t="shared" si="1"/>
        <v>6498213</v>
      </c>
      <c r="G17" s="85">
        <f t="shared" si="1"/>
        <v>6498213</v>
      </c>
      <c r="H17" s="138"/>
    </row>
    <row r="18" spans="1:8" ht="37.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207" t="s">
        <v>6</v>
      </c>
      <c r="F18" s="85">
        <f t="shared" ref="F18:G18" si="2">F19+F21+F23</f>
        <v>6498213</v>
      </c>
      <c r="G18" s="85">
        <f t="shared" si="2"/>
        <v>6498213</v>
      </c>
      <c r="H18" s="138"/>
    </row>
    <row r="19" spans="1:8" ht="57.7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207" t="s">
        <v>12</v>
      </c>
      <c r="F19" s="85">
        <f t="shared" ref="F19:G19" si="3">F20</f>
        <v>6247213</v>
      </c>
      <c r="G19" s="85">
        <f t="shared" si="3"/>
        <v>6247213</v>
      </c>
      <c r="H19" s="138"/>
    </row>
    <row r="20" spans="1:8" ht="18.75" customHeight="1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207" t="s">
        <v>14</v>
      </c>
      <c r="F20" s="86">
        <v>6247213</v>
      </c>
      <c r="G20" s="83">
        <v>6247213</v>
      </c>
      <c r="H20" s="138"/>
    </row>
    <row r="21" spans="1:8" ht="19.5" customHeight="1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207" t="s">
        <v>16</v>
      </c>
      <c r="F21" s="85">
        <f t="shared" ref="F21:G21" si="4">F22</f>
        <v>250000</v>
      </c>
      <c r="G21" s="85">
        <f t="shared" si="4"/>
        <v>250000</v>
      </c>
      <c r="H21" s="138"/>
    </row>
    <row r="22" spans="1:8" ht="37.5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207" t="s">
        <v>18</v>
      </c>
      <c r="F22" s="83">
        <v>250000</v>
      </c>
      <c r="G22" s="83">
        <v>250000</v>
      </c>
      <c r="H22" s="138"/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207" t="s">
        <v>20</v>
      </c>
      <c r="F23" s="85">
        <f t="shared" ref="F23" si="5">F24</f>
        <v>1000</v>
      </c>
      <c r="G23" s="85">
        <f>G24</f>
        <v>1000</v>
      </c>
      <c r="H23" s="138"/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207" t="s">
        <v>22</v>
      </c>
      <c r="F24" s="83">
        <v>1000</v>
      </c>
      <c r="G24" s="83">
        <v>1000</v>
      </c>
      <c r="H24" s="138"/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207" t="s">
        <v>6</v>
      </c>
      <c r="F25" s="85">
        <f t="shared" ref="F25:G25" si="6">F26+F31</f>
        <v>490315</v>
      </c>
      <c r="G25" s="85">
        <f t="shared" si="6"/>
        <v>490315</v>
      </c>
      <c r="H25" s="138"/>
    </row>
    <row r="26" spans="1:8" ht="37.5" outlineLevel="3" x14ac:dyDescent="0.25">
      <c r="A26" s="79" t="s">
        <v>431</v>
      </c>
      <c r="B26" s="62" t="s">
        <v>527</v>
      </c>
      <c r="C26" s="62" t="s">
        <v>24</v>
      </c>
      <c r="D26" s="62" t="s">
        <v>128</v>
      </c>
      <c r="E26" s="208" t="s">
        <v>6</v>
      </c>
      <c r="F26" s="87">
        <f t="shared" ref="F26:G29" si="7">F27</f>
        <v>31000</v>
      </c>
      <c r="G26" s="87">
        <f t="shared" si="7"/>
        <v>31000</v>
      </c>
      <c r="H26" s="138"/>
    </row>
    <row r="27" spans="1:8" ht="37.5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207" t="s">
        <v>6</v>
      </c>
      <c r="F27" s="85">
        <f t="shared" si="7"/>
        <v>31000</v>
      </c>
      <c r="G27" s="85">
        <f t="shared" si="7"/>
        <v>31000</v>
      </c>
      <c r="H27" s="138"/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207" t="s">
        <v>6</v>
      </c>
      <c r="F28" s="85">
        <f t="shared" si="7"/>
        <v>31000</v>
      </c>
      <c r="G28" s="85">
        <f t="shared" si="7"/>
        <v>31000</v>
      </c>
      <c r="H28" s="138"/>
    </row>
    <row r="29" spans="1:8" ht="20.25" customHeight="1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207" t="s">
        <v>16</v>
      </c>
      <c r="F29" s="85">
        <f t="shared" si="7"/>
        <v>31000</v>
      </c>
      <c r="G29" s="85">
        <f t="shared" si="7"/>
        <v>31000</v>
      </c>
      <c r="H29" s="138"/>
    </row>
    <row r="30" spans="1:8" ht="37.5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207" t="s">
        <v>18</v>
      </c>
      <c r="F30" s="85">
        <v>31000</v>
      </c>
      <c r="G30" s="83">
        <v>31000</v>
      </c>
      <c r="H30" s="138"/>
    </row>
    <row r="31" spans="1:8" ht="41.25" customHeight="1" outlineLevel="5" x14ac:dyDescent="0.25">
      <c r="A31" s="73" t="s">
        <v>440</v>
      </c>
      <c r="B31" s="62" t="s">
        <v>527</v>
      </c>
      <c r="C31" s="47" t="s">
        <v>24</v>
      </c>
      <c r="D31" s="62" t="s">
        <v>319</v>
      </c>
      <c r="E31" s="208" t="s">
        <v>6</v>
      </c>
      <c r="F31" s="88">
        <f t="shared" ref="F31:G34" si="8">F32</f>
        <v>459315</v>
      </c>
      <c r="G31" s="88">
        <f t="shared" si="8"/>
        <v>459315</v>
      </c>
      <c r="H31" s="138"/>
    </row>
    <row r="32" spans="1:8" ht="37.5" outlineLevel="6" x14ac:dyDescent="0.25">
      <c r="A32" s="81" t="s">
        <v>250</v>
      </c>
      <c r="B32" s="47" t="s">
        <v>527</v>
      </c>
      <c r="C32" s="47" t="s">
        <v>24</v>
      </c>
      <c r="D32" s="47" t="s">
        <v>321</v>
      </c>
      <c r="E32" s="207" t="s">
        <v>6</v>
      </c>
      <c r="F32" s="83">
        <f t="shared" si="8"/>
        <v>459315</v>
      </c>
      <c r="G32" s="83">
        <f t="shared" si="8"/>
        <v>459315</v>
      </c>
      <c r="H32" s="138"/>
    </row>
    <row r="33" spans="1:8" ht="37.5" outlineLevel="7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207" t="s">
        <v>6</v>
      </c>
      <c r="F33" s="85">
        <f t="shared" si="8"/>
        <v>459315</v>
      </c>
      <c r="G33" s="85">
        <f t="shared" si="8"/>
        <v>459315</v>
      </c>
      <c r="H33" s="138"/>
    </row>
    <row r="34" spans="1:8" ht="18.75" customHeight="1" outlineLevel="7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207" t="s">
        <v>16</v>
      </c>
      <c r="F34" s="85">
        <f t="shared" si="8"/>
        <v>459315</v>
      </c>
      <c r="G34" s="85">
        <f t="shared" si="8"/>
        <v>459315</v>
      </c>
      <c r="H34" s="138"/>
    </row>
    <row r="35" spans="1:8" ht="37.5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207" t="s">
        <v>18</v>
      </c>
      <c r="F35" s="83">
        <v>459315</v>
      </c>
      <c r="G35" s="85">
        <v>459315</v>
      </c>
      <c r="H35" s="138"/>
    </row>
    <row r="36" spans="1:8" ht="18.75" customHeight="1" outlineLevel="3" x14ac:dyDescent="0.25">
      <c r="A36" s="46" t="s">
        <v>27</v>
      </c>
      <c r="B36" s="45" t="s">
        <v>528</v>
      </c>
      <c r="C36" s="45" t="s">
        <v>5</v>
      </c>
      <c r="D36" s="45" t="s">
        <v>126</v>
      </c>
      <c r="E36" s="206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8"/>
    </row>
    <row r="37" spans="1:8" outlineLevel="5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208" t="s">
        <v>6</v>
      </c>
      <c r="F37" s="87">
        <f>F38+F43+F50+F56+F61</f>
        <v>87363770.599999994</v>
      </c>
      <c r="G37" s="87">
        <f>G38+G43+G50+G56+G61</f>
        <v>87307302.219999999</v>
      </c>
      <c r="H37" s="138"/>
    </row>
    <row r="38" spans="1:8" ht="37.5" outlineLevel="6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207" t="s">
        <v>6</v>
      </c>
      <c r="F38" s="85">
        <f t="shared" ref="F38:G41" si="9">F39</f>
        <v>2463500</v>
      </c>
      <c r="G38" s="85">
        <f t="shared" si="9"/>
        <v>2463500</v>
      </c>
      <c r="H38" s="138"/>
    </row>
    <row r="39" spans="1:8" ht="23.25" customHeight="1" outlineLevel="7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207" t="s">
        <v>6</v>
      </c>
      <c r="F39" s="85">
        <f t="shared" si="9"/>
        <v>2463500</v>
      </c>
      <c r="G39" s="85">
        <f t="shared" si="9"/>
        <v>2463500</v>
      </c>
      <c r="H39" s="138"/>
    </row>
    <row r="40" spans="1:8" outlineLevel="2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207" t="s">
        <v>6</v>
      </c>
      <c r="F40" s="85">
        <f t="shared" si="9"/>
        <v>2463500</v>
      </c>
      <c r="G40" s="85">
        <f t="shared" si="9"/>
        <v>2463500</v>
      </c>
      <c r="H40" s="138"/>
    </row>
    <row r="41" spans="1:8" ht="56.25" customHeight="1" outlineLevel="3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207" t="s">
        <v>12</v>
      </c>
      <c r="F41" s="85">
        <f t="shared" si="9"/>
        <v>2463500</v>
      </c>
      <c r="G41" s="85">
        <f t="shared" si="9"/>
        <v>2463500</v>
      </c>
      <c r="H41" s="138"/>
    </row>
    <row r="42" spans="1:8" ht="19.5" customHeight="1" outlineLevel="5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207" t="s">
        <v>14</v>
      </c>
      <c r="F42" s="85">
        <v>2463500</v>
      </c>
      <c r="G42" s="85">
        <v>2463500</v>
      </c>
      <c r="H42" s="138"/>
    </row>
    <row r="43" spans="1:8" ht="56.25" outlineLevel="6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207" t="s">
        <v>6</v>
      </c>
      <c r="F43" s="85">
        <f t="shared" ref="F43:G44" si="10">F44</f>
        <v>20575252</v>
      </c>
      <c r="G43" s="85">
        <f t="shared" si="10"/>
        <v>20575252</v>
      </c>
      <c r="H43" s="138"/>
    </row>
    <row r="44" spans="1:8" ht="37.5" outlineLevel="7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207" t="s">
        <v>6</v>
      </c>
      <c r="F44" s="85">
        <f t="shared" si="10"/>
        <v>20575252</v>
      </c>
      <c r="G44" s="85">
        <f t="shared" si="10"/>
        <v>20575252</v>
      </c>
      <c r="H44" s="138"/>
    </row>
    <row r="45" spans="1:8" ht="37.5" outlineLevel="6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207" t="s">
        <v>6</v>
      </c>
      <c r="F45" s="85">
        <f t="shared" ref="F45:G45" si="11">F46+F48</f>
        <v>20575252</v>
      </c>
      <c r="G45" s="85">
        <f t="shared" si="11"/>
        <v>20575252</v>
      </c>
      <c r="H45" s="138"/>
    </row>
    <row r="46" spans="1:8" ht="56.25" customHeight="1" outlineLevel="7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207" t="s">
        <v>12</v>
      </c>
      <c r="F46" s="85">
        <f t="shared" ref="F46:G46" si="12">F47</f>
        <v>20483252</v>
      </c>
      <c r="G46" s="85">
        <f t="shared" si="12"/>
        <v>20483252</v>
      </c>
      <c r="H46" s="138"/>
    </row>
    <row r="47" spans="1:8" ht="19.5" customHeight="1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207" t="s">
        <v>14</v>
      </c>
      <c r="F47" s="85">
        <v>20483252</v>
      </c>
      <c r="G47" s="92">
        <v>20483252</v>
      </c>
      <c r="H47" s="138"/>
    </row>
    <row r="48" spans="1:8" ht="19.5" customHeight="1" outlineLevel="7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207" t="s">
        <v>16</v>
      </c>
      <c r="F48" s="85">
        <f t="shared" ref="F48:G48" si="13">F49</f>
        <v>92000</v>
      </c>
      <c r="G48" s="85">
        <f t="shared" si="13"/>
        <v>92000</v>
      </c>
      <c r="H48" s="138"/>
    </row>
    <row r="49" spans="1:8" ht="37.5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207" t="s">
        <v>18</v>
      </c>
      <c r="F49" s="85">
        <v>92000</v>
      </c>
      <c r="G49" s="92">
        <v>92000</v>
      </c>
      <c r="H49" s="138"/>
    </row>
    <row r="50" spans="1:8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207" t="s">
        <v>6</v>
      </c>
      <c r="F50" s="83">
        <f t="shared" ref="F50:G50" si="14">F51</f>
        <v>214169.4</v>
      </c>
      <c r="G50" s="83">
        <f t="shared" si="14"/>
        <v>13368.02</v>
      </c>
      <c r="H50" s="138"/>
    </row>
    <row r="51" spans="1:8" ht="20.25" customHeight="1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207" t="s">
        <v>6</v>
      </c>
      <c r="F51" s="83">
        <f t="shared" ref="F51:G51" si="15">F53</f>
        <v>214169.4</v>
      </c>
      <c r="G51" s="83">
        <f t="shared" si="15"/>
        <v>13368.02</v>
      </c>
      <c r="H51" s="138"/>
    </row>
    <row r="52" spans="1:8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207" t="s">
        <v>6</v>
      </c>
      <c r="F52" s="83">
        <f t="shared" ref="F52:G54" si="16">F53</f>
        <v>214169.4</v>
      </c>
      <c r="G52" s="83">
        <f t="shared" si="16"/>
        <v>13368.02</v>
      </c>
      <c r="H52" s="138"/>
    </row>
    <row r="53" spans="1:8" ht="74.25" customHeight="1" outlineLevel="2" x14ac:dyDescent="0.25">
      <c r="A53" s="46" t="s">
        <v>416</v>
      </c>
      <c r="B53" s="47" t="s">
        <v>528</v>
      </c>
      <c r="C53" s="47" t="s">
        <v>262</v>
      </c>
      <c r="D53" s="47" t="s">
        <v>287</v>
      </c>
      <c r="E53" s="207" t="s">
        <v>6</v>
      </c>
      <c r="F53" s="83">
        <f t="shared" si="16"/>
        <v>214169.4</v>
      </c>
      <c r="G53" s="83">
        <f t="shared" si="16"/>
        <v>13368.02</v>
      </c>
      <c r="H53" s="138"/>
    </row>
    <row r="54" spans="1:8" ht="20.25" customHeight="1" outlineLevel="4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207" t="s">
        <v>16</v>
      </c>
      <c r="F54" s="83">
        <f t="shared" si="16"/>
        <v>214169.4</v>
      </c>
      <c r="G54" s="83">
        <f t="shared" si="16"/>
        <v>13368.02</v>
      </c>
      <c r="H54" s="138"/>
    </row>
    <row r="55" spans="1:8" ht="37.5" outlineLevel="5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207" t="s">
        <v>18</v>
      </c>
      <c r="F55" s="85">
        <v>214169.4</v>
      </c>
      <c r="G55" s="85">
        <v>13368.02</v>
      </c>
      <c r="H55" s="138"/>
    </row>
    <row r="56" spans="1:8" ht="37.5" outlineLevel="6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207" t="s">
        <v>6</v>
      </c>
      <c r="F56" s="85">
        <f t="shared" ref="F56:G59" si="17">F57</f>
        <v>710242</v>
      </c>
      <c r="G56" s="85">
        <f t="shared" si="17"/>
        <v>710242</v>
      </c>
      <c r="H56" s="138"/>
    </row>
    <row r="57" spans="1:8" ht="37.5" outlineLevel="7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207" t="s">
        <v>6</v>
      </c>
      <c r="F57" s="85">
        <f t="shared" si="17"/>
        <v>710242</v>
      </c>
      <c r="G57" s="85">
        <f t="shared" si="17"/>
        <v>710242</v>
      </c>
      <c r="H57" s="138"/>
    </row>
    <row r="58" spans="1:8" ht="20.25" customHeight="1" outlineLevel="2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207" t="s">
        <v>6</v>
      </c>
      <c r="F58" s="85">
        <f t="shared" si="17"/>
        <v>710242</v>
      </c>
      <c r="G58" s="85">
        <f t="shared" si="17"/>
        <v>710242</v>
      </c>
      <c r="H58" s="138"/>
    </row>
    <row r="59" spans="1:8" ht="56.25" customHeight="1" outlineLevel="3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207" t="s">
        <v>12</v>
      </c>
      <c r="F59" s="85">
        <f t="shared" si="17"/>
        <v>710242</v>
      </c>
      <c r="G59" s="85">
        <f t="shared" si="17"/>
        <v>710242</v>
      </c>
      <c r="H59" s="138"/>
    </row>
    <row r="60" spans="1:8" ht="19.5" customHeight="1" outlineLevel="4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207" t="s">
        <v>14</v>
      </c>
      <c r="F60" s="85">
        <v>710242</v>
      </c>
      <c r="G60" s="85">
        <v>710242</v>
      </c>
      <c r="H60" s="138"/>
    </row>
    <row r="61" spans="1:8" outlineLevel="7" x14ac:dyDescent="0.25">
      <c r="A61" s="46" t="s">
        <v>23</v>
      </c>
      <c r="B61" s="47" t="s">
        <v>528</v>
      </c>
      <c r="C61" s="47" t="s">
        <v>24</v>
      </c>
      <c r="D61" s="47" t="s">
        <v>126</v>
      </c>
      <c r="E61" s="207" t="s">
        <v>6</v>
      </c>
      <c r="F61" s="85">
        <f>F62+F78+F91+F83+F98</f>
        <v>63400607.200000003</v>
      </c>
      <c r="G61" s="85">
        <f>G62+G78+G91+G83+G98</f>
        <v>63544940.200000003</v>
      </c>
      <c r="H61" s="138"/>
    </row>
    <row r="62" spans="1:8" ht="37.5" outlineLevel="5" x14ac:dyDescent="0.25">
      <c r="A62" s="79" t="s">
        <v>385</v>
      </c>
      <c r="B62" s="62" t="s">
        <v>528</v>
      </c>
      <c r="C62" s="62" t="s">
        <v>24</v>
      </c>
      <c r="D62" s="62" t="s">
        <v>128</v>
      </c>
      <c r="E62" s="208" t="s">
        <v>6</v>
      </c>
      <c r="F62" s="87">
        <f>F63+F70</f>
        <v>18411025</v>
      </c>
      <c r="G62" s="87">
        <f>G63+G70</f>
        <v>18411025</v>
      </c>
      <c r="H62" s="138"/>
    </row>
    <row r="63" spans="1:8" ht="37.5" outlineLevel="6" x14ac:dyDescent="0.25">
      <c r="A63" s="46" t="s">
        <v>214</v>
      </c>
      <c r="B63" s="47" t="s">
        <v>528</v>
      </c>
      <c r="C63" s="47" t="s">
        <v>24</v>
      </c>
      <c r="D63" s="47" t="s">
        <v>317</v>
      </c>
      <c r="E63" s="207" t="s">
        <v>6</v>
      </c>
      <c r="F63" s="83">
        <f t="shared" ref="F63:G63" si="18">F64+F67</f>
        <v>262385</v>
      </c>
      <c r="G63" s="83">
        <f t="shared" si="18"/>
        <v>262385</v>
      </c>
      <c r="H63" s="138"/>
    </row>
    <row r="64" spans="1:8" outlineLevel="7" x14ac:dyDescent="0.25">
      <c r="A64" s="46" t="s">
        <v>325</v>
      </c>
      <c r="B64" s="47" t="s">
        <v>528</v>
      </c>
      <c r="C64" s="47" t="s">
        <v>24</v>
      </c>
      <c r="D64" s="47" t="s">
        <v>318</v>
      </c>
      <c r="E64" s="207" t="s">
        <v>6</v>
      </c>
      <c r="F64" s="83">
        <f t="shared" ref="F64:G65" si="19">F65</f>
        <v>212385</v>
      </c>
      <c r="G64" s="83">
        <f t="shared" si="19"/>
        <v>212385</v>
      </c>
      <c r="H64" s="138"/>
    </row>
    <row r="65" spans="1:8" ht="18.75" customHeight="1" outlineLevel="6" x14ac:dyDescent="0.25">
      <c r="A65" s="46" t="s">
        <v>15</v>
      </c>
      <c r="B65" s="47" t="s">
        <v>528</v>
      </c>
      <c r="C65" s="47" t="s">
        <v>24</v>
      </c>
      <c r="D65" s="47" t="s">
        <v>318</v>
      </c>
      <c r="E65" s="207" t="s">
        <v>16</v>
      </c>
      <c r="F65" s="85">
        <f t="shared" si="19"/>
        <v>212385</v>
      </c>
      <c r="G65" s="85">
        <f t="shared" si="19"/>
        <v>212385</v>
      </c>
      <c r="H65" s="138"/>
    </row>
    <row r="66" spans="1:8" ht="37.5" outlineLevel="7" x14ac:dyDescent="0.25">
      <c r="A66" s="46" t="s">
        <v>17</v>
      </c>
      <c r="B66" s="47" t="s">
        <v>528</v>
      </c>
      <c r="C66" s="47" t="s">
        <v>24</v>
      </c>
      <c r="D66" s="47" t="s">
        <v>318</v>
      </c>
      <c r="E66" s="207" t="s">
        <v>18</v>
      </c>
      <c r="F66" s="85">
        <v>212385</v>
      </c>
      <c r="G66" s="83">
        <v>212385</v>
      </c>
      <c r="H66" s="138"/>
    </row>
    <row r="67" spans="1:8" outlineLevel="6" x14ac:dyDescent="0.25">
      <c r="A67" s="46" t="s">
        <v>326</v>
      </c>
      <c r="B67" s="47" t="s">
        <v>528</v>
      </c>
      <c r="C67" s="47" t="s">
        <v>24</v>
      </c>
      <c r="D67" s="47" t="s">
        <v>327</v>
      </c>
      <c r="E67" s="207" t="s">
        <v>6</v>
      </c>
      <c r="F67" s="83">
        <f t="shared" ref="F67:G68" si="20">F68</f>
        <v>50000</v>
      </c>
      <c r="G67" s="83">
        <f t="shared" si="20"/>
        <v>50000</v>
      </c>
      <c r="H67" s="138"/>
    </row>
    <row r="68" spans="1:8" ht="18.75" customHeight="1" outlineLevel="7" x14ac:dyDescent="0.25">
      <c r="A68" s="46" t="s">
        <v>15</v>
      </c>
      <c r="B68" s="47" t="s">
        <v>528</v>
      </c>
      <c r="C68" s="47" t="s">
        <v>24</v>
      </c>
      <c r="D68" s="47" t="s">
        <v>327</v>
      </c>
      <c r="E68" s="207" t="s">
        <v>16</v>
      </c>
      <c r="F68" s="85">
        <f t="shared" si="20"/>
        <v>50000</v>
      </c>
      <c r="G68" s="85">
        <f t="shared" si="20"/>
        <v>50000</v>
      </c>
      <c r="H68" s="138"/>
    </row>
    <row r="69" spans="1:8" ht="37.5" outlineLevel="3" x14ac:dyDescent="0.25">
      <c r="A69" s="46" t="s">
        <v>17</v>
      </c>
      <c r="B69" s="47" t="s">
        <v>528</v>
      </c>
      <c r="C69" s="47" t="s">
        <v>24</v>
      </c>
      <c r="D69" s="47" t="s">
        <v>327</v>
      </c>
      <c r="E69" s="207" t="s">
        <v>18</v>
      </c>
      <c r="F69" s="85">
        <v>50000</v>
      </c>
      <c r="G69" s="85">
        <v>50000</v>
      </c>
      <c r="H69" s="138"/>
    </row>
    <row r="70" spans="1:8" ht="37.5" outlineLevel="5" x14ac:dyDescent="0.25">
      <c r="A70" s="46" t="s">
        <v>216</v>
      </c>
      <c r="B70" s="47" t="s">
        <v>528</v>
      </c>
      <c r="C70" s="47" t="s">
        <v>24</v>
      </c>
      <c r="D70" s="47" t="s">
        <v>232</v>
      </c>
      <c r="E70" s="207" t="s">
        <v>6</v>
      </c>
      <c r="F70" s="83">
        <f t="shared" ref="F70:G70" si="21">F71</f>
        <v>18148640</v>
      </c>
      <c r="G70" s="83">
        <f t="shared" si="21"/>
        <v>18148640</v>
      </c>
      <c r="H70" s="138"/>
    </row>
    <row r="71" spans="1:8" ht="37.5" outlineLevel="6" x14ac:dyDescent="0.25">
      <c r="A71" s="46" t="s">
        <v>33</v>
      </c>
      <c r="B71" s="47" t="s">
        <v>528</v>
      </c>
      <c r="C71" s="47" t="s">
        <v>24</v>
      </c>
      <c r="D71" s="47" t="s">
        <v>130</v>
      </c>
      <c r="E71" s="207" t="s">
        <v>6</v>
      </c>
      <c r="F71" s="85">
        <f>F72+F74+F76</f>
        <v>18148640</v>
      </c>
      <c r="G71" s="85">
        <f>G72+G74+G76</f>
        <v>18148640</v>
      </c>
      <c r="H71" s="138"/>
    </row>
    <row r="72" spans="1:8" ht="58.5" customHeight="1" outlineLevel="7" x14ac:dyDescent="0.25">
      <c r="A72" s="46" t="s">
        <v>11</v>
      </c>
      <c r="B72" s="47" t="s">
        <v>528</v>
      </c>
      <c r="C72" s="47" t="s">
        <v>24</v>
      </c>
      <c r="D72" s="47" t="s">
        <v>130</v>
      </c>
      <c r="E72" s="207" t="s">
        <v>12</v>
      </c>
      <c r="F72" s="85">
        <f t="shared" ref="F72:G72" si="22">F73</f>
        <v>9720370</v>
      </c>
      <c r="G72" s="85">
        <f t="shared" si="22"/>
        <v>9720370</v>
      </c>
      <c r="H72" s="138"/>
    </row>
    <row r="73" spans="1:8" outlineLevel="7" x14ac:dyDescent="0.25">
      <c r="A73" s="46" t="s">
        <v>34</v>
      </c>
      <c r="B73" s="47" t="s">
        <v>528</v>
      </c>
      <c r="C73" s="47" t="s">
        <v>24</v>
      </c>
      <c r="D73" s="47" t="s">
        <v>130</v>
      </c>
      <c r="E73" s="207" t="s">
        <v>35</v>
      </c>
      <c r="F73" s="85">
        <v>9720370</v>
      </c>
      <c r="G73" s="83">
        <v>9720370</v>
      </c>
      <c r="H73" s="138"/>
    </row>
    <row r="74" spans="1:8" ht="18.75" customHeight="1" outlineLevel="7" x14ac:dyDescent="0.25">
      <c r="A74" s="46" t="s">
        <v>15</v>
      </c>
      <c r="B74" s="47" t="s">
        <v>528</v>
      </c>
      <c r="C74" s="47" t="s">
        <v>24</v>
      </c>
      <c r="D74" s="47" t="s">
        <v>130</v>
      </c>
      <c r="E74" s="207" t="s">
        <v>16</v>
      </c>
      <c r="F74" s="85">
        <f t="shared" ref="F74:G74" si="23">F75</f>
        <v>7657000</v>
      </c>
      <c r="G74" s="85">
        <f t="shared" si="23"/>
        <v>7657000</v>
      </c>
      <c r="H74" s="138"/>
    </row>
    <row r="75" spans="1:8" ht="37.5" outlineLevel="7" x14ac:dyDescent="0.25">
      <c r="A75" s="46" t="s">
        <v>17</v>
      </c>
      <c r="B75" s="47" t="s">
        <v>528</v>
      </c>
      <c r="C75" s="47" t="s">
        <v>24</v>
      </c>
      <c r="D75" s="47" t="s">
        <v>130</v>
      </c>
      <c r="E75" s="207" t="s">
        <v>18</v>
      </c>
      <c r="F75" s="85">
        <v>7657000</v>
      </c>
      <c r="G75" s="83">
        <v>7657000</v>
      </c>
      <c r="H75" s="138"/>
    </row>
    <row r="76" spans="1:8" outlineLevel="7" x14ac:dyDescent="0.25">
      <c r="A76" s="46" t="s">
        <v>19</v>
      </c>
      <c r="B76" s="47" t="s">
        <v>528</v>
      </c>
      <c r="C76" s="47" t="s">
        <v>24</v>
      </c>
      <c r="D76" s="47" t="s">
        <v>130</v>
      </c>
      <c r="E76" s="207" t="s">
        <v>20</v>
      </c>
      <c r="F76" s="85">
        <f t="shared" ref="F76:G76" si="24">F77</f>
        <v>771270</v>
      </c>
      <c r="G76" s="85">
        <f t="shared" si="24"/>
        <v>771270</v>
      </c>
      <c r="H76" s="138"/>
    </row>
    <row r="77" spans="1:8" outlineLevel="7" x14ac:dyDescent="0.25">
      <c r="A77" s="46" t="s">
        <v>21</v>
      </c>
      <c r="B77" s="47" t="s">
        <v>528</v>
      </c>
      <c r="C77" s="47" t="s">
        <v>24</v>
      </c>
      <c r="D77" s="47" t="s">
        <v>130</v>
      </c>
      <c r="E77" s="207" t="s">
        <v>22</v>
      </c>
      <c r="F77" s="85">
        <v>771270</v>
      </c>
      <c r="G77" s="92">
        <v>771270</v>
      </c>
      <c r="H77" s="138"/>
    </row>
    <row r="78" spans="1:8" ht="37.5" outlineLevel="7" x14ac:dyDescent="0.25">
      <c r="A78" s="79" t="s">
        <v>439</v>
      </c>
      <c r="B78" s="62" t="s">
        <v>528</v>
      </c>
      <c r="C78" s="62" t="s">
        <v>24</v>
      </c>
      <c r="D78" s="62" t="s">
        <v>131</v>
      </c>
      <c r="E78" s="208" t="s">
        <v>6</v>
      </c>
      <c r="F78" s="87">
        <f t="shared" ref="F78:G81" si="25">F79</f>
        <v>50000</v>
      </c>
      <c r="G78" s="87">
        <f t="shared" si="25"/>
        <v>50000</v>
      </c>
      <c r="H78" s="138"/>
    </row>
    <row r="79" spans="1:8" outlineLevel="7" x14ac:dyDescent="0.25">
      <c r="A79" s="46" t="s">
        <v>328</v>
      </c>
      <c r="B79" s="47" t="s">
        <v>528</v>
      </c>
      <c r="C79" s="47" t="s">
        <v>24</v>
      </c>
      <c r="D79" s="47" t="s">
        <v>234</v>
      </c>
      <c r="E79" s="207" t="s">
        <v>6</v>
      </c>
      <c r="F79" s="85">
        <f t="shared" si="25"/>
        <v>50000</v>
      </c>
      <c r="G79" s="85">
        <f t="shared" si="25"/>
        <v>50000</v>
      </c>
      <c r="H79" s="138"/>
    </row>
    <row r="80" spans="1:8" ht="37.5" outlineLevel="7" x14ac:dyDescent="0.25">
      <c r="A80" s="46" t="s">
        <v>329</v>
      </c>
      <c r="B80" s="47" t="s">
        <v>528</v>
      </c>
      <c r="C80" s="47" t="s">
        <v>24</v>
      </c>
      <c r="D80" s="47" t="s">
        <v>330</v>
      </c>
      <c r="E80" s="207" t="s">
        <v>6</v>
      </c>
      <c r="F80" s="85">
        <f t="shared" si="25"/>
        <v>50000</v>
      </c>
      <c r="G80" s="85">
        <f t="shared" si="25"/>
        <v>50000</v>
      </c>
      <c r="H80" s="138"/>
    </row>
    <row r="81" spans="1:8" ht="21" customHeight="1" outlineLevel="7" x14ac:dyDescent="0.25">
      <c r="A81" s="46" t="s">
        <v>15</v>
      </c>
      <c r="B81" s="47" t="s">
        <v>528</v>
      </c>
      <c r="C81" s="47" t="s">
        <v>24</v>
      </c>
      <c r="D81" s="47" t="s">
        <v>330</v>
      </c>
      <c r="E81" s="207" t="s">
        <v>16</v>
      </c>
      <c r="F81" s="85">
        <f t="shared" si="25"/>
        <v>50000</v>
      </c>
      <c r="G81" s="85">
        <f t="shared" si="25"/>
        <v>50000</v>
      </c>
      <c r="H81" s="138"/>
    </row>
    <row r="82" spans="1:8" ht="37.5" outlineLevel="7" x14ac:dyDescent="0.25">
      <c r="A82" s="46" t="s">
        <v>17</v>
      </c>
      <c r="B82" s="47" t="s">
        <v>528</v>
      </c>
      <c r="C82" s="47" t="s">
        <v>24</v>
      </c>
      <c r="D82" s="47" t="s">
        <v>330</v>
      </c>
      <c r="E82" s="207" t="s">
        <v>18</v>
      </c>
      <c r="F82" s="85">
        <v>50000</v>
      </c>
      <c r="G82" s="83">
        <v>50000</v>
      </c>
      <c r="H82" s="138"/>
    </row>
    <row r="83" spans="1:8" ht="40.5" customHeight="1" outlineLevel="7" x14ac:dyDescent="0.25">
      <c r="A83" s="79" t="s">
        <v>440</v>
      </c>
      <c r="B83" s="62" t="s">
        <v>528</v>
      </c>
      <c r="C83" s="62" t="s">
        <v>24</v>
      </c>
      <c r="D83" s="62" t="s">
        <v>319</v>
      </c>
      <c r="E83" s="208" t="s">
        <v>6</v>
      </c>
      <c r="F83" s="87">
        <f>F84</f>
        <v>1032970</v>
      </c>
      <c r="G83" s="87">
        <f>G84</f>
        <v>1002970</v>
      </c>
      <c r="H83" s="138"/>
    </row>
    <row r="84" spans="1:8" ht="37.5" outlineLevel="7" x14ac:dyDescent="0.25">
      <c r="A84" s="49" t="s">
        <v>331</v>
      </c>
      <c r="B84" s="47" t="s">
        <v>528</v>
      </c>
      <c r="C84" s="47" t="s">
        <v>24</v>
      </c>
      <c r="D84" s="47" t="s">
        <v>321</v>
      </c>
      <c r="E84" s="207" t="s">
        <v>6</v>
      </c>
      <c r="F84" s="85">
        <f>F85+F88</f>
        <v>1032970</v>
      </c>
      <c r="G84" s="85">
        <f>G85+G88</f>
        <v>1002970</v>
      </c>
      <c r="H84" s="138"/>
    </row>
    <row r="85" spans="1:8" ht="37.5" outlineLevel="7" x14ac:dyDescent="0.25">
      <c r="A85" s="49" t="s">
        <v>332</v>
      </c>
      <c r="B85" s="47" t="s">
        <v>528</v>
      </c>
      <c r="C85" s="47" t="s">
        <v>24</v>
      </c>
      <c r="D85" s="47" t="s">
        <v>333</v>
      </c>
      <c r="E85" s="207" t="s">
        <v>6</v>
      </c>
      <c r="F85" s="85">
        <f>F86</f>
        <v>990470</v>
      </c>
      <c r="G85" s="85">
        <f>G86</f>
        <v>960470</v>
      </c>
      <c r="H85" s="138"/>
    </row>
    <row r="86" spans="1:8" ht="21" customHeight="1" outlineLevel="7" x14ac:dyDescent="0.25">
      <c r="A86" s="46" t="s">
        <v>15</v>
      </c>
      <c r="B86" s="47" t="s">
        <v>528</v>
      </c>
      <c r="C86" s="47" t="s">
        <v>24</v>
      </c>
      <c r="D86" s="47" t="s">
        <v>333</v>
      </c>
      <c r="E86" s="207" t="s">
        <v>16</v>
      </c>
      <c r="F86" s="85">
        <f>F87</f>
        <v>990470</v>
      </c>
      <c r="G86" s="85">
        <f>G87</f>
        <v>960470</v>
      </c>
      <c r="H86" s="138"/>
    </row>
    <row r="87" spans="1:8" ht="37.5" outlineLevel="7" x14ac:dyDescent="0.25">
      <c r="A87" s="46" t="s">
        <v>17</v>
      </c>
      <c r="B87" s="47" t="s">
        <v>528</v>
      </c>
      <c r="C87" s="47" t="s">
        <v>24</v>
      </c>
      <c r="D87" s="47" t="s">
        <v>333</v>
      </c>
      <c r="E87" s="207" t="s">
        <v>18</v>
      </c>
      <c r="F87" s="85">
        <f>240000+750470</f>
        <v>990470</v>
      </c>
      <c r="G87" s="83">
        <f>240000+720470</f>
        <v>960470</v>
      </c>
      <c r="H87" s="138"/>
    </row>
    <row r="88" spans="1:8" ht="37.5" outlineLevel="7" x14ac:dyDescent="0.25">
      <c r="A88" s="49" t="s">
        <v>334</v>
      </c>
      <c r="B88" s="47" t="s">
        <v>528</v>
      </c>
      <c r="C88" s="47" t="s">
        <v>24</v>
      </c>
      <c r="D88" s="47" t="s">
        <v>322</v>
      </c>
      <c r="E88" s="207" t="s">
        <v>6</v>
      </c>
      <c r="F88" s="85">
        <f>F89</f>
        <v>42500</v>
      </c>
      <c r="G88" s="85">
        <f>G89</f>
        <v>42500</v>
      </c>
      <c r="H88" s="138"/>
    </row>
    <row r="89" spans="1:8" ht="21" customHeight="1" outlineLevel="7" x14ac:dyDescent="0.25">
      <c r="A89" s="46" t="s">
        <v>15</v>
      </c>
      <c r="B89" s="47" t="s">
        <v>528</v>
      </c>
      <c r="C89" s="47" t="s">
        <v>24</v>
      </c>
      <c r="D89" s="47" t="s">
        <v>322</v>
      </c>
      <c r="E89" s="207" t="s">
        <v>16</v>
      </c>
      <c r="F89" s="85">
        <f>F90</f>
        <v>42500</v>
      </c>
      <c r="G89" s="85">
        <f>G90</f>
        <v>42500</v>
      </c>
      <c r="H89" s="138"/>
    </row>
    <row r="90" spans="1:8" ht="37.5" outlineLevel="7" x14ac:dyDescent="0.25">
      <c r="A90" s="46" t="s">
        <v>17</v>
      </c>
      <c r="B90" s="47" t="s">
        <v>528</v>
      </c>
      <c r="C90" s="47" t="s">
        <v>24</v>
      </c>
      <c r="D90" s="47" t="s">
        <v>322</v>
      </c>
      <c r="E90" s="207" t="s">
        <v>18</v>
      </c>
      <c r="F90" s="85">
        <v>42500</v>
      </c>
      <c r="G90" s="85">
        <v>42500</v>
      </c>
      <c r="H90" s="138"/>
    </row>
    <row r="91" spans="1:8" ht="37.5" outlineLevel="7" x14ac:dyDescent="0.25">
      <c r="A91" s="79" t="s">
        <v>386</v>
      </c>
      <c r="B91" s="62" t="s">
        <v>528</v>
      </c>
      <c r="C91" s="62" t="s">
        <v>24</v>
      </c>
      <c r="D91" s="62" t="s">
        <v>335</v>
      </c>
      <c r="E91" s="208" t="s">
        <v>6</v>
      </c>
      <c r="F91" s="87">
        <f>F92</f>
        <v>1140000</v>
      </c>
      <c r="G91" s="87">
        <f>G92</f>
        <v>1140000</v>
      </c>
      <c r="H91" s="138"/>
    </row>
    <row r="92" spans="1:8" ht="37.5" outlineLevel="7" x14ac:dyDescent="0.25">
      <c r="A92" s="46" t="s">
        <v>215</v>
      </c>
      <c r="B92" s="47" t="s">
        <v>528</v>
      </c>
      <c r="C92" s="47" t="s">
        <v>24</v>
      </c>
      <c r="D92" s="47" t="s">
        <v>336</v>
      </c>
      <c r="E92" s="207" t="s">
        <v>6</v>
      </c>
      <c r="F92" s="85">
        <f>F93</f>
        <v>1140000</v>
      </c>
      <c r="G92" s="85">
        <f>G93</f>
        <v>1140000</v>
      </c>
      <c r="H92" s="138"/>
    </row>
    <row r="93" spans="1:8" ht="56.25" outlineLevel="7" x14ac:dyDescent="0.25">
      <c r="A93" s="46" t="s">
        <v>32</v>
      </c>
      <c r="B93" s="47" t="s">
        <v>528</v>
      </c>
      <c r="C93" s="47" t="s">
        <v>24</v>
      </c>
      <c r="D93" s="47" t="s">
        <v>337</v>
      </c>
      <c r="E93" s="207" t="s">
        <v>6</v>
      </c>
      <c r="F93" s="85">
        <f t="shared" ref="F93:G93" si="26">F94+F96</f>
        <v>1140000</v>
      </c>
      <c r="G93" s="85">
        <f t="shared" si="26"/>
        <v>1140000</v>
      </c>
      <c r="H93" s="138"/>
    </row>
    <row r="94" spans="1:8" ht="21" customHeight="1" outlineLevel="7" x14ac:dyDescent="0.25">
      <c r="A94" s="46" t="s">
        <v>15</v>
      </c>
      <c r="B94" s="47" t="s">
        <v>528</v>
      </c>
      <c r="C94" s="47" t="s">
        <v>24</v>
      </c>
      <c r="D94" s="47" t="s">
        <v>337</v>
      </c>
      <c r="E94" s="207" t="s">
        <v>16</v>
      </c>
      <c r="F94" s="85">
        <f t="shared" ref="F94:G94" si="27">F95</f>
        <v>1000000</v>
      </c>
      <c r="G94" s="85">
        <f t="shared" si="27"/>
        <v>1000000</v>
      </c>
      <c r="H94" s="138"/>
    </row>
    <row r="95" spans="1:8" ht="37.5" outlineLevel="7" x14ac:dyDescent="0.25">
      <c r="A95" s="46" t="s">
        <v>17</v>
      </c>
      <c r="B95" s="47" t="s">
        <v>528</v>
      </c>
      <c r="C95" s="47" t="s">
        <v>24</v>
      </c>
      <c r="D95" s="47" t="s">
        <v>337</v>
      </c>
      <c r="E95" s="207" t="s">
        <v>18</v>
      </c>
      <c r="F95" s="85">
        <v>1000000</v>
      </c>
      <c r="G95" s="85">
        <v>1000000</v>
      </c>
      <c r="H95" s="138"/>
    </row>
    <row r="96" spans="1:8" outlineLevel="7" x14ac:dyDescent="0.25">
      <c r="A96" s="46" t="s">
        <v>19</v>
      </c>
      <c r="B96" s="47" t="s">
        <v>528</v>
      </c>
      <c r="C96" s="47" t="s">
        <v>24</v>
      </c>
      <c r="D96" s="47" t="s">
        <v>337</v>
      </c>
      <c r="E96" s="207" t="s">
        <v>20</v>
      </c>
      <c r="F96" s="85">
        <f>F97</f>
        <v>140000</v>
      </c>
      <c r="G96" s="85">
        <f>G97</f>
        <v>140000</v>
      </c>
      <c r="H96" s="138"/>
    </row>
    <row r="97" spans="1:8" outlineLevel="7" x14ac:dyDescent="0.25">
      <c r="A97" s="46" t="s">
        <v>21</v>
      </c>
      <c r="B97" s="47" t="s">
        <v>528</v>
      </c>
      <c r="C97" s="47" t="s">
        <v>24</v>
      </c>
      <c r="D97" s="47" t="s">
        <v>337</v>
      </c>
      <c r="E97" s="207" t="s">
        <v>22</v>
      </c>
      <c r="F97" s="85">
        <v>140000</v>
      </c>
      <c r="G97" s="83">
        <v>140000</v>
      </c>
      <c r="H97" s="138"/>
    </row>
    <row r="98" spans="1:8" ht="37.5" outlineLevel="7" x14ac:dyDescent="0.25">
      <c r="A98" s="46" t="s">
        <v>132</v>
      </c>
      <c r="B98" s="47" t="s">
        <v>528</v>
      </c>
      <c r="C98" s="47" t="s">
        <v>24</v>
      </c>
      <c r="D98" s="47" t="s">
        <v>127</v>
      </c>
      <c r="E98" s="207" t="s">
        <v>6</v>
      </c>
      <c r="F98" s="85">
        <f>F107+F99+F104</f>
        <v>42766612.200000003</v>
      </c>
      <c r="G98" s="85">
        <f>G107+G99+G104</f>
        <v>42940945.200000003</v>
      </c>
      <c r="H98" s="138"/>
    </row>
    <row r="99" spans="1:8" ht="37.5" outlineLevel="7" x14ac:dyDescent="0.25">
      <c r="A99" s="46" t="s">
        <v>522</v>
      </c>
      <c r="B99" s="47" t="s">
        <v>528</v>
      </c>
      <c r="C99" s="47" t="s">
        <v>24</v>
      </c>
      <c r="D99" s="47" t="s">
        <v>523</v>
      </c>
      <c r="E99" s="207" t="s">
        <v>6</v>
      </c>
      <c r="F99" s="85">
        <f>F100+F102</f>
        <v>35762809</v>
      </c>
      <c r="G99" s="85">
        <f>G100+G102</f>
        <v>35762809</v>
      </c>
      <c r="H99" s="138"/>
    </row>
    <row r="100" spans="1:8" ht="59.25" customHeight="1" outlineLevel="1" x14ac:dyDescent="0.25">
      <c r="A100" s="46" t="s">
        <v>11</v>
      </c>
      <c r="B100" s="47" t="s">
        <v>528</v>
      </c>
      <c r="C100" s="47" t="s">
        <v>24</v>
      </c>
      <c r="D100" s="47" t="s">
        <v>523</v>
      </c>
      <c r="E100" s="207" t="s">
        <v>12</v>
      </c>
      <c r="F100" s="85">
        <f t="shared" ref="F100:G100" si="28">F101</f>
        <v>34882443</v>
      </c>
      <c r="G100" s="85">
        <f t="shared" si="28"/>
        <v>34882443</v>
      </c>
      <c r="H100" s="138"/>
    </row>
    <row r="101" spans="1:8" ht="18.75" customHeight="1" outlineLevel="2" x14ac:dyDescent="0.25">
      <c r="A101" s="46" t="s">
        <v>13</v>
      </c>
      <c r="B101" s="47" t="s">
        <v>528</v>
      </c>
      <c r="C101" s="47" t="s">
        <v>24</v>
      </c>
      <c r="D101" s="47" t="s">
        <v>523</v>
      </c>
      <c r="E101" s="207" t="s">
        <v>14</v>
      </c>
      <c r="F101" s="85">
        <v>34882443</v>
      </c>
      <c r="G101" s="85">
        <v>34882443</v>
      </c>
      <c r="H101" s="138"/>
    </row>
    <row r="102" spans="1:8" ht="20.25" customHeight="1" outlineLevel="4" x14ac:dyDescent="0.25">
      <c r="A102" s="46" t="s">
        <v>15</v>
      </c>
      <c r="B102" s="47" t="s">
        <v>528</v>
      </c>
      <c r="C102" s="47" t="s">
        <v>24</v>
      </c>
      <c r="D102" s="47" t="s">
        <v>523</v>
      </c>
      <c r="E102" s="207" t="s">
        <v>16</v>
      </c>
      <c r="F102" s="83">
        <f t="shared" ref="F102:G102" si="29">F103</f>
        <v>880366</v>
      </c>
      <c r="G102" s="83">
        <f t="shared" si="29"/>
        <v>880366</v>
      </c>
      <c r="H102" s="138"/>
    </row>
    <row r="103" spans="1:8" ht="37.5" outlineLevel="5" x14ac:dyDescent="0.25">
      <c r="A103" s="46" t="s">
        <v>17</v>
      </c>
      <c r="B103" s="47" t="s">
        <v>528</v>
      </c>
      <c r="C103" s="47" t="s">
        <v>24</v>
      </c>
      <c r="D103" s="47" t="s">
        <v>523</v>
      </c>
      <c r="E103" s="207" t="s">
        <v>18</v>
      </c>
      <c r="F103" s="85">
        <v>880366</v>
      </c>
      <c r="G103" s="85">
        <v>880366</v>
      </c>
      <c r="H103" s="138"/>
    </row>
    <row r="104" spans="1:8" ht="37.5" outlineLevel="6" x14ac:dyDescent="0.25">
      <c r="A104" s="46" t="s">
        <v>531</v>
      </c>
      <c r="B104" s="47" t="s">
        <v>528</v>
      </c>
      <c r="C104" s="47" t="s">
        <v>24</v>
      </c>
      <c r="D104" s="47" t="s">
        <v>530</v>
      </c>
      <c r="E104" s="207" t="s">
        <v>6</v>
      </c>
      <c r="F104" s="83">
        <f t="shared" ref="F104:G105" si="30">F105</f>
        <v>200000</v>
      </c>
      <c r="G104" s="83">
        <f t="shared" si="30"/>
        <v>200000</v>
      </c>
      <c r="H104" s="138"/>
    </row>
    <row r="105" spans="1:8" ht="18" customHeight="1" outlineLevel="7" x14ac:dyDescent="0.25">
      <c r="A105" s="46" t="s">
        <v>15</v>
      </c>
      <c r="B105" s="47" t="s">
        <v>528</v>
      </c>
      <c r="C105" s="47" t="s">
        <v>24</v>
      </c>
      <c r="D105" s="47" t="s">
        <v>530</v>
      </c>
      <c r="E105" s="207" t="s">
        <v>16</v>
      </c>
      <c r="F105" s="83">
        <f t="shared" si="30"/>
        <v>200000</v>
      </c>
      <c r="G105" s="83">
        <f t="shared" si="30"/>
        <v>200000</v>
      </c>
      <c r="H105" s="138"/>
    </row>
    <row r="106" spans="1:8" ht="37.5" outlineLevel="7" x14ac:dyDescent="0.25">
      <c r="A106" s="46" t="s">
        <v>17</v>
      </c>
      <c r="B106" s="47" t="s">
        <v>528</v>
      </c>
      <c r="C106" s="47" t="s">
        <v>24</v>
      </c>
      <c r="D106" s="47" t="s">
        <v>530</v>
      </c>
      <c r="E106" s="207" t="s">
        <v>18</v>
      </c>
      <c r="F106" s="85">
        <v>200000</v>
      </c>
      <c r="G106" s="85">
        <v>200000</v>
      </c>
      <c r="H106" s="138"/>
    </row>
    <row r="107" spans="1:8" outlineLevel="7" x14ac:dyDescent="0.25">
      <c r="A107" s="46" t="s">
        <v>279</v>
      </c>
      <c r="B107" s="47" t="s">
        <v>528</v>
      </c>
      <c r="C107" s="47" t="s">
        <v>24</v>
      </c>
      <c r="D107" s="47" t="s">
        <v>278</v>
      </c>
      <c r="E107" s="20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8"/>
    </row>
    <row r="108" spans="1:8" ht="57.75" customHeight="1" outlineLevel="7" x14ac:dyDescent="0.25">
      <c r="A108" s="29" t="s">
        <v>456</v>
      </c>
      <c r="B108" s="47" t="s">
        <v>528</v>
      </c>
      <c r="C108" s="47" t="s">
        <v>24</v>
      </c>
      <c r="D108" s="47" t="s">
        <v>280</v>
      </c>
      <c r="E108" s="207" t="s">
        <v>6</v>
      </c>
      <c r="F108" s="85">
        <f t="shared" ref="F108:G108" si="31">F109+F111</f>
        <v>1361162</v>
      </c>
      <c r="G108" s="85">
        <f t="shared" si="31"/>
        <v>1361162</v>
      </c>
      <c r="H108" s="138"/>
    </row>
    <row r="109" spans="1:8" ht="58.5" customHeight="1" outlineLevel="7" x14ac:dyDescent="0.25">
      <c r="A109" s="46" t="s">
        <v>11</v>
      </c>
      <c r="B109" s="47" t="s">
        <v>528</v>
      </c>
      <c r="C109" s="47" t="s">
        <v>24</v>
      </c>
      <c r="D109" s="47" t="s">
        <v>280</v>
      </c>
      <c r="E109" s="207" t="s">
        <v>12</v>
      </c>
      <c r="F109" s="85">
        <f t="shared" ref="F109:G109" si="32">F110</f>
        <v>1346162</v>
      </c>
      <c r="G109" s="85">
        <f t="shared" si="32"/>
        <v>1346162</v>
      </c>
      <c r="H109" s="138"/>
    </row>
    <row r="110" spans="1:8" ht="18.75" customHeight="1" outlineLevel="7" x14ac:dyDescent="0.25">
      <c r="A110" s="46" t="s">
        <v>13</v>
      </c>
      <c r="B110" s="47" t="s">
        <v>528</v>
      </c>
      <c r="C110" s="47" t="s">
        <v>24</v>
      </c>
      <c r="D110" s="47" t="s">
        <v>280</v>
      </c>
      <c r="E110" s="207" t="s">
        <v>14</v>
      </c>
      <c r="F110" s="85">
        <v>1346162</v>
      </c>
      <c r="G110" s="85">
        <v>1346162</v>
      </c>
      <c r="H110" s="138"/>
    </row>
    <row r="111" spans="1:8" ht="19.5" customHeight="1" outlineLevel="7" x14ac:dyDescent="0.25">
      <c r="A111" s="46" t="s">
        <v>15</v>
      </c>
      <c r="B111" s="47" t="s">
        <v>528</v>
      </c>
      <c r="C111" s="47" t="s">
        <v>24</v>
      </c>
      <c r="D111" s="47" t="s">
        <v>280</v>
      </c>
      <c r="E111" s="207" t="s">
        <v>16</v>
      </c>
      <c r="F111" s="85">
        <f t="shared" ref="F111:G111" si="33">F112</f>
        <v>15000</v>
      </c>
      <c r="G111" s="85">
        <f t="shared" si="33"/>
        <v>15000</v>
      </c>
      <c r="H111" s="138"/>
    </row>
    <row r="112" spans="1:8" ht="37.5" outlineLevel="7" x14ac:dyDescent="0.25">
      <c r="A112" s="46" t="s">
        <v>17</v>
      </c>
      <c r="B112" s="47" t="s">
        <v>528</v>
      </c>
      <c r="C112" s="47" t="s">
        <v>24</v>
      </c>
      <c r="D112" s="47" t="s">
        <v>280</v>
      </c>
      <c r="E112" s="207" t="s">
        <v>18</v>
      </c>
      <c r="F112" s="85">
        <v>15000</v>
      </c>
      <c r="G112" s="85">
        <v>15000</v>
      </c>
      <c r="H112" s="138"/>
    </row>
    <row r="113" spans="1:8" ht="22.5" customHeight="1" outlineLevel="7" x14ac:dyDescent="0.25">
      <c r="A113" s="29" t="s">
        <v>618</v>
      </c>
      <c r="B113" s="47" t="s">
        <v>528</v>
      </c>
      <c r="C113" s="47" t="s">
        <v>24</v>
      </c>
      <c r="D113" s="47" t="s">
        <v>625</v>
      </c>
      <c r="E113" s="207" t="s">
        <v>6</v>
      </c>
      <c r="F113" s="85">
        <f t="shared" ref="F113:G113" si="34">F114+F116</f>
        <v>2017233</v>
      </c>
      <c r="G113" s="85">
        <f t="shared" si="34"/>
        <v>2093065</v>
      </c>
      <c r="H113" s="138"/>
    </row>
    <row r="114" spans="1:8" ht="57.75" customHeight="1" outlineLevel="7" x14ac:dyDescent="0.25">
      <c r="A114" s="46" t="s">
        <v>11</v>
      </c>
      <c r="B114" s="47" t="s">
        <v>528</v>
      </c>
      <c r="C114" s="47" t="s">
        <v>24</v>
      </c>
      <c r="D114" s="47" t="s">
        <v>625</v>
      </c>
      <c r="E114" s="207" t="s">
        <v>12</v>
      </c>
      <c r="F114" s="85">
        <f t="shared" ref="F114:G114" si="35">F115</f>
        <v>2002233</v>
      </c>
      <c r="G114" s="85">
        <f t="shared" si="35"/>
        <v>2078065</v>
      </c>
      <c r="H114" s="138"/>
    </row>
    <row r="115" spans="1:8" ht="19.5" customHeight="1" outlineLevel="7" x14ac:dyDescent="0.25">
      <c r="A115" s="46" t="s">
        <v>13</v>
      </c>
      <c r="B115" s="47" t="s">
        <v>528</v>
      </c>
      <c r="C115" s="47" t="s">
        <v>24</v>
      </c>
      <c r="D115" s="47" t="s">
        <v>625</v>
      </c>
      <c r="E115" s="207" t="s">
        <v>14</v>
      </c>
      <c r="F115" s="85">
        <v>2002233</v>
      </c>
      <c r="G115" s="85">
        <v>2078065</v>
      </c>
      <c r="H115" s="138"/>
    </row>
    <row r="116" spans="1:8" ht="21" customHeight="1" outlineLevel="7" x14ac:dyDescent="0.25">
      <c r="A116" s="46" t="s">
        <v>15</v>
      </c>
      <c r="B116" s="47" t="s">
        <v>528</v>
      </c>
      <c r="C116" s="47" t="s">
        <v>24</v>
      </c>
      <c r="D116" s="47" t="s">
        <v>625</v>
      </c>
      <c r="E116" s="207" t="s">
        <v>16</v>
      </c>
      <c r="F116" s="85">
        <f t="shared" ref="F116:G116" si="36">F117</f>
        <v>15000</v>
      </c>
      <c r="G116" s="85">
        <f t="shared" si="36"/>
        <v>15000</v>
      </c>
      <c r="H116" s="138"/>
    </row>
    <row r="117" spans="1:8" ht="37.5" outlineLevel="7" x14ac:dyDescent="0.25">
      <c r="A117" s="46" t="s">
        <v>17</v>
      </c>
      <c r="B117" s="47" t="s">
        <v>528</v>
      </c>
      <c r="C117" s="47" t="s">
        <v>24</v>
      </c>
      <c r="D117" s="47" t="s">
        <v>625</v>
      </c>
      <c r="E117" s="207" t="s">
        <v>18</v>
      </c>
      <c r="F117" s="85">
        <v>15000</v>
      </c>
      <c r="G117" s="85">
        <v>15000</v>
      </c>
      <c r="H117" s="138"/>
    </row>
    <row r="118" spans="1:8" ht="56.25" outlineLevel="3" x14ac:dyDescent="0.25">
      <c r="A118" s="29" t="s">
        <v>388</v>
      </c>
      <c r="B118" s="47" t="s">
        <v>528</v>
      </c>
      <c r="C118" s="47" t="s">
        <v>24</v>
      </c>
      <c r="D118" s="47" t="s">
        <v>281</v>
      </c>
      <c r="E118" s="207" t="s">
        <v>6</v>
      </c>
      <c r="F118" s="85">
        <f t="shared" ref="F118:G118" si="37">F119+F121</f>
        <v>802160</v>
      </c>
      <c r="G118" s="85">
        <f t="shared" si="37"/>
        <v>831647</v>
      </c>
      <c r="H118" s="138"/>
    </row>
    <row r="119" spans="1:8" ht="57.75" customHeight="1" outlineLevel="3" x14ac:dyDescent="0.25">
      <c r="A119" s="46" t="s">
        <v>11</v>
      </c>
      <c r="B119" s="47" t="s">
        <v>528</v>
      </c>
      <c r="C119" s="47" t="s">
        <v>24</v>
      </c>
      <c r="D119" s="47" t="s">
        <v>281</v>
      </c>
      <c r="E119" s="207" t="s">
        <v>12</v>
      </c>
      <c r="F119" s="85">
        <f t="shared" ref="F119:G119" si="38">F120</f>
        <v>757160</v>
      </c>
      <c r="G119" s="85">
        <f t="shared" si="38"/>
        <v>786647</v>
      </c>
      <c r="H119" s="138"/>
    </row>
    <row r="120" spans="1:8" ht="18.75" customHeight="1" outlineLevel="3" x14ac:dyDescent="0.25">
      <c r="A120" s="46" t="s">
        <v>13</v>
      </c>
      <c r="B120" s="47" t="s">
        <v>528</v>
      </c>
      <c r="C120" s="47" t="s">
        <v>24</v>
      </c>
      <c r="D120" s="47" t="s">
        <v>281</v>
      </c>
      <c r="E120" s="207" t="s">
        <v>14</v>
      </c>
      <c r="F120" s="85">
        <v>757160</v>
      </c>
      <c r="G120" s="92">
        <v>786647</v>
      </c>
      <c r="H120" s="138"/>
    </row>
    <row r="121" spans="1:8" ht="20.25" customHeight="1" outlineLevel="3" x14ac:dyDescent="0.25">
      <c r="A121" s="46" t="s">
        <v>15</v>
      </c>
      <c r="B121" s="47" t="s">
        <v>528</v>
      </c>
      <c r="C121" s="47" t="s">
        <v>24</v>
      </c>
      <c r="D121" s="47" t="s">
        <v>281</v>
      </c>
      <c r="E121" s="207" t="s">
        <v>16</v>
      </c>
      <c r="F121" s="85">
        <f t="shared" ref="F121:G121" si="39">F122</f>
        <v>45000</v>
      </c>
      <c r="G121" s="85">
        <f t="shared" si="39"/>
        <v>45000</v>
      </c>
      <c r="H121" s="138"/>
    </row>
    <row r="122" spans="1:8" ht="37.5" outlineLevel="5" x14ac:dyDescent="0.25">
      <c r="A122" s="46" t="s">
        <v>17</v>
      </c>
      <c r="B122" s="47" t="s">
        <v>528</v>
      </c>
      <c r="C122" s="47" t="s">
        <v>24</v>
      </c>
      <c r="D122" s="47" t="s">
        <v>281</v>
      </c>
      <c r="E122" s="207" t="s">
        <v>18</v>
      </c>
      <c r="F122" s="85">
        <v>45000</v>
      </c>
      <c r="G122" s="85">
        <v>45000</v>
      </c>
      <c r="H122" s="138"/>
    </row>
    <row r="123" spans="1:8" ht="37.5" outlineLevel="5" x14ac:dyDescent="0.25">
      <c r="A123" s="46" t="s">
        <v>412</v>
      </c>
      <c r="B123" s="47" t="s">
        <v>528</v>
      </c>
      <c r="C123" s="47" t="s">
        <v>24</v>
      </c>
      <c r="D123" s="47" t="s">
        <v>413</v>
      </c>
      <c r="E123" s="207" t="s">
        <v>6</v>
      </c>
      <c r="F123" s="85">
        <f>F124+F126</f>
        <v>1882931</v>
      </c>
      <c r="G123" s="85">
        <f>G124+G126</f>
        <v>1951945</v>
      </c>
      <c r="H123" s="138"/>
    </row>
    <row r="124" spans="1:8" ht="60" customHeight="1" outlineLevel="5" x14ac:dyDescent="0.25">
      <c r="A124" s="46" t="s">
        <v>11</v>
      </c>
      <c r="B124" s="47" t="s">
        <v>528</v>
      </c>
      <c r="C124" s="47" t="s">
        <v>24</v>
      </c>
      <c r="D124" s="47" t="s">
        <v>413</v>
      </c>
      <c r="E124" s="207" t="s">
        <v>12</v>
      </c>
      <c r="F124" s="85">
        <f>F125</f>
        <v>1725331</v>
      </c>
      <c r="G124" s="85">
        <f>G125</f>
        <v>1794345</v>
      </c>
      <c r="H124" s="138"/>
    </row>
    <row r="125" spans="1:8" ht="18.75" customHeight="1" outlineLevel="5" x14ac:dyDescent="0.25">
      <c r="A125" s="46" t="s">
        <v>13</v>
      </c>
      <c r="B125" s="47" t="s">
        <v>528</v>
      </c>
      <c r="C125" s="47" t="s">
        <v>24</v>
      </c>
      <c r="D125" s="47" t="s">
        <v>413</v>
      </c>
      <c r="E125" s="207" t="s">
        <v>14</v>
      </c>
      <c r="F125" s="85">
        <v>1725331</v>
      </c>
      <c r="G125" s="85">
        <v>1794345</v>
      </c>
      <c r="H125" s="138"/>
    </row>
    <row r="126" spans="1:8" ht="19.5" customHeight="1" outlineLevel="5" x14ac:dyDescent="0.25">
      <c r="A126" s="46" t="s">
        <v>15</v>
      </c>
      <c r="B126" s="47" t="s">
        <v>528</v>
      </c>
      <c r="C126" s="47" t="s">
        <v>24</v>
      </c>
      <c r="D126" s="47" t="s">
        <v>413</v>
      </c>
      <c r="E126" s="207" t="s">
        <v>16</v>
      </c>
      <c r="F126" s="85">
        <f>F127</f>
        <v>157600</v>
      </c>
      <c r="G126" s="85">
        <f>G127</f>
        <v>157600</v>
      </c>
      <c r="H126" s="138"/>
    </row>
    <row r="127" spans="1:8" ht="37.5" outlineLevel="5" x14ac:dyDescent="0.25">
      <c r="A127" s="46" t="s">
        <v>17</v>
      </c>
      <c r="B127" s="47" t="s">
        <v>528</v>
      </c>
      <c r="C127" s="47" t="s">
        <v>24</v>
      </c>
      <c r="D127" s="47" t="s">
        <v>413</v>
      </c>
      <c r="E127" s="207" t="s">
        <v>18</v>
      </c>
      <c r="F127" s="85">
        <v>157600</v>
      </c>
      <c r="G127" s="85">
        <v>157600</v>
      </c>
      <c r="H127" s="138"/>
    </row>
    <row r="128" spans="1:8" ht="74.25" customHeight="1" outlineLevel="7" x14ac:dyDescent="0.25">
      <c r="A128" s="29" t="s">
        <v>703</v>
      </c>
      <c r="B128" s="47" t="s">
        <v>528</v>
      </c>
      <c r="C128" s="47" t="s">
        <v>24</v>
      </c>
      <c r="D128" s="47" t="s">
        <v>297</v>
      </c>
      <c r="E128" s="207" t="s">
        <v>6</v>
      </c>
      <c r="F128" s="85">
        <f>F129+F131</f>
        <v>740317.2</v>
      </c>
      <c r="G128" s="85">
        <f>G129+G131</f>
        <v>740317.2</v>
      </c>
      <c r="H128" s="138"/>
    </row>
    <row r="129" spans="1:8" ht="57.75" customHeight="1" outlineLevel="7" x14ac:dyDescent="0.25">
      <c r="A129" s="46" t="s">
        <v>11</v>
      </c>
      <c r="B129" s="47" t="s">
        <v>528</v>
      </c>
      <c r="C129" s="47" t="s">
        <v>24</v>
      </c>
      <c r="D129" s="47" t="s">
        <v>297</v>
      </c>
      <c r="E129" s="207" t="s">
        <v>12</v>
      </c>
      <c r="F129" s="85">
        <f t="shared" ref="F129:G129" si="40">F130</f>
        <v>680317.2</v>
      </c>
      <c r="G129" s="85">
        <f t="shared" si="40"/>
        <v>680317.2</v>
      </c>
      <c r="H129" s="138"/>
    </row>
    <row r="130" spans="1:8" ht="18.75" customHeight="1" outlineLevel="7" x14ac:dyDescent="0.25">
      <c r="A130" s="46" t="s">
        <v>13</v>
      </c>
      <c r="B130" s="47" t="s">
        <v>528</v>
      </c>
      <c r="C130" s="47" t="s">
        <v>24</v>
      </c>
      <c r="D130" s="47" t="s">
        <v>297</v>
      </c>
      <c r="E130" s="207" t="s">
        <v>14</v>
      </c>
      <c r="F130" s="85">
        <v>680317.2</v>
      </c>
      <c r="G130" s="85">
        <v>680317.2</v>
      </c>
      <c r="H130" s="138"/>
    </row>
    <row r="131" spans="1:8" ht="20.25" customHeight="1" outlineLevel="7" x14ac:dyDescent="0.25">
      <c r="A131" s="46" t="s">
        <v>15</v>
      </c>
      <c r="B131" s="47" t="s">
        <v>528</v>
      </c>
      <c r="C131" s="47" t="s">
        <v>24</v>
      </c>
      <c r="D131" s="47" t="s">
        <v>297</v>
      </c>
      <c r="E131" s="207" t="s">
        <v>16</v>
      </c>
      <c r="F131" s="85">
        <f>F132</f>
        <v>60000</v>
      </c>
      <c r="G131" s="85">
        <f>G132</f>
        <v>60000</v>
      </c>
      <c r="H131" s="138"/>
    </row>
    <row r="132" spans="1:8" ht="37.5" outlineLevel="7" x14ac:dyDescent="0.25">
      <c r="A132" s="46" t="s">
        <v>17</v>
      </c>
      <c r="B132" s="47" t="s">
        <v>528</v>
      </c>
      <c r="C132" s="47" t="s">
        <v>24</v>
      </c>
      <c r="D132" s="47" t="s">
        <v>297</v>
      </c>
      <c r="E132" s="207" t="s">
        <v>18</v>
      </c>
      <c r="F132" s="85">
        <v>60000</v>
      </c>
      <c r="G132" s="85">
        <v>60000</v>
      </c>
      <c r="H132" s="138"/>
    </row>
    <row r="133" spans="1:8" ht="19.5" customHeight="1" outlineLevel="7" x14ac:dyDescent="0.25">
      <c r="A133" s="79" t="s">
        <v>626</v>
      </c>
      <c r="B133" s="62" t="s">
        <v>528</v>
      </c>
      <c r="C133" s="62" t="s">
        <v>26</v>
      </c>
      <c r="D133" s="62" t="s">
        <v>126</v>
      </c>
      <c r="E133" s="208" t="s">
        <v>6</v>
      </c>
      <c r="F133" s="85">
        <f t="shared" ref="F133:G138" si="41">F134</f>
        <v>1348180</v>
      </c>
      <c r="G133" s="85">
        <f t="shared" si="41"/>
        <v>1401668</v>
      </c>
      <c r="H133" s="138"/>
    </row>
    <row r="134" spans="1:8" ht="19.5" customHeight="1" outlineLevel="7" x14ac:dyDescent="0.25">
      <c r="A134" s="46" t="s">
        <v>627</v>
      </c>
      <c r="B134" s="47" t="s">
        <v>528</v>
      </c>
      <c r="C134" s="47" t="s">
        <v>628</v>
      </c>
      <c r="D134" s="47" t="s">
        <v>126</v>
      </c>
      <c r="E134" s="207" t="s">
        <v>6</v>
      </c>
      <c r="F134" s="85">
        <f t="shared" si="41"/>
        <v>1348180</v>
      </c>
      <c r="G134" s="85">
        <f t="shared" si="41"/>
        <v>1401668</v>
      </c>
      <c r="H134" s="138"/>
    </row>
    <row r="135" spans="1:8" ht="37.5" outlineLevel="7" x14ac:dyDescent="0.25">
      <c r="A135" s="46" t="s">
        <v>132</v>
      </c>
      <c r="B135" s="47" t="s">
        <v>528</v>
      </c>
      <c r="C135" s="47" t="s">
        <v>628</v>
      </c>
      <c r="D135" s="47" t="s">
        <v>127</v>
      </c>
      <c r="E135" s="207" t="s">
        <v>6</v>
      </c>
      <c r="F135" s="85">
        <f t="shared" si="41"/>
        <v>1348180</v>
      </c>
      <c r="G135" s="85">
        <f t="shared" si="41"/>
        <v>1401668</v>
      </c>
      <c r="H135" s="138"/>
    </row>
    <row r="136" spans="1:8" outlineLevel="7" x14ac:dyDescent="0.25">
      <c r="A136" s="46" t="s">
        <v>279</v>
      </c>
      <c r="B136" s="47" t="s">
        <v>528</v>
      </c>
      <c r="C136" s="47" t="s">
        <v>628</v>
      </c>
      <c r="D136" s="47" t="s">
        <v>278</v>
      </c>
      <c r="E136" s="207" t="s">
        <v>6</v>
      </c>
      <c r="F136" s="85">
        <f t="shared" si="41"/>
        <v>1348180</v>
      </c>
      <c r="G136" s="85">
        <f t="shared" si="41"/>
        <v>1401668</v>
      </c>
      <c r="H136" s="138"/>
    </row>
    <row r="137" spans="1:8" ht="37.5" outlineLevel="7" x14ac:dyDescent="0.25">
      <c r="A137" s="80" t="s">
        <v>629</v>
      </c>
      <c r="B137" s="47" t="s">
        <v>528</v>
      </c>
      <c r="C137" s="47" t="s">
        <v>628</v>
      </c>
      <c r="D137" s="47" t="s">
        <v>630</v>
      </c>
      <c r="E137" s="207" t="s">
        <v>6</v>
      </c>
      <c r="F137" s="85">
        <f t="shared" si="41"/>
        <v>1348180</v>
      </c>
      <c r="G137" s="85">
        <f t="shared" si="41"/>
        <v>1401668</v>
      </c>
      <c r="H137" s="138"/>
    </row>
    <row r="138" spans="1:8" ht="57" customHeight="1" outlineLevel="7" x14ac:dyDescent="0.25">
      <c r="A138" s="46" t="s">
        <v>11</v>
      </c>
      <c r="B138" s="47" t="s">
        <v>528</v>
      </c>
      <c r="C138" s="47" t="s">
        <v>628</v>
      </c>
      <c r="D138" s="47" t="s">
        <v>630</v>
      </c>
      <c r="E138" s="207" t="s">
        <v>12</v>
      </c>
      <c r="F138" s="85">
        <f t="shared" si="41"/>
        <v>1348180</v>
      </c>
      <c r="G138" s="85">
        <f t="shared" si="41"/>
        <v>1401668</v>
      </c>
      <c r="H138" s="138"/>
    </row>
    <row r="139" spans="1:8" outlineLevel="7" x14ac:dyDescent="0.25">
      <c r="A139" s="46" t="s">
        <v>34</v>
      </c>
      <c r="B139" s="47" t="s">
        <v>528</v>
      </c>
      <c r="C139" s="47" t="s">
        <v>628</v>
      </c>
      <c r="D139" s="47" t="s">
        <v>630</v>
      </c>
      <c r="E139" s="207" t="s">
        <v>35</v>
      </c>
      <c r="F139" s="85">
        <v>1348180</v>
      </c>
      <c r="G139" s="85">
        <v>1401668</v>
      </c>
      <c r="H139" s="138"/>
    </row>
    <row r="140" spans="1:8" ht="37.5" outlineLevel="6" x14ac:dyDescent="0.25">
      <c r="A140" s="79" t="s">
        <v>41</v>
      </c>
      <c r="B140" s="62" t="s">
        <v>528</v>
      </c>
      <c r="C140" s="62" t="s">
        <v>42</v>
      </c>
      <c r="D140" s="62" t="s">
        <v>126</v>
      </c>
      <c r="E140" s="208" t="s">
        <v>6</v>
      </c>
      <c r="F140" s="87">
        <f>F141+F146</f>
        <v>440000</v>
      </c>
      <c r="G140" s="87">
        <f>G141+G146</f>
        <v>440000</v>
      </c>
      <c r="H140" s="138"/>
    </row>
    <row r="141" spans="1:8" ht="37.5" outlineLevel="7" x14ac:dyDescent="0.25">
      <c r="A141" s="46" t="s">
        <v>43</v>
      </c>
      <c r="B141" s="47" t="s">
        <v>528</v>
      </c>
      <c r="C141" s="47" t="s">
        <v>44</v>
      </c>
      <c r="D141" s="47" t="s">
        <v>126</v>
      </c>
      <c r="E141" s="207" t="s">
        <v>6</v>
      </c>
      <c r="F141" s="85">
        <f t="shared" ref="F141:G144" si="42">F142</f>
        <v>100000</v>
      </c>
      <c r="G141" s="85">
        <f t="shared" si="42"/>
        <v>100000</v>
      </c>
      <c r="H141" s="138"/>
    </row>
    <row r="142" spans="1:8" ht="37.5" outlineLevel="1" x14ac:dyDescent="0.25">
      <c r="A142" s="46" t="s">
        <v>132</v>
      </c>
      <c r="B142" s="47" t="s">
        <v>528</v>
      </c>
      <c r="C142" s="47" t="s">
        <v>44</v>
      </c>
      <c r="D142" s="47" t="s">
        <v>127</v>
      </c>
      <c r="E142" s="207" t="s">
        <v>6</v>
      </c>
      <c r="F142" s="85">
        <f t="shared" si="42"/>
        <v>100000</v>
      </c>
      <c r="G142" s="85">
        <f t="shared" si="42"/>
        <v>100000</v>
      </c>
      <c r="H142" s="138"/>
    </row>
    <row r="143" spans="1:8" ht="37.5" outlineLevel="1" x14ac:dyDescent="0.25">
      <c r="A143" s="46" t="s">
        <v>45</v>
      </c>
      <c r="B143" s="47" t="s">
        <v>528</v>
      </c>
      <c r="C143" s="47" t="s">
        <v>44</v>
      </c>
      <c r="D143" s="47" t="s">
        <v>133</v>
      </c>
      <c r="E143" s="207" t="s">
        <v>6</v>
      </c>
      <c r="F143" s="85">
        <f t="shared" si="42"/>
        <v>100000</v>
      </c>
      <c r="G143" s="85">
        <f t="shared" si="42"/>
        <v>100000</v>
      </c>
      <c r="H143" s="138"/>
    </row>
    <row r="144" spans="1:8" ht="20.25" customHeight="1" outlineLevel="1" x14ac:dyDescent="0.25">
      <c r="A144" s="46" t="s">
        <v>15</v>
      </c>
      <c r="B144" s="47" t="s">
        <v>528</v>
      </c>
      <c r="C144" s="47" t="s">
        <v>44</v>
      </c>
      <c r="D144" s="47" t="s">
        <v>133</v>
      </c>
      <c r="E144" s="207" t="s">
        <v>16</v>
      </c>
      <c r="F144" s="85">
        <f t="shared" si="42"/>
        <v>100000</v>
      </c>
      <c r="G144" s="85">
        <f t="shared" si="42"/>
        <v>100000</v>
      </c>
      <c r="H144" s="138"/>
    </row>
    <row r="145" spans="1:8" ht="37.5" outlineLevel="1" x14ac:dyDescent="0.25">
      <c r="A145" s="46" t="s">
        <v>17</v>
      </c>
      <c r="B145" s="47" t="s">
        <v>528</v>
      </c>
      <c r="C145" s="47" t="s">
        <v>44</v>
      </c>
      <c r="D145" s="47" t="s">
        <v>133</v>
      </c>
      <c r="E145" s="207" t="s">
        <v>18</v>
      </c>
      <c r="F145" s="85">
        <v>100000</v>
      </c>
      <c r="G145" s="85">
        <v>100000</v>
      </c>
      <c r="H145" s="138"/>
    </row>
    <row r="146" spans="1:8" outlineLevel="1" x14ac:dyDescent="0.25">
      <c r="A146" s="46" t="s">
        <v>532</v>
      </c>
      <c r="B146" s="47" t="s">
        <v>528</v>
      </c>
      <c r="C146" s="47" t="s">
        <v>533</v>
      </c>
      <c r="D146" s="47" t="s">
        <v>126</v>
      </c>
      <c r="E146" s="207" t="s">
        <v>6</v>
      </c>
      <c r="F146" s="85">
        <f t="shared" ref="F146:G149" si="43">F147</f>
        <v>340000</v>
      </c>
      <c r="G146" s="85">
        <f t="shared" si="43"/>
        <v>340000</v>
      </c>
      <c r="H146" s="138"/>
    </row>
    <row r="147" spans="1:8" ht="37.5" outlineLevel="1" x14ac:dyDescent="0.25">
      <c r="A147" s="46" t="s">
        <v>132</v>
      </c>
      <c r="B147" s="47" t="s">
        <v>528</v>
      </c>
      <c r="C147" s="47" t="s">
        <v>533</v>
      </c>
      <c r="D147" s="47" t="s">
        <v>127</v>
      </c>
      <c r="E147" s="207" t="s">
        <v>6</v>
      </c>
      <c r="F147" s="85">
        <f t="shared" si="43"/>
        <v>340000</v>
      </c>
      <c r="G147" s="85">
        <f t="shared" si="43"/>
        <v>340000</v>
      </c>
      <c r="H147" s="138"/>
    </row>
    <row r="148" spans="1:8" ht="37.5" outlineLevel="1" x14ac:dyDescent="0.25">
      <c r="A148" s="46" t="s">
        <v>534</v>
      </c>
      <c r="B148" s="47" t="s">
        <v>528</v>
      </c>
      <c r="C148" s="47" t="s">
        <v>533</v>
      </c>
      <c r="D148" s="47" t="s">
        <v>735</v>
      </c>
      <c r="E148" s="207" t="s">
        <v>6</v>
      </c>
      <c r="F148" s="85">
        <f t="shared" si="43"/>
        <v>340000</v>
      </c>
      <c r="G148" s="85">
        <f t="shared" si="43"/>
        <v>340000</v>
      </c>
      <c r="H148" s="138"/>
    </row>
    <row r="149" spans="1:8" ht="37.5" outlineLevel="1" x14ac:dyDescent="0.25">
      <c r="A149" s="46" t="s">
        <v>15</v>
      </c>
      <c r="B149" s="47" t="s">
        <v>528</v>
      </c>
      <c r="C149" s="47" t="s">
        <v>533</v>
      </c>
      <c r="D149" s="47" t="s">
        <v>735</v>
      </c>
      <c r="E149" s="207" t="s">
        <v>16</v>
      </c>
      <c r="F149" s="85">
        <f t="shared" si="43"/>
        <v>340000</v>
      </c>
      <c r="G149" s="85">
        <f t="shared" si="43"/>
        <v>340000</v>
      </c>
      <c r="H149" s="138"/>
    </row>
    <row r="150" spans="1:8" ht="37.5" outlineLevel="1" x14ac:dyDescent="0.25">
      <c r="A150" s="46" t="s">
        <v>17</v>
      </c>
      <c r="B150" s="47" t="s">
        <v>528</v>
      </c>
      <c r="C150" s="47" t="s">
        <v>533</v>
      </c>
      <c r="D150" s="47" t="s">
        <v>735</v>
      </c>
      <c r="E150" s="207" t="s">
        <v>18</v>
      </c>
      <c r="F150" s="85">
        <v>340000</v>
      </c>
      <c r="G150" s="85">
        <v>340000</v>
      </c>
      <c r="H150" s="138"/>
    </row>
    <row r="151" spans="1:8" outlineLevel="1" x14ac:dyDescent="0.25">
      <c r="A151" s="79" t="s">
        <v>119</v>
      </c>
      <c r="B151" s="62" t="s">
        <v>528</v>
      </c>
      <c r="C151" s="62" t="s">
        <v>46</v>
      </c>
      <c r="D151" s="62" t="s">
        <v>126</v>
      </c>
      <c r="E151" s="208" t="s">
        <v>6</v>
      </c>
      <c r="F151" s="87">
        <f>F164+F158+F173+F152</f>
        <v>12961514.17</v>
      </c>
      <c r="G151" s="87">
        <f>G164+G158+G173+G152</f>
        <v>14188514.17</v>
      </c>
      <c r="H151" s="138"/>
    </row>
    <row r="152" spans="1:8" outlineLevel="1" x14ac:dyDescent="0.25">
      <c r="A152" s="46" t="s">
        <v>121</v>
      </c>
      <c r="B152" s="47" t="s">
        <v>528</v>
      </c>
      <c r="C152" s="47" t="s">
        <v>122</v>
      </c>
      <c r="D152" s="47" t="s">
        <v>126</v>
      </c>
      <c r="E152" s="20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8"/>
    </row>
    <row r="153" spans="1:8" ht="37.5" outlineLevel="1" x14ac:dyDescent="0.25">
      <c r="A153" s="79" t="s">
        <v>132</v>
      </c>
      <c r="B153" s="47" t="s">
        <v>528</v>
      </c>
      <c r="C153" s="62" t="s">
        <v>122</v>
      </c>
      <c r="D153" s="62" t="s">
        <v>127</v>
      </c>
      <c r="E153" s="208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8"/>
    </row>
    <row r="154" spans="1:8" outlineLevel="1" x14ac:dyDescent="0.25">
      <c r="A154" s="46" t="s">
        <v>279</v>
      </c>
      <c r="B154" s="47" t="s">
        <v>528</v>
      </c>
      <c r="C154" s="47" t="s">
        <v>122</v>
      </c>
      <c r="D154" s="47" t="s">
        <v>278</v>
      </c>
      <c r="E154" s="20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8"/>
    </row>
    <row r="155" spans="1:8" ht="75" outlineLevel="1" x14ac:dyDescent="0.25">
      <c r="A155" s="49" t="s">
        <v>389</v>
      </c>
      <c r="B155" s="47" t="s">
        <v>528</v>
      </c>
      <c r="C155" s="47" t="s">
        <v>122</v>
      </c>
      <c r="D155" s="47" t="s">
        <v>288</v>
      </c>
      <c r="E155" s="207" t="s">
        <v>6</v>
      </c>
      <c r="F155" s="85">
        <f t="shared" si="46"/>
        <v>324127.09000000003</v>
      </c>
      <c r="G155" s="85">
        <f t="shared" si="46"/>
        <v>324127.09000000003</v>
      </c>
      <c r="H155" s="138"/>
    </row>
    <row r="156" spans="1:8" ht="21" customHeight="1" outlineLevel="1" x14ac:dyDescent="0.25">
      <c r="A156" s="46" t="s">
        <v>15</v>
      </c>
      <c r="B156" s="47" t="s">
        <v>528</v>
      </c>
      <c r="C156" s="47" t="s">
        <v>122</v>
      </c>
      <c r="D156" s="47" t="s">
        <v>288</v>
      </c>
      <c r="E156" s="207" t="s">
        <v>16</v>
      </c>
      <c r="F156" s="85">
        <f t="shared" si="46"/>
        <v>324127.09000000003</v>
      </c>
      <c r="G156" s="85">
        <f t="shared" si="46"/>
        <v>324127.09000000003</v>
      </c>
      <c r="H156" s="138"/>
    </row>
    <row r="157" spans="1:8" ht="37.5" outlineLevel="1" x14ac:dyDescent="0.25">
      <c r="A157" s="46" t="s">
        <v>17</v>
      </c>
      <c r="B157" s="47" t="s">
        <v>528</v>
      </c>
      <c r="C157" s="47" t="s">
        <v>122</v>
      </c>
      <c r="D157" s="47" t="s">
        <v>288</v>
      </c>
      <c r="E157" s="207" t="s">
        <v>18</v>
      </c>
      <c r="F157" s="85">
        <v>324127.09000000003</v>
      </c>
      <c r="G157" s="85">
        <v>324127.09000000003</v>
      </c>
      <c r="H157" s="138"/>
    </row>
    <row r="158" spans="1:8" outlineLevel="1" x14ac:dyDescent="0.25">
      <c r="A158" s="46" t="s">
        <v>292</v>
      </c>
      <c r="B158" s="47" t="s">
        <v>528</v>
      </c>
      <c r="C158" s="47" t="s">
        <v>293</v>
      </c>
      <c r="D158" s="47" t="s">
        <v>126</v>
      </c>
      <c r="E158" s="207" t="s">
        <v>6</v>
      </c>
      <c r="F158" s="85">
        <f>F159</f>
        <v>3387.08</v>
      </c>
      <c r="G158" s="85">
        <f>G159</f>
        <v>3387.08</v>
      </c>
      <c r="H158" s="138"/>
    </row>
    <row r="159" spans="1:8" ht="37.5" outlineLevel="1" x14ac:dyDescent="0.25">
      <c r="A159" s="46" t="s">
        <v>132</v>
      </c>
      <c r="B159" s="47" t="s">
        <v>528</v>
      </c>
      <c r="C159" s="47" t="s">
        <v>293</v>
      </c>
      <c r="D159" s="47" t="s">
        <v>127</v>
      </c>
      <c r="E159" s="207" t="s">
        <v>6</v>
      </c>
      <c r="F159" s="85">
        <f>F161</f>
        <v>3387.08</v>
      </c>
      <c r="G159" s="85">
        <f>G161</f>
        <v>3387.08</v>
      </c>
      <c r="H159" s="138"/>
    </row>
    <row r="160" spans="1:8" outlineLevel="1" x14ac:dyDescent="0.25">
      <c r="A160" s="46" t="s">
        <v>279</v>
      </c>
      <c r="B160" s="47" t="s">
        <v>528</v>
      </c>
      <c r="C160" s="47" t="s">
        <v>293</v>
      </c>
      <c r="D160" s="47" t="s">
        <v>278</v>
      </c>
      <c r="E160" s="207" t="s">
        <v>6</v>
      </c>
      <c r="F160" s="85">
        <f>F161</f>
        <v>3387.08</v>
      </c>
      <c r="G160" s="85">
        <f>G161</f>
        <v>3387.08</v>
      </c>
      <c r="H160" s="138"/>
    </row>
    <row r="161" spans="1:8" ht="93.75" customHeight="1" outlineLevel="1" x14ac:dyDescent="0.25">
      <c r="A161" s="29" t="s">
        <v>391</v>
      </c>
      <c r="B161" s="47" t="s">
        <v>528</v>
      </c>
      <c r="C161" s="47" t="s">
        <v>293</v>
      </c>
      <c r="D161" s="47" t="s">
        <v>390</v>
      </c>
      <c r="E161" s="207" t="s">
        <v>6</v>
      </c>
      <c r="F161" s="85">
        <f t="shared" ref="F161:G162" si="47">F162</f>
        <v>3387.08</v>
      </c>
      <c r="G161" s="85">
        <f t="shared" si="47"/>
        <v>3387.08</v>
      </c>
      <c r="H161" s="138"/>
    </row>
    <row r="162" spans="1:8" ht="19.5" customHeight="1" outlineLevel="1" x14ac:dyDescent="0.25">
      <c r="A162" s="46" t="s">
        <v>15</v>
      </c>
      <c r="B162" s="47" t="s">
        <v>528</v>
      </c>
      <c r="C162" s="47" t="s">
        <v>293</v>
      </c>
      <c r="D162" s="47" t="s">
        <v>390</v>
      </c>
      <c r="E162" s="207" t="s">
        <v>16</v>
      </c>
      <c r="F162" s="85">
        <f t="shared" si="47"/>
        <v>3387.08</v>
      </c>
      <c r="G162" s="85">
        <f t="shared" si="47"/>
        <v>3387.08</v>
      </c>
      <c r="H162" s="138"/>
    </row>
    <row r="163" spans="1:8" ht="37.5" outlineLevel="1" x14ac:dyDescent="0.25">
      <c r="A163" s="46" t="s">
        <v>17</v>
      </c>
      <c r="B163" s="47" t="s">
        <v>528</v>
      </c>
      <c r="C163" s="47" t="s">
        <v>293</v>
      </c>
      <c r="D163" s="47" t="s">
        <v>390</v>
      </c>
      <c r="E163" s="207" t="s">
        <v>18</v>
      </c>
      <c r="F163" s="85">
        <v>3387.08</v>
      </c>
      <c r="G163" s="92">
        <v>3387.08</v>
      </c>
      <c r="H163" s="138"/>
    </row>
    <row r="164" spans="1:8" outlineLevel="1" x14ac:dyDescent="0.25">
      <c r="A164" s="46" t="s">
        <v>49</v>
      </c>
      <c r="B164" s="47" t="s">
        <v>528</v>
      </c>
      <c r="C164" s="47" t="s">
        <v>50</v>
      </c>
      <c r="D164" s="47" t="s">
        <v>126</v>
      </c>
      <c r="E164" s="207" t="s">
        <v>6</v>
      </c>
      <c r="F164" s="85">
        <f t="shared" ref="F164:G165" si="48">F165</f>
        <v>12014000</v>
      </c>
      <c r="G164" s="85">
        <f t="shared" si="48"/>
        <v>13241000</v>
      </c>
      <c r="H164" s="138"/>
    </row>
    <row r="165" spans="1:8" ht="56.25" outlineLevel="1" x14ac:dyDescent="0.25">
      <c r="A165" s="79" t="s">
        <v>338</v>
      </c>
      <c r="B165" s="62" t="s">
        <v>528</v>
      </c>
      <c r="C165" s="62" t="s">
        <v>50</v>
      </c>
      <c r="D165" s="62" t="s">
        <v>339</v>
      </c>
      <c r="E165" s="208" t="s">
        <v>6</v>
      </c>
      <c r="F165" s="87">
        <f t="shared" si="48"/>
        <v>12014000</v>
      </c>
      <c r="G165" s="87">
        <f t="shared" si="48"/>
        <v>13241000</v>
      </c>
      <c r="H165" s="138"/>
    </row>
    <row r="166" spans="1:8" ht="37.5" outlineLevel="1" x14ac:dyDescent="0.25">
      <c r="A166" s="46" t="s">
        <v>340</v>
      </c>
      <c r="B166" s="47" t="s">
        <v>528</v>
      </c>
      <c r="C166" s="47" t="s">
        <v>50</v>
      </c>
      <c r="D166" s="47" t="s">
        <v>341</v>
      </c>
      <c r="E166" s="207" t="s">
        <v>6</v>
      </c>
      <c r="F166" s="85">
        <f>F167+F170</f>
        <v>12014000</v>
      </c>
      <c r="G166" s="85">
        <f>G167+G170</f>
        <v>13241000</v>
      </c>
      <c r="H166" s="138"/>
    </row>
    <row r="167" spans="1:8" ht="56.25" outlineLevel="1" x14ac:dyDescent="0.25">
      <c r="A167" s="82" t="s">
        <v>342</v>
      </c>
      <c r="B167" s="47" t="s">
        <v>528</v>
      </c>
      <c r="C167" s="47" t="s">
        <v>50</v>
      </c>
      <c r="D167" s="47" t="s">
        <v>343</v>
      </c>
      <c r="E167" s="207" t="s">
        <v>6</v>
      </c>
      <c r="F167" s="85">
        <f t="shared" ref="F167:G168" si="49">F168</f>
        <v>11914000</v>
      </c>
      <c r="G167" s="85">
        <f t="shared" si="49"/>
        <v>13141000</v>
      </c>
      <c r="H167" s="138"/>
    </row>
    <row r="168" spans="1:8" ht="21" customHeight="1" outlineLevel="1" x14ac:dyDescent="0.25">
      <c r="A168" s="46" t="s">
        <v>15</v>
      </c>
      <c r="B168" s="47" t="s">
        <v>528</v>
      </c>
      <c r="C168" s="47" t="s">
        <v>50</v>
      </c>
      <c r="D168" s="47" t="s">
        <v>343</v>
      </c>
      <c r="E168" s="207" t="s">
        <v>16</v>
      </c>
      <c r="F168" s="85">
        <f t="shared" si="49"/>
        <v>11914000</v>
      </c>
      <c r="G168" s="85">
        <f t="shared" si="49"/>
        <v>13141000</v>
      </c>
      <c r="H168" s="138"/>
    </row>
    <row r="169" spans="1:8" ht="37.5" outlineLevel="1" x14ac:dyDescent="0.25">
      <c r="A169" s="46" t="s">
        <v>17</v>
      </c>
      <c r="B169" s="47" t="s">
        <v>528</v>
      </c>
      <c r="C169" s="47" t="s">
        <v>50</v>
      </c>
      <c r="D169" s="47" t="s">
        <v>343</v>
      </c>
      <c r="E169" s="207" t="s">
        <v>18</v>
      </c>
      <c r="F169" s="85">
        <f>12488000-574000</f>
        <v>11914000</v>
      </c>
      <c r="G169" s="85">
        <f>12488000+653000</f>
        <v>13141000</v>
      </c>
      <c r="H169" s="138"/>
    </row>
    <row r="170" spans="1:8" ht="37.5" outlineLevel="1" x14ac:dyDescent="0.25">
      <c r="A170" s="46" t="s">
        <v>282</v>
      </c>
      <c r="B170" s="47" t="s">
        <v>528</v>
      </c>
      <c r="C170" s="47" t="s">
        <v>50</v>
      </c>
      <c r="D170" s="47" t="s">
        <v>415</v>
      </c>
      <c r="E170" s="207" t="s">
        <v>6</v>
      </c>
      <c r="F170" s="83">
        <f t="shared" ref="F170:G171" si="50">F171</f>
        <v>100000</v>
      </c>
      <c r="G170" s="83">
        <f t="shared" si="50"/>
        <v>100000</v>
      </c>
      <c r="H170" s="138"/>
    </row>
    <row r="171" spans="1:8" ht="20.25" customHeight="1" outlineLevel="1" x14ac:dyDescent="0.25">
      <c r="A171" s="46" t="s">
        <v>15</v>
      </c>
      <c r="B171" s="47" t="s">
        <v>528</v>
      </c>
      <c r="C171" s="47" t="s">
        <v>50</v>
      </c>
      <c r="D171" s="47" t="s">
        <v>415</v>
      </c>
      <c r="E171" s="207" t="s">
        <v>16</v>
      </c>
      <c r="F171" s="83">
        <f t="shared" si="50"/>
        <v>100000</v>
      </c>
      <c r="G171" s="83">
        <f t="shared" si="50"/>
        <v>100000</v>
      </c>
      <c r="H171" s="138"/>
    </row>
    <row r="172" spans="1:8" ht="37.5" outlineLevel="1" x14ac:dyDescent="0.25">
      <c r="A172" s="46" t="s">
        <v>17</v>
      </c>
      <c r="B172" s="47" t="s">
        <v>528</v>
      </c>
      <c r="C172" s="47" t="s">
        <v>50</v>
      </c>
      <c r="D172" s="47" t="s">
        <v>415</v>
      </c>
      <c r="E172" s="207" t="s">
        <v>18</v>
      </c>
      <c r="F172" s="85">
        <v>100000</v>
      </c>
      <c r="G172" s="85">
        <v>100000</v>
      </c>
      <c r="H172" s="138"/>
    </row>
    <row r="173" spans="1:8" outlineLevel="1" x14ac:dyDescent="0.25">
      <c r="A173" s="46" t="s">
        <v>52</v>
      </c>
      <c r="B173" s="47" t="s">
        <v>528</v>
      </c>
      <c r="C173" s="47" t="s">
        <v>53</v>
      </c>
      <c r="D173" s="47" t="s">
        <v>126</v>
      </c>
      <c r="E173" s="207" t="s">
        <v>6</v>
      </c>
      <c r="F173" s="85">
        <f>F174</f>
        <v>620000</v>
      </c>
      <c r="G173" s="85">
        <f>G174</f>
        <v>620000</v>
      </c>
      <c r="H173" s="138"/>
    </row>
    <row r="174" spans="1:8" ht="56.25" outlineLevel="1" x14ac:dyDescent="0.25">
      <c r="A174" s="79" t="s">
        <v>395</v>
      </c>
      <c r="B174" s="62" t="s">
        <v>528</v>
      </c>
      <c r="C174" s="62" t="s">
        <v>53</v>
      </c>
      <c r="D174" s="62" t="s">
        <v>344</v>
      </c>
      <c r="E174" s="208" t="s">
        <v>6</v>
      </c>
      <c r="F174" s="87">
        <f>F175+F179</f>
        <v>620000</v>
      </c>
      <c r="G174" s="87">
        <f>G175+G179</f>
        <v>620000</v>
      </c>
      <c r="H174" s="138"/>
    </row>
    <row r="175" spans="1:8" ht="37.5" outlineLevel="1" x14ac:dyDescent="0.25">
      <c r="A175" s="46" t="s">
        <v>392</v>
      </c>
      <c r="B175" s="47" t="s">
        <v>528</v>
      </c>
      <c r="C175" s="47" t="s">
        <v>53</v>
      </c>
      <c r="D175" s="47" t="s">
        <v>345</v>
      </c>
      <c r="E175" s="207" t="s">
        <v>6</v>
      </c>
      <c r="F175" s="83">
        <f>F176</f>
        <v>300000</v>
      </c>
      <c r="G175" s="83">
        <f>G176</f>
        <v>300000</v>
      </c>
      <c r="H175" s="138"/>
    </row>
    <row r="176" spans="1:8" outlineLevel="1" x14ac:dyDescent="0.25">
      <c r="A176" s="46" t="s">
        <v>346</v>
      </c>
      <c r="B176" s="47" t="s">
        <v>528</v>
      </c>
      <c r="C176" s="47" t="s">
        <v>53</v>
      </c>
      <c r="D176" s="47" t="s">
        <v>347</v>
      </c>
      <c r="E176" s="207" t="s">
        <v>6</v>
      </c>
      <c r="F176" s="83">
        <f t="shared" ref="F176:G177" si="51">F177</f>
        <v>300000</v>
      </c>
      <c r="G176" s="83">
        <f t="shared" si="51"/>
        <v>300000</v>
      </c>
      <c r="H176" s="138"/>
    </row>
    <row r="177" spans="1:8" ht="19.5" customHeight="1" outlineLevel="1" x14ac:dyDescent="0.25">
      <c r="A177" s="46" t="s">
        <v>15</v>
      </c>
      <c r="B177" s="47" t="s">
        <v>528</v>
      </c>
      <c r="C177" s="47" t="s">
        <v>53</v>
      </c>
      <c r="D177" s="47" t="s">
        <v>347</v>
      </c>
      <c r="E177" s="207" t="s">
        <v>16</v>
      </c>
      <c r="F177" s="83">
        <f t="shared" si="51"/>
        <v>300000</v>
      </c>
      <c r="G177" s="83">
        <f t="shared" si="51"/>
        <v>300000</v>
      </c>
      <c r="H177" s="138"/>
    </row>
    <row r="178" spans="1:8" ht="37.5" outlineLevel="2" x14ac:dyDescent="0.25">
      <c r="A178" s="46" t="s">
        <v>17</v>
      </c>
      <c r="B178" s="47" t="s">
        <v>528</v>
      </c>
      <c r="C178" s="47" t="s">
        <v>53</v>
      </c>
      <c r="D178" s="47" t="s">
        <v>347</v>
      </c>
      <c r="E178" s="207" t="s">
        <v>18</v>
      </c>
      <c r="F178" s="85">
        <v>300000</v>
      </c>
      <c r="G178" s="85">
        <v>300000</v>
      </c>
      <c r="H178" s="138"/>
    </row>
    <row r="179" spans="1:8" ht="37.5" outlineLevel="3" x14ac:dyDescent="0.25">
      <c r="A179" s="49" t="s">
        <v>394</v>
      </c>
      <c r="B179" s="47" t="s">
        <v>528</v>
      </c>
      <c r="C179" s="47" t="s">
        <v>53</v>
      </c>
      <c r="D179" s="47" t="s">
        <v>393</v>
      </c>
      <c r="E179" s="207" t="s">
        <v>6</v>
      </c>
      <c r="F179" s="85">
        <f>F180</f>
        <v>320000</v>
      </c>
      <c r="G179" s="85">
        <f>G180</f>
        <v>320000</v>
      </c>
      <c r="H179" s="138"/>
    </row>
    <row r="180" spans="1:8" outlineLevel="3" x14ac:dyDescent="0.25">
      <c r="A180" s="46" t="s">
        <v>348</v>
      </c>
      <c r="B180" s="47" t="s">
        <v>528</v>
      </c>
      <c r="C180" s="47" t="s">
        <v>53</v>
      </c>
      <c r="D180" s="47" t="s">
        <v>457</v>
      </c>
      <c r="E180" s="207" t="s">
        <v>6</v>
      </c>
      <c r="F180" s="85">
        <f t="shared" ref="F180:G181" si="52">F181</f>
        <v>320000</v>
      </c>
      <c r="G180" s="85">
        <f t="shared" si="52"/>
        <v>320000</v>
      </c>
      <c r="H180" s="138"/>
    </row>
    <row r="181" spans="1:8" ht="21.75" customHeight="1" outlineLevel="3" x14ac:dyDescent="0.25">
      <c r="A181" s="46" t="s">
        <v>15</v>
      </c>
      <c r="B181" s="47" t="s">
        <v>528</v>
      </c>
      <c r="C181" s="47" t="s">
        <v>53</v>
      </c>
      <c r="D181" s="47" t="s">
        <v>457</v>
      </c>
      <c r="E181" s="207" t="s">
        <v>16</v>
      </c>
      <c r="F181" s="85">
        <f t="shared" si="52"/>
        <v>320000</v>
      </c>
      <c r="G181" s="85">
        <f t="shared" si="52"/>
        <v>320000</v>
      </c>
      <c r="H181" s="138"/>
    </row>
    <row r="182" spans="1:8" ht="37.5" outlineLevel="3" x14ac:dyDescent="0.25">
      <c r="A182" s="46" t="s">
        <v>17</v>
      </c>
      <c r="B182" s="47" t="s">
        <v>528</v>
      </c>
      <c r="C182" s="47" t="s">
        <v>53</v>
      </c>
      <c r="D182" s="47" t="s">
        <v>457</v>
      </c>
      <c r="E182" s="207" t="s">
        <v>18</v>
      </c>
      <c r="F182" s="85">
        <v>320000</v>
      </c>
      <c r="G182" s="85">
        <v>320000</v>
      </c>
      <c r="H182" s="138"/>
    </row>
    <row r="183" spans="1:8" outlineLevel="3" x14ac:dyDescent="0.25">
      <c r="A183" s="79" t="s">
        <v>54</v>
      </c>
      <c r="B183" s="62" t="s">
        <v>528</v>
      </c>
      <c r="C183" s="62" t="s">
        <v>55</v>
      </c>
      <c r="D183" s="62" t="s">
        <v>126</v>
      </c>
      <c r="E183" s="208" t="s">
        <v>6</v>
      </c>
      <c r="F183" s="90">
        <f>F184+F195+F213+F247</f>
        <v>29634370.299999997</v>
      </c>
      <c r="G183" s="90">
        <f>G184+G195+G213+G247</f>
        <v>29634370.300000001</v>
      </c>
      <c r="H183" s="138"/>
    </row>
    <row r="184" spans="1:8" outlineLevel="5" x14ac:dyDescent="0.25">
      <c r="A184" s="46" t="s">
        <v>56</v>
      </c>
      <c r="B184" s="47" t="s">
        <v>528</v>
      </c>
      <c r="C184" s="47" t="s">
        <v>57</v>
      </c>
      <c r="D184" s="47" t="s">
        <v>126</v>
      </c>
      <c r="E184" s="207" t="s">
        <v>6</v>
      </c>
      <c r="F184" s="85">
        <f>F185+F191</f>
        <v>500000</v>
      </c>
      <c r="G184" s="85">
        <f>G185+G191</f>
        <v>500000</v>
      </c>
      <c r="H184" s="138"/>
    </row>
    <row r="185" spans="1:8" ht="37.5" outlineLevel="6" x14ac:dyDescent="0.25">
      <c r="A185" s="79" t="s">
        <v>584</v>
      </c>
      <c r="B185" s="62" t="s">
        <v>528</v>
      </c>
      <c r="C185" s="62" t="s">
        <v>57</v>
      </c>
      <c r="D185" s="62" t="s">
        <v>335</v>
      </c>
      <c r="E185" s="208" t="s">
        <v>6</v>
      </c>
      <c r="F185" s="87">
        <f>F186</f>
        <v>500000</v>
      </c>
      <c r="G185" s="87">
        <f>G186</f>
        <v>500000</v>
      </c>
      <c r="H185" s="138"/>
    </row>
    <row r="186" spans="1:8" ht="37.5" outlineLevel="7" x14ac:dyDescent="0.25">
      <c r="A186" s="46" t="s">
        <v>349</v>
      </c>
      <c r="B186" s="47" t="s">
        <v>528</v>
      </c>
      <c r="C186" s="47" t="s">
        <v>57</v>
      </c>
      <c r="D186" s="47" t="s">
        <v>336</v>
      </c>
      <c r="E186" s="207" t="s">
        <v>6</v>
      </c>
      <c r="F186" s="85">
        <f t="shared" ref="F186:G188" si="53">F187</f>
        <v>500000</v>
      </c>
      <c r="G186" s="85">
        <f t="shared" si="53"/>
        <v>500000</v>
      </c>
      <c r="H186" s="138"/>
    </row>
    <row r="187" spans="1:8" outlineLevel="5" x14ac:dyDescent="0.25">
      <c r="A187" s="46" t="s">
        <v>350</v>
      </c>
      <c r="B187" s="47" t="s">
        <v>528</v>
      </c>
      <c r="C187" s="47" t="s">
        <v>57</v>
      </c>
      <c r="D187" s="47" t="s">
        <v>351</v>
      </c>
      <c r="E187" s="207" t="s">
        <v>6</v>
      </c>
      <c r="F187" s="85">
        <f t="shared" si="53"/>
        <v>500000</v>
      </c>
      <c r="G187" s="85">
        <f t="shared" si="53"/>
        <v>500000</v>
      </c>
      <c r="H187" s="138"/>
    </row>
    <row r="188" spans="1:8" ht="20.25" customHeight="1" outlineLevel="6" x14ac:dyDescent="0.25">
      <c r="A188" s="46" t="s">
        <v>15</v>
      </c>
      <c r="B188" s="47" t="s">
        <v>528</v>
      </c>
      <c r="C188" s="47" t="s">
        <v>57</v>
      </c>
      <c r="D188" s="47" t="s">
        <v>351</v>
      </c>
      <c r="E188" s="207" t="s">
        <v>16</v>
      </c>
      <c r="F188" s="85">
        <f t="shared" si="53"/>
        <v>500000</v>
      </c>
      <c r="G188" s="85">
        <f t="shared" si="53"/>
        <v>500000</v>
      </c>
      <c r="H188" s="138"/>
    </row>
    <row r="189" spans="1:8" ht="36" customHeight="1" outlineLevel="7" x14ac:dyDescent="0.25">
      <c r="A189" s="46" t="s">
        <v>17</v>
      </c>
      <c r="B189" s="47" t="s">
        <v>528</v>
      </c>
      <c r="C189" s="47" t="s">
        <v>57</v>
      </c>
      <c r="D189" s="47" t="s">
        <v>351</v>
      </c>
      <c r="E189" s="207" t="s">
        <v>18</v>
      </c>
      <c r="F189" s="85">
        <v>500000</v>
      </c>
      <c r="G189" s="83">
        <v>500000</v>
      </c>
      <c r="H189" s="138"/>
    </row>
    <row r="190" spans="1:8" ht="37.5" hidden="1" outlineLevel="7" x14ac:dyDescent="0.25">
      <c r="A190" s="46" t="s">
        <v>132</v>
      </c>
      <c r="B190" s="47" t="s">
        <v>528</v>
      </c>
      <c r="C190" s="47" t="s">
        <v>57</v>
      </c>
      <c r="D190" s="47" t="s">
        <v>127</v>
      </c>
      <c r="E190" s="207" t="s">
        <v>6</v>
      </c>
      <c r="F190" s="85">
        <f t="shared" ref="F190:G193" si="54">F191</f>
        <v>0</v>
      </c>
      <c r="G190" s="85">
        <f t="shared" si="54"/>
        <v>0</v>
      </c>
      <c r="H190" s="138"/>
    </row>
    <row r="191" spans="1:8" hidden="1" outlineLevel="7" x14ac:dyDescent="0.25">
      <c r="A191" s="46" t="s">
        <v>279</v>
      </c>
      <c r="B191" s="47" t="s">
        <v>528</v>
      </c>
      <c r="C191" s="47" t="s">
        <v>57</v>
      </c>
      <c r="D191" s="47" t="s">
        <v>278</v>
      </c>
      <c r="E191" s="207" t="s">
        <v>6</v>
      </c>
      <c r="F191" s="85">
        <f t="shared" si="54"/>
        <v>0</v>
      </c>
      <c r="G191" s="85">
        <f t="shared" si="54"/>
        <v>0</v>
      </c>
      <c r="H191" s="138"/>
    </row>
    <row r="192" spans="1:8" ht="56.25" hidden="1" outlineLevel="7" x14ac:dyDescent="0.25">
      <c r="A192" s="29" t="s">
        <v>387</v>
      </c>
      <c r="B192" s="47" t="s">
        <v>528</v>
      </c>
      <c r="C192" s="47" t="s">
        <v>57</v>
      </c>
      <c r="D192" s="47" t="s">
        <v>535</v>
      </c>
      <c r="E192" s="207" t="s">
        <v>6</v>
      </c>
      <c r="F192" s="85">
        <f t="shared" si="54"/>
        <v>0</v>
      </c>
      <c r="G192" s="85">
        <f t="shared" si="54"/>
        <v>0</v>
      </c>
      <c r="H192" s="138"/>
    </row>
    <row r="193" spans="1:9" ht="21" hidden="1" customHeight="1" outlineLevel="7" x14ac:dyDescent="0.25">
      <c r="A193" s="46" t="s">
        <v>15</v>
      </c>
      <c r="B193" s="47" t="s">
        <v>528</v>
      </c>
      <c r="C193" s="47" t="s">
        <v>57</v>
      </c>
      <c r="D193" s="47" t="s">
        <v>535</v>
      </c>
      <c r="E193" s="207" t="s">
        <v>16</v>
      </c>
      <c r="F193" s="85">
        <f t="shared" si="54"/>
        <v>0</v>
      </c>
      <c r="G193" s="85">
        <f t="shared" si="54"/>
        <v>0</v>
      </c>
      <c r="H193" s="138"/>
    </row>
    <row r="194" spans="1:9" ht="37.5" hidden="1" outlineLevel="7" x14ac:dyDescent="0.25">
      <c r="A194" s="46" t="s">
        <v>17</v>
      </c>
      <c r="B194" s="47" t="s">
        <v>528</v>
      </c>
      <c r="C194" s="47" t="s">
        <v>57</v>
      </c>
      <c r="D194" s="47" t="s">
        <v>535</v>
      </c>
      <c r="E194" s="207" t="s">
        <v>18</v>
      </c>
      <c r="F194" s="85">
        <v>0</v>
      </c>
      <c r="G194" s="83">
        <v>0</v>
      </c>
      <c r="H194" s="138"/>
    </row>
    <row r="195" spans="1:9" ht="24.75" customHeight="1" outlineLevel="1" collapsed="1" x14ac:dyDescent="0.25">
      <c r="A195" s="46" t="s">
        <v>58</v>
      </c>
      <c r="B195" s="47" t="s">
        <v>528</v>
      </c>
      <c r="C195" s="47" t="s">
        <v>59</v>
      </c>
      <c r="D195" s="47" t="s">
        <v>126</v>
      </c>
      <c r="E195" s="207" t="s">
        <v>6</v>
      </c>
      <c r="F195" s="85">
        <f t="shared" ref="F195:G195" si="55">F196</f>
        <v>1925000</v>
      </c>
      <c r="G195" s="85">
        <f t="shared" si="55"/>
        <v>2075000</v>
      </c>
      <c r="H195" s="138"/>
    </row>
    <row r="196" spans="1:9" ht="41.25" customHeight="1" outlineLevel="2" x14ac:dyDescent="0.3">
      <c r="A196" s="79" t="s">
        <v>352</v>
      </c>
      <c r="B196" s="62" t="s">
        <v>528</v>
      </c>
      <c r="C196" s="62" t="s">
        <v>59</v>
      </c>
      <c r="D196" s="62" t="s">
        <v>134</v>
      </c>
      <c r="E196" s="208" t="s">
        <v>6</v>
      </c>
      <c r="F196" s="87">
        <f>F197</f>
        <v>1925000</v>
      </c>
      <c r="G196" s="87">
        <f>G197</f>
        <v>2075000</v>
      </c>
      <c r="H196" s="182"/>
      <c r="I196" s="182"/>
    </row>
    <row r="197" spans="1:9" ht="36" customHeight="1" outlineLevel="3" x14ac:dyDescent="0.3">
      <c r="A197" s="46" t="s">
        <v>353</v>
      </c>
      <c r="B197" s="47" t="s">
        <v>528</v>
      </c>
      <c r="C197" s="47" t="s">
        <v>59</v>
      </c>
      <c r="D197" s="47" t="s">
        <v>354</v>
      </c>
      <c r="E197" s="207" t="s">
        <v>6</v>
      </c>
      <c r="F197" s="85">
        <f>F198+F201+F204+F210+F207</f>
        <v>1925000</v>
      </c>
      <c r="G197" s="85">
        <f>G198+G201+G204+G210+G207</f>
        <v>2075000</v>
      </c>
      <c r="H197" s="182"/>
      <c r="I197" s="182"/>
    </row>
    <row r="198" spans="1:9" ht="75" outlineLevel="5" x14ac:dyDescent="0.25">
      <c r="A198" s="50" t="s">
        <v>60</v>
      </c>
      <c r="B198" s="47" t="s">
        <v>528</v>
      </c>
      <c r="C198" s="47" t="s">
        <v>59</v>
      </c>
      <c r="D198" s="47" t="s">
        <v>355</v>
      </c>
      <c r="E198" s="207" t="s">
        <v>6</v>
      </c>
      <c r="F198" s="85">
        <f>F199</f>
        <v>455000</v>
      </c>
      <c r="G198" s="85">
        <f>G199</f>
        <v>1000000</v>
      </c>
      <c r="H198" s="138"/>
    </row>
    <row r="199" spans="1:9" ht="20.25" customHeight="1" outlineLevel="6" x14ac:dyDescent="0.25">
      <c r="A199" s="46" t="s">
        <v>15</v>
      </c>
      <c r="B199" s="47" t="s">
        <v>528</v>
      </c>
      <c r="C199" s="47" t="s">
        <v>59</v>
      </c>
      <c r="D199" s="47" t="s">
        <v>355</v>
      </c>
      <c r="E199" s="207" t="s">
        <v>16</v>
      </c>
      <c r="F199" s="85">
        <f t="shared" ref="F199:G199" si="56">F200</f>
        <v>455000</v>
      </c>
      <c r="G199" s="85">
        <f t="shared" si="56"/>
        <v>1000000</v>
      </c>
      <c r="H199" s="138"/>
    </row>
    <row r="200" spans="1:9" ht="37.5" outlineLevel="7" x14ac:dyDescent="0.25">
      <c r="A200" s="46" t="s">
        <v>17</v>
      </c>
      <c r="B200" s="47" t="s">
        <v>528</v>
      </c>
      <c r="C200" s="47" t="s">
        <v>59</v>
      </c>
      <c r="D200" s="47" t="s">
        <v>355</v>
      </c>
      <c r="E200" s="207" t="s">
        <v>18</v>
      </c>
      <c r="F200" s="85">
        <v>455000</v>
      </c>
      <c r="G200" s="83">
        <v>1000000</v>
      </c>
      <c r="H200" s="138"/>
    </row>
    <row r="201" spans="1:9" ht="37.5" outlineLevel="3" x14ac:dyDescent="0.25">
      <c r="A201" s="46" t="s">
        <v>251</v>
      </c>
      <c r="B201" s="47" t="s">
        <v>528</v>
      </c>
      <c r="C201" s="47" t="s">
        <v>59</v>
      </c>
      <c r="D201" s="47" t="s">
        <v>356</v>
      </c>
      <c r="E201" s="207" t="s">
        <v>6</v>
      </c>
      <c r="F201" s="83">
        <f t="shared" ref="F201:G202" si="57">F202</f>
        <v>500000</v>
      </c>
      <c r="G201" s="83">
        <f t="shared" si="57"/>
        <v>500000</v>
      </c>
      <c r="H201" s="138"/>
    </row>
    <row r="202" spans="1:9" outlineLevel="7" x14ac:dyDescent="0.25">
      <c r="A202" s="46" t="s">
        <v>19</v>
      </c>
      <c r="B202" s="47" t="s">
        <v>528</v>
      </c>
      <c r="C202" s="47" t="s">
        <v>59</v>
      </c>
      <c r="D202" s="47" t="s">
        <v>356</v>
      </c>
      <c r="E202" s="207" t="s">
        <v>20</v>
      </c>
      <c r="F202" s="83">
        <f t="shared" si="57"/>
        <v>500000</v>
      </c>
      <c r="G202" s="83">
        <f t="shared" si="57"/>
        <v>500000</v>
      </c>
      <c r="H202" s="138"/>
    </row>
    <row r="203" spans="1:9" ht="37.5" outlineLevel="7" x14ac:dyDescent="0.25">
      <c r="A203" s="46" t="s">
        <v>47</v>
      </c>
      <c r="B203" s="47" t="s">
        <v>528</v>
      </c>
      <c r="C203" s="47" t="s">
        <v>59</v>
      </c>
      <c r="D203" s="47" t="s">
        <v>356</v>
      </c>
      <c r="E203" s="207" t="s">
        <v>48</v>
      </c>
      <c r="F203" s="85">
        <v>500000</v>
      </c>
      <c r="G203" s="85">
        <v>500000</v>
      </c>
      <c r="H203" s="138"/>
    </row>
    <row r="204" spans="1:9" ht="37.5" outlineLevel="7" x14ac:dyDescent="0.25">
      <c r="A204" s="46" t="s">
        <v>263</v>
      </c>
      <c r="B204" s="47" t="s">
        <v>528</v>
      </c>
      <c r="C204" s="47" t="s">
        <v>59</v>
      </c>
      <c r="D204" s="47" t="s">
        <v>357</v>
      </c>
      <c r="E204" s="207" t="s">
        <v>6</v>
      </c>
      <c r="F204" s="83">
        <f t="shared" ref="F204:G205" si="58">F205</f>
        <v>500000</v>
      </c>
      <c r="G204" s="83">
        <f t="shared" si="58"/>
        <v>500000</v>
      </c>
      <c r="H204" s="138"/>
    </row>
    <row r="205" spans="1:9" outlineLevel="5" x14ac:dyDescent="0.25">
      <c r="A205" s="46" t="s">
        <v>19</v>
      </c>
      <c r="B205" s="47" t="s">
        <v>528</v>
      </c>
      <c r="C205" s="47" t="s">
        <v>59</v>
      </c>
      <c r="D205" s="47" t="s">
        <v>357</v>
      </c>
      <c r="E205" s="207" t="s">
        <v>20</v>
      </c>
      <c r="F205" s="83">
        <f t="shared" si="58"/>
        <v>500000</v>
      </c>
      <c r="G205" s="83">
        <f t="shared" si="58"/>
        <v>500000</v>
      </c>
      <c r="H205" s="138"/>
    </row>
    <row r="206" spans="1:9" ht="37.5" outlineLevel="6" x14ac:dyDescent="0.25">
      <c r="A206" s="46" t="s">
        <v>47</v>
      </c>
      <c r="B206" s="47" t="s">
        <v>528</v>
      </c>
      <c r="C206" s="47" t="s">
        <v>59</v>
      </c>
      <c r="D206" s="47" t="s">
        <v>357</v>
      </c>
      <c r="E206" s="207" t="s">
        <v>48</v>
      </c>
      <c r="F206" s="85">
        <v>500000</v>
      </c>
      <c r="G206" s="85">
        <v>500000</v>
      </c>
      <c r="H206" s="138"/>
    </row>
    <row r="207" spans="1:9" ht="56.25" outlineLevel="6" x14ac:dyDescent="0.25">
      <c r="A207" s="46" t="s">
        <v>301</v>
      </c>
      <c r="B207" s="47" t="s">
        <v>528</v>
      </c>
      <c r="C207" s="47" t="s">
        <v>59</v>
      </c>
      <c r="D207" s="47" t="s">
        <v>396</v>
      </c>
      <c r="E207" s="207" t="s">
        <v>6</v>
      </c>
      <c r="F207" s="85">
        <f>F208</f>
        <v>270000</v>
      </c>
      <c r="G207" s="85">
        <f>G208</f>
        <v>0</v>
      </c>
      <c r="H207" s="138"/>
    </row>
    <row r="208" spans="1:9" ht="37.5" outlineLevel="6" x14ac:dyDescent="0.25">
      <c r="A208" s="46" t="s">
        <v>15</v>
      </c>
      <c r="B208" s="47" t="s">
        <v>528</v>
      </c>
      <c r="C208" s="47" t="s">
        <v>59</v>
      </c>
      <c r="D208" s="47" t="s">
        <v>396</v>
      </c>
      <c r="E208" s="207" t="s">
        <v>16</v>
      </c>
      <c r="F208" s="85">
        <f>F209</f>
        <v>270000</v>
      </c>
      <c r="G208" s="85">
        <f>G209</f>
        <v>0</v>
      </c>
      <c r="H208" s="138"/>
    </row>
    <row r="209" spans="1:8" ht="37.5" outlineLevel="6" x14ac:dyDescent="0.25">
      <c r="A209" s="46" t="s">
        <v>17</v>
      </c>
      <c r="B209" s="47" t="s">
        <v>528</v>
      </c>
      <c r="C209" s="47" t="s">
        <v>59</v>
      </c>
      <c r="D209" s="47" t="s">
        <v>396</v>
      </c>
      <c r="E209" s="207" t="s">
        <v>18</v>
      </c>
      <c r="F209" s="85">
        <v>270000</v>
      </c>
      <c r="G209" s="85">
        <v>0</v>
      </c>
      <c r="H209" s="138"/>
    </row>
    <row r="210" spans="1:8" ht="56.25" outlineLevel="7" x14ac:dyDescent="0.25">
      <c r="A210" s="46" t="s">
        <v>264</v>
      </c>
      <c r="B210" s="47" t="s">
        <v>528</v>
      </c>
      <c r="C210" s="47" t="s">
        <v>59</v>
      </c>
      <c r="D210" s="47" t="s">
        <v>397</v>
      </c>
      <c r="E210" s="207" t="s">
        <v>6</v>
      </c>
      <c r="F210" s="85">
        <f>F211</f>
        <v>200000</v>
      </c>
      <c r="G210" s="85">
        <f>G211</f>
        <v>75000</v>
      </c>
      <c r="H210" s="138"/>
    </row>
    <row r="211" spans="1:8" ht="21" customHeight="1" outlineLevel="7" x14ac:dyDescent="0.25">
      <c r="A211" s="46" t="s">
        <v>15</v>
      </c>
      <c r="B211" s="47" t="s">
        <v>528</v>
      </c>
      <c r="C211" s="47" t="s">
        <v>59</v>
      </c>
      <c r="D211" s="47" t="s">
        <v>397</v>
      </c>
      <c r="E211" s="207" t="s">
        <v>16</v>
      </c>
      <c r="F211" s="85">
        <f>F212</f>
        <v>200000</v>
      </c>
      <c r="G211" s="85">
        <f>G212</f>
        <v>75000</v>
      </c>
      <c r="H211" s="138"/>
    </row>
    <row r="212" spans="1:8" ht="37.5" outlineLevel="7" x14ac:dyDescent="0.25">
      <c r="A212" s="46" t="s">
        <v>17</v>
      </c>
      <c r="B212" s="47" t="s">
        <v>528</v>
      </c>
      <c r="C212" s="47" t="s">
        <v>59</v>
      </c>
      <c r="D212" s="47" t="s">
        <v>397</v>
      </c>
      <c r="E212" s="207" t="s">
        <v>18</v>
      </c>
      <c r="F212" s="85">
        <v>200000</v>
      </c>
      <c r="G212" s="85">
        <v>75000</v>
      </c>
      <c r="H212" s="138"/>
    </row>
    <row r="213" spans="1:8" outlineLevel="7" x14ac:dyDescent="0.25">
      <c r="A213" s="46" t="s">
        <v>61</v>
      </c>
      <c r="B213" s="47" t="s">
        <v>528</v>
      </c>
      <c r="C213" s="47" t="s">
        <v>62</v>
      </c>
      <c r="D213" s="47" t="s">
        <v>126</v>
      </c>
      <c r="E213" s="207" t="s">
        <v>6</v>
      </c>
      <c r="F213" s="85">
        <f>F214+F222+F233</f>
        <v>26909370.299999997</v>
      </c>
      <c r="G213" s="85">
        <f>G214+G222+G233</f>
        <v>26909370.300000001</v>
      </c>
      <c r="H213" s="138"/>
    </row>
    <row r="214" spans="1:8" ht="37.5" customHeight="1" outlineLevel="7" x14ac:dyDescent="0.25">
      <c r="A214" s="79" t="s">
        <v>352</v>
      </c>
      <c r="B214" s="47" t="s">
        <v>528</v>
      </c>
      <c r="C214" s="62" t="s">
        <v>62</v>
      </c>
      <c r="D214" s="62" t="s">
        <v>134</v>
      </c>
      <c r="E214" s="208" t="s">
        <v>6</v>
      </c>
      <c r="F214" s="85">
        <f>F215</f>
        <v>550000</v>
      </c>
      <c r="G214" s="85">
        <f>G215</f>
        <v>550000</v>
      </c>
      <c r="H214" s="138"/>
    </row>
    <row r="215" spans="1:8" outlineLevel="7" x14ac:dyDescent="0.25">
      <c r="A215" s="46" t="s">
        <v>358</v>
      </c>
      <c r="B215" s="47" t="s">
        <v>528</v>
      </c>
      <c r="C215" s="47" t="s">
        <v>62</v>
      </c>
      <c r="D215" s="47" t="s">
        <v>233</v>
      </c>
      <c r="E215" s="207" t="s">
        <v>6</v>
      </c>
      <c r="F215" s="85">
        <f>F216+F219</f>
        <v>550000</v>
      </c>
      <c r="G215" s="85">
        <f>G216+G219</f>
        <v>550000</v>
      </c>
      <c r="H215" s="139"/>
    </row>
    <row r="216" spans="1:8" outlineLevel="7" x14ac:dyDescent="0.25">
      <c r="A216" s="46" t="s">
        <v>364</v>
      </c>
      <c r="B216" s="47" t="s">
        <v>528</v>
      </c>
      <c r="C216" s="47" t="s">
        <v>62</v>
      </c>
      <c r="D216" s="47" t="s">
        <v>483</v>
      </c>
      <c r="E216" s="207" t="s">
        <v>6</v>
      </c>
      <c r="F216" s="85">
        <f>F217</f>
        <v>200000</v>
      </c>
      <c r="G216" s="85">
        <f>G217</f>
        <v>200000</v>
      </c>
      <c r="H216" s="139"/>
    </row>
    <row r="217" spans="1:8" ht="20.25" customHeight="1" outlineLevel="7" x14ac:dyDescent="0.25">
      <c r="A217" s="48" t="s">
        <v>15</v>
      </c>
      <c r="B217" s="47" t="s">
        <v>528</v>
      </c>
      <c r="C217" s="47" t="s">
        <v>62</v>
      </c>
      <c r="D217" s="47" t="s">
        <v>483</v>
      </c>
      <c r="E217" s="207" t="s">
        <v>16</v>
      </c>
      <c r="F217" s="85">
        <f>F218</f>
        <v>200000</v>
      </c>
      <c r="G217" s="85">
        <f>G218</f>
        <v>200000</v>
      </c>
      <c r="H217" s="139"/>
    </row>
    <row r="218" spans="1:8" ht="37.5" outlineLevel="7" x14ac:dyDescent="0.25">
      <c r="A218" s="48" t="s">
        <v>17</v>
      </c>
      <c r="B218" s="47" t="s">
        <v>528</v>
      </c>
      <c r="C218" s="47" t="s">
        <v>62</v>
      </c>
      <c r="D218" s="47" t="s">
        <v>483</v>
      </c>
      <c r="E218" s="207" t="s">
        <v>18</v>
      </c>
      <c r="F218" s="85">
        <v>200000</v>
      </c>
      <c r="G218" s="85">
        <v>200000</v>
      </c>
      <c r="H218" s="139"/>
    </row>
    <row r="219" spans="1:8" ht="18.75" customHeight="1" outlineLevel="7" x14ac:dyDescent="0.25">
      <c r="A219" s="50" t="s">
        <v>63</v>
      </c>
      <c r="B219" s="47" t="s">
        <v>528</v>
      </c>
      <c r="C219" s="47" t="s">
        <v>62</v>
      </c>
      <c r="D219" s="47" t="s">
        <v>359</v>
      </c>
      <c r="E219" s="207" t="s">
        <v>6</v>
      </c>
      <c r="F219" s="85">
        <f t="shared" ref="F219:G220" si="59">F220</f>
        <v>350000</v>
      </c>
      <c r="G219" s="85">
        <f t="shared" si="59"/>
        <v>350000</v>
      </c>
      <c r="H219" s="138"/>
    </row>
    <row r="220" spans="1:8" ht="19.5" customHeight="1" outlineLevel="7" x14ac:dyDescent="0.25">
      <c r="A220" s="46" t="s">
        <v>15</v>
      </c>
      <c r="B220" s="47" t="s">
        <v>528</v>
      </c>
      <c r="C220" s="47" t="s">
        <v>62</v>
      </c>
      <c r="D220" s="47" t="s">
        <v>359</v>
      </c>
      <c r="E220" s="207" t="s">
        <v>16</v>
      </c>
      <c r="F220" s="85">
        <f t="shared" si="59"/>
        <v>350000</v>
      </c>
      <c r="G220" s="85">
        <f t="shared" si="59"/>
        <v>350000</v>
      </c>
      <c r="H220" s="138"/>
    </row>
    <row r="221" spans="1:8" ht="37.5" outlineLevel="1" x14ac:dyDescent="0.25">
      <c r="A221" s="46" t="s">
        <v>17</v>
      </c>
      <c r="B221" s="47" t="s">
        <v>528</v>
      </c>
      <c r="C221" s="47" t="s">
        <v>62</v>
      </c>
      <c r="D221" s="47" t="s">
        <v>359</v>
      </c>
      <c r="E221" s="207" t="s">
        <v>18</v>
      </c>
      <c r="F221" s="85">
        <v>350000</v>
      </c>
      <c r="G221" s="83">
        <v>350000</v>
      </c>
      <c r="H221" s="138"/>
    </row>
    <row r="222" spans="1:8" ht="37.5" outlineLevel="1" x14ac:dyDescent="0.25">
      <c r="A222" s="79" t="s">
        <v>536</v>
      </c>
      <c r="B222" s="62" t="s">
        <v>528</v>
      </c>
      <c r="C222" s="62" t="s">
        <v>62</v>
      </c>
      <c r="D222" s="62" t="s">
        <v>537</v>
      </c>
      <c r="E222" s="208" t="s">
        <v>6</v>
      </c>
      <c r="F222" s="85">
        <f>F223</f>
        <v>5896668.3799999999</v>
      </c>
      <c r="G222" s="85">
        <f>G223</f>
        <v>6000000</v>
      </c>
      <c r="H222" s="138"/>
    </row>
    <row r="223" spans="1:8" ht="37.5" outlineLevel="1" x14ac:dyDescent="0.25">
      <c r="A223" s="46" t="s">
        <v>538</v>
      </c>
      <c r="B223" s="47" t="s">
        <v>528</v>
      </c>
      <c r="C223" s="47" t="s">
        <v>62</v>
      </c>
      <c r="D223" s="47" t="s">
        <v>539</v>
      </c>
      <c r="E223" s="207" t="s">
        <v>6</v>
      </c>
      <c r="F223" s="85">
        <f>F224+F227+F230</f>
        <v>5896668.3799999999</v>
      </c>
      <c r="G223" s="85">
        <f>G224+G227+G230</f>
        <v>6000000</v>
      </c>
      <c r="H223" s="138"/>
    </row>
    <row r="224" spans="1:8" ht="56.25" outlineLevel="1" x14ac:dyDescent="0.25">
      <c r="A224" s="46" t="s">
        <v>540</v>
      </c>
      <c r="B224" s="47" t="s">
        <v>528</v>
      </c>
      <c r="C224" s="47" t="s">
        <v>62</v>
      </c>
      <c r="D224" s="47" t="s">
        <v>541</v>
      </c>
      <c r="E224" s="207" t="s">
        <v>6</v>
      </c>
      <c r="F224" s="85">
        <f>F225</f>
        <v>1896668.38</v>
      </c>
      <c r="G224" s="85">
        <f>G225</f>
        <v>2000000</v>
      </c>
      <c r="H224" s="138"/>
    </row>
    <row r="225" spans="1:8" ht="19.5" customHeight="1" outlineLevel="1" x14ac:dyDescent="0.25">
      <c r="A225" s="46" t="s">
        <v>15</v>
      </c>
      <c r="B225" s="47" t="s">
        <v>528</v>
      </c>
      <c r="C225" s="47" t="s">
        <v>62</v>
      </c>
      <c r="D225" s="47" t="s">
        <v>541</v>
      </c>
      <c r="E225" s="207" t="s">
        <v>16</v>
      </c>
      <c r="F225" s="85">
        <f>F226</f>
        <v>1896668.38</v>
      </c>
      <c r="G225" s="85">
        <f>G226</f>
        <v>2000000</v>
      </c>
      <c r="H225" s="138"/>
    </row>
    <row r="226" spans="1:8" ht="37.5" outlineLevel="1" x14ac:dyDescent="0.25">
      <c r="A226" s="46" t="s">
        <v>17</v>
      </c>
      <c r="B226" s="47" t="s">
        <v>528</v>
      </c>
      <c r="C226" s="47" t="s">
        <v>62</v>
      </c>
      <c r="D226" s="47" t="s">
        <v>541</v>
      </c>
      <c r="E226" s="207" t="s">
        <v>18</v>
      </c>
      <c r="F226" s="85">
        <v>1896668.38</v>
      </c>
      <c r="G226" s="83">
        <v>2000000</v>
      </c>
      <c r="H226" s="138"/>
    </row>
    <row r="227" spans="1:8" ht="37.5" outlineLevel="1" x14ac:dyDescent="0.25">
      <c r="A227" s="46" t="s">
        <v>542</v>
      </c>
      <c r="B227" s="47" t="s">
        <v>528</v>
      </c>
      <c r="C227" s="47" t="s">
        <v>62</v>
      </c>
      <c r="D227" s="47" t="s">
        <v>543</v>
      </c>
      <c r="E227" s="207" t="s">
        <v>6</v>
      </c>
      <c r="F227" s="85">
        <f>F228</f>
        <v>1500000</v>
      </c>
      <c r="G227" s="85">
        <f>G228</f>
        <v>1500000</v>
      </c>
      <c r="H227" s="138"/>
    </row>
    <row r="228" spans="1:8" ht="21" customHeight="1" outlineLevel="1" x14ac:dyDescent="0.25">
      <c r="A228" s="46" t="s">
        <v>15</v>
      </c>
      <c r="B228" s="47" t="s">
        <v>528</v>
      </c>
      <c r="C228" s="47" t="s">
        <v>62</v>
      </c>
      <c r="D228" s="47" t="s">
        <v>543</v>
      </c>
      <c r="E228" s="207" t="s">
        <v>16</v>
      </c>
      <c r="F228" s="85">
        <f>F229</f>
        <v>1500000</v>
      </c>
      <c r="G228" s="85">
        <f>G229</f>
        <v>1500000</v>
      </c>
      <c r="H228" s="138"/>
    </row>
    <row r="229" spans="1:8" ht="37.5" outlineLevel="1" x14ac:dyDescent="0.25">
      <c r="A229" s="46" t="s">
        <v>17</v>
      </c>
      <c r="B229" s="47" t="s">
        <v>528</v>
      </c>
      <c r="C229" s="47" t="s">
        <v>62</v>
      </c>
      <c r="D229" s="47" t="s">
        <v>543</v>
      </c>
      <c r="E229" s="207" t="s">
        <v>18</v>
      </c>
      <c r="F229" s="85">
        <v>1500000</v>
      </c>
      <c r="G229" s="83">
        <v>1500000</v>
      </c>
      <c r="H229" s="138"/>
    </row>
    <row r="230" spans="1:8" ht="21" customHeight="1" outlineLevel="1" x14ac:dyDescent="0.25">
      <c r="A230" s="46" t="s">
        <v>544</v>
      </c>
      <c r="B230" s="47" t="s">
        <v>528</v>
      </c>
      <c r="C230" s="47" t="s">
        <v>62</v>
      </c>
      <c r="D230" s="47" t="s">
        <v>545</v>
      </c>
      <c r="E230" s="207" t="s">
        <v>6</v>
      </c>
      <c r="F230" s="85">
        <f>F231</f>
        <v>2500000</v>
      </c>
      <c r="G230" s="85">
        <f>G231</f>
        <v>2500000</v>
      </c>
      <c r="H230" s="138"/>
    </row>
    <row r="231" spans="1:8" ht="21.75" customHeight="1" outlineLevel="1" x14ac:dyDescent="0.25">
      <c r="A231" s="46" t="s">
        <v>15</v>
      </c>
      <c r="B231" s="47" t="s">
        <v>528</v>
      </c>
      <c r="C231" s="47" t="s">
        <v>62</v>
      </c>
      <c r="D231" s="47" t="s">
        <v>545</v>
      </c>
      <c r="E231" s="207" t="s">
        <v>16</v>
      </c>
      <c r="F231" s="85">
        <f>F232</f>
        <v>2500000</v>
      </c>
      <c r="G231" s="85">
        <f>G232</f>
        <v>2500000</v>
      </c>
      <c r="H231" s="138"/>
    </row>
    <row r="232" spans="1:8" ht="37.5" outlineLevel="1" x14ac:dyDescent="0.25">
      <c r="A232" s="46" t="s">
        <v>17</v>
      </c>
      <c r="B232" s="47" t="s">
        <v>528</v>
      </c>
      <c r="C232" s="47" t="s">
        <v>62</v>
      </c>
      <c r="D232" s="47" t="s">
        <v>545</v>
      </c>
      <c r="E232" s="207" t="s">
        <v>18</v>
      </c>
      <c r="F232" s="85">
        <v>2500000</v>
      </c>
      <c r="G232" s="83">
        <v>2500000</v>
      </c>
      <c r="H232" s="138"/>
    </row>
    <row r="233" spans="1:8" ht="37.5" customHeight="1" outlineLevel="1" x14ac:dyDescent="0.25">
      <c r="A233" s="79" t="s">
        <v>546</v>
      </c>
      <c r="B233" s="62" t="s">
        <v>528</v>
      </c>
      <c r="C233" s="62" t="s">
        <v>62</v>
      </c>
      <c r="D233" s="62" t="s">
        <v>547</v>
      </c>
      <c r="E233" s="208" t="s">
        <v>6</v>
      </c>
      <c r="F233" s="85">
        <f>F234+F239</f>
        <v>20462701.919999998</v>
      </c>
      <c r="G233" s="85">
        <f>G234+G239</f>
        <v>20359370.300000001</v>
      </c>
      <c r="H233" s="138"/>
    </row>
    <row r="234" spans="1:8" ht="37.5" customHeight="1" outlineLevel="1" x14ac:dyDescent="0.25">
      <c r="A234" s="79" t="s">
        <v>587</v>
      </c>
      <c r="B234" s="62" t="s">
        <v>528</v>
      </c>
      <c r="C234" s="62" t="s">
        <v>62</v>
      </c>
      <c r="D234" s="62" t="s">
        <v>588</v>
      </c>
      <c r="E234" s="208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8"/>
    </row>
    <row r="235" spans="1:8" ht="20.25" customHeight="1" outlineLevel="1" x14ac:dyDescent="0.25">
      <c r="A235" s="46" t="s">
        <v>586</v>
      </c>
      <c r="B235" s="47" t="s">
        <v>528</v>
      </c>
      <c r="C235" s="47" t="s">
        <v>62</v>
      </c>
      <c r="D235" s="47" t="s">
        <v>589</v>
      </c>
      <c r="E235" s="207" t="s">
        <v>6</v>
      </c>
      <c r="F235" s="85">
        <f t="shared" si="60"/>
        <v>7018314.5599999996</v>
      </c>
      <c r="G235" s="85">
        <f t="shared" si="60"/>
        <v>7018314.5599999996</v>
      </c>
      <c r="H235" s="138"/>
    </row>
    <row r="236" spans="1:8" ht="20.25" customHeight="1" outlineLevel="1" x14ac:dyDescent="0.25">
      <c r="A236" s="46" t="s">
        <v>585</v>
      </c>
      <c r="B236" s="47" t="s">
        <v>528</v>
      </c>
      <c r="C236" s="47" t="s">
        <v>62</v>
      </c>
      <c r="D236" s="47" t="s">
        <v>590</v>
      </c>
      <c r="E236" s="207" t="s">
        <v>6</v>
      </c>
      <c r="F236" s="85">
        <f t="shared" si="60"/>
        <v>7018314.5599999996</v>
      </c>
      <c r="G236" s="85">
        <f t="shared" si="60"/>
        <v>7018314.5599999996</v>
      </c>
      <c r="H236" s="138"/>
    </row>
    <row r="237" spans="1:8" ht="21" customHeight="1" outlineLevel="1" x14ac:dyDescent="0.25">
      <c r="A237" s="46" t="s">
        <v>15</v>
      </c>
      <c r="B237" s="47" t="s">
        <v>528</v>
      </c>
      <c r="C237" s="47" t="s">
        <v>62</v>
      </c>
      <c r="D237" s="47" t="s">
        <v>590</v>
      </c>
      <c r="E237" s="207" t="s">
        <v>16</v>
      </c>
      <c r="F237" s="85">
        <f t="shared" si="60"/>
        <v>7018314.5599999996</v>
      </c>
      <c r="G237" s="85">
        <f t="shared" si="60"/>
        <v>7018314.5599999996</v>
      </c>
      <c r="H237" s="138"/>
    </row>
    <row r="238" spans="1:8" ht="20.25" customHeight="1" outlineLevel="1" x14ac:dyDescent="0.25">
      <c r="A238" s="46" t="s">
        <v>17</v>
      </c>
      <c r="B238" s="47" t="s">
        <v>528</v>
      </c>
      <c r="C238" s="47" t="s">
        <v>62</v>
      </c>
      <c r="D238" s="47" t="s">
        <v>590</v>
      </c>
      <c r="E238" s="207" t="s">
        <v>18</v>
      </c>
      <c r="F238" s="85">
        <v>7018314.5599999996</v>
      </c>
      <c r="G238" s="85">
        <v>7018314.5599999996</v>
      </c>
      <c r="H238" s="138"/>
    </row>
    <row r="239" spans="1:8" ht="37.5" outlineLevel="1" x14ac:dyDescent="0.25">
      <c r="A239" s="155" t="s">
        <v>591</v>
      </c>
      <c r="B239" s="47" t="s">
        <v>528</v>
      </c>
      <c r="C239" s="47" t="s">
        <v>62</v>
      </c>
      <c r="D239" s="62" t="s">
        <v>593</v>
      </c>
      <c r="E239" s="208" t="s">
        <v>6</v>
      </c>
      <c r="F239" s="85">
        <f t="shared" ref="F239:G245" si="61">F240</f>
        <v>13444387.359999999</v>
      </c>
      <c r="G239" s="85">
        <f t="shared" si="61"/>
        <v>13341055.74</v>
      </c>
      <c r="H239" s="138"/>
    </row>
    <row r="240" spans="1:8" ht="37.5" outlineLevel="1" x14ac:dyDescent="0.25">
      <c r="A240" s="155" t="s">
        <v>592</v>
      </c>
      <c r="B240" s="47" t="s">
        <v>528</v>
      </c>
      <c r="C240" s="47" t="s">
        <v>62</v>
      </c>
      <c r="D240" s="62" t="s">
        <v>594</v>
      </c>
      <c r="E240" s="208" t="s">
        <v>6</v>
      </c>
      <c r="F240" s="85">
        <f>F241+F244</f>
        <v>13444387.359999999</v>
      </c>
      <c r="G240" s="85">
        <f>G241+G244</f>
        <v>13341055.74</v>
      </c>
      <c r="H240" s="138"/>
    </row>
    <row r="241" spans="1:8" ht="56.25" outlineLevel="1" x14ac:dyDescent="0.25">
      <c r="A241" s="48" t="s">
        <v>607</v>
      </c>
      <c r="B241" s="47" t="s">
        <v>528</v>
      </c>
      <c r="C241" s="47" t="s">
        <v>62</v>
      </c>
      <c r="D241" s="47" t="s">
        <v>632</v>
      </c>
      <c r="E241" s="207" t="s">
        <v>6</v>
      </c>
      <c r="F241" s="85">
        <f>F242</f>
        <v>13041055.74</v>
      </c>
      <c r="G241" s="85">
        <f>G242</f>
        <v>13041055.74</v>
      </c>
      <c r="H241" s="138"/>
    </row>
    <row r="242" spans="1:8" ht="21" customHeight="1" outlineLevel="1" x14ac:dyDescent="0.25">
      <c r="A242" s="46" t="s">
        <v>15</v>
      </c>
      <c r="B242" s="47" t="s">
        <v>528</v>
      </c>
      <c r="C242" s="47" t="s">
        <v>62</v>
      </c>
      <c r="D242" s="47" t="s">
        <v>632</v>
      </c>
      <c r="E242" s="207" t="s">
        <v>16</v>
      </c>
      <c r="F242" s="85">
        <f>F243</f>
        <v>13041055.74</v>
      </c>
      <c r="G242" s="85">
        <f>G243</f>
        <v>13041055.74</v>
      </c>
      <c r="H242" s="138"/>
    </row>
    <row r="243" spans="1:8" ht="37.5" outlineLevel="1" x14ac:dyDescent="0.25">
      <c r="A243" s="46" t="s">
        <v>17</v>
      </c>
      <c r="B243" s="47" t="s">
        <v>528</v>
      </c>
      <c r="C243" s="47" t="s">
        <v>62</v>
      </c>
      <c r="D243" s="47" t="s">
        <v>632</v>
      </c>
      <c r="E243" s="207" t="s">
        <v>18</v>
      </c>
      <c r="F243" s="85">
        <v>13041055.74</v>
      </c>
      <c r="G243" s="85">
        <v>13041055.74</v>
      </c>
      <c r="H243" s="138"/>
    </row>
    <row r="244" spans="1:8" ht="39.75" customHeight="1" outlineLevel="1" x14ac:dyDescent="0.25">
      <c r="A244" s="48" t="s">
        <v>596</v>
      </c>
      <c r="B244" s="47" t="s">
        <v>528</v>
      </c>
      <c r="C244" s="47" t="s">
        <v>62</v>
      </c>
      <c r="D244" s="47" t="s">
        <v>595</v>
      </c>
      <c r="E244" s="207" t="s">
        <v>6</v>
      </c>
      <c r="F244" s="85">
        <f t="shared" si="61"/>
        <v>403331.62</v>
      </c>
      <c r="G244" s="85">
        <f t="shared" si="61"/>
        <v>300000</v>
      </c>
      <c r="H244" s="138"/>
    </row>
    <row r="245" spans="1:8" ht="21.75" customHeight="1" outlineLevel="1" x14ac:dyDescent="0.25">
      <c r="A245" s="46" t="s">
        <v>15</v>
      </c>
      <c r="B245" s="47" t="s">
        <v>528</v>
      </c>
      <c r="C245" s="47" t="s">
        <v>62</v>
      </c>
      <c r="D245" s="47" t="s">
        <v>595</v>
      </c>
      <c r="E245" s="207" t="s">
        <v>16</v>
      </c>
      <c r="F245" s="85">
        <f t="shared" si="61"/>
        <v>403331.62</v>
      </c>
      <c r="G245" s="85">
        <f t="shared" si="61"/>
        <v>300000</v>
      </c>
      <c r="H245" s="138"/>
    </row>
    <row r="246" spans="1:8" ht="39.75" customHeight="1" outlineLevel="1" x14ac:dyDescent="0.25">
      <c r="A246" s="46" t="s">
        <v>17</v>
      </c>
      <c r="B246" s="47" t="s">
        <v>528</v>
      </c>
      <c r="C246" s="47" t="s">
        <v>62</v>
      </c>
      <c r="D246" s="47" t="s">
        <v>595</v>
      </c>
      <c r="E246" s="207" t="s">
        <v>18</v>
      </c>
      <c r="F246" s="85">
        <v>403331.62</v>
      </c>
      <c r="G246" s="83">
        <v>300000</v>
      </c>
      <c r="H246" s="138"/>
    </row>
    <row r="247" spans="1:8" outlineLevel="7" x14ac:dyDescent="0.25">
      <c r="A247" s="46" t="s">
        <v>294</v>
      </c>
      <c r="B247" s="47" t="s">
        <v>528</v>
      </c>
      <c r="C247" s="47" t="s">
        <v>295</v>
      </c>
      <c r="D247" s="47" t="s">
        <v>126</v>
      </c>
      <c r="E247" s="207" t="s">
        <v>6</v>
      </c>
      <c r="F247" s="83">
        <f t="shared" ref="F247:G247" si="62">F248</f>
        <v>300000</v>
      </c>
      <c r="G247" s="83">
        <f t="shared" si="62"/>
        <v>150000</v>
      </c>
      <c r="H247" s="138"/>
    </row>
    <row r="248" spans="1:8" ht="38.25" customHeight="1" outlineLevel="7" x14ac:dyDescent="0.25">
      <c r="A248" s="79" t="s">
        <v>432</v>
      </c>
      <c r="B248" s="62" t="s">
        <v>528</v>
      </c>
      <c r="C248" s="62" t="s">
        <v>295</v>
      </c>
      <c r="D248" s="62" t="s">
        <v>134</v>
      </c>
      <c r="E248" s="208" t="s">
        <v>6</v>
      </c>
      <c r="F248" s="88">
        <f>F249</f>
        <v>300000</v>
      </c>
      <c r="G248" s="88">
        <f>G249</f>
        <v>150000</v>
      </c>
      <c r="H248" s="138"/>
    </row>
    <row r="249" spans="1:8" ht="37.5" outlineLevel="7" x14ac:dyDescent="0.25">
      <c r="A249" s="46" t="s">
        <v>360</v>
      </c>
      <c r="B249" s="47" t="s">
        <v>528</v>
      </c>
      <c r="C249" s="47" t="s">
        <v>295</v>
      </c>
      <c r="D249" s="47" t="s">
        <v>354</v>
      </c>
      <c r="E249" s="207" t="s">
        <v>6</v>
      </c>
      <c r="F249" s="83">
        <f>F250</f>
        <v>300000</v>
      </c>
      <c r="G249" s="83">
        <f>G250</f>
        <v>150000</v>
      </c>
      <c r="H249" s="138"/>
    </row>
    <row r="250" spans="1:8" ht="37.5" outlineLevel="7" x14ac:dyDescent="0.25">
      <c r="A250" s="46" t="s">
        <v>308</v>
      </c>
      <c r="B250" s="47" t="s">
        <v>528</v>
      </c>
      <c r="C250" s="47" t="s">
        <v>295</v>
      </c>
      <c r="D250" s="47" t="s">
        <v>361</v>
      </c>
      <c r="E250" s="207" t="s">
        <v>6</v>
      </c>
      <c r="F250" s="83">
        <f t="shared" ref="F250:G251" si="63">F251</f>
        <v>300000</v>
      </c>
      <c r="G250" s="83">
        <f t="shared" si="63"/>
        <v>150000</v>
      </c>
      <c r="H250" s="138"/>
    </row>
    <row r="251" spans="1:8" outlineLevel="7" x14ac:dyDescent="0.25">
      <c r="A251" s="46" t="s">
        <v>19</v>
      </c>
      <c r="B251" s="47" t="s">
        <v>528</v>
      </c>
      <c r="C251" s="47" t="s">
        <v>295</v>
      </c>
      <c r="D251" s="47" t="s">
        <v>361</v>
      </c>
      <c r="E251" s="207" t="s">
        <v>20</v>
      </c>
      <c r="F251" s="83">
        <f t="shared" si="63"/>
        <v>300000</v>
      </c>
      <c r="G251" s="83">
        <f t="shared" si="63"/>
        <v>150000</v>
      </c>
      <c r="H251" s="138"/>
    </row>
    <row r="252" spans="1:8" ht="37.5" outlineLevel="7" x14ac:dyDescent="0.25">
      <c r="A252" s="46" t="s">
        <v>47</v>
      </c>
      <c r="B252" s="47" t="s">
        <v>528</v>
      </c>
      <c r="C252" s="47" t="s">
        <v>295</v>
      </c>
      <c r="D252" s="47" t="s">
        <v>361</v>
      </c>
      <c r="E252" s="207" t="s">
        <v>48</v>
      </c>
      <c r="F252" s="85">
        <v>300000</v>
      </c>
      <c r="G252" s="92">
        <v>150000</v>
      </c>
      <c r="H252" s="138"/>
    </row>
    <row r="253" spans="1:8" outlineLevel="3" x14ac:dyDescent="0.25">
      <c r="A253" s="79" t="s">
        <v>64</v>
      </c>
      <c r="B253" s="47" t="s">
        <v>528</v>
      </c>
      <c r="C253" s="62" t="s">
        <v>65</v>
      </c>
      <c r="D253" s="62" t="s">
        <v>126</v>
      </c>
      <c r="E253" s="208" t="s">
        <v>6</v>
      </c>
      <c r="F253" s="87">
        <f t="shared" ref="F253:G253" si="64">F254</f>
        <v>515000</v>
      </c>
      <c r="G253" s="87">
        <f t="shared" si="64"/>
        <v>515000</v>
      </c>
      <c r="H253" s="138"/>
    </row>
    <row r="254" spans="1:8" outlineLevel="4" x14ac:dyDescent="0.25">
      <c r="A254" s="46" t="s">
        <v>66</v>
      </c>
      <c r="B254" s="47" t="s">
        <v>528</v>
      </c>
      <c r="C254" s="47" t="s">
        <v>67</v>
      </c>
      <c r="D254" s="47" t="s">
        <v>126</v>
      </c>
      <c r="E254" s="207" t="s">
        <v>6</v>
      </c>
      <c r="F254" s="85">
        <f>F255+F264</f>
        <v>515000</v>
      </c>
      <c r="G254" s="85">
        <f>G255+G264</f>
        <v>515000</v>
      </c>
      <c r="H254" s="138"/>
    </row>
    <row r="255" spans="1:8" ht="37.5" outlineLevel="5" x14ac:dyDescent="0.25">
      <c r="A255" s="79" t="s">
        <v>362</v>
      </c>
      <c r="B255" s="62" t="s">
        <v>528</v>
      </c>
      <c r="C255" s="62" t="s">
        <v>67</v>
      </c>
      <c r="D255" s="62" t="s">
        <v>135</v>
      </c>
      <c r="E255" s="208" t="s">
        <v>6</v>
      </c>
      <c r="F255" s="87">
        <f>F256+F260</f>
        <v>470000</v>
      </c>
      <c r="G255" s="87">
        <f>G256+G260</f>
        <v>470000</v>
      </c>
      <c r="H255" s="138"/>
    </row>
    <row r="256" spans="1:8" ht="39.75" customHeight="1" outlineLevel="6" x14ac:dyDescent="0.25">
      <c r="A256" s="46" t="s">
        <v>363</v>
      </c>
      <c r="B256" s="47" t="s">
        <v>528</v>
      </c>
      <c r="C256" s="47" t="s">
        <v>67</v>
      </c>
      <c r="D256" s="47" t="s">
        <v>398</v>
      </c>
      <c r="E256" s="207" t="s">
        <v>6</v>
      </c>
      <c r="F256" s="85">
        <f>F257</f>
        <v>440000</v>
      </c>
      <c r="G256" s="85">
        <f>G257</f>
        <v>440000</v>
      </c>
      <c r="H256" s="138"/>
    </row>
    <row r="257" spans="1:8" outlineLevel="2" x14ac:dyDescent="0.25">
      <c r="A257" s="46" t="s">
        <v>245</v>
      </c>
      <c r="B257" s="47" t="s">
        <v>528</v>
      </c>
      <c r="C257" s="47" t="s">
        <v>67</v>
      </c>
      <c r="D257" s="47" t="s">
        <v>365</v>
      </c>
      <c r="E257" s="207" t="s">
        <v>6</v>
      </c>
      <c r="F257" s="85">
        <f t="shared" ref="F257:G258" si="65">F258</f>
        <v>440000</v>
      </c>
      <c r="G257" s="85">
        <f t="shared" si="65"/>
        <v>440000</v>
      </c>
      <c r="H257" s="138"/>
    </row>
    <row r="258" spans="1:8" ht="21" customHeight="1" outlineLevel="4" x14ac:dyDescent="0.25">
      <c r="A258" s="46" t="s">
        <v>15</v>
      </c>
      <c r="B258" s="47" t="s">
        <v>528</v>
      </c>
      <c r="C258" s="47" t="s">
        <v>67</v>
      </c>
      <c r="D258" s="47" t="s">
        <v>365</v>
      </c>
      <c r="E258" s="207" t="s">
        <v>16</v>
      </c>
      <c r="F258" s="85">
        <f t="shared" si="65"/>
        <v>440000</v>
      </c>
      <c r="G258" s="85">
        <f t="shared" si="65"/>
        <v>440000</v>
      </c>
      <c r="H258" s="138"/>
    </row>
    <row r="259" spans="1:8" ht="37.5" outlineLevel="5" x14ac:dyDescent="0.25">
      <c r="A259" s="46" t="s">
        <v>17</v>
      </c>
      <c r="B259" s="47" t="s">
        <v>528</v>
      </c>
      <c r="C259" s="47" t="s">
        <v>67</v>
      </c>
      <c r="D259" s="47" t="s">
        <v>365</v>
      </c>
      <c r="E259" s="207" t="s">
        <v>18</v>
      </c>
      <c r="F259" s="85">
        <v>440000</v>
      </c>
      <c r="G259" s="85">
        <v>440000</v>
      </c>
      <c r="H259" s="138"/>
    </row>
    <row r="260" spans="1:8" outlineLevel="6" x14ac:dyDescent="0.25">
      <c r="A260" s="46" t="s">
        <v>366</v>
      </c>
      <c r="B260" s="47" t="s">
        <v>528</v>
      </c>
      <c r="C260" s="47" t="s">
        <v>67</v>
      </c>
      <c r="D260" s="47" t="s">
        <v>247</v>
      </c>
      <c r="E260" s="207" t="s">
        <v>6</v>
      </c>
      <c r="F260" s="83">
        <f>F261</f>
        <v>30000</v>
      </c>
      <c r="G260" s="83">
        <f>G261</f>
        <v>30000</v>
      </c>
      <c r="H260" s="138"/>
    </row>
    <row r="261" spans="1:8" outlineLevel="7" x14ac:dyDescent="0.25">
      <c r="A261" s="46" t="s">
        <v>68</v>
      </c>
      <c r="B261" s="47" t="s">
        <v>528</v>
      </c>
      <c r="C261" s="47" t="s">
        <v>67</v>
      </c>
      <c r="D261" s="47" t="s">
        <v>246</v>
      </c>
      <c r="E261" s="207" t="s">
        <v>6</v>
      </c>
      <c r="F261" s="85">
        <f t="shared" ref="F261:G262" si="66">F262</f>
        <v>30000</v>
      </c>
      <c r="G261" s="85">
        <f t="shared" si="66"/>
        <v>30000</v>
      </c>
      <c r="H261" s="138"/>
    </row>
    <row r="262" spans="1:8" ht="19.5" customHeight="1" outlineLevel="5" x14ac:dyDescent="0.25">
      <c r="A262" s="46" t="s">
        <v>15</v>
      </c>
      <c r="B262" s="47" t="s">
        <v>528</v>
      </c>
      <c r="C262" s="47" t="s">
        <v>67</v>
      </c>
      <c r="D262" s="47" t="s">
        <v>246</v>
      </c>
      <c r="E262" s="207" t="s">
        <v>16</v>
      </c>
      <c r="F262" s="85">
        <f t="shared" si="66"/>
        <v>30000</v>
      </c>
      <c r="G262" s="85">
        <f t="shared" si="66"/>
        <v>30000</v>
      </c>
      <c r="H262" s="138"/>
    </row>
    <row r="263" spans="1:8" ht="37.5" outlineLevel="6" x14ac:dyDescent="0.25">
      <c r="A263" s="46" t="s">
        <v>17</v>
      </c>
      <c r="B263" s="47" t="s">
        <v>528</v>
      </c>
      <c r="C263" s="47" t="s">
        <v>67</v>
      </c>
      <c r="D263" s="47" t="s">
        <v>246</v>
      </c>
      <c r="E263" s="207" t="s">
        <v>18</v>
      </c>
      <c r="F263" s="85">
        <v>30000</v>
      </c>
      <c r="G263" s="85">
        <v>30000</v>
      </c>
      <c r="H263" s="138"/>
    </row>
    <row r="264" spans="1:8" ht="56.25" outlineLevel="7" x14ac:dyDescent="0.25">
      <c r="A264" s="79" t="s">
        <v>441</v>
      </c>
      <c r="B264" s="62" t="s">
        <v>528</v>
      </c>
      <c r="C264" s="62" t="s">
        <v>67</v>
      </c>
      <c r="D264" s="62" t="s">
        <v>367</v>
      </c>
      <c r="E264" s="208" t="s">
        <v>6</v>
      </c>
      <c r="F264" s="87">
        <f>F265</f>
        <v>45000</v>
      </c>
      <c r="G264" s="87">
        <f>G265</f>
        <v>45000</v>
      </c>
      <c r="H264" s="138"/>
    </row>
    <row r="265" spans="1:8" ht="37.5" outlineLevel="6" x14ac:dyDescent="0.25">
      <c r="A265" s="46" t="s">
        <v>368</v>
      </c>
      <c r="B265" s="47" t="s">
        <v>528</v>
      </c>
      <c r="C265" s="47" t="s">
        <v>67</v>
      </c>
      <c r="D265" s="47" t="s">
        <v>369</v>
      </c>
      <c r="E265" s="207" t="s">
        <v>6</v>
      </c>
      <c r="F265" s="85">
        <f>F267</f>
        <v>45000</v>
      </c>
      <c r="G265" s="85">
        <f>G267</f>
        <v>45000</v>
      </c>
      <c r="H265" s="138"/>
    </row>
    <row r="266" spans="1:8" outlineLevel="7" x14ac:dyDescent="0.25">
      <c r="A266" s="46" t="s">
        <v>370</v>
      </c>
      <c r="B266" s="47" t="s">
        <v>528</v>
      </c>
      <c r="C266" s="47" t="s">
        <v>67</v>
      </c>
      <c r="D266" s="47" t="s">
        <v>371</v>
      </c>
      <c r="E266" s="207" t="s">
        <v>6</v>
      </c>
      <c r="F266" s="85">
        <f>F267</f>
        <v>45000</v>
      </c>
      <c r="G266" s="85">
        <f>G267</f>
        <v>45000</v>
      </c>
      <c r="H266" s="138"/>
    </row>
    <row r="267" spans="1:8" ht="18.75" customHeight="1" outlineLevel="6" x14ac:dyDescent="0.25">
      <c r="A267" s="46" t="s">
        <v>15</v>
      </c>
      <c r="B267" s="47" t="s">
        <v>528</v>
      </c>
      <c r="C267" s="47" t="s">
        <v>67</v>
      </c>
      <c r="D267" s="47" t="s">
        <v>371</v>
      </c>
      <c r="E267" s="207" t="s">
        <v>16</v>
      </c>
      <c r="F267" s="85">
        <f t="shared" ref="F267:G267" si="67">F268</f>
        <v>45000</v>
      </c>
      <c r="G267" s="85">
        <f t="shared" si="67"/>
        <v>45000</v>
      </c>
      <c r="H267" s="138"/>
    </row>
    <row r="268" spans="1:8" ht="37.5" outlineLevel="7" x14ac:dyDescent="0.25">
      <c r="A268" s="46" t="s">
        <v>17</v>
      </c>
      <c r="B268" s="47" t="s">
        <v>528</v>
      </c>
      <c r="C268" s="47" t="s">
        <v>67</v>
      </c>
      <c r="D268" s="47" t="s">
        <v>371</v>
      </c>
      <c r="E268" s="207" t="s">
        <v>18</v>
      </c>
      <c r="F268" s="85">
        <v>45000</v>
      </c>
      <c r="G268" s="83">
        <v>45000</v>
      </c>
      <c r="H268" s="138"/>
    </row>
    <row r="269" spans="1:8" outlineLevel="5" x14ac:dyDescent="0.25">
      <c r="A269" s="79" t="s">
        <v>69</v>
      </c>
      <c r="B269" s="62" t="s">
        <v>528</v>
      </c>
      <c r="C269" s="62" t="s">
        <v>70</v>
      </c>
      <c r="D269" s="62" t="s">
        <v>126</v>
      </c>
      <c r="E269" s="208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8"/>
    </row>
    <row r="270" spans="1:8" outlineLevel="6" x14ac:dyDescent="0.25">
      <c r="A270" s="46" t="s">
        <v>258</v>
      </c>
      <c r="B270" s="47" t="s">
        <v>528</v>
      </c>
      <c r="C270" s="47" t="s">
        <v>257</v>
      </c>
      <c r="D270" s="47" t="s">
        <v>126</v>
      </c>
      <c r="E270" s="207" t="s">
        <v>6</v>
      </c>
      <c r="F270" s="85">
        <f t="shared" si="68"/>
        <v>12942789.18</v>
      </c>
      <c r="G270" s="85">
        <f t="shared" si="68"/>
        <v>17523480.039999999</v>
      </c>
      <c r="H270" s="138"/>
    </row>
    <row r="271" spans="1:8" ht="37.5" outlineLevel="7" x14ac:dyDescent="0.25">
      <c r="A271" s="79" t="s">
        <v>374</v>
      </c>
      <c r="B271" s="62" t="s">
        <v>528</v>
      </c>
      <c r="C271" s="62" t="s">
        <v>257</v>
      </c>
      <c r="D271" s="62" t="s">
        <v>136</v>
      </c>
      <c r="E271" s="208" t="s">
        <v>6</v>
      </c>
      <c r="F271" s="87">
        <f>F272+F279</f>
        <v>12942789.18</v>
      </c>
      <c r="G271" s="87">
        <f>G272+G279</f>
        <v>17523480.039999999</v>
      </c>
      <c r="H271" s="138"/>
    </row>
    <row r="272" spans="1:8" ht="37.5" outlineLevel="2" x14ac:dyDescent="0.3">
      <c r="A272" s="140" t="s">
        <v>373</v>
      </c>
      <c r="B272" s="47" t="s">
        <v>528</v>
      </c>
      <c r="C272" s="47" t="s">
        <v>257</v>
      </c>
      <c r="D272" s="47" t="s">
        <v>229</v>
      </c>
      <c r="E272" s="207" t="s">
        <v>6</v>
      </c>
      <c r="F272" s="85">
        <f>F273+F276</f>
        <v>12942789.18</v>
      </c>
      <c r="G272" s="85">
        <f>G273+G276</f>
        <v>13155830.039999999</v>
      </c>
      <c r="H272" s="138"/>
    </row>
    <row r="273" spans="1:8" ht="37.5" outlineLevel="4" x14ac:dyDescent="0.25">
      <c r="A273" s="46" t="s">
        <v>73</v>
      </c>
      <c r="B273" s="47" t="s">
        <v>528</v>
      </c>
      <c r="C273" s="47" t="s">
        <v>257</v>
      </c>
      <c r="D273" s="47" t="s">
        <v>137</v>
      </c>
      <c r="E273" s="207" t="s">
        <v>6</v>
      </c>
      <c r="F273" s="85">
        <f t="shared" si="68"/>
        <v>12844429.18</v>
      </c>
      <c r="G273" s="85">
        <f t="shared" si="68"/>
        <v>13155830.039999999</v>
      </c>
      <c r="H273" s="138"/>
    </row>
    <row r="274" spans="1:8" ht="37.5" outlineLevel="5" x14ac:dyDescent="0.25">
      <c r="A274" s="46" t="s">
        <v>37</v>
      </c>
      <c r="B274" s="47" t="s">
        <v>528</v>
      </c>
      <c r="C274" s="47" t="s">
        <v>257</v>
      </c>
      <c r="D274" s="47" t="s">
        <v>137</v>
      </c>
      <c r="E274" s="207" t="s">
        <v>38</v>
      </c>
      <c r="F274" s="85">
        <f t="shared" si="68"/>
        <v>12844429.18</v>
      </c>
      <c r="G274" s="85">
        <f t="shared" si="68"/>
        <v>13155830.039999999</v>
      </c>
      <c r="H274" s="138"/>
    </row>
    <row r="275" spans="1:8" outlineLevel="6" x14ac:dyDescent="0.3">
      <c r="A275" s="140" t="s">
        <v>74</v>
      </c>
      <c r="B275" s="47" t="s">
        <v>528</v>
      </c>
      <c r="C275" s="47" t="s">
        <v>257</v>
      </c>
      <c r="D275" s="47" t="s">
        <v>137</v>
      </c>
      <c r="E275" s="207" t="s">
        <v>75</v>
      </c>
      <c r="F275" s="85">
        <v>12844429.18</v>
      </c>
      <c r="G275" s="85">
        <v>13155830.039999999</v>
      </c>
      <c r="H275" s="138"/>
    </row>
    <row r="276" spans="1:8" ht="75" outlineLevel="6" x14ac:dyDescent="0.3">
      <c r="A276" s="140" t="s">
        <v>762</v>
      </c>
      <c r="B276" s="47" t="s">
        <v>528</v>
      </c>
      <c r="C276" s="47" t="s">
        <v>257</v>
      </c>
      <c r="D276" s="47" t="s">
        <v>763</v>
      </c>
      <c r="E276" s="207" t="s">
        <v>6</v>
      </c>
      <c r="F276" s="85">
        <f>F277</f>
        <v>98360</v>
      </c>
      <c r="G276" s="85">
        <f>G277</f>
        <v>0</v>
      </c>
      <c r="H276" s="138"/>
    </row>
    <row r="277" spans="1:8" ht="37.5" outlineLevel="6" x14ac:dyDescent="0.25">
      <c r="A277" s="46" t="s">
        <v>37</v>
      </c>
      <c r="B277" s="47" t="s">
        <v>528</v>
      </c>
      <c r="C277" s="47" t="s">
        <v>257</v>
      </c>
      <c r="D277" s="47" t="s">
        <v>763</v>
      </c>
      <c r="E277" s="207" t="s">
        <v>38</v>
      </c>
      <c r="F277" s="85">
        <f>F278</f>
        <v>98360</v>
      </c>
      <c r="G277" s="85">
        <f>G278</f>
        <v>0</v>
      </c>
      <c r="H277" s="138"/>
    </row>
    <row r="278" spans="1:8" outlineLevel="6" x14ac:dyDescent="0.3">
      <c r="A278" s="140" t="s">
        <v>74</v>
      </c>
      <c r="B278" s="47" t="s">
        <v>528</v>
      </c>
      <c r="C278" s="47" t="s">
        <v>257</v>
      </c>
      <c r="D278" s="47" t="s">
        <v>763</v>
      </c>
      <c r="E278" s="207" t="s">
        <v>75</v>
      </c>
      <c r="F278" s="85">
        <v>98360</v>
      </c>
      <c r="G278" s="85">
        <v>0</v>
      </c>
      <c r="H278" s="138"/>
    </row>
    <row r="279" spans="1:8" outlineLevel="6" x14ac:dyDescent="0.25">
      <c r="A279" s="155" t="s">
        <v>642</v>
      </c>
      <c r="B279" s="62" t="s">
        <v>528</v>
      </c>
      <c r="C279" s="62" t="s">
        <v>257</v>
      </c>
      <c r="D279" s="62" t="s">
        <v>643</v>
      </c>
      <c r="E279" s="208" t="s">
        <v>6</v>
      </c>
      <c r="F279" s="85">
        <f t="shared" ref="F279:G281" si="69">F280</f>
        <v>0</v>
      </c>
      <c r="G279" s="85">
        <f t="shared" si="69"/>
        <v>4367650</v>
      </c>
      <c r="H279" s="138"/>
    </row>
    <row r="280" spans="1:8" ht="75" outlineLevel="6" x14ac:dyDescent="0.25">
      <c r="A280" s="48" t="s">
        <v>620</v>
      </c>
      <c r="B280" s="47" t="s">
        <v>528</v>
      </c>
      <c r="C280" s="47" t="s">
        <v>257</v>
      </c>
      <c r="D280" s="47" t="s">
        <v>644</v>
      </c>
      <c r="E280" s="207" t="s">
        <v>6</v>
      </c>
      <c r="F280" s="85">
        <f t="shared" si="69"/>
        <v>0</v>
      </c>
      <c r="G280" s="85">
        <f t="shared" si="69"/>
        <v>4367650</v>
      </c>
      <c r="H280" s="138"/>
    </row>
    <row r="281" spans="1:8" ht="37.5" outlineLevel="6" x14ac:dyDescent="0.25">
      <c r="A281" s="46" t="s">
        <v>37</v>
      </c>
      <c r="B281" s="47" t="s">
        <v>528</v>
      </c>
      <c r="C281" s="47" t="s">
        <v>257</v>
      </c>
      <c r="D281" s="47" t="s">
        <v>644</v>
      </c>
      <c r="E281" s="207" t="s">
        <v>38</v>
      </c>
      <c r="F281" s="85">
        <f t="shared" si="69"/>
        <v>0</v>
      </c>
      <c r="G281" s="85">
        <f t="shared" si="69"/>
        <v>4367650</v>
      </c>
      <c r="H281" s="138"/>
    </row>
    <row r="282" spans="1:8" outlineLevel="6" x14ac:dyDescent="0.3">
      <c r="A282" s="140" t="s">
        <v>74</v>
      </c>
      <c r="B282" s="47" t="s">
        <v>528</v>
      </c>
      <c r="C282" s="47" t="s">
        <v>257</v>
      </c>
      <c r="D282" s="47" t="s">
        <v>644</v>
      </c>
      <c r="E282" s="207" t="s">
        <v>75</v>
      </c>
      <c r="F282" s="85">
        <v>0</v>
      </c>
      <c r="G282" s="85">
        <v>4367650</v>
      </c>
      <c r="H282" s="138"/>
    </row>
    <row r="283" spans="1:8" outlineLevel="7" x14ac:dyDescent="0.25">
      <c r="A283" s="79" t="s">
        <v>79</v>
      </c>
      <c r="B283" s="62" t="s">
        <v>528</v>
      </c>
      <c r="C283" s="62" t="s">
        <v>80</v>
      </c>
      <c r="D283" s="62" t="s">
        <v>126</v>
      </c>
      <c r="E283" s="208" t="s">
        <v>6</v>
      </c>
      <c r="F283" s="87">
        <f>F284</f>
        <v>25331095.880000003</v>
      </c>
      <c r="G283" s="87">
        <f>G284</f>
        <v>25672291.100000001</v>
      </c>
      <c r="H283" s="138"/>
    </row>
    <row r="284" spans="1:8" outlineLevel="2" x14ac:dyDescent="0.25">
      <c r="A284" s="46" t="s">
        <v>81</v>
      </c>
      <c r="B284" s="47" t="s">
        <v>528</v>
      </c>
      <c r="C284" s="47" t="s">
        <v>82</v>
      </c>
      <c r="D284" s="47" t="s">
        <v>126</v>
      </c>
      <c r="E284" s="207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8"/>
    </row>
    <row r="285" spans="1:8" ht="37.5" outlineLevel="3" x14ac:dyDescent="0.25">
      <c r="A285" s="79" t="s">
        <v>374</v>
      </c>
      <c r="B285" s="62" t="s">
        <v>528</v>
      </c>
      <c r="C285" s="62" t="s">
        <v>82</v>
      </c>
      <c r="D285" s="62" t="s">
        <v>136</v>
      </c>
      <c r="E285" s="208" t="s">
        <v>6</v>
      </c>
      <c r="F285" s="87">
        <f>F286+F303+F290</f>
        <v>25331095.880000003</v>
      </c>
      <c r="G285" s="87">
        <f>G286+G303+G290</f>
        <v>25672291.100000001</v>
      </c>
      <c r="H285" s="138"/>
    </row>
    <row r="286" spans="1:8" ht="37.5" outlineLevel="4" x14ac:dyDescent="0.25">
      <c r="A286" s="46" t="s">
        <v>375</v>
      </c>
      <c r="B286" s="47" t="s">
        <v>528</v>
      </c>
      <c r="C286" s="47" t="s">
        <v>82</v>
      </c>
      <c r="D286" s="47" t="s">
        <v>228</v>
      </c>
      <c r="E286" s="207" t="s">
        <v>6</v>
      </c>
      <c r="F286" s="85">
        <f>F300+F297+F287</f>
        <v>7913005</v>
      </c>
      <c r="G286" s="85">
        <f>G300+G297+G287</f>
        <v>7913005</v>
      </c>
      <c r="H286" s="138"/>
    </row>
    <row r="287" spans="1:8" ht="37.5" outlineLevel="7" x14ac:dyDescent="0.25">
      <c r="A287" s="51" t="s">
        <v>84</v>
      </c>
      <c r="B287" s="47" t="s">
        <v>528</v>
      </c>
      <c r="C287" s="47" t="s">
        <v>82</v>
      </c>
      <c r="D287" s="47" t="s">
        <v>141</v>
      </c>
      <c r="E287" s="207" t="s">
        <v>6</v>
      </c>
      <c r="F287" s="85">
        <f t="shared" ref="F287:G288" si="71">F288</f>
        <v>7740500</v>
      </c>
      <c r="G287" s="85">
        <f t="shared" si="71"/>
        <v>7740500</v>
      </c>
      <c r="H287" s="138"/>
    </row>
    <row r="288" spans="1:8" ht="37.5" outlineLevel="7" x14ac:dyDescent="0.25">
      <c r="A288" s="46" t="s">
        <v>37</v>
      </c>
      <c r="B288" s="47" t="s">
        <v>528</v>
      </c>
      <c r="C288" s="47" t="s">
        <v>82</v>
      </c>
      <c r="D288" s="47" t="s">
        <v>141</v>
      </c>
      <c r="E288" s="207" t="s">
        <v>38</v>
      </c>
      <c r="F288" s="85">
        <f t="shared" si="71"/>
        <v>7740500</v>
      </c>
      <c r="G288" s="85">
        <f t="shared" si="71"/>
        <v>7740500</v>
      </c>
      <c r="H288" s="138"/>
    </row>
    <row r="289" spans="1:8" outlineLevel="7" x14ac:dyDescent="0.25">
      <c r="A289" s="46" t="s">
        <v>74</v>
      </c>
      <c r="B289" s="47" t="s">
        <v>528</v>
      </c>
      <c r="C289" s="47" t="s">
        <v>82</v>
      </c>
      <c r="D289" s="47" t="s">
        <v>141</v>
      </c>
      <c r="E289" s="207" t="s">
        <v>75</v>
      </c>
      <c r="F289" s="85">
        <v>7740500</v>
      </c>
      <c r="G289" s="92">
        <v>7740500</v>
      </c>
      <c r="H289" s="138"/>
    </row>
    <row r="290" spans="1:8" ht="37.5" outlineLevel="7" x14ac:dyDescent="0.25">
      <c r="A290" s="46" t="s">
        <v>728</v>
      </c>
      <c r="B290" s="47" t="s">
        <v>528</v>
      </c>
      <c r="C290" s="47" t="s">
        <v>82</v>
      </c>
      <c r="D290" s="47" t="s">
        <v>727</v>
      </c>
      <c r="E290" s="207" t="s">
        <v>6</v>
      </c>
      <c r="F290" s="203">
        <f>F291+F294</f>
        <v>16747090.880000001</v>
      </c>
      <c r="G290" s="203">
        <f>G291+G294</f>
        <v>17088286.100000001</v>
      </c>
      <c r="H290" s="138"/>
    </row>
    <row r="291" spans="1:8" ht="37.5" outlineLevel="7" x14ac:dyDescent="0.25">
      <c r="A291" s="51" t="s">
        <v>84</v>
      </c>
      <c r="B291" s="47" t="s">
        <v>528</v>
      </c>
      <c r="C291" s="47" t="s">
        <v>82</v>
      </c>
      <c r="D291" s="47" t="s">
        <v>726</v>
      </c>
      <c r="E291" s="207" t="s">
        <v>6</v>
      </c>
      <c r="F291" s="203">
        <f t="shared" ref="F291:G292" si="72">F292</f>
        <v>16544943.49</v>
      </c>
      <c r="G291" s="203">
        <f t="shared" si="72"/>
        <v>17088286.100000001</v>
      </c>
      <c r="H291" s="138"/>
    </row>
    <row r="292" spans="1:8" ht="37.5" outlineLevel="7" x14ac:dyDescent="0.25">
      <c r="A292" s="46" t="s">
        <v>37</v>
      </c>
      <c r="B292" s="47" t="s">
        <v>528</v>
      </c>
      <c r="C292" s="47" t="s">
        <v>82</v>
      </c>
      <c r="D292" s="47" t="s">
        <v>726</v>
      </c>
      <c r="E292" s="207" t="s">
        <v>38</v>
      </c>
      <c r="F292" s="203">
        <f t="shared" si="72"/>
        <v>16544943.49</v>
      </c>
      <c r="G292" s="203">
        <f t="shared" si="72"/>
        <v>17088286.100000001</v>
      </c>
      <c r="H292" s="138"/>
    </row>
    <row r="293" spans="1:8" outlineLevel="7" x14ac:dyDescent="0.25">
      <c r="A293" s="46" t="s">
        <v>74</v>
      </c>
      <c r="B293" s="47" t="s">
        <v>528</v>
      </c>
      <c r="C293" s="47" t="s">
        <v>82</v>
      </c>
      <c r="D293" s="47" t="s">
        <v>726</v>
      </c>
      <c r="E293" s="207" t="s">
        <v>75</v>
      </c>
      <c r="F293" s="85">
        <f>16530943.49+14000</f>
        <v>16544943.49</v>
      </c>
      <c r="G293" s="92">
        <f>17119381.34-31095.24</f>
        <v>17088286.100000001</v>
      </c>
      <c r="H293" s="138"/>
    </row>
    <row r="294" spans="1:8" ht="75" outlineLevel="7" x14ac:dyDescent="0.3">
      <c r="A294" s="140" t="s">
        <v>762</v>
      </c>
      <c r="B294" s="199" t="s">
        <v>528</v>
      </c>
      <c r="C294" s="199" t="s">
        <v>82</v>
      </c>
      <c r="D294" s="199" t="s">
        <v>764</v>
      </c>
      <c r="E294" s="209" t="s">
        <v>6</v>
      </c>
      <c r="F294" s="85">
        <f>F295</f>
        <v>202147.39</v>
      </c>
      <c r="G294" s="85">
        <f>G295</f>
        <v>0</v>
      </c>
      <c r="H294" s="138"/>
    </row>
    <row r="295" spans="1:8" ht="37.5" outlineLevel="7" x14ac:dyDescent="0.25">
      <c r="A295" s="46" t="s">
        <v>37</v>
      </c>
      <c r="B295" s="199" t="s">
        <v>528</v>
      </c>
      <c r="C295" s="199" t="s">
        <v>82</v>
      </c>
      <c r="D295" s="199" t="s">
        <v>764</v>
      </c>
      <c r="E295" s="209" t="s">
        <v>38</v>
      </c>
      <c r="F295" s="85">
        <f>F296</f>
        <v>202147.39</v>
      </c>
      <c r="G295" s="85">
        <f>G296</f>
        <v>0</v>
      </c>
      <c r="H295" s="138"/>
    </row>
    <row r="296" spans="1:8" outlineLevel="7" x14ac:dyDescent="0.3">
      <c r="A296" s="140" t="s">
        <v>74</v>
      </c>
      <c r="B296" s="199" t="s">
        <v>528</v>
      </c>
      <c r="C296" s="199" t="s">
        <v>82</v>
      </c>
      <c r="D296" s="199" t="s">
        <v>764</v>
      </c>
      <c r="E296" s="209" t="s">
        <v>75</v>
      </c>
      <c r="F296" s="85">
        <v>202147.39</v>
      </c>
      <c r="G296" s="92">
        <v>0</v>
      </c>
      <c r="H296" s="138"/>
    </row>
    <row r="297" spans="1:8" ht="56.25" outlineLevel="7" x14ac:dyDescent="0.25">
      <c r="A297" s="29" t="s">
        <v>399</v>
      </c>
      <c r="B297" s="47" t="s">
        <v>528</v>
      </c>
      <c r="C297" s="47" t="s">
        <v>82</v>
      </c>
      <c r="D297" s="47" t="s">
        <v>296</v>
      </c>
      <c r="E297" s="207" t="s">
        <v>6</v>
      </c>
      <c r="F297" s="85">
        <f>F298</f>
        <v>168005</v>
      </c>
      <c r="G297" s="85">
        <f>G298</f>
        <v>168005</v>
      </c>
      <c r="H297" s="138"/>
    </row>
    <row r="298" spans="1:8" ht="37.5" outlineLevel="7" x14ac:dyDescent="0.25">
      <c r="A298" s="46" t="s">
        <v>37</v>
      </c>
      <c r="B298" s="47" t="s">
        <v>528</v>
      </c>
      <c r="C298" s="47" t="s">
        <v>82</v>
      </c>
      <c r="D298" s="47" t="s">
        <v>296</v>
      </c>
      <c r="E298" s="207" t="s">
        <v>38</v>
      </c>
      <c r="F298" s="85">
        <f>F299</f>
        <v>168005</v>
      </c>
      <c r="G298" s="85">
        <f>G299</f>
        <v>168005</v>
      </c>
      <c r="H298" s="138"/>
    </row>
    <row r="299" spans="1:8" outlineLevel="7" x14ac:dyDescent="0.25">
      <c r="A299" s="46" t="s">
        <v>74</v>
      </c>
      <c r="B299" s="47" t="s">
        <v>528</v>
      </c>
      <c r="C299" s="47" t="s">
        <v>82</v>
      </c>
      <c r="D299" s="47" t="s">
        <v>296</v>
      </c>
      <c r="E299" s="207" t="s">
        <v>75</v>
      </c>
      <c r="F299" s="85">
        <v>168005</v>
      </c>
      <c r="G299" s="92">
        <v>168005</v>
      </c>
      <c r="H299" s="138"/>
    </row>
    <row r="300" spans="1:8" ht="56.25" outlineLevel="5" x14ac:dyDescent="0.25">
      <c r="A300" s="46" t="s">
        <v>309</v>
      </c>
      <c r="B300" s="47" t="s">
        <v>528</v>
      </c>
      <c r="C300" s="47" t="s">
        <v>82</v>
      </c>
      <c r="D300" s="47" t="s">
        <v>310</v>
      </c>
      <c r="E300" s="207" t="s">
        <v>6</v>
      </c>
      <c r="F300" s="85">
        <f t="shared" ref="F300:G301" si="73">F301</f>
        <v>4500</v>
      </c>
      <c r="G300" s="85">
        <f t="shared" si="73"/>
        <v>4500</v>
      </c>
      <c r="H300" s="138"/>
    </row>
    <row r="301" spans="1:8" ht="37.5" outlineLevel="6" x14ac:dyDescent="0.25">
      <c r="A301" s="46" t="s">
        <v>37</v>
      </c>
      <c r="B301" s="47" t="s">
        <v>528</v>
      </c>
      <c r="C301" s="47" t="s">
        <v>82</v>
      </c>
      <c r="D301" s="47" t="s">
        <v>310</v>
      </c>
      <c r="E301" s="207" t="s">
        <v>38</v>
      </c>
      <c r="F301" s="85">
        <f t="shared" si="73"/>
        <v>4500</v>
      </c>
      <c r="G301" s="85">
        <f t="shared" si="73"/>
        <v>4500</v>
      </c>
      <c r="H301" s="138"/>
    </row>
    <row r="302" spans="1:8" outlineLevel="7" x14ac:dyDescent="0.25">
      <c r="A302" s="46" t="s">
        <v>74</v>
      </c>
      <c r="B302" s="47" t="s">
        <v>528</v>
      </c>
      <c r="C302" s="47" t="s">
        <v>82</v>
      </c>
      <c r="D302" s="47" t="s">
        <v>310</v>
      </c>
      <c r="E302" s="207" t="s">
        <v>75</v>
      </c>
      <c r="F302" s="85">
        <v>4500</v>
      </c>
      <c r="G302" s="83">
        <v>4500</v>
      </c>
      <c r="H302" s="138"/>
    </row>
    <row r="303" spans="1:8" outlineLevel="2" x14ac:dyDescent="0.25">
      <c r="A303" s="46" t="s">
        <v>211</v>
      </c>
      <c r="B303" s="47" t="s">
        <v>528</v>
      </c>
      <c r="C303" s="47" t="s">
        <v>82</v>
      </c>
      <c r="D303" s="47" t="s">
        <v>230</v>
      </c>
      <c r="E303" s="207" t="s">
        <v>6</v>
      </c>
      <c r="F303" s="83">
        <f t="shared" ref="F303:G304" si="74">F304</f>
        <v>671000</v>
      </c>
      <c r="G303" s="83">
        <f t="shared" si="74"/>
        <v>671000</v>
      </c>
      <c r="H303" s="138"/>
    </row>
    <row r="304" spans="1:8" outlineLevel="3" x14ac:dyDescent="0.25">
      <c r="A304" s="46" t="s">
        <v>83</v>
      </c>
      <c r="B304" s="47" t="s">
        <v>528</v>
      </c>
      <c r="C304" s="47" t="s">
        <v>82</v>
      </c>
      <c r="D304" s="47" t="s">
        <v>140</v>
      </c>
      <c r="E304" s="207" t="s">
        <v>6</v>
      </c>
      <c r="F304" s="85">
        <f t="shared" si="74"/>
        <v>671000</v>
      </c>
      <c r="G304" s="85">
        <f t="shared" si="74"/>
        <v>671000</v>
      </c>
      <c r="H304" s="138"/>
    </row>
    <row r="305" spans="1:8" ht="37.5" outlineLevel="4" x14ac:dyDescent="0.25">
      <c r="A305" s="46" t="s">
        <v>37</v>
      </c>
      <c r="B305" s="47" t="s">
        <v>528</v>
      </c>
      <c r="C305" s="47" t="s">
        <v>82</v>
      </c>
      <c r="D305" s="47" t="s">
        <v>140</v>
      </c>
      <c r="E305" s="207" t="s">
        <v>38</v>
      </c>
      <c r="F305" s="85">
        <f t="shared" ref="F305:G305" si="75">F306+F307</f>
        <v>671000</v>
      </c>
      <c r="G305" s="85">
        <f t="shared" si="75"/>
        <v>671000</v>
      </c>
      <c r="H305" s="138"/>
    </row>
    <row r="306" spans="1:8" outlineLevel="5" x14ac:dyDescent="0.25">
      <c r="A306" s="46" t="s">
        <v>74</v>
      </c>
      <c r="B306" s="47" t="s">
        <v>528</v>
      </c>
      <c r="C306" s="47" t="s">
        <v>82</v>
      </c>
      <c r="D306" s="47" t="s">
        <v>140</v>
      </c>
      <c r="E306" s="207" t="s">
        <v>75</v>
      </c>
      <c r="F306" s="85">
        <v>557000</v>
      </c>
      <c r="G306" s="85">
        <v>557000</v>
      </c>
      <c r="H306" s="138"/>
    </row>
    <row r="307" spans="1:8" ht="37.5" outlineLevel="6" x14ac:dyDescent="0.25">
      <c r="A307" s="46" t="s">
        <v>376</v>
      </c>
      <c r="B307" s="47" t="s">
        <v>528</v>
      </c>
      <c r="C307" s="47" t="s">
        <v>82</v>
      </c>
      <c r="D307" s="47" t="s">
        <v>140</v>
      </c>
      <c r="E307" s="207" t="s">
        <v>253</v>
      </c>
      <c r="F307" s="85">
        <v>114000</v>
      </c>
      <c r="G307" s="85">
        <v>114000</v>
      </c>
      <c r="H307" s="138"/>
    </row>
    <row r="308" spans="1:8" outlineLevel="7" x14ac:dyDescent="0.25">
      <c r="A308" s="79" t="s">
        <v>85</v>
      </c>
      <c r="B308" s="62" t="s">
        <v>528</v>
      </c>
      <c r="C308" s="62" t="s">
        <v>86</v>
      </c>
      <c r="D308" s="62" t="s">
        <v>126</v>
      </c>
      <c r="E308" s="208" t="s">
        <v>6</v>
      </c>
      <c r="F308" s="87">
        <f>F309+F314+F329</f>
        <v>22024638.98</v>
      </c>
      <c r="G308" s="87">
        <f>G309+G314+G329</f>
        <v>41009340.740000002</v>
      </c>
      <c r="H308" s="138"/>
    </row>
    <row r="309" spans="1:8" outlineLevel="7" x14ac:dyDescent="0.25">
      <c r="A309" s="46" t="s">
        <v>87</v>
      </c>
      <c r="B309" s="47" t="s">
        <v>528</v>
      </c>
      <c r="C309" s="47" t="s">
        <v>88</v>
      </c>
      <c r="D309" s="47" t="s">
        <v>126</v>
      </c>
      <c r="E309" s="207" t="s">
        <v>6</v>
      </c>
      <c r="F309" s="85">
        <f t="shared" ref="F309:G312" si="76">F310</f>
        <v>5301675.24</v>
      </c>
      <c r="G309" s="85">
        <f t="shared" si="76"/>
        <v>5301675.24</v>
      </c>
      <c r="H309" s="138"/>
    </row>
    <row r="310" spans="1:8" ht="37.5" outlineLevel="7" x14ac:dyDescent="0.25">
      <c r="A310" s="79" t="s">
        <v>132</v>
      </c>
      <c r="B310" s="62" t="s">
        <v>528</v>
      </c>
      <c r="C310" s="62" t="s">
        <v>88</v>
      </c>
      <c r="D310" s="62" t="s">
        <v>127</v>
      </c>
      <c r="E310" s="208" t="s">
        <v>6</v>
      </c>
      <c r="F310" s="87">
        <f t="shared" si="76"/>
        <v>5301675.24</v>
      </c>
      <c r="G310" s="87">
        <f t="shared" si="76"/>
        <v>5301675.24</v>
      </c>
      <c r="H310" s="138"/>
    </row>
    <row r="311" spans="1:8" outlineLevel="7" x14ac:dyDescent="0.25">
      <c r="A311" s="46" t="s">
        <v>89</v>
      </c>
      <c r="B311" s="47" t="s">
        <v>528</v>
      </c>
      <c r="C311" s="47" t="s">
        <v>88</v>
      </c>
      <c r="D311" s="47" t="s">
        <v>142</v>
      </c>
      <c r="E311" s="207" t="s">
        <v>6</v>
      </c>
      <c r="F311" s="85">
        <f t="shared" si="76"/>
        <v>5301675.24</v>
      </c>
      <c r="G311" s="85">
        <f t="shared" si="76"/>
        <v>5301675.24</v>
      </c>
      <c r="H311" s="138"/>
    </row>
    <row r="312" spans="1:8" outlineLevel="7" x14ac:dyDescent="0.25">
      <c r="A312" s="46" t="s">
        <v>90</v>
      </c>
      <c r="B312" s="47" t="s">
        <v>528</v>
      </c>
      <c r="C312" s="47" t="s">
        <v>88</v>
      </c>
      <c r="D312" s="47" t="s">
        <v>142</v>
      </c>
      <c r="E312" s="207" t="s">
        <v>91</v>
      </c>
      <c r="F312" s="85">
        <f t="shared" si="76"/>
        <v>5301675.24</v>
      </c>
      <c r="G312" s="85">
        <f t="shared" si="76"/>
        <v>5301675.24</v>
      </c>
      <c r="H312" s="138"/>
    </row>
    <row r="313" spans="1:8" outlineLevel="7" x14ac:dyDescent="0.25">
      <c r="A313" s="46" t="s">
        <v>92</v>
      </c>
      <c r="B313" s="47" t="s">
        <v>528</v>
      </c>
      <c r="C313" s="47" t="s">
        <v>88</v>
      </c>
      <c r="D313" s="47" t="s">
        <v>142</v>
      </c>
      <c r="E313" s="207" t="s">
        <v>93</v>
      </c>
      <c r="F313" s="85">
        <v>5301675.24</v>
      </c>
      <c r="G313" s="92">
        <v>5301675.24</v>
      </c>
      <c r="H313" s="138"/>
    </row>
    <row r="314" spans="1:8" outlineLevel="7" x14ac:dyDescent="0.25">
      <c r="A314" s="46" t="s">
        <v>94</v>
      </c>
      <c r="B314" s="47" t="s">
        <v>528</v>
      </c>
      <c r="C314" s="47" t="s">
        <v>95</v>
      </c>
      <c r="D314" s="47" t="s">
        <v>126</v>
      </c>
      <c r="E314" s="207" t="s">
        <v>6</v>
      </c>
      <c r="F314" s="85">
        <f>F315+F325+F320</f>
        <v>994383.02999999991</v>
      </c>
      <c r="G314" s="85">
        <f>G315+G325+G320</f>
        <v>1052737.58</v>
      </c>
      <c r="H314" s="138"/>
    </row>
    <row r="315" spans="1:8" ht="37.5" outlineLevel="7" x14ac:dyDescent="0.25">
      <c r="A315" s="79" t="s">
        <v>458</v>
      </c>
      <c r="B315" s="47" t="s">
        <v>528</v>
      </c>
      <c r="C315" s="62" t="s">
        <v>95</v>
      </c>
      <c r="D315" s="62" t="s">
        <v>129</v>
      </c>
      <c r="E315" s="208" t="s">
        <v>6</v>
      </c>
      <c r="F315" s="87">
        <f t="shared" ref="F315:G315" si="77">F316</f>
        <v>200000</v>
      </c>
      <c r="G315" s="87">
        <f t="shared" si="77"/>
        <v>200000</v>
      </c>
      <c r="H315" s="138"/>
    </row>
    <row r="316" spans="1:8" ht="37.5" outlineLevel="7" x14ac:dyDescent="0.25">
      <c r="A316" s="46" t="s">
        <v>378</v>
      </c>
      <c r="B316" s="47" t="s">
        <v>528</v>
      </c>
      <c r="C316" s="47" t="s">
        <v>95</v>
      </c>
      <c r="D316" s="47" t="s">
        <v>459</v>
      </c>
      <c r="E316" s="207" t="s">
        <v>6</v>
      </c>
      <c r="F316" s="85">
        <f>F317</f>
        <v>200000</v>
      </c>
      <c r="G316" s="85">
        <f>G317</f>
        <v>200000</v>
      </c>
      <c r="H316" s="138"/>
    </row>
    <row r="317" spans="1:8" ht="37.5" outlineLevel="7" x14ac:dyDescent="0.25">
      <c r="A317" s="46" t="s">
        <v>99</v>
      </c>
      <c r="B317" s="47" t="s">
        <v>528</v>
      </c>
      <c r="C317" s="47" t="s">
        <v>95</v>
      </c>
      <c r="D317" s="47" t="s">
        <v>423</v>
      </c>
      <c r="E317" s="207" t="s">
        <v>6</v>
      </c>
      <c r="F317" s="85">
        <f t="shared" ref="F317:G318" si="78">F318</f>
        <v>200000</v>
      </c>
      <c r="G317" s="85">
        <f t="shared" si="78"/>
        <v>200000</v>
      </c>
      <c r="H317" s="138"/>
    </row>
    <row r="318" spans="1:8" outlineLevel="7" x14ac:dyDescent="0.25">
      <c r="A318" s="46" t="s">
        <v>90</v>
      </c>
      <c r="B318" s="47" t="s">
        <v>528</v>
      </c>
      <c r="C318" s="47" t="s">
        <v>95</v>
      </c>
      <c r="D318" s="47" t="s">
        <v>423</v>
      </c>
      <c r="E318" s="207" t="s">
        <v>91</v>
      </c>
      <c r="F318" s="85">
        <f t="shared" si="78"/>
        <v>200000</v>
      </c>
      <c r="G318" s="85">
        <f t="shared" si="78"/>
        <v>200000</v>
      </c>
      <c r="H318" s="138"/>
    </row>
    <row r="319" spans="1:8" ht="37.5" outlineLevel="7" x14ac:dyDescent="0.25">
      <c r="A319" s="46" t="s">
        <v>97</v>
      </c>
      <c r="B319" s="47" t="s">
        <v>528</v>
      </c>
      <c r="C319" s="47" t="s">
        <v>95</v>
      </c>
      <c r="D319" s="47" t="s">
        <v>423</v>
      </c>
      <c r="E319" s="207" t="s">
        <v>98</v>
      </c>
      <c r="F319" s="85">
        <v>200000</v>
      </c>
      <c r="G319" s="92">
        <v>200000</v>
      </c>
      <c r="H319" s="138"/>
    </row>
    <row r="320" spans="1:8" ht="37.5" outlineLevel="7" x14ac:dyDescent="0.25">
      <c r="A320" s="79" t="s">
        <v>379</v>
      </c>
      <c r="B320" s="47" t="s">
        <v>528</v>
      </c>
      <c r="C320" s="62" t="s">
        <v>95</v>
      </c>
      <c r="D320" s="62" t="s">
        <v>380</v>
      </c>
      <c r="E320" s="208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8"/>
    </row>
    <row r="321" spans="1:8" ht="37.5" outlineLevel="2" x14ac:dyDescent="0.25">
      <c r="A321" s="46" t="s">
        <v>400</v>
      </c>
      <c r="B321" s="47" t="s">
        <v>528</v>
      </c>
      <c r="C321" s="47" t="s">
        <v>95</v>
      </c>
      <c r="D321" s="47" t="s">
        <v>381</v>
      </c>
      <c r="E321" s="207" t="s">
        <v>6</v>
      </c>
      <c r="F321" s="83">
        <f>F322</f>
        <v>763383.02999999991</v>
      </c>
      <c r="G321" s="83">
        <f>G322</f>
        <v>802737.58</v>
      </c>
      <c r="H321" s="138"/>
    </row>
    <row r="322" spans="1:8" ht="37.5" outlineLevel="3" x14ac:dyDescent="0.25">
      <c r="A322" s="46" t="s">
        <v>96</v>
      </c>
      <c r="B322" s="47" t="s">
        <v>528</v>
      </c>
      <c r="C322" s="47" t="s">
        <v>95</v>
      </c>
      <c r="D322" s="47" t="s">
        <v>382</v>
      </c>
      <c r="E322" s="207" t="s">
        <v>6</v>
      </c>
      <c r="F322" s="85">
        <f>F323</f>
        <v>763383.02999999991</v>
      </c>
      <c r="G322" s="85">
        <f>G323</f>
        <v>802737.58</v>
      </c>
      <c r="H322" s="138"/>
    </row>
    <row r="323" spans="1:8" outlineLevel="4" x14ac:dyDescent="0.25">
      <c r="A323" s="46" t="s">
        <v>90</v>
      </c>
      <c r="B323" s="47" t="s">
        <v>528</v>
      </c>
      <c r="C323" s="47" t="s">
        <v>95</v>
      </c>
      <c r="D323" s="47" t="s">
        <v>460</v>
      </c>
      <c r="E323" s="207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8"/>
    </row>
    <row r="324" spans="1:8" ht="37.5" outlineLevel="5" x14ac:dyDescent="0.25">
      <c r="A324" s="46" t="s">
        <v>97</v>
      </c>
      <c r="B324" s="47" t="s">
        <v>528</v>
      </c>
      <c r="C324" s="47" t="s">
        <v>95</v>
      </c>
      <c r="D324" s="47" t="s">
        <v>460</v>
      </c>
      <c r="E324" s="207" t="s">
        <v>98</v>
      </c>
      <c r="F324" s="85">
        <f>750536.94+12846.09</f>
        <v>763383.02999999991</v>
      </c>
      <c r="G324" s="85">
        <f>764472+38265.58</f>
        <v>802737.58</v>
      </c>
      <c r="H324" s="138"/>
    </row>
    <row r="325" spans="1:8" ht="37.5" outlineLevel="6" x14ac:dyDescent="0.25">
      <c r="A325" s="79" t="s">
        <v>132</v>
      </c>
      <c r="B325" s="62" t="s">
        <v>528</v>
      </c>
      <c r="C325" s="62" t="s">
        <v>95</v>
      </c>
      <c r="D325" s="62" t="s">
        <v>127</v>
      </c>
      <c r="E325" s="208" t="s">
        <v>6</v>
      </c>
      <c r="F325" s="88">
        <f t="shared" ref="F325:G327" si="81">F326</f>
        <v>31000</v>
      </c>
      <c r="G325" s="88">
        <f t="shared" si="81"/>
        <v>50000</v>
      </c>
      <c r="H325" s="138"/>
    </row>
    <row r="326" spans="1:8" ht="18.75" customHeight="1" outlineLevel="7" x14ac:dyDescent="0.25">
      <c r="A326" s="46" t="s">
        <v>555</v>
      </c>
      <c r="B326" s="47" t="s">
        <v>528</v>
      </c>
      <c r="C326" s="47" t="s">
        <v>95</v>
      </c>
      <c r="D326" s="47" t="s">
        <v>568</v>
      </c>
      <c r="E326" s="207" t="s">
        <v>6</v>
      </c>
      <c r="F326" s="83">
        <f t="shared" si="81"/>
        <v>31000</v>
      </c>
      <c r="G326" s="83">
        <f t="shared" si="81"/>
        <v>50000</v>
      </c>
      <c r="H326" s="138"/>
    </row>
    <row r="327" spans="1:8" outlineLevel="5" x14ac:dyDescent="0.25">
      <c r="A327" s="46" t="s">
        <v>90</v>
      </c>
      <c r="B327" s="47" t="s">
        <v>528</v>
      </c>
      <c r="C327" s="47" t="s">
        <v>95</v>
      </c>
      <c r="D327" s="47" t="s">
        <v>568</v>
      </c>
      <c r="E327" s="207" t="s">
        <v>91</v>
      </c>
      <c r="F327" s="83">
        <f t="shared" si="81"/>
        <v>31000</v>
      </c>
      <c r="G327" s="83">
        <f t="shared" si="81"/>
        <v>50000</v>
      </c>
      <c r="H327" s="138"/>
    </row>
    <row r="328" spans="1:8" outlineLevel="5" x14ac:dyDescent="0.25">
      <c r="A328" s="46" t="s">
        <v>311</v>
      </c>
      <c r="B328" s="47" t="s">
        <v>528</v>
      </c>
      <c r="C328" s="47" t="s">
        <v>95</v>
      </c>
      <c r="D328" s="47" t="s">
        <v>568</v>
      </c>
      <c r="E328" s="207" t="s">
        <v>312</v>
      </c>
      <c r="F328" s="85">
        <v>31000</v>
      </c>
      <c r="G328" s="85">
        <v>50000</v>
      </c>
      <c r="H328" s="138"/>
    </row>
    <row r="329" spans="1:8" outlineLevel="5" x14ac:dyDescent="0.25">
      <c r="A329" s="46" t="s">
        <v>123</v>
      </c>
      <c r="B329" s="47" t="s">
        <v>528</v>
      </c>
      <c r="C329" s="47" t="s">
        <v>124</v>
      </c>
      <c r="D329" s="47" t="s">
        <v>126</v>
      </c>
      <c r="E329" s="207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8"/>
    </row>
    <row r="330" spans="1:8" ht="37.5" outlineLevel="5" x14ac:dyDescent="0.25">
      <c r="A330" s="79" t="s">
        <v>132</v>
      </c>
      <c r="B330" s="62" t="s">
        <v>528</v>
      </c>
      <c r="C330" s="62" t="s">
        <v>124</v>
      </c>
      <c r="D330" s="62" t="s">
        <v>127</v>
      </c>
      <c r="E330" s="208" t="s">
        <v>6</v>
      </c>
      <c r="F330" s="88">
        <f t="shared" si="82"/>
        <v>15728580.709999999</v>
      </c>
      <c r="G330" s="88">
        <f t="shared" si="82"/>
        <v>34654927.920000002</v>
      </c>
      <c r="H330" s="138"/>
    </row>
    <row r="331" spans="1:8" outlineLevel="5" x14ac:dyDescent="0.25">
      <c r="A331" s="46" t="s">
        <v>279</v>
      </c>
      <c r="B331" s="47" t="s">
        <v>528</v>
      </c>
      <c r="C331" s="47" t="s">
        <v>124</v>
      </c>
      <c r="D331" s="47" t="s">
        <v>278</v>
      </c>
      <c r="E331" s="207" t="s">
        <v>6</v>
      </c>
      <c r="F331" s="83">
        <f>F341+F332+F335</f>
        <v>15728580.709999999</v>
      </c>
      <c r="G331" s="83">
        <f>G341+G332+G335</f>
        <v>34654927.920000002</v>
      </c>
      <c r="H331" s="138"/>
    </row>
    <row r="332" spans="1:8" ht="75" outlineLevel="5" x14ac:dyDescent="0.25">
      <c r="A332" s="46" t="s">
        <v>444</v>
      </c>
      <c r="B332" s="47" t="s">
        <v>528</v>
      </c>
      <c r="C332" s="47" t="s">
        <v>124</v>
      </c>
      <c r="D332" s="47" t="s">
        <v>445</v>
      </c>
      <c r="E332" s="207" t="s">
        <v>6</v>
      </c>
      <c r="F332" s="85">
        <f>F333</f>
        <v>1077196.26</v>
      </c>
      <c r="G332" s="85">
        <f>G333</f>
        <v>1120283.97</v>
      </c>
      <c r="H332" s="138"/>
    </row>
    <row r="333" spans="1:8" outlineLevel="5" x14ac:dyDescent="0.25">
      <c r="A333" s="46" t="s">
        <v>90</v>
      </c>
      <c r="B333" s="47" t="s">
        <v>528</v>
      </c>
      <c r="C333" s="47" t="s">
        <v>124</v>
      </c>
      <c r="D333" s="47" t="s">
        <v>445</v>
      </c>
      <c r="E333" s="207" t="s">
        <v>91</v>
      </c>
      <c r="F333" s="85">
        <f>F334</f>
        <v>1077196.26</v>
      </c>
      <c r="G333" s="85">
        <f>G334</f>
        <v>1120283.97</v>
      </c>
      <c r="H333" s="138"/>
    </row>
    <row r="334" spans="1:8" outlineLevel="5" x14ac:dyDescent="0.25">
      <c r="A334" s="46" t="s">
        <v>92</v>
      </c>
      <c r="B334" s="47" t="s">
        <v>528</v>
      </c>
      <c r="C334" s="47" t="s">
        <v>124</v>
      </c>
      <c r="D334" s="47" t="s">
        <v>445</v>
      </c>
      <c r="E334" s="207" t="s">
        <v>93</v>
      </c>
      <c r="F334" s="85">
        <v>1077196.26</v>
      </c>
      <c r="G334" s="85">
        <v>1120283.97</v>
      </c>
      <c r="H334" s="138"/>
    </row>
    <row r="335" spans="1:8" ht="76.5" customHeight="1" outlineLevel="5" x14ac:dyDescent="0.25">
      <c r="A335" s="29" t="s">
        <v>446</v>
      </c>
      <c r="B335" s="47" t="s">
        <v>528</v>
      </c>
      <c r="C335" s="47" t="s">
        <v>124</v>
      </c>
      <c r="D335" s="47" t="s">
        <v>447</v>
      </c>
      <c r="E335" s="207" t="s">
        <v>6</v>
      </c>
      <c r="F335" s="85">
        <f>F336+F338</f>
        <v>14651384.449999999</v>
      </c>
      <c r="G335" s="85">
        <f>G336+G338</f>
        <v>15026713.949999999</v>
      </c>
      <c r="H335" s="138"/>
    </row>
    <row r="336" spans="1:8" ht="18.75" customHeight="1" outlineLevel="5" x14ac:dyDescent="0.25">
      <c r="A336" s="46" t="s">
        <v>15</v>
      </c>
      <c r="B336" s="47" t="s">
        <v>528</v>
      </c>
      <c r="C336" s="47" t="s">
        <v>124</v>
      </c>
      <c r="D336" s="47" t="s">
        <v>447</v>
      </c>
      <c r="E336" s="207" t="s">
        <v>16</v>
      </c>
      <c r="F336" s="85">
        <f>F337</f>
        <v>130000</v>
      </c>
      <c r="G336" s="85">
        <f>G337</f>
        <v>130000</v>
      </c>
      <c r="H336" s="138"/>
    </row>
    <row r="337" spans="1:8" ht="37.5" outlineLevel="5" x14ac:dyDescent="0.25">
      <c r="A337" s="46" t="s">
        <v>17</v>
      </c>
      <c r="B337" s="47" t="s">
        <v>528</v>
      </c>
      <c r="C337" s="47" t="s">
        <v>124</v>
      </c>
      <c r="D337" s="47" t="s">
        <v>447</v>
      </c>
      <c r="E337" s="207" t="s">
        <v>18</v>
      </c>
      <c r="F337" s="85">
        <v>130000</v>
      </c>
      <c r="G337" s="85">
        <v>130000</v>
      </c>
      <c r="H337" s="138"/>
    </row>
    <row r="338" spans="1:8" outlineLevel="5" x14ac:dyDescent="0.25">
      <c r="A338" s="46" t="s">
        <v>90</v>
      </c>
      <c r="B338" s="47" t="s">
        <v>528</v>
      </c>
      <c r="C338" s="47" t="s">
        <v>124</v>
      </c>
      <c r="D338" s="47" t="s">
        <v>447</v>
      </c>
      <c r="E338" s="207" t="s">
        <v>91</v>
      </c>
      <c r="F338" s="85">
        <f>F339+F340</f>
        <v>14521384.449999999</v>
      </c>
      <c r="G338" s="85">
        <f>G339+G340</f>
        <v>14896713.949999999</v>
      </c>
      <c r="H338" s="138"/>
    </row>
    <row r="339" spans="1:8" outlineLevel="5" x14ac:dyDescent="0.25">
      <c r="A339" s="46" t="s">
        <v>92</v>
      </c>
      <c r="B339" s="47" t="s">
        <v>528</v>
      </c>
      <c r="C339" s="47" t="s">
        <v>124</v>
      </c>
      <c r="D339" s="47" t="s">
        <v>447</v>
      </c>
      <c r="E339" s="207" t="s">
        <v>93</v>
      </c>
      <c r="F339" s="85">
        <v>12721384.449999999</v>
      </c>
      <c r="G339" s="85">
        <v>13096713.949999999</v>
      </c>
      <c r="H339" s="138"/>
    </row>
    <row r="340" spans="1:8" ht="37.5" outlineLevel="5" x14ac:dyDescent="0.25">
      <c r="A340" s="46" t="s">
        <v>97</v>
      </c>
      <c r="B340" s="47" t="s">
        <v>528</v>
      </c>
      <c r="C340" s="47" t="s">
        <v>124</v>
      </c>
      <c r="D340" s="47" t="s">
        <v>447</v>
      </c>
      <c r="E340" s="207" t="s">
        <v>98</v>
      </c>
      <c r="F340" s="85">
        <v>1800000</v>
      </c>
      <c r="G340" s="85">
        <v>1800000</v>
      </c>
      <c r="H340" s="138"/>
    </row>
    <row r="341" spans="1:8" ht="76.5" customHeight="1" outlineLevel="5" x14ac:dyDescent="0.25">
      <c r="A341" s="29" t="s">
        <v>703</v>
      </c>
      <c r="B341" s="47" t="s">
        <v>528</v>
      </c>
      <c r="C341" s="47" t="s">
        <v>124</v>
      </c>
      <c r="D341" s="47" t="s">
        <v>297</v>
      </c>
      <c r="E341" s="207" t="s">
        <v>6</v>
      </c>
      <c r="F341" s="83">
        <f>F342</f>
        <v>0</v>
      </c>
      <c r="G341" s="83">
        <f>G342</f>
        <v>18507930</v>
      </c>
      <c r="H341" s="138"/>
    </row>
    <row r="342" spans="1:8" ht="37.5" outlineLevel="5" x14ac:dyDescent="0.25">
      <c r="A342" s="46" t="s">
        <v>265</v>
      </c>
      <c r="B342" s="47" t="s">
        <v>528</v>
      </c>
      <c r="C342" s="47" t="s">
        <v>124</v>
      </c>
      <c r="D342" s="47" t="s">
        <v>297</v>
      </c>
      <c r="E342" s="207" t="s">
        <v>266</v>
      </c>
      <c r="F342" s="83">
        <f>F343</f>
        <v>0</v>
      </c>
      <c r="G342" s="83">
        <f>G343</f>
        <v>18507930</v>
      </c>
      <c r="H342" s="138"/>
    </row>
    <row r="343" spans="1:8" outlineLevel="5" x14ac:dyDescent="0.25">
      <c r="A343" s="46" t="s">
        <v>267</v>
      </c>
      <c r="B343" s="47" t="s">
        <v>528</v>
      </c>
      <c r="C343" s="47" t="s">
        <v>124</v>
      </c>
      <c r="D343" s="47" t="s">
        <v>297</v>
      </c>
      <c r="E343" s="207" t="s">
        <v>268</v>
      </c>
      <c r="F343" s="85">
        <v>0</v>
      </c>
      <c r="G343" s="85">
        <f>18337930+170000</f>
        <v>18507930</v>
      </c>
      <c r="H343" s="138"/>
    </row>
    <row r="344" spans="1:8" outlineLevel="5" x14ac:dyDescent="0.25">
      <c r="A344" s="79" t="s">
        <v>100</v>
      </c>
      <c r="B344" s="62" t="s">
        <v>528</v>
      </c>
      <c r="C344" s="62" t="s">
        <v>101</v>
      </c>
      <c r="D344" s="62" t="s">
        <v>126</v>
      </c>
      <c r="E344" s="208" t="s">
        <v>6</v>
      </c>
      <c r="F344" s="88">
        <f t="shared" ref="F344:G344" si="83">F345</f>
        <v>1838310</v>
      </c>
      <c r="G344" s="88">
        <f t="shared" si="83"/>
        <v>711000</v>
      </c>
      <c r="H344" s="138"/>
    </row>
    <row r="345" spans="1:8" outlineLevel="5" x14ac:dyDescent="0.25">
      <c r="A345" s="46" t="s">
        <v>303</v>
      </c>
      <c r="B345" s="47" t="s">
        <v>528</v>
      </c>
      <c r="C345" s="47" t="s">
        <v>302</v>
      </c>
      <c r="D345" s="47" t="s">
        <v>126</v>
      </c>
      <c r="E345" s="207" t="s">
        <v>6</v>
      </c>
      <c r="F345" s="83">
        <f>F346+F357</f>
        <v>1838310</v>
      </c>
      <c r="G345" s="83">
        <f>G346+G357</f>
        <v>711000</v>
      </c>
      <c r="H345" s="138"/>
    </row>
    <row r="346" spans="1:8" ht="37.5" outlineLevel="5" x14ac:dyDescent="0.25">
      <c r="A346" s="79" t="s">
        <v>383</v>
      </c>
      <c r="B346" s="62" t="s">
        <v>528</v>
      </c>
      <c r="C346" s="62" t="s">
        <v>302</v>
      </c>
      <c r="D346" s="62" t="s">
        <v>200</v>
      </c>
      <c r="E346" s="208" t="s">
        <v>6</v>
      </c>
      <c r="F346" s="88">
        <f>F347+F353</f>
        <v>1788310</v>
      </c>
      <c r="G346" s="88">
        <f>G347</f>
        <v>661000</v>
      </c>
      <c r="H346" s="138"/>
    </row>
    <row r="347" spans="1:8" ht="37.5" outlineLevel="7" x14ac:dyDescent="0.25">
      <c r="A347" s="46" t="s">
        <v>213</v>
      </c>
      <c r="B347" s="47" t="s">
        <v>528</v>
      </c>
      <c r="C347" s="47" t="s">
        <v>302</v>
      </c>
      <c r="D347" s="47" t="s">
        <v>231</v>
      </c>
      <c r="E347" s="207" t="s">
        <v>6</v>
      </c>
      <c r="F347" s="83">
        <f t="shared" ref="F347:G347" si="84">F348</f>
        <v>661000</v>
      </c>
      <c r="G347" s="83">
        <f t="shared" si="84"/>
        <v>661000</v>
      </c>
      <c r="H347" s="138"/>
    </row>
    <row r="348" spans="1:8" outlineLevel="7" x14ac:dyDescent="0.25">
      <c r="A348" s="46" t="s">
        <v>102</v>
      </c>
      <c r="B348" s="47" t="s">
        <v>528</v>
      </c>
      <c r="C348" s="47" t="s">
        <v>302</v>
      </c>
      <c r="D348" s="47" t="s">
        <v>201</v>
      </c>
      <c r="E348" s="207" t="s">
        <v>6</v>
      </c>
      <c r="F348" s="83">
        <f t="shared" ref="F348:G348" si="85">F349+F351</f>
        <v>661000</v>
      </c>
      <c r="G348" s="83">
        <f t="shared" si="85"/>
        <v>661000</v>
      </c>
      <c r="H348" s="138"/>
    </row>
    <row r="349" spans="1:8" ht="18.75" customHeight="1" outlineLevel="7" x14ac:dyDescent="0.25">
      <c r="A349" s="46" t="s">
        <v>15</v>
      </c>
      <c r="B349" s="47" t="s">
        <v>528</v>
      </c>
      <c r="C349" s="47" t="s">
        <v>302</v>
      </c>
      <c r="D349" s="47" t="s">
        <v>201</v>
      </c>
      <c r="E349" s="207" t="s">
        <v>16</v>
      </c>
      <c r="F349" s="83">
        <f t="shared" ref="F349:G349" si="86">F350</f>
        <v>631000</v>
      </c>
      <c r="G349" s="83">
        <f t="shared" si="86"/>
        <v>631000</v>
      </c>
      <c r="H349" s="138"/>
    </row>
    <row r="350" spans="1:8" ht="37.5" outlineLevel="7" x14ac:dyDescent="0.25">
      <c r="A350" s="46" t="s">
        <v>17</v>
      </c>
      <c r="B350" s="47" t="s">
        <v>528</v>
      </c>
      <c r="C350" s="47" t="s">
        <v>302</v>
      </c>
      <c r="D350" s="47" t="s">
        <v>201</v>
      </c>
      <c r="E350" s="207" t="s">
        <v>18</v>
      </c>
      <c r="F350" s="85">
        <v>631000</v>
      </c>
      <c r="G350" s="92">
        <v>631000</v>
      </c>
      <c r="H350" s="138"/>
    </row>
    <row r="351" spans="1:8" ht="21" customHeight="1" outlineLevel="7" x14ac:dyDescent="0.25">
      <c r="A351" s="46" t="s">
        <v>273</v>
      </c>
      <c r="B351" s="47" t="s">
        <v>528</v>
      </c>
      <c r="C351" s="47" t="s">
        <v>302</v>
      </c>
      <c r="D351" s="47" t="s">
        <v>201</v>
      </c>
      <c r="E351" s="207" t="s">
        <v>20</v>
      </c>
      <c r="F351" s="83">
        <f t="shared" ref="F351:G351" si="87">F352</f>
        <v>30000</v>
      </c>
      <c r="G351" s="83">
        <f t="shared" si="87"/>
        <v>30000</v>
      </c>
      <c r="H351" s="138"/>
    </row>
    <row r="352" spans="1:8" ht="21" customHeight="1" outlineLevel="7" x14ac:dyDescent="0.25">
      <c r="A352" s="46" t="s">
        <v>274</v>
      </c>
      <c r="B352" s="47" t="s">
        <v>528</v>
      </c>
      <c r="C352" s="47" t="s">
        <v>302</v>
      </c>
      <c r="D352" s="47" t="s">
        <v>201</v>
      </c>
      <c r="E352" s="207" t="s">
        <v>22</v>
      </c>
      <c r="F352" s="85">
        <v>30000</v>
      </c>
      <c r="G352" s="83">
        <v>30000</v>
      </c>
      <c r="H352" s="138"/>
    </row>
    <row r="353" spans="1:8" ht="21" customHeight="1" outlineLevel="7" x14ac:dyDescent="0.25">
      <c r="A353" s="200" t="s">
        <v>384</v>
      </c>
      <c r="B353" s="47" t="s">
        <v>528</v>
      </c>
      <c r="C353" s="47" t="s">
        <v>302</v>
      </c>
      <c r="D353" s="47" t="s">
        <v>305</v>
      </c>
      <c r="E353" s="207" t="s">
        <v>6</v>
      </c>
      <c r="F353" s="85">
        <f t="shared" ref="F353:G355" si="88">F354</f>
        <v>1127310</v>
      </c>
      <c r="G353" s="85">
        <f t="shared" si="88"/>
        <v>0</v>
      </c>
      <c r="H353" s="138"/>
    </row>
    <row r="354" spans="1:8" ht="21" customHeight="1" outlineLevel="7" x14ac:dyDescent="0.25">
      <c r="A354" s="200" t="s">
        <v>283</v>
      </c>
      <c r="B354" s="47" t="s">
        <v>528</v>
      </c>
      <c r="C354" s="47" t="s">
        <v>302</v>
      </c>
      <c r="D354" s="47" t="s">
        <v>304</v>
      </c>
      <c r="E354" s="207" t="s">
        <v>6</v>
      </c>
      <c r="F354" s="85">
        <f t="shared" si="88"/>
        <v>1127310</v>
      </c>
      <c r="G354" s="85">
        <f t="shared" si="88"/>
        <v>0</v>
      </c>
      <c r="H354" s="138"/>
    </row>
    <row r="355" spans="1:8" ht="21" customHeight="1" outlineLevel="7" x14ac:dyDescent="0.25">
      <c r="A355" s="200" t="s">
        <v>265</v>
      </c>
      <c r="B355" s="47" t="s">
        <v>528</v>
      </c>
      <c r="C355" s="47" t="s">
        <v>302</v>
      </c>
      <c r="D355" s="47" t="s">
        <v>304</v>
      </c>
      <c r="E355" s="207" t="s">
        <v>266</v>
      </c>
      <c r="F355" s="85">
        <f t="shared" si="88"/>
        <v>1127310</v>
      </c>
      <c r="G355" s="85">
        <f t="shared" si="88"/>
        <v>0</v>
      </c>
      <c r="H355" s="138"/>
    </row>
    <row r="356" spans="1:8" ht="21" customHeight="1" outlineLevel="7" x14ac:dyDescent="0.25">
      <c r="A356" s="200" t="s">
        <v>267</v>
      </c>
      <c r="B356" s="47" t="s">
        <v>528</v>
      </c>
      <c r="C356" s="47" t="s">
        <v>302</v>
      </c>
      <c r="D356" s="47" t="s">
        <v>304</v>
      </c>
      <c r="E356" s="207" t="s">
        <v>268</v>
      </c>
      <c r="F356" s="85">
        <v>1127310</v>
      </c>
      <c r="G356" s="83">
        <v>0</v>
      </c>
      <c r="H356" s="138"/>
    </row>
    <row r="357" spans="1:8" ht="37.5" outlineLevel="7" x14ac:dyDescent="0.25">
      <c r="A357" s="73" t="s">
        <v>484</v>
      </c>
      <c r="B357" s="62" t="s">
        <v>528</v>
      </c>
      <c r="C357" s="62" t="s">
        <v>302</v>
      </c>
      <c r="D357" s="62" t="s">
        <v>485</v>
      </c>
      <c r="E357" s="208" t="s">
        <v>6</v>
      </c>
      <c r="F357" s="85">
        <f t="shared" ref="F357:G360" si="89">F358</f>
        <v>50000</v>
      </c>
      <c r="G357" s="85">
        <f t="shared" si="89"/>
        <v>50000</v>
      </c>
      <c r="H357" s="138"/>
    </row>
    <row r="358" spans="1:8" outlineLevel="7" x14ac:dyDescent="0.25">
      <c r="A358" s="156" t="s">
        <v>486</v>
      </c>
      <c r="B358" s="47" t="s">
        <v>528</v>
      </c>
      <c r="C358" s="47" t="s">
        <v>302</v>
      </c>
      <c r="D358" s="47" t="s">
        <v>487</v>
      </c>
      <c r="E358" s="207" t="s">
        <v>6</v>
      </c>
      <c r="F358" s="85">
        <f t="shared" si="89"/>
        <v>50000</v>
      </c>
      <c r="G358" s="85">
        <f t="shared" si="89"/>
        <v>50000</v>
      </c>
      <c r="H358" s="138"/>
    </row>
    <row r="359" spans="1:8" ht="37.5" outlineLevel="7" x14ac:dyDescent="0.25">
      <c r="A359" s="46" t="s">
        <v>488</v>
      </c>
      <c r="B359" s="47" t="s">
        <v>528</v>
      </c>
      <c r="C359" s="47" t="s">
        <v>302</v>
      </c>
      <c r="D359" s="47" t="s">
        <v>489</v>
      </c>
      <c r="E359" s="207" t="s">
        <v>6</v>
      </c>
      <c r="F359" s="85">
        <f t="shared" si="89"/>
        <v>50000</v>
      </c>
      <c r="G359" s="85">
        <f t="shared" si="89"/>
        <v>50000</v>
      </c>
      <c r="H359" s="138"/>
    </row>
    <row r="360" spans="1:8" ht="24" customHeight="1" outlineLevel="7" x14ac:dyDescent="0.25">
      <c r="A360" s="46" t="s">
        <v>15</v>
      </c>
      <c r="B360" s="47" t="s">
        <v>528</v>
      </c>
      <c r="C360" s="47" t="s">
        <v>302</v>
      </c>
      <c r="D360" s="47" t="s">
        <v>489</v>
      </c>
      <c r="E360" s="207" t="s">
        <v>16</v>
      </c>
      <c r="F360" s="85">
        <f t="shared" si="89"/>
        <v>50000</v>
      </c>
      <c r="G360" s="85">
        <f t="shared" si="89"/>
        <v>50000</v>
      </c>
      <c r="H360" s="138"/>
    </row>
    <row r="361" spans="1:8" ht="37.5" outlineLevel="7" x14ac:dyDescent="0.25">
      <c r="A361" s="46" t="s">
        <v>17</v>
      </c>
      <c r="B361" s="47" t="s">
        <v>528</v>
      </c>
      <c r="C361" s="47" t="s">
        <v>302</v>
      </c>
      <c r="D361" s="47" t="s">
        <v>489</v>
      </c>
      <c r="E361" s="207" t="s">
        <v>18</v>
      </c>
      <c r="F361" s="85">
        <v>50000</v>
      </c>
      <c r="G361" s="83">
        <v>50000</v>
      </c>
      <c r="H361" s="138"/>
    </row>
    <row r="362" spans="1:8" outlineLevel="2" x14ac:dyDescent="0.25">
      <c r="A362" s="79" t="s">
        <v>103</v>
      </c>
      <c r="B362" s="47" t="s">
        <v>528</v>
      </c>
      <c r="C362" s="62" t="s">
        <v>104</v>
      </c>
      <c r="D362" s="62" t="s">
        <v>126</v>
      </c>
      <c r="E362" s="208" t="s">
        <v>6</v>
      </c>
      <c r="F362" s="87">
        <f t="shared" ref="F362:G367" si="90">F363</f>
        <v>1000000</v>
      </c>
      <c r="G362" s="87">
        <f t="shared" si="90"/>
        <v>1000000</v>
      </c>
      <c r="H362" s="138"/>
    </row>
    <row r="363" spans="1:8" outlineLevel="3" x14ac:dyDescent="0.25">
      <c r="A363" s="46" t="s">
        <v>105</v>
      </c>
      <c r="B363" s="47" t="s">
        <v>528</v>
      </c>
      <c r="C363" s="47" t="s">
        <v>106</v>
      </c>
      <c r="D363" s="47" t="s">
        <v>126</v>
      </c>
      <c r="E363" s="207" t="s">
        <v>6</v>
      </c>
      <c r="F363" s="85">
        <f t="shared" si="90"/>
        <v>1000000</v>
      </c>
      <c r="G363" s="85">
        <f t="shared" si="90"/>
        <v>1000000</v>
      </c>
      <c r="H363" s="138"/>
    </row>
    <row r="364" spans="1:8" ht="36.75" customHeight="1" outlineLevel="3" x14ac:dyDescent="0.25">
      <c r="A364" s="79" t="s">
        <v>440</v>
      </c>
      <c r="B364" s="47" t="s">
        <v>528</v>
      </c>
      <c r="C364" s="62" t="s">
        <v>106</v>
      </c>
      <c r="D364" s="62" t="s">
        <v>319</v>
      </c>
      <c r="E364" s="208" t="s">
        <v>6</v>
      </c>
      <c r="F364" s="87">
        <f>F365</f>
        <v>1000000</v>
      </c>
      <c r="G364" s="87">
        <f>G365</f>
        <v>1000000</v>
      </c>
      <c r="H364" s="138"/>
    </row>
    <row r="365" spans="1:8" ht="37.5" outlineLevel="3" x14ac:dyDescent="0.25">
      <c r="A365" s="49" t="s">
        <v>331</v>
      </c>
      <c r="B365" s="47" t="s">
        <v>528</v>
      </c>
      <c r="C365" s="47" t="s">
        <v>106</v>
      </c>
      <c r="D365" s="47" t="s">
        <v>321</v>
      </c>
      <c r="E365" s="207" t="s">
        <v>6</v>
      </c>
      <c r="F365" s="85">
        <f t="shared" si="90"/>
        <v>1000000</v>
      </c>
      <c r="G365" s="85">
        <f t="shared" si="90"/>
        <v>1000000</v>
      </c>
      <c r="H365" s="138"/>
    </row>
    <row r="366" spans="1:8" ht="37.5" outlineLevel="3" x14ac:dyDescent="0.25">
      <c r="A366" s="46" t="s">
        <v>107</v>
      </c>
      <c r="B366" s="47" t="s">
        <v>528</v>
      </c>
      <c r="C366" s="47" t="s">
        <v>106</v>
      </c>
      <c r="D366" s="47" t="s">
        <v>322</v>
      </c>
      <c r="E366" s="207" t="s">
        <v>6</v>
      </c>
      <c r="F366" s="85">
        <f t="shared" si="90"/>
        <v>1000000</v>
      </c>
      <c r="G366" s="85">
        <f t="shared" si="90"/>
        <v>1000000</v>
      </c>
      <c r="H366" s="138"/>
    </row>
    <row r="367" spans="1:8" ht="37.5" outlineLevel="3" x14ac:dyDescent="0.25">
      <c r="A367" s="46" t="s">
        <v>37</v>
      </c>
      <c r="B367" s="47" t="s">
        <v>528</v>
      </c>
      <c r="C367" s="47" t="s">
        <v>106</v>
      </c>
      <c r="D367" s="47" t="s">
        <v>322</v>
      </c>
      <c r="E367" s="207" t="s">
        <v>38</v>
      </c>
      <c r="F367" s="85">
        <f t="shared" si="90"/>
        <v>1000000</v>
      </c>
      <c r="G367" s="85">
        <f t="shared" si="90"/>
        <v>1000000</v>
      </c>
      <c r="H367" s="138"/>
    </row>
    <row r="368" spans="1:8" outlineLevel="3" x14ac:dyDescent="0.25">
      <c r="A368" s="46" t="s">
        <v>39</v>
      </c>
      <c r="B368" s="47" t="s">
        <v>528</v>
      </c>
      <c r="C368" s="47" t="s">
        <v>106</v>
      </c>
      <c r="D368" s="47" t="s">
        <v>322</v>
      </c>
      <c r="E368" s="207" t="s">
        <v>40</v>
      </c>
      <c r="F368" s="85">
        <v>1000000</v>
      </c>
      <c r="G368" s="85">
        <v>1000000</v>
      </c>
      <c r="H368" s="138"/>
    </row>
    <row r="369" spans="1:8" outlineLevel="3" x14ac:dyDescent="0.25">
      <c r="A369" s="44" t="s">
        <v>556</v>
      </c>
      <c r="B369" s="45" t="s">
        <v>529</v>
      </c>
      <c r="C369" s="45" t="s">
        <v>5</v>
      </c>
      <c r="D369" s="45" t="s">
        <v>126</v>
      </c>
      <c r="E369" s="206" t="s">
        <v>6</v>
      </c>
      <c r="F369" s="89">
        <f t="shared" ref="F369:G369" si="91">F370</f>
        <v>6224444</v>
      </c>
      <c r="G369" s="89">
        <f t="shared" si="91"/>
        <v>6224444</v>
      </c>
      <c r="H369" s="138"/>
    </row>
    <row r="370" spans="1:8" outlineLevel="3" x14ac:dyDescent="0.25">
      <c r="A370" s="46" t="s">
        <v>7</v>
      </c>
      <c r="B370" s="47" t="s">
        <v>529</v>
      </c>
      <c r="C370" s="47" t="s">
        <v>8</v>
      </c>
      <c r="D370" s="47" t="s">
        <v>126</v>
      </c>
      <c r="E370" s="207" t="s">
        <v>6</v>
      </c>
      <c r="F370" s="85">
        <f t="shared" ref="F370:G370" si="92">F371+F386+F391</f>
        <v>6224444</v>
      </c>
      <c r="G370" s="85">
        <f t="shared" si="92"/>
        <v>6224444</v>
      </c>
      <c r="H370" s="138"/>
    </row>
    <row r="371" spans="1:8" ht="56.25" outlineLevel="3" x14ac:dyDescent="0.25">
      <c r="A371" s="46" t="s">
        <v>108</v>
      </c>
      <c r="B371" s="47" t="s">
        <v>529</v>
      </c>
      <c r="C371" s="47" t="s">
        <v>109</v>
      </c>
      <c r="D371" s="47" t="s">
        <v>126</v>
      </c>
      <c r="E371" s="207" t="s">
        <v>6</v>
      </c>
      <c r="F371" s="85">
        <f t="shared" ref="F371:G371" si="93">F372</f>
        <v>4852227</v>
      </c>
      <c r="G371" s="85">
        <f t="shared" si="93"/>
        <v>4852227</v>
      </c>
      <c r="H371" s="138"/>
    </row>
    <row r="372" spans="1:8" ht="37.5" outlineLevel="3" x14ac:dyDescent="0.25">
      <c r="A372" s="46" t="s">
        <v>132</v>
      </c>
      <c r="B372" s="47" t="s">
        <v>529</v>
      </c>
      <c r="C372" s="47" t="s">
        <v>109</v>
      </c>
      <c r="D372" s="47" t="s">
        <v>127</v>
      </c>
      <c r="E372" s="207" t="s">
        <v>6</v>
      </c>
      <c r="F372" s="85">
        <f t="shared" ref="F372:G372" si="94">F373+F376+F383</f>
        <v>4852227</v>
      </c>
      <c r="G372" s="85">
        <f t="shared" si="94"/>
        <v>4852227</v>
      </c>
      <c r="H372" s="138"/>
    </row>
    <row r="373" spans="1:8" outlineLevel="7" x14ac:dyDescent="0.25">
      <c r="A373" s="46" t="s">
        <v>557</v>
      </c>
      <c r="B373" s="47" t="s">
        <v>529</v>
      </c>
      <c r="C373" s="47" t="s">
        <v>109</v>
      </c>
      <c r="D373" s="47" t="s">
        <v>558</v>
      </c>
      <c r="E373" s="207" t="s">
        <v>6</v>
      </c>
      <c r="F373" s="85">
        <f t="shared" ref="F373:G374" si="95">F374</f>
        <v>2207541</v>
      </c>
      <c r="G373" s="85">
        <f t="shared" si="95"/>
        <v>2207541</v>
      </c>
      <c r="H373" s="138"/>
    </row>
    <row r="374" spans="1:8" ht="57" customHeight="1" outlineLevel="7" x14ac:dyDescent="0.25">
      <c r="A374" s="46" t="s">
        <v>11</v>
      </c>
      <c r="B374" s="47" t="s">
        <v>529</v>
      </c>
      <c r="C374" s="47" t="s">
        <v>109</v>
      </c>
      <c r="D374" s="47" t="s">
        <v>558</v>
      </c>
      <c r="E374" s="207" t="s">
        <v>12</v>
      </c>
      <c r="F374" s="85">
        <f t="shared" si="95"/>
        <v>2207541</v>
      </c>
      <c r="G374" s="85">
        <f t="shared" si="95"/>
        <v>2207541</v>
      </c>
      <c r="H374" s="138"/>
    </row>
    <row r="375" spans="1:8" ht="18.75" customHeight="1" outlineLevel="7" x14ac:dyDescent="0.25">
      <c r="A375" s="46" t="s">
        <v>13</v>
      </c>
      <c r="B375" s="47" t="s">
        <v>529</v>
      </c>
      <c r="C375" s="47" t="s">
        <v>109</v>
      </c>
      <c r="D375" s="47" t="s">
        <v>558</v>
      </c>
      <c r="E375" s="207" t="s">
        <v>14</v>
      </c>
      <c r="F375" s="83">
        <v>2207541</v>
      </c>
      <c r="G375" s="83">
        <v>2207541</v>
      </c>
      <c r="H375" s="138"/>
    </row>
    <row r="376" spans="1:8" ht="37.5" outlineLevel="2" x14ac:dyDescent="0.25">
      <c r="A376" s="46" t="s">
        <v>522</v>
      </c>
      <c r="B376" s="47" t="s">
        <v>529</v>
      </c>
      <c r="C376" s="47" t="s">
        <v>109</v>
      </c>
      <c r="D376" s="47" t="s">
        <v>523</v>
      </c>
      <c r="E376" s="207" t="s">
        <v>6</v>
      </c>
      <c r="F376" s="85">
        <f t="shared" ref="F376:G376" si="96">F377+F379+F381</f>
        <v>2464686</v>
      </c>
      <c r="G376" s="85">
        <f t="shared" si="96"/>
        <v>2464686</v>
      </c>
      <c r="H376" s="138"/>
    </row>
    <row r="377" spans="1:8" ht="57" customHeight="1" outlineLevel="3" x14ac:dyDescent="0.25">
      <c r="A377" s="46" t="s">
        <v>11</v>
      </c>
      <c r="B377" s="47" t="s">
        <v>529</v>
      </c>
      <c r="C377" s="47" t="s">
        <v>109</v>
      </c>
      <c r="D377" s="47" t="s">
        <v>523</v>
      </c>
      <c r="E377" s="207" t="s">
        <v>12</v>
      </c>
      <c r="F377" s="85">
        <f t="shared" ref="F377:G377" si="97">F378</f>
        <v>2319186</v>
      </c>
      <c r="G377" s="85">
        <f t="shared" si="97"/>
        <v>2319186</v>
      </c>
      <c r="H377" s="138"/>
    </row>
    <row r="378" spans="1:8" ht="19.5" customHeight="1" outlineLevel="5" x14ac:dyDescent="0.25">
      <c r="A378" s="46" t="s">
        <v>13</v>
      </c>
      <c r="B378" s="47" t="s">
        <v>529</v>
      </c>
      <c r="C378" s="47" t="s">
        <v>109</v>
      </c>
      <c r="D378" s="47" t="s">
        <v>523</v>
      </c>
      <c r="E378" s="207" t="s">
        <v>14</v>
      </c>
      <c r="F378" s="83">
        <v>2319186</v>
      </c>
      <c r="G378" s="85">
        <v>2319186</v>
      </c>
      <c r="H378" s="138"/>
    </row>
    <row r="379" spans="1:8" ht="19.5" customHeight="1" outlineLevel="6" x14ac:dyDescent="0.25">
      <c r="A379" s="46" t="s">
        <v>15</v>
      </c>
      <c r="B379" s="47" t="s">
        <v>529</v>
      </c>
      <c r="C379" s="47" t="s">
        <v>109</v>
      </c>
      <c r="D379" s="47" t="s">
        <v>523</v>
      </c>
      <c r="E379" s="207" t="s">
        <v>16</v>
      </c>
      <c r="F379" s="85">
        <f t="shared" ref="F379:G379" si="98">F380</f>
        <v>140000</v>
      </c>
      <c r="G379" s="85">
        <f t="shared" si="98"/>
        <v>140000</v>
      </c>
      <c r="H379" s="138"/>
    </row>
    <row r="380" spans="1:8" ht="37.5" outlineLevel="7" x14ac:dyDescent="0.25">
      <c r="A380" s="46" t="s">
        <v>17</v>
      </c>
      <c r="B380" s="47" t="s">
        <v>529</v>
      </c>
      <c r="C380" s="47" t="s">
        <v>109</v>
      </c>
      <c r="D380" s="47" t="s">
        <v>523</v>
      </c>
      <c r="E380" s="207" t="s">
        <v>18</v>
      </c>
      <c r="F380" s="83">
        <v>140000</v>
      </c>
      <c r="G380" s="83">
        <v>140000</v>
      </c>
      <c r="H380" s="138"/>
    </row>
    <row r="381" spans="1:8" outlineLevel="6" x14ac:dyDescent="0.25">
      <c r="A381" s="46" t="s">
        <v>19</v>
      </c>
      <c r="B381" s="47" t="s">
        <v>529</v>
      </c>
      <c r="C381" s="47" t="s">
        <v>109</v>
      </c>
      <c r="D381" s="47" t="s">
        <v>523</v>
      </c>
      <c r="E381" s="207" t="s">
        <v>20</v>
      </c>
      <c r="F381" s="85">
        <f t="shared" ref="F381:G381" si="99">F382</f>
        <v>5500</v>
      </c>
      <c r="G381" s="85">
        <f t="shared" si="99"/>
        <v>5500</v>
      </c>
      <c r="H381" s="138"/>
    </row>
    <row r="382" spans="1:8" outlineLevel="7" x14ac:dyDescent="0.25">
      <c r="A382" s="46" t="s">
        <v>21</v>
      </c>
      <c r="B382" s="47" t="s">
        <v>529</v>
      </c>
      <c r="C382" s="47" t="s">
        <v>109</v>
      </c>
      <c r="D382" s="47" t="s">
        <v>523</v>
      </c>
      <c r="E382" s="207" t="s">
        <v>22</v>
      </c>
      <c r="F382" s="83">
        <v>5500</v>
      </c>
      <c r="G382" s="83">
        <v>5500</v>
      </c>
      <c r="H382" s="138"/>
    </row>
    <row r="383" spans="1:8" outlineLevel="5" x14ac:dyDescent="0.25">
      <c r="A383" s="46" t="s">
        <v>560</v>
      </c>
      <c r="B383" s="47" t="s">
        <v>529</v>
      </c>
      <c r="C383" s="47" t="s">
        <v>109</v>
      </c>
      <c r="D383" s="47" t="s">
        <v>559</v>
      </c>
      <c r="E383" s="207" t="s">
        <v>6</v>
      </c>
      <c r="F383" s="85">
        <f t="shared" ref="F383:G384" si="100">F384</f>
        <v>180000</v>
      </c>
      <c r="G383" s="85">
        <f t="shared" si="100"/>
        <v>180000</v>
      </c>
      <c r="H383" s="138"/>
    </row>
    <row r="384" spans="1:8" ht="58.5" customHeight="1" outlineLevel="6" x14ac:dyDescent="0.25">
      <c r="A384" s="46" t="s">
        <v>11</v>
      </c>
      <c r="B384" s="47" t="s">
        <v>529</v>
      </c>
      <c r="C384" s="47" t="s">
        <v>109</v>
      </c>
      <c r="D384" s="47" t="s">
        <v>559</v>
      </c>
      <c r="E384" s="207" t="s">
        <v>12</v>
      </c>
      <c r="F384" s="85">
        <f t="shared" si="100"/>
        <v>180000</v>
      </c>
      <c r="G384" s="85">
        <f t="shared" si="100"/>
        <v>180000</v>
      </c>
      <c r="H384" s="138"/>
    </row>
    <row r="385" spans="1:8" ht="20.25" customHeight="1" outlineLevel="7" x14ac:dyDescent="0.25">
      <c r="A385" s="46" t="s">
        <v>13</v>
      </c>
      <c r="B385" s="47" t="s">
        <v>529</v>
      </c>
      <c r="C385" s="47" t="s">
        <v>109</v>
      </c>
      <c r="D385" s="47" t="s">
        <v>559</v>
      </c>
      <c r="E385" s="207" t="s">
        <v>14</v>
      </c>
      <c r="F385" s="83">
        <v>180000</v>
      </c>
      <c r="G385" s="83">
        <v>180000</v>
      </c>
      <c r="H385" s="138"/>
    </row>
    <row r="386" spans="1:8" ht="37.5" outlineLevel="6" x14ac:dyDescent="0.25">
      <c r="A386" s="46" t="s">
        <v>9</v>
      </c>
      <c r="B386" s="47" t="s">
        <v>529</v>
      </c>
      <c r="C386" s="47" t="s">
        <v>10</v>
      </c>
      <c r="D386" s="47" t="s">
        <v>126</v>
      </c>
      <c r="E386" s="207" t="s">
        <v>6</v>
      </c>
      <c r="F386" s="85">
        <f t="shared" ref="F386:G389" si="101">F387</f>
        <v>1252217</v>
      </c>
      <c r="G386" s="85">
        <f t="shared" si="101"/>
        <v>1252217</v>
      </c>
      <c r="H386" s="138"/>
    </row>
    <row r="387" spans="1:8" ht="37.5" outlineLevel="7" x14ac:dyDescent="0.25">
      <c r="A387" s="46" t="s">
        <v>132</v>
      </c>
      <c r="B387" s="47" t="s">
        <v>529</v>
      </c>
      <c r="C387" s="47" t="s">
        <v>10</v>
      </c>
      <c r="D387" s="47" t="s">
        <v>127</v>
      </c>
      <c r="E387" s="207" t="s">
        <v>6</v>
      </c>
      <c r="F387" s="85">
        <f t="shared" si="101"/>
        <v>1252217</v>
      </c>
      <c r="G387" s="85">
        <f t="shared" si="101"/>
        <v>1252217</v>
      </c>
      <c r="H387" s="138"/>
    </row>
    <row r="388" spans="1:8" outlineLevel="6" x14ac:dyDescent="0.25">
      <c r="A388" s="46" t="s">
        <v>120</v>
      </c>
      <c r="B388" s="47" t="s">
        <v>529</v>
      </c>
      <c r="C388" s="47" t="s">
        <v>10</v>
      </c>
      <c r="D388" s="47" t="s">
        <v>143</v>
      </c>
      <c r="E388" s="207" t="s">
        <v>6</v>
      </c>
      <c r="F388" s="85">
        <f t="shared" si="101"/>
        <v>1252217</v>
      </c>
      <c r="G388" s="85">
        <f t="shared" si="101"/>
        <v>1252217</v>
      </c>
      <c r="H388" s="138"/>
    </row>
    <row r="389" spans="1:8" ht="57" customHeight="1" outlineLevel="7" x14ac:dyDescent="0.25">
      <c r="A389" s="46" t="s">
        <v>11</v>
      </c>
      <c r="B389" s="47" t="s">
        <v>529</v>
      </c>
      <c r="C389" s="47" t="s">
        <v>10</v>
      </c>
      <c r="D389" s="47" t="s">
        <v>143</v>
      </c>
      <c r="E389" s="207" t="s">
        <v>12</v>
      </c>
      <c r="F389" s="85">
        <f t="shared" si="101"/>
        <v>1252217</v>
      </c>
      <c r="G389" s="85">
        <f t="shared" si="101"/>
        <v>1252217</v>
      </c>
      <c r="H389" s="138"/>
    </row>
    <row r="390" spans="1:8" ht="20.25" customHeight="1" outlineLevel="3" x14ac:dyDescent="0.25">
      <c r="A390" s="46" t="s">
        <v>13</v>
      </c>
      <c r="B390" s="47" t="s">
        <v>529</v>
      </c>
      <c r="C390" s="47" t="s">
        <v>10</v>
      </c>
      <c r="D390" s="47" t="s">
        <v>143</v>
      </c>
      <c r="E390" s="207" t="s">
        <v>14</v>
      </c>
      <c r="F390" s="83">
        <v>1252217</v>
      </c>
      <c r="G390" s="85">
        <v>1252217</v>
      </c>
      <c r="H390" s="138"/>
    </row>
    <row r="391" spans="1:8" outlineLevel="3" x14ac:dyDescent="0.25">
      <c r="A391" s="46" t="s">
        <v>23</v>
      </c>
      <c r="B391" s="47" t="s">
        <v>529</v>
      </c>
      <c r="C391" s="47" t="s">
        <v>24</v>
      </c>
      <c r="D391" s="47" t="s">
        <v>126</v>
      </c>
      <c r="E391" s="207" t="s">
        <v>6</v>
      </c>
      <c r="F391" s="85">
        <f t="shared" ref="F391:G391" si="102">F392+F397</f>
        <v>120000</v>
      </c>
      <c r="G391" s="85">
        <f t="shared" si="102"/>
        <v>120000</v>
      </c>
      <c r="H391" s="138"/>
    </row>
    <row r="392" spans="1:8" ht="37.5" outlineLevel="3" x14ac:dyDescent="0.25">
      <c r="A392" s="79" t="s">
        <v>431</v>
      </c>
      <c r="B392" s="62" t="s">
        <v>529</v>
      </c>
      <c r="C392" s="62" t="s">
        <v>24</v>
      </c>
      <c r="D392" s="62" t="s">
        <v>128</v>
      </c>
      <c r="E392" s="208" t="s">
        <v>6</v>
      </c>
      <c r="F392" s="87">
        <f t="shared" ref="F392:G395" si="103">F393</f>
        <v>20000</v>
      </c>
      <c r="G392" s="87">
        <f t="shared" si="103"/>
        <v>20000</v>
      </c>
      <c r="H392" s="138"/>
    </row>
    <row r="393" spans="1:8" ht="37.5" outlineLevel="3" x14ac:dyDescent="0.25">
      <c r="A393" s="80" t="s">
        <v>214</v>
      </c>
      <c r="B393" s="47" t="s">
        <v>529</v>
      </c>
      <c r="C393" s="47" t="s">
        <v>24</v>
      </c>
      <c r="D393" s="47" t="s">
        <v>317</v>
      </c>
      <c r="E393" s="207" t="s">
        <v>6</v>
      </c>
      <c r="F393" s="85">
        <f t="shared" si="103"/>
        <v>20000</v>
      </c>
      <c r="G393" s="85">
        <f t="shared" si="103"/>
        <v>20000</v>
      </c>
      <c r="H393" s="138"/>
    </row>
    <row r="394" spans="1:8" outlineLevel="3" x14ac:dyDescent="0.25">
      <c r="A394" s="80" t="s">
        <v>325</v>
      </c>
      <c r="B394" s="47" t="s">
        <v>529</v>
      </c>
      <c r="C394" s="47" t="s">
        <v>24</v>
      </c>
      <c r="D394" s="47" t="s">
        <v>318</v>
      </c>
      <c r="E394" s="207" t="s">
        <v>6</v>
      </c>
      <c r="F394" s="85">
        <f t="shared" si="103"/>
        <v>20000</v>
      </c>
      <c r="G394" s="85">
        <f t="shared" si="103"/>
        <v>20000</v>
      </c>
      <c r="H394" s="138"/>
    </row>
    <row r="395" spans="1:8" ht="19.5" customHeight="1" outlineLevel="3" x14ac:dyDescent="0.25">
      <c r="A395" s="46" t="s">
        <v>15</v>
      </c>
      <c r="B395" s="47" t="s">
        <v>529</v>
      </c>
      <c r="C395" s="47" t="s">
        <v>24</v>
      </c>
      <c r="D395" s="47" t="s">
        <v>318</v>
      </c>
      <c r="E395" s="207" t="s">
        <v>16</v>
      </c>
      <c r="F395" s="85">
        <f t="shared" si="103"/>
        <v>20000</v>
      </c>
      <c r="G395" s="85">
        <f t="shared" si="103"/>
        <v>20000</v>
      </c>
      <c r="H395" s="138"/>
    </row>
    <row r="396" spans="1:8" ht="37.5" outlineLevel="3" x14ac:dyDescent="0.25">
      <c r="A396" s="46" t="s">
        <v>17</v>
      </c>
      <c r="B396" s="47" t="s">
        <v>529</v>
      </c>
      <c r="C396" s="47" t="s">
        <v>24</v>
      </c>
      <c r="D396" s="47" t="s">
        <v>318</v>
      </c>
      <c r="E396" s="207" t="s">
        <v>18</v>
      </c>
      <c r="F396" s="83">
        <v>20000</v>
      </c>
      <c r="G396" s="85">
        <v>20000</v>
      </c>
      <c r="H396" s="138"/>
    </row>
    <row r="397" spans="1:8" ht="37.5" outlineLevel="3" x14ac:dyDescent="0.25">
      <c r="A397" s="79" t="s">
        <v>132</v>
      </c>
      <c r="B397" s="62" t="s">
        <v>529</v>
      </c>
      <c r="C397" s="62" t="s">
        <v>24</v>
      </c>
      <c r="D397" s="62" t="s">
        <v>127</v>
      </c>
      <c r="E397" s="208" t="s">
        <v>6</v>
      </c>
      <c r="F397" s="91">
        <f t="shared" ref="F397:G399" si="104">F398</f>
        <v>100000</v>
      </c>
      <c r="G397" s="91">
        <f t="shared" si="104"/>
        <v>100000</v>
      </c>
      <c r="H397" s="138"/>
    </row>
    <row r="398" spans="1:8" ht="21.75" customHeight="1" outlineLevel="3" x14ac:dyDescent="0.25">
      <c r="A398" s="46" t="s">
        <v>561</v>
      </c>
      <c r="B398" s="47" t="s">
        <v>529</v>
      </c>
      <c r="C398" s="47" t="s">
        <v>24</v>
      </c>
      <c r="D398" s="71">
        <v>9909970201</v>
      </c>
      <c r="E398" s="207" t="s">
        <v>6</v>
      </c>
      <c r="F398" s="92">
        <f t="shared" si="104"/>
        <v>100000</v>
      </c>
      <c r="G398" s="92">
        <f t="shared" si="104"/>
        <v>100000</v>
      </c>
      <c r="H398" s="138"/>
    </row>
    <row r="399" spans="1:8" ht="18.75" customHeight="1" outlineLevel="3" x14ac:dyDescent="0.25">
      <c r="A399" s="46" t="s">
        <v>15</v>
      </c>
      <c r="B399" s="47" t="s">
        <v>529</v>
      </c>
      <c r="C399" s="47" t="s">
        <v>24</v>
      </c>
      <c r="D399" s="71">
        <v>9909970201</v>
      </c>
      <c r="E399" s="207" t="s">
        <v>16</v>
      </c>
      <c r="F399" s="92">
        <f t="shared" si="104"/>
        <v>100000</v>
      </c>
      <c r="G399" s="92">
        <f t="shared" si="104"/>
        <v>100000</v>
      </c>
      <c r="H399" s="138"/>
    </row>
    <row r="400" spans="1:8" ht="37.5" outlineLevel="3" x14ac:dyDescent="0.25">
      <c r="A400" s="46" t="s">
        <v>17</v>
      </c>
      <c r="B400" s="47" t="s">
        <v>529</v>
      </c>
      <c r="C400" s="47" t="s">
        <v>24</v>
      </c>
      <c r="D400" s="71">
        <v>9909970201</v>
      </c>
      <c r="E400" s="207" t="s">
        <v>18</v>
      </c>
      <c r="F400" s="83">
        <v>100000</v>
      </c>
      <c r="G400" s="85">
        <v>100000</v>
      </c>
      <c r="H400" s="138"/>
    </row>
    <row r="401" spans="1:8" ht="37.5" outlineLevel="3" x14ac:dyDescent="0.25">
      <c r="A401" s="44" t="s">
        <v>581</v>
      </c>
      <c r="B401" s="45" t="s">
        <v>565</v>
      </c>
      <c r="C401" s="45" t="s">
        <v>5</v>
      </c>
      <c r="D401" s="45" t="s">
        <v>126</v>
      </c>
      <c r="E401" s="206" t="s">
        <v>6</v>
      </c>
      <c r="F401" s="89">
        <f>F402+F505+F519</f>
        <v>502490320.33000004</v>
      </c>
      <c r="G401" s="89">
        <f>G402+G505+G519</f>
        <v>523738299.83999997</v>
      </c>
      <c r="H401" s="138"/>
    </row>
    <row r="402" spans="1:8" outlineLevel="3" x14ac:dyDescent="0.25">
      <c r="A402" s="79" t="s">
        <v>69</v>
      </c>
      <c r="B402" s="62" t="s">
        <v>565</v>
      </c>
      <c r="C402" s="62" t="s">
        <v>70</v>
      </c>
      <c r="D402" s="62" t="s">
        <v>126</v>
      </c>
      <c r="E402" s="208" t="s">
        <v>6</v>
      </c>
      <c r="F402" s="87">
        <f>F403+F423+F474+F485+F457</f>
        <v>497953167.33000004</v>
      </c>
      <c r="G402" s="87">
        <f>G403+G423+G474+G485+G457</f>
        <v>519898997.83999997</v>
      </c>
      <c r="H402" s="138"/>
    </row>
    <row r="403" spans="1:8" outlineLevel="3" x14ac:dyDescent="0.25">
      <c r="A403" s="46" t="s">
        <v>110</v>
      </c>
      <c r="B403" s="47" t="s">
        <v>565</v>
      </c>
      <c r="C403" s="47" t="s">
        <v>111</v>
      </c>
      <c r="D403" s="47" t="s">
        <v>126</v>
      </c>
      <c r="E403" s="207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8"/>
    </row>
    <row r="404" spans="1:8" ht="37.5" outlineLevel="3" x14ac:dyDescent="0.25">
      <c r="A404" s="79" t="s">
        <v>401</v>
      </c>
      <c r="B404" s="62" t="s">
        <v>565</v>
      </c>
      <c r="C404" s="62" t="s">
        <v>111</v>
      </c>
      <c r="D404" s="62" t="s">
        <v>138</v>
      </c>
      <c r="E404" s="208" t="s">
        <v>6</v>
      </c>
      <c r="F404" s="87">
        <f t="shared" si="105"/>
        <v>110540713.96000001</v>
      </c>
      <c r="G404" s="87">
        <f t="shared" si="105"/>
        <v>115938708.71000001</v>
      </c>
      <c r="H404" s="138"/>
    </row>
    <row r="405" spans="1:8" ht="37.5" outlineLevel="3" x14ac:dyDescent="0.25">
      <c r="A405" s="46" t="s">
        <v>402</v>
      </c>
      <c r="B405" s="47" t="s">
        <v>565</v>
      </c>
      <c r="C405" s="47" t="s">
        <v>111</v>
      </c>
      <c r="D405" s="47" t="s">
        <v>139</v>
      </c>
      <c r="E405" s="207" t="s">
        <v>6</v>
      </c>
      <c r="F405" s="85">
        <f>F406+F413</f>
        <v>110540713.96000001</v>
      </c>
      <c r="G405" s="85">
        <f>G406+G413</f>
        <v>115938708.71000001</v>
      </c>
      <c r="H405" s="138"/>
    </row>
    <row r="406" spans="1:8" ht="37.5" outlineLevel="3" x14ac:dyDescent="0.25">
      <c r="A406" s="49" t="s">
        <v>202</v>
      </c>
      <c r="B406" s="47" t="s">
        <v>565</v>
      </c>
      <c r="C406" s="47" t="s">
        <v>111</v>
      </c>
      <c r="D406" s="47" t="s">
        <v>220</v>
      </c>
      <c r="E406" s="207" t="s">
        <v>6</v>
      </c>
      <c r="F406" s="85">
        <f>F407+F410</f>
        <v>110116110.43000001</v>
      </c>
      <c r="G406" s="85">
        <f>G407+G410</f>
        <v>115798708.71000001</v>
      </c>
      <c r="H406" s="138"/>
    </row>
    <row r="407" spans="1:8" s="3" customFormat="1" ht="37.5" x14ac:dyDescent="0.25">
      <c r="A407" s="46" t="s">
        <v>113</v>
      </c>
      <c r="B407" s="47" t="s">
        <v>565</v>
      </c>
      <c r="C407" s="47" t="s">
        <v>111</v>
      </c>
      <c r="D407" s="47" t="s">
        <v>144</v>
      </c>
      <c r="E407" s="207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7"/>
    </row>
    <row r="408" spans="1:8" s="3" customFormat="1" ht="37.5" x14ac:dyDescent="0.25">
      <c r="A408" s="46" t="s">
        <v>37</v>
      </c>
      <c r="B408" s="47" t="s">
        <v>565</v>
      </c>
      <c r="C408" s="47" t="s">
        <v>111</v>
      </c>
      <c r="D408" s="47" t="s">
        <v>144</v>
      </c>
      <c r="E408" s="207" t="s">
        <v>38</v>
      </c>
      <c r="F408" s="85">
        <f t="shared" si="106"/>
        <v>29399094.43</v>
      </c>
      <c r="G408" s="85">
        <f t="shared" si="106"/>
        <v>30298365.710000001</v>
      </c>
      <c r="H408" s="137"/>
    </row>
    <row r="409" spans="1:8" x14ac:dyDescent="0.25">
      <c r="A409" s="46" t="s">
        <v>74</v>
      </c>
      <c r="B409" s="47" t="s">
        <v>565</v>
      </c>
      <c r="C409" s="47" t="s">
        <v>111</v>
      </c>
      <c r="D409" s="47" t="s">
        <v>144</v>
      </c>
      <c r="E409" s="207" t="s">
        <v>75</v>
      </c>
      <c r="F409" s="83">
        <v>29399094.43</v>
      </c>
      <c r="G409" s="92">
        <v>30298365.710000001</v>
      </c>
      <c r="H409" s="138"/>
    </row>
    <row r="410" spans="1:8" ht="75" x14ac:dyDescent="0.25">
      <c r="A410" s="49" t="s">
        <v>403</v>
      </c>
      <c r="B410" s="47" t="s">
        <v>565</v>
      </c>
      <c r="C410" s="47" t="s">
        <v>111</v>
      </c>
      <c r="D410" s="47" t="s">
        <v>145</v>
      </c>
      <c r="E410" s="207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565</v>
      </c>
      <c r="C411" s="47" t="s">
        <v>111</v>
      </c>
      <c r="D411" s="47" t="s">
        <v>145</v>
      </c>
      <c r="E411" s="207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565</v>
      </c>
      <c r="C412" s="47" t="s">
        <v>111</v>
      </c>
      <c r="D412" s="47" t="s">
        <v>145</v>
      </c>
      <c r="E412" s="207" t="s">
        <v>75</v>
      </c>
      <c r="F412" s="83">
        <v>80717016</v>
      </c>
      <c r="G412" s="84">
        <v>85500343</v>
      </c>
      <c r="H412" s="138"/>
    </row>
    <row r="413" spans="1:8" ht="37.5" x14ac:dyDescent="0.25">
      <c r="A413" s="49" t="s">
        <v>203</v>
      </c>
      <c r="B413" s="47" t="s">
        <v>565</v>
      </c>
      <c r="C413" s="47" t="s">
        <v>111</v>
      </c>
      <c r="D413" s="47" t="s">
        <v>222</v>
      </c>
      <c r="E413" s="207" t="s">
        <v>6</v>
      </c>
      <c r="F413" s="83">
        <f>F420+F414+F417</f>
        <v>424603.53</v>
      </c>
      <c r="G413" s="83">
        <f>G420+G414+G417</f>
        <v>140000</v>
      </c>
      <c r="H413" s="138"/>
    </row>
    <row r="414" spans="1:8" ht="37.5" x14ac:dyDescent="0.25">
      <c r="A414" s="46" t="s">
        <v>284</v>
      </c>
      <c r="B414" s="47" t="s">
        <v>565</v>
      </c>
      <c r="C414" s="47" t="s">
        <v>111</v>
      </c>
      <c r="D414" s="47" t="s">
        <v>285</v>
      </c>
      <c r="E414" s="207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565</v>
      </c>
      <c r="C415" s="47" t="s">
        <v>111</v>
      </c>
      <c r="D415" s="47" t="s">
        <v>285</v>
      </c>
      <c r="E415" s="207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565</v>
      </c>
      <c r="C416" s="47" t="s">
        <v>111</v>
      </c>
      <c r="D416" s="47" t="s">
        <v>285</v>
      </c>
      <c r="E416" s="207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565</v>
      </c>
      <c r="C417" s="47" t="s">
        <v>111</v>
      </c>
      <c r="D417" s="47" t="s">
        <v>286</v>
      </c>
      <c r="E417" s="207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565</v>
      </c>
      <c r="C418" s="47" t="s">
        <v>111</v>
      </c>
      <c r="D418" s="47" t="s">
        <v>286</v>
      </c>
      <c r="E418" s="207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565</v>
      </c>
      <c r="C419" s="47" t="s">
        <v>111</v>
      </c>
      <c r="D419" s="47" t="s">
        <v>286</v>
      </c>
      <c r="E419" s="207" t="s">
        <v>75</v>
      </c>
      <c r="F419" s="83">
        <v>45000</v>
      </c>
      <c r="G419" s="83">
        <v>45000</v>
      </c>
    </row>
    <row r="420" spans="1:8" ht="56.25" x14ac:dyDescent="0.25">
      <c r="A420" s="46" t="s">
        <v>462</v>
      </c>
      <c r="B420" s="47" t="s">
        <v>565</v>
      </c>
      <c r="C420" s="47" t="s">
        <v>111</v>
      </c>
      <c r="D420" s="47" t="s">
        <v>463</v>
      </c>
      <c r="E420" s="207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565</v>
      </c>
      <c r="C421" s="47" t="s">
        <v>111</v>
      </c>
      <c r="D421" s="47" t="s">
        <v>463</v>
      </c>
      <c r="E421" s="207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565</v>
      </c>
      <c r="C422" s="47" t="s">
        <v>111</v>
      </c>
      <c r="D422" s="47" t="s">
        <v>463</v>
      </c>
      <c r="E422" s="207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565</v>
      </c>
      <c r="C423" s="47" t="s">
        <v>72</v>
      </c>
      <c r="D423" s="47" t="s">
        <v>126</v>
      </c>
      <c r="E423" s="207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401</v>
      </c>
      <c r="B424" s="62" t="s">
        <v>565</v>
      </c>
      <c r="C424" s="62" t="s">
        <v>72</v>
      </c>
      <c r="D424" s="62" t="s">
        <v>138</v>
      </c>
      <c r="E424" s="208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405</v>
      </c>
      <c r="B425" s="47" t="s">
        <v>565</v>
      </c>
      <c r="C425" s="47" t="s">
        <v>72</v>
      </c>
      <c r="D425" s="47" t="s">
        <v>146</v>
      </c>
      <c r="E425" s="207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565</v>
      </c>
      <c r="C426" s="47" t="s">
        <v>72</v>
      </c>
      <c r="D426" s="47" t="s">
        <v>223</v>
      </c>
      <c r="E426" s="207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638</v>
      </c>
      <c r="B427" s="47" t="s">
        <v>565</v>
      </c>
      <c r="C427" s="47" t="s">
        <v>72</v>
      </c>
      <c r="D427" s="47" t="s">
        <v>639</v>
      </c>
      <c r="E427" s="207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565</v>
      </c>
      <c r="C428" s="47" t="s">
        <v>72</v>
      </c>
      <c r="D428" s="47" t="s">
        <v>639</v>
      </c>
      <c r="E428" s="207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565</v>
      </c>
      <c r="C429" s="47" t="s">
        <v>72</v>
      </c>
      <c r="D429" s="47" t="s">
        <v>639</v>
      </c>
      <c r="E429" s="207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565</v>
      </c>
      <c r="C430" s="47" t="s">
        <v>72</v>
      </c>
      <c r="D430" s="47" t="s">
        <v>147</v>
      </c>
      <c r="E430" s="207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565</v>
      </c>
      <c r="C431" s="47" t="s">
        <v>72</v>
      </c>
      <c r="D431" s="47" t="s">
        <v>147</v>
      </c>
      <c r="E431" s="207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565</v>
      </c>
      <c r="C432" s="47" t="s">
        <v>72</v>
      </c>
      <c r="D432" s="47" t="s">
        <v>147</v>
      </c>
      <c r="E432" s="207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406</v>
      </c>
      <c r="B433" s="47" t="s">
        <v>565</v>
      </c>
      <c r="C433" s="47" t="s">
        <v>72</v>
      </c>
      <c r="D433" s="47" t="s">
        <v>148</v>
      </c>
      <c r="E433" s="207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565</v>
      </c>
      <c r="C434" s="47" t="s">
        <v>72</v>
      </c>
      <c r="D434" s="47" t="s">
        <v>148</v>
      </c>
      <c r="E434" s="207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565</v>
      </c>
      <c r="C435" s="47" t="s">
        <v>72</v>
      </c>
      <c r="D435" s="47" t="s">
        <v>148</v>
      </c>
      <c r="E435" s="207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492</v>
      </c>
      <c r="B436" s="47" t="s">
        <v>565</v>
      </c>
      <c r="C436" s="47" t="s">
        <v>72</v>
      </c>
      <c r="D436" s="47" t="s">
        <v>493</v>
      </c>
      <c r="E436" s="207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565</v>
      </c>
      <c r="C437" s="47" t="s">
        <v>72</v>
      </c>
      <c r="D437" s="47" t="s">
        <v>493</v>
      </c>
      <c r="E437" s="207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565</v>
      </c>
      <c r="C438" s="47" t="s">
        <v>72</v>
      </c>
      <c r="D438" s="47" t="s">
        <v>493</v>
      </c>
      <c r="E438" s="207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565</v>
      </c>
      <c r="C439" s="47" t="s">
        <v>72</v>
      </c>
      <c r="D439" s="47" t="s">
        <v>221</v>
      </c>
      <c r="E439" s="207" t="s">
        <v>6</v>
      </c>
      <c r="F439" s="83">
        <f>F446+F440+F443</f>
        <v>1830963.37</v>
      </c>
      <c r="G439" s="83">
        <f>G446+G440+G443</f>
        <v>200000</v>
      </c>
    </row>
    <row r="440" spans="1:7" x14ac:dyDescent="0.25">
      <c r="A440" s="46" t="s">
        <v>269</v>
      </c>
      <c r="B440" s="47" t="s">
        <v>565</v>
      </c>
      <c r="C440" s="47" t="s">
        <v>72</v>
      </c>
      <c r="D440" s="47" t="s">
        <v>270</v>
      </c>
      <c r="E440" s="207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565</v>
      </c>
      <c r="C441" s="47" t="s">
        <v>72</v>
      </c>
      <c r="D441" s="47" t="s">
        <v>270</v>
      </c>
      <c r="E441" s="207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565</v>
      </c>
      <c r="C442" s="47" t="s">
        <v>72</v>
      </c>
      <c r="D442" s="47" t="s">
        <v>270</v>
      </c>
      <c r="E442" s="207" t="s">
        <v>75</v>
      </c>
      <c r="F442" s="83">
        <v>50000</v>
      </c>
      <c r="G442" s="83">
        <v>50000</v>
      </c>
    </row>
    <row r="443" spans="1:7" x14ac:dyDescent="0.25">
      <c r="A443" s="78" t="s">
        <v>313</v>
      </c>
      <c r="B443" s="47" t="s">
        <v>565</v>
      </c>
      <c r="C443" s="47" t="s">
        <v>72</v>
      </c>
      <c r="D443" s="47" t="s">
        <v>314</v>
      </c>
      <c r="E443" s="207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565</v>
      </c>
      <c r="C444" s="47" t="s">
        <v>72</v>
      </c>
      <c r="D444" s="47" t="s">
        <v>314</v>
      </c>
      <c r="E444" s="207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565</v>
      </c>
      <c r="C445" s="47" t="s">
        <v>72</v>
      </c>
      <c r="D445" s="47" t="s">
        <v>314</v>
      </c>
      <c r="E445" s="207" t="s">
        <v>75</v>
      </c>
      <c r="F445" s="83">
        <v>50000</v>
      </c>
      <c r="G445" s="83">
        <v>50000</v>
      </c>
    </row>
    <row r="446" spans="1:7" ht="37.5" x14ac:dyDescent="0.25">
      <c r="A446" s="46" t="s">
        <v>464</v>
      </c>
      <c r="B446" s="47" t="s">
        <v>565</v>
      </c>
      <c r="C446" s="47" t="s">
        <v>72</v>
      </c>
      <c r="D446" s="47" t="s">
        <v>465</v>
      </c>
      <c r="E446" s="207" t="s">
        <v>6</v>
      </c>
      <c r="F446" s="92">
        <f>F447</f>
        <v>1730963.37</v>
      </c>
      <c r="G446" s="92">
        <f>G447</f>
        <v>100000</v>
      </c>
    </row>
    <row r="447" spans="1:7" ht="37.5" x14ac:dyDescent="0.25">
      <c r="A447" s="46" t="s">
        <v>37</v>
      </c>
      <c r="B447" s="47" t="s">
        <v>565</v>
      </c>
      <c r="C447" s="47" t="s">
        <v>72</v>
      </c>
      <c r="D447" s="47" t="s">
        <v>465</v>
      </c>
      <c r="E447" s="207" t="s">
        <v>38</v>
      </c>
      <c r="F447" s="92">
        <f>F448</f>
        <v>1730963.37</v>
      </c>
      <c r="G447" s="92">
        <f>G448</f>
        <v>100000</v>
      </c>
    </row>
    <row r="448" spans="1:7" x14ac:dyDescent="0.25">
      <c r="A448" s="46" t="s">
        <v>74</v>
      </c>
      <c r="B448" s="47" t="s">
        <v>565</v>
      </c>
      <c r="C448" s="47" t="s">
        <v>72</v>
      </c>
      <c r="D448" s="47" t="s">
        <v>465</v>
      </c>
      <c r="E448" s="207" t="s">
        <v>75</v>
      </c>
      <c r="F448" s="83">
        <f>1765328.55-34365.18</f>
        <v>1730963.37</v>
      </c>
      <c r="G448" s="83">
        <v>100000</v>
      </c>
    </row>
    <row r="449" spans="1:7" ht="37.5" x14ac:dyDescent="0.25">
      <c r="A449" s="80" t="s">
        <v>277</v>
      </c>
      <c r="B449" s="47" t="s">
        <v>565</v>
      </c>
      <c r="C449" s="47" t="s">
        <v>72</v>
      </c>
      <c r="D449" s="47" t="s">
        <v>224</v>
      </c>
      <c r="E449" s="207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5" t="s">
        <v>705</v>
      </c>
      <c r="B450" s="47" t="s">
        <v>565</v>
      </c>
      <c r="C450" s="47" t="s">
        <v>72</v>
      </c>
      <c r="D450" s="47" t="s">
        <v>706</v>
      </c>
      <c r="E450" s="207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565</v>
      </c>
      <c r="C451" s="47" t="s">
        <v>72</v>
      </c>
      <c r="D451" s="47" t="s">
        <v>706</v>
      </c>
      <c r="E451" s="207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565</v>
      </c>
      <c r="C452" s="47" t="s">
        <v>72</v>
      </c>
      <c r="D452" s="47" t="s">
        <v>706</v>
      </c>
      <c r="E452" s="207" t="s">
        <v>75</v>
      </c>
      <c r="F452" s="83">
        <v>6226250</v>
      </c>
      <c r="G452" s="83">
        <v>6226250</v>
      </c>
    </row>
    <row r="453" spans="1:7" x14ac:dyDescent="0.25">
      <c r="A453" s="51" t="s">
        <v>490</v>
      </c>
      <c r="B453" s="47" t="s">
        <v>565</v>
      </c>
      <c r="C453" s="47" t="s">
        <v>72</v>
      </c>
      <c r="D453" s="47" t="s">
        <v>315</v>
      </c>
      <c r="E453" s="207" t="s">
        <v>6</v>
      </c>
      <c r="F453" s="83">
        <f t="shared" ref="F453:G455" si="116">F454</f>
        <v>2263419.4200000004</v>
      </c>
      <c r="G453" s="83">
        <f t="shared" si="116"/>
        <v>2186840.79</v>
      </c>
    </row>
    <row r="454" spans="1:7" ht="37.5" x14ac:dyDescent="0.25">
      <c r="A454" s="46" t="s">
        <v>491</v>
      </c>
      <c r="B454" s="47" t="s">
        <v>565</v>
      </c>
      <c r="C454" s="47" t="s">
        <v>72</v>
      </c>
      <c r="D454" s="47" t="s">
        <v>701</v>
      </c>
      <c r="E454" s="207" t="s">
        <v>6</v>
      </c>
      <c r="F454" s="83">
        <f t="shared" si="116"/>
        <v>2263419.4200000004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565</v>
      </c>
      <c r="C455" s="47" t="s">
        <v>72</v>
      </c>
      <c r="D455" s="47" t="s">
        <v>701</v>
      </c>
      <c r="E455" s="207" t="s">
        <v>38</v>
      </c>
      <c r="F455" s="83">
        <f t="shared" si="116"/>
        <v>2263419.4200000004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565</v>
      </c>
      <c r="C456" s="47" t="s">
        <v>72</v>
      </c>
      <c r="D456" s="47" t="s">
        <v>701</v>
      </c>
      <c r="E456" s="207" t="s">
        <v>75</v>
      </c>
      <c r="F456" s="83">
        <f>2229054.24+34365.18</f>
        <v>2263419.4200000004</v>
      </c>
      <c r="G456" s="83">
        <v>2186840.79</v>
      </c>
    </row>
    <row r="457" spans="1:7" x14ac:dyDescent="0.25">
      <c r="A457" s="46" t="s">
        <v>258</v>
      </c>
      <c r="B457" s="47" t="s">
        <v>565</v>
      </c>
      <c r="C457" s="47" t="s">
        <v>257</v>
      </c>
      <c r="D457" s="47" t="s">
        <v>126</v>
      </c>
      <c r="E457" s="207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401</v>
      </c>
      <c r="B458" s="62" t="s">
        <v>565</v>
      </c>
      <c r="C458" s="62" t="s">
        <v>257</v>
      </c>
      <c r="D458" s="62" t="s">
        <v>138</v>
      </c>
      <c r="E458" s="208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407</v>
      </c>
      <c r="B459" s="47" t="s">
        <v>565</v>
      </c>
      <c r="C459" s="47" t="s">
        <v>257</v>
      </c>
      <c r="D459" s="47" t="s">
        <v>149</v>
      </c>
      <c r="E459" s="207" t="s">
        <v>6</v>
      </c>
      <c r="F459" s="85">
        <f>F460+F467+F464</f>
        <v>18276307.850000001</v>
      </c>
      <c r="G459" s="85">
        <f>G460+G467+G464</f>
        <v>18717084.059999999</v>
      </c>
    </row>
    <row r="460" spans="1:7" ht="37.5" x14ac:dyDescent="0.25">
      <c r="A460" s="81" t="s">
        <v>207</v>
      </c>
      <c r="B460" s="47" t="s">
        <v>565</v>
      </c>
      <c r="C460" s="47" t="s">
        <v>257</v>
      </c>
      <c r="D460" s="47" t="s">
        <v>225</v>
      </c>
      <c r="E460" s="207" t="s">
        <v>6</v>
      </c>
      <c r="F460" s="85">
        <f>F461</f>
        <v>16977507.850000001</v>
      </c>
      <c r="G460" s="85">
        <f>G461</f>
        <v>17418284.059999999</v>
      </c>
    </row>
    <row r="461" spans="1:7" ht="39" customHeight="1" x14ac:dyDescent="0.25">
      <c r="A461" s="46" t="s">
        <v>115</v>
      </c>
      <c r="B461" s="47" t="s">
        <v>565</v>
      </c>
      <c r="C461" s="47" t="s">
        <v>257</v>
      </c>
      <c r="D461" s="47" t="s">
        <v>151</v>
      </c>
      <c r="E461" s="207" t="s">
        <v>6</v>
      </c>
      <c r="F461" s="85">
        <f t="shared" ref="F461:G462" si="118">F462</f>
        <v>16977507.850000001</v>
      </c>
      <c r="G461" s="85">
        <f t="shared" si="118"/>
        <v>17418284.059999999</v>
      </c>
    </row>
    <row r="462" spans="1:7" ht="37.5" x14ac:dyDescent="0.25">
      <c r="A462" s="46" t="s">
        <v>37</v>
      </c>
      <c r="B462" s="47" t="s">
        <v>565</v>
      </c>
      <c r="C462" s="47" t="s">
        <v>257</v>
      </c>
      <c r="D462" s="47" t="s">
        <v>151</v>
      </c>
      <c r="E462" s="207" t="s">
        <v>38</v>
      </c>
      <c r="F462" s="85">
        <f t="shared" si="118"/>
        <v>16977507.850000001</v>
      </c>
      <c r="G462" s="85">
        <f t="shared" si="118"/>
        <v>17418284.059999999</v>
      </c>
    </row>
    <row r="463" spans="1:7" x14ac:dyDescent="0.25">
      <c r="A463" s="46" t="s">
        <v>74</v>
      </c>
      <c r="B463" s="47" t="s">
        <v>565</v>
      </c>
      <c r="C463" s="47" t="s">
        <v>257</v>
      </c>
      <c r="D463" s="47" t="s">
        <v>151</v>
      </c>
      <c r="E463" s="207" t="s">
        <v>75</v>
      </c>
      <c r="F463" s="83">
        <v>16977507.850000001</v>
      </c>
      <c r="G463" s="83">
        <v>17418284.059999999</v>
      </c>
    </row>
    <row r="464" spans="1:7" ht="37.5" x14ac:dyDescent="0.25">
      <c r="A464" s="46" t="s">
        <v>115</v>
      </c>
      <c r="B464" s="47" t="s">
        <v>565</v>
      </c>
      <c r="C464" s="47" t="s">
        <v>257</v>
      </c>
      <c r="D464" s="47" t="s">
        <v>151</v>
      </c>
      <c r="E464" s="47" t="s">
        <v>6</v>
      </c>
      <c r="F464" s="83">
        <f>F465</f>
        <v>1203300</v>
      </c>
      <c r="G464" s="83">
        <f>G465</f>
        <v>1203300</v>
      </c>
    </row>
    <row r="465" spans="1:7" ht="37.5" x14ac:dyDescent="0.25">
      <c r="A465" s="46" t="s">
        <v>37</v>
      </c>
      <c r="B465" s="47" t="s">
        <v>565</v>
      </c>
      <c r="C465" s="47" t="s">
        <v>257</v>
      </c>
      <c r="D465" s="47" t="s">
        <v>151</v>
      </c>
      <c r="E465" s="47" t="s">
        <v>38</v>
      </c>
      <c r="F465" s="83">
        <f>F466</f>
        <v>1203300</v>
      </c>
      <c r="G465" s="83">
        <f>G466</f>
        <v>1203300</v>
      </c>
    </row>
    <row r="466" spans="1:7" x14ac:dyDescent="0.25">
      <c r="A466" s="46" t="s">
        <v>74</v>
      </c>
      <c r="B466" s="47" t="s">
        <v>565</v>
      </c>
      <c r="C466" s="47" t="s">
        <v>257</v>
      </c>
      <c r="D466" s="47" t="s">
        <v>151</v>
      </c>
      <c r="E466" s="47" t="s">
        <v>75</v>
      </c>
      <c r="F466" s="83">
        <v>1203300</v>
      </c>
      <c r="G466" s="83">
        <v>1203300</v>
      </c>
    </row>
    <row r="467" spans="1:7" ht="37.5" x14ac:dyDescent="0.25">
      <c r="A467" s="49" t="s">
        <v>408</v>
      </c>
      <c r="B467" s="47" t="s">
        <v>565</v>
      </c>
      <c r="C467" s="47" t="s">
        <v>257</v>
      </c>
      <c r="D467" s="47" t="s">
        <v>226</v>
      </c>
      <c r="E467" s="207" t="s">
        <v>6</v>
      </c>
      <c r="F467" s="83">
        <f>F468+F471</f>
        <v>95500</v>
      </c>
      <c r="G467" s="83">
        <f>G468+G471</f>
        <v>95500</v>
      </c>
    </row>
    <row r="468" spans="1:7" x14ac:dyDescent="0.25">
      <c r="A468" s="46" t="s">
        <v>269</v>
      </c>
      <c r="B468" s="47" t="s">
        <v>565</v>
      </c>
      <c r="C468" s="47" t="s">
        <v>257</v>
      </c>
      <c r="D468" s="47" t="s">
        <v>290</v>
      </c>
      <c r="E468" s="207" t="s">
        <v>6</v>
      </c>
      <c r="F468" s="92">
        <f t="shared" ref="F468:G469" si="119">F469</f>
        <v>10000</v>
      </c>
      <c r="G468" s="92">
        <f t="shared" si="119"/>
        <v>10000</v>
      </c>
    </row>
    <row r="469" spans="1:7" ht="37.5" x14ac:dyDescent="0.25">
      <c r="A469" s="46" t="s">
        <v>37</v>
      </c>
      <c r="B469" s="47" t="s">
        <v>565</v>
      </c>
      <c r="C469" s="47" t="s">
        <v>257</v>
      </c>
      <c r="D469" s="47" t="s">
        <v>290</v>
      </c>
      <c r="E469" s="207" t="s">
        <v>38</v>
      </c>
      <c r="F469" s="92">
        <f t="shared" si="119"/>
        <v>10000</v>
      </c>
      <c r="G469" s="92">
        <f t="shared" si="119"/>
        <v>10000</v>
      </c>
    </row>
    <row r="470" spans="1:7" x14ac:dyDescent="0.25">
      <c r="A470" s="46" t="s">
        <v>74</v>
      </c>
      <c r="B470" s="47" t="s">
        <v>565</v>
      </c>
      <c r="C470" s="47" t="s">
        <v>257</v>
      </c>
      <c r="D470" s="47" t="s">
        <v>290</v>
      </c>
      <c r="E470" s="207" t="s">
        <v>75</v>
      </c>
      <c r="F470" s="83">
        <v>10000</v>
      </c>
      <c r="G470" s="83">
        <v>10000</v>
      </c>
    </row>
    <row r="471" spans="1:7" x14ac:dyDescent="0.25">
      <c r="A471" s="46" t="s">
        <v>112</v>
      </c>
      <c r="B471" s="47" t="s">
        <v>565</v>
      </c>
      <c r="C471" s="47" t="s">
        <v>257</v>
      </c>
      <c r="D471" s="47" t="s">
        <v>150</v>
      </c>
      <c r="E471" s="207" t="s">
        <v>6</v>
      </c>
      <c r="F471" s="85">
        <f t="shared" ref="F471:G472" si="120">F472</f>
        <v>85500</v>
      </c>
      <c r="G471" s="85">
        <f t="shared" si="120"/>
        <v>85500</v>
      </c>
    </row>
    <row r="472" spans="1:7" ht="37.5" x14ac:dyDescent="0.25">
      <c r="A472" s="46" t="s">
        <v>37</v>
      </c>
      <c r="B472" s="47" t="s">
        <v>565</v>
      </c>
      <c r="C472" s="47" t="s">
        <v>257</v>
      </c>
      <c r="D472" s="47" t="s">
        <v>150</v>
      </c>
      <c r="E472" s="207" t="s">
        <v>38</v>
      </c>
      <c r="F472" s="85">
        <f t="shared" si="120"/>
        <v>85500</v>
      </c>
      <c r="G472" s="85">
        <f t="shared" si="120"/>
        <v>85500</v>
      </c>
    </row>
    <row r="473" spans="1:7" x14ac:dyDescent="0.25">
      <c r="A473" s="46" t="s">
        <v>74</v>
      </c>
      <c r="B473" s="47" t="s">
        <v>565</v>
      </c>
      <c r="C473" s="47" t="s">
        <v>257</v>
      </c>
      <c r="D473" s="47" t="s">
        <v>150</v>
      </c>
      <c r="E473" s="207" t="s">
        <v>75</v>
      </c>
      <c r="F473" s="83">
        <v>85500</v>
      </c>
      <c r="G473" s="83">
        <v>85500</v>
      </c>
    </row>
    <row r="474" spans="1:7" x14ac:dyDescent="0.25">
      <c r="A474" s="46" t="s">
        <v>76</v>
      </c>
      <c r="B474" s="47" t="s">
        <v>565</v>
      </c>
      <c r="C474" s="47" t="s">
        <v>77</v>
      </c>
      <c r="D474" s="47" t="s">
        <v>126</v>
      </c>
      <c r="E474" s="207" t="s">
        <v>6</v>
      </c>
      <c r="F474" s="85">
        <f t="shared" ref="F474:G474" si="121">F475</f>
        <v>170000</v>
      </c>
      <c r="G474" s="85">
        <f t="shared" si="121"/>
        <v>170000</v>
      </c>
    </row>
    <row r="475" spans="1:7" s="74" customFormat="1" ht="37.5" x14ac:dyDescent="0.25">
      <c r="A475" s="79" t="s">
        <v>401</v>
      </c>
      <c r="B475" s="62" t="s">
        <v>565</v>
      </c>
      <c r="C475" s="62" t="s">
        <v>77</v>
      </c>
      <c r="D475" s="62" t="s">
        <v>138</v>
      </c>
      <c r="E475" s="208" t="s">
        <v>6</v>
      </c>
      <c r="F475" s="87">
        <f>F476+F482</f>
        <v>170000</v>
      </c>
      <c r="G475" s="87">
        <f>G476+G482</f>
        <v>170000</v>
      </c>
    </row>
    <row r="476" spans="1:7" ht="37.5" x14ac:dyDescent="0.25">
      <c r="A476" s="46" t="s">
        <v>404</v>
      </c>
      <c r="B476" s="47" t="s">
        <v>565</v>
      </c>
      <c r="C476" s="47" t="s">
        <v>77</v>
      </c>
      <c r="D476" s="47" t="s">
        <v>146</v>
      </c>
      <c r="E476" s="207" t="s">
        <v>6</v>
      </c>
      <c r="F476" s="85">
        <f>F477</f>
        <v>70000</v>
      </c>
      <c r="G476" s="85">
        <f>G477</f>
        <v>70000</v>
      </c>
    </row>
    <row r="477" spans="1:7" ht="37.5" x14ac:dyDescent="0.25">
      <c r="A477" s="80" t="s">
        <v>206</v>
      </c>
      <c r="B477" s="47" t="s">
        <v>565</v>
      </c>
      <c r="C477" s="47" t="s">
        <v>77</v>
      </c>
      <c r="D477" s="47" t="s">
        <v>221</v>
      </c>
      <c r="E477" s="207" t="s">
        <v>6</v>
      </c>
      <c r="F477" s="85">
        <f>F478</f>
        <v>70000</v>
      </c>
      <c r="G477" s="85">
        <f>G478</f>
        <v>70000</v>
      </c>
    </row>
    <row r="478" spans="1:7" x14ac:dyDescent="0.25">
      <c r="A478" s="46" t="s">
        <v>437</v>
      </c>
      <c r="B478" s="47" t="s">
        <v>565</v>
      </c>
      <c r="C478" s="47" t="s">
        <v>77</v>
      </c>
      <c r="D478" s="47" t="s">
        <v>236</v>
      </c>
      <c r="E478" s="207" t="s">
        <v>6</v>
      </c>
      <c r="F478" s="85">
        <f t="shared" ref="F478:G479" si="122">F479</f>
        <v>70000</v>
      </c>
      <c r="G478" s="85">
        <f t="shared" si="122"/>
        <v>70000</v>
      </c>
    </row>
    <row r="479" spans="1:7" ht="18.75" customHeight="1" x14ac:dyDescent="0.25">
      <c r="A479" s="46" t="s">
        <v>15</v>
      </c>
      <c r="B479" s="47" t="s">
        <v>565</v>
      </c>
      <c r="C479" s="47" t="s">
        <v>77</v>
      </c>
      <c r="D479" s="47" t="s">
        <v>236</v>
      </c>
      <c r="E479" s="207" t="s">
        <v>16</v>
      </c>
      <c r="F479" s="85">
        <f t="shared" si="122"/>
        <v>70000</v>
      </c>
      <c r="G479" s="85">
        <f t="shared" si="122"/>
        <v>70000</v>
      </c>
    </row>
    <row r="480" spans="1:7" ht="37.5" x14ac:dyDescent="0.25">
      <c r="A480" s="46" t="s">
        <v>17</v>
      </c>
      <c r="B480" s="47" t="s">
        <v>565</v>
      </c>
      <c r="C480" s="47" t="s">
        <v>77</v>
      </c>
      <c r="D480" s="47" t="s">
        <v>236</v>
      </c>
      <c r="E480" s="207" t="s">
        <v>18</v>
      </c>
      <c r="F480" s="83">
        <v>70000</v>
      </c>
      <c r="G480" s="83">
        <v>70000</v>
      </c>
    </row>
    <row r="481" spans="1:7" x14ac:dyDescent="0.25">
      <c r="A481" s="51" t="s">
        <v>239</v>
      </c>
      <c r="B481" s="47" t="s">
        <v>565</v>
      </c>
      <c r="C481" s="47" t="s">
        <v>77</v>
      </c>
      <c r="D481" s="47" t="s">
        <v>238</v>
      </c>
      <c r="E481" s="207" t="s">
        <v>6</v>
      </c>
      <c r="F481" s="83">
        <f>F482</f>
        <v>100000</v>
      </c>
      <c r="G481" s="83">
        <f>G482</f>
        <v>100000</v>
      </c>
    </row>
    <row r="482" spans="1:7" x14ac:dyDescent="0.25">
      <c r="A482" s="46" t="s">
        <v>78</v>
      </c>
      <c r="B482" s="47" t="s">
        <v>565</v>
      </c>
      <c r="C482" s="47" t="s">
        <v>77</v>
      </c>
      <c r="D482" s="47" t="s">
        <v>153</v>
      </c>
      <c r="E482" s="207" t="s">
        <v>6</v>
      </c>
      <c r="F482" s="85">
        <f t="shared" ref="F482:G483" si="123">F483</f>
        <v>100000</v>
      </c>
      <c r="G482" s="85">
        <f t="shared" si="123"/>
        <v>100000</v>
      </c>
    </row>
    <row r="483" spans="1:7" ht="21" customHeight="1" x14ac:dyDescent="0.25">
      <c r="A483" s="46" t="s">
        <v>15</v>
      </c>
      <c r="B483" s="47" t="s">
        <v>565</v>
      </c>
      <c r="C483" s="47" t="s">
        <v>77</v>
      </c>
      <c r="D483" s="47" t="s">
        <v>153</v>
      </c>
      <c r="E483" s="207" t="s">
        <v>16</v>
      </c>
      <c r="F483" s="85">
        <f t="shared" si="123"/>
        <v>100000</v>
      </c>
      <c r="G483" s="85">
        <f t="shared" si="123"/>
        <v>100000</v>
      </c>
    </row>
    <row r="484" spans="1:7" ht="37.5" x14ac:dyDescent="0.25">
      <c r="A484" s="46" t="s">
        <v>17</v>
      </c>
      <c r="B484" s="47" t="s">
        <v>565</v>
      </c>
      <c r="C484" s="47" t="s">
        <v>77</v>
      </c>
      <c r="D484" s="47" t="s">
        <v>153</v>
      </c>
      <c r="E484" s="207" t="s">
        <v>18</v>
      </c>
      <c r="F484" s="83">
        <v>100000</v>
      </c>
      <c r="G484" s="83">
        <v>100000</v>
      </c>
    </row>
    <row r="485" spans="1:7" x14ac:dyDescent="0.25">
      <c r="A485" s="46" t="s">
        <v>116</v>
      </c>
      <c r="B485" s="47" t="s">
        <v>565</v>
      </c>
      <c r="C485" s="47" t="s">
        <v>117</v>
      </c>
      <c r="D485" s="47" t="s">
        <v>126</v>
      </c>
      <c r="E485" s="207" t="s">
        <v>6</v>
      </c>
      <c r="F485" s="85">
        <f>F486</f>
        <v>19189400</v>
      </c>
      <c r="G485" s="85">
        <f>G486</f>
        <v>19181400</v>
      </c>
    </row>
    <row r="486" spans="1:7" ht="37.5" x14ac:dyDescent="0.25">
      <c r="A486" s="79" t="s">
        <v>410</v>
      </c>
      <c r="B486" s="62" t="s">
        <v>565</v>
      </c>
      <c r="C486" s="62" t="s">
        <v>117</v>
      </c>
      <c r="D486" s="62" t="s">
        <v>138</v>
      </c>
      <c r="E486" s="208" t="s">
        <v>6</v>
      </c>
      <c r="F486" s="93">
        <f>F487</f>
        <v>19189400</v>
      </c>
      <c r="G486" s="93">
        <f>G487</f>
        <v>19181400</v>
      </c>
    </row>
    <row r="487" spans="1:7" ht="37.5" x14ac:dyDescent="0.25">
      <c r="A487" s="49" t="s">
        <v>209</v>
      </c>
      <c r="B487" s="47" t="s">
        <v>565</v>
      </c>
      <c r="C487" s="47" t="s">
        <v>117</v>
      </c>
      <c r="D487" s="47" t="s">
        <v>227</v>
      </c>
      <c r="E487" s="207" t="s">
        <v>6</v>
      </c>
      <c r="F487" s="87">
        <f>F488+F495+F502</f>
        <v>19189400</v>
      </c>
      <c r="G487" s="87">
        <f>G488+G495+G502</f>
        <v>19181400</v>
      </c>
    </row>
    <row r="488" spans="1:7" ht="37.5" x14ac:dyDescent="0.25">
      <c r="A488" s="46" t="s">
        <v>522</v>
      </c>
      <c r="B488" s="47" t="s">
        <v>565</v>
      </c>
      <c r="C488" s="47" t="s">
        <v>117</v>
      </c>
      <c r="D488" s="47" t="s">
        <v>564</v>
      </c>
      <c r="E488" s="207" t="s">
        <v>6</v>
      </c>
      <c r="F488" s="85">
        <f t="shared" ref="F488:G488" si="124">F489+F491+F493</f>
        <v>3406000</v>
      </c>
      <c r="G488" s="85">
        <f t="shared" si="124"/>
        <v>3401000</v>
      </c>
    </row>
    <row r="489" spans="1:7" ht="57" customHeight="1" x14ac:dyDescent="0.25">
      <c r="A489" s="46" t="s">
        <v>11</v>
      </c>
      <c r="B489" s="47" t="s">
        <v>565</v>
      </c>
      <c r="C489" s="47" t="s">
        <v>117</v>
      </c>
      <c r="D489" s="47" t="s">
        <v>564</v>
      </c>
      <c r="E489" s="207" t="s">
        <v>12</v>
      </c>
      <c r="F489" s="85">
        <f t="shared" ref="F489:G489" si="125">F490</f>
        <v>3121000</v>
      </c>
      <c r="G489" s="85">
        <f t="shared" si="125"/>
        <v>3121000</v>
      </c>
    </row>
    <row r="490" spans="1:7" ht="20.25" customHeight="1" x14ac:dyDescent="0.25">
      <c r="A490" s="46" t="s">
        <v>13</v>
      </c>
      <c r="B490" s="47" t="s">
        <v>565</v>
      </c>
      <c r="C490" s="47" t="s">
        <v>117</v>
      </c>
      <c r="D490" s="47" t="s">
        <v>564</v>
      </c>
      <c r="E490" s="207" t="s">
        <v>14</v>
      </c>
      <c r="F490" s="83">
        <v>3121000</v>
      </c>
      <c r="G490" s="83">
        <v>3121000</v>
      </c>
    </row>
    <row r="491" spans="1:7" ht="18.75" customHeight="1" x14ac:dyDescent="0.25">
      <c r="A491" s="46" t="s">
        <v>15</v>
      </c>
      <c r="B491" s="47" t="s">
        <v>565</v>
      </c>
      <c r="C491" s="47" t="s">
        <v>117</v>
      </c>
      <c r="D491" s="47" t="s">
        <v>564</v>
      </c>
      <c r="E491" s="207" t="s">
        <v>16</v>
      </c>
      <c r="F491" s="85">
        <f t="shared" ref="F491:G491" si="126">F492</f>
        <v>100000</v>
      </c>
      <c r="G491" s="85">
        <f t="shared" si="126"/>
        <v>100000</v>
      </c>
    </row>
    <row r="492" spans="1:7" ht="37.5" x14ac:dyDescent="0.25">
      <c r="A492" s="46" t="s">
        <v>17</v>
      </c>
      <c r="B492" s="47" t="s">
        <v>565</v>
      </c>
      <c r="C492" s="47" t="s">
        <v>117</v>
      </c>
      <c r="D492" s="47" t="s">
        <v>564</v>
      </c>
      <c r="E492" s="207" t="s">
        <v>18</v>
      </c>
      <c r="F492" s="83">
        <v>100000</v>
      </c>
      <c r="G492" s="83">
        <v>100000</v>
      </c>
    </row>
    <row r="493" spans="1:7" x14ac:dyDescent="0.25">
      <c r="A493" s="46" t="s">
        <v>19</v>
      </c>
      <c r="B493" s="47" t="s">
        <v>565</v>
      </c>
      <c r="C493" s="47" t="s">
        <v>117</v>
      </c>
      <c r="D493" s="47" t="s">
        <v>564</v>
      </c>
      <c r="E493" s="207" t="s">
        <v>20</v>
      </c>
      <c r="F493" s="92">
        <f t="shared" ref="F493" si="127">F494</f>
        <v>185000</v>
      </c>
      <c r="G493" s="92">
        <f>G494</f>
        <v>180000</v>
      </c>
    </row>
    <row r="494" spans="1:7" x14ac:dyDescent="0.25">
      <c r="A494" s="46" t="s">
        <v>21</v>
      </c>
      <c r="B494" s="47" t="s">
        <v>565</v>
      </c>
      <c r="C494" s="47" t="s">
        <v>117</v>
      </c>
      <c r="D494" s="47" t="s">
        <v>564</v>
      </c>
      <c r="E494" s="207" t="s">
        <v>22</v>
      </c>
      <c r="F494" s="83">
        <v>185000</v>
      </c>
      <c r="G494" s="83">
        <v>180000</v>
      </c>
    </row>
    <row r="495" spans="1:7" ht="37.5" x14ac:dyDescent="0.25">
      <c r="A495" s="46" t="s">
        <v>33</v>
      </c>
      <c r="B495" s="47" t="s">
        <v>565</v>
      </c>
      <c r="C495" s="47" t="s">
        <v>117</v>
      </c>
      <c r="D495" s="47" t="s">
        <v>154</v>
      </c>
      <c r="E495" s="207" t="s">
        <v>6</v>
      </c>
      <c r="F495" s="85">
        <f>F496+F498+F500</f>
        <v>13932000</v>
      </c>
      <c r="G495" s="85">
        <f>G496+G498+G500</f>
        <v>13929000</v>
      </c>
    </row>
    <row r="496" spans="1:7" ht="57" customHeight="1" x14ac:dyDescent="0.25">
      <c r="A496" s="46" t="s">
        <v>11</v>
      </c>
      <c r="B496" s="47" t="s">
        <v>565</v>
      </c>
      <c r="C496" s="47" t="s">
        <v>117</v>
      </c>
      <c r="D496" s="47" t="s">
        <v>154</v>
      </c>
      <c r="E496" s="207" t="s">
        <v>12</v>
      </c>
      <c r="F496" s="85">
        <f t="shared" ref="F496:G496" si="128">F497</f>
        <v>11192000</v>
      </c>
      <c r="G496" s="85">
        <f t="shared" si="128"/>
        <v>11192000</v>
      </c>
    </row>
    <row r="497" spans="1:7" x14ac:dyDescent="0.25">
      <c r="A497" s="46" t="s">
        <v>34</v>
      </c>
      <c r="B497" s="47" t="s">
        <v>565</v>
      </c>
      <c r="C497" s="47" t="s">
        <v>117</v>
      </c>
      <c r="D497" s="47" t="s">
        <v>154</v>
      </c>
      <c r="E497" s="207" t="s">
        <v>35</v>
      </c>
      <c r="F497" s="83">
        <v>11192000</v>
      </c>
      <c r="G497" s="83">
        <v>11192000</v>
      </c>
    </row>
    <row r="498" spans="1:7" ht="19.5" customHeight="1" x14ac:dyDescent="0.25">
      <c r="A498" s="46" t="s">
        <v>15</v>
      </c>
      <c r="B498" s="47" t="s">
        <v>565</v>
      </c>
      <c r="C498" s="47" t="s">
        <v>117</v>
      </c>
      <c r="D498" s="47" t="s">
        <v>154</v>
      </c>
      <c r="E498" s="207" t="s">
        <v>16</v>
      </c>
      <c r="F498" s="85">
        <f t="shared" ref="F498:G498" si="129">F499</f>
        <v>2700000</v>
      </c>
      <c r="G498" s="85">
        <f t="shared" si="129"/>
        <v>2700000</v>
      </c>
    </row>
    <row r="499" spans="1:7" ht="37.5" x14ac:dyDescent="0.25">
      <c r="A499" s="46" t="s">
        <v>17</v>
      </c>
      <c r="B499" s="47" t="s">
        <v>565</v>
      </c>
      <c r="C499" s="47" t="s">
        <v>117</v>
      </c>
      <c r="D499" s="47" t="s">
        <v>154</v>
      </c>
      <c r="E499" s="207" t="s">
        <v>18</v>
      </c>
      <c r="F499" s="83">
        <v>2700000</v>
      </c>
      <c r="G499" s="83">
        <v>2700000</v>
      </c>
    </row>
    <row r="500" spans="1:7" x14ac:dyDescent="0.25">
      <c r="A500" s="46" t="s">
        <v>19</v>
      </c>
      <c r="B500" s="47" t="s">
        <v>565</v>
      </c>
      <c r="C500" s="47" t="s">
        <v>117</v>
      </c>
      <c r="D500" s="47" t="s">
        <v>154</v>
      </c>
      <c r="E500" s="207" t="s">
        <v>20</v>
      </c>
      <c r="F500" s="85">
        <f t="shared" ref="F500:G500" si="130">F501</f>
        <v>40000</v>
      </c>
      <c r="G500" s="85">
        <f t="shared" si="130"/>
        <v>37000</v>
      </c>
    </row>
    <row r="501" spans="1:7" x14ac:dyDescent="0.25">
      <c r="A501" s="46" t="s">
        <v>21</v>
      </c>
      <c r="B501" s="47" t="s">
        <v>565</v>
      </c>
      <c r="C501" s="47" t="s">
        <v>117</v>
      </c>
      <c r="D501" s="47" t="s">
        <v>154</v>
      </c>
      <c r="E501" s="207" t="s">
        <v>22</v>
      </c>
      <c r="F501" s="83">
        <v>40000</v>
      </c>
      <c r="G501" s="83">
        <v>37000</v>
      </c>
    </row>
    <row r="502" spans="1:7" ht="37.5" x14ac:dyDescent="0.25">
      <c r="A502" s="51" t="s">
        <v>36</v>
      </c>
      <c r="B502" s="47" t="s">
        <v>565</v>
      </c>
      <c r="C502" s="47" t="s">
        <v>117</v>
      </c>
      <c r="D502" s="47" t="s">
        <v>155</v>
      </c>
      <c r="E502" s="207" t="s">
        <v>6</v>
      </c>
      <c r="F502" s="85">
        <f t="shared" ref="F502:G503" si="131">F503</f>
        <v>1851400</v>
      </c>
      <c r="G502" s="85">
        <f t="shared" si="131"/>
        <v>1851400</v>
      </c>
    </row>
    <row r="503" spans="1:7" ht="37.5" x14ac:dyDescent="0.25">
      <c r="A503" s="46" t="s">
        <v>37</v>
      </c>
      <c r="B503" s="47" t="s">
        <v>565</v>
      </c>
      <c r="C503" s="47" t="s">
        <v>117</v>
      </c>
      <c r="D503" s="47" t="s">
        <v>155</v>
      </c>
      <c r="E503" s="207" t="s">
        <v>38</v>
      </c>
      <c r="F503" s="85">
        <f t="shared" si="131"/>
        <v>1851400</v>
      </c>
      <c r="G503" s="85">
        <f t="shared" si="131"/>
        <v>1851400</v>
      </c>
    </row>
    <row r="504" spans="1:7" x14ac:dyDescent="0.25">
      <c r="A504" s="46" t="s">
        <v>39</v>
      </c>
      <c r="B504" s="47" t="s">
        <v>565</v>
      </c>
      <c r="C504" s="47" t="s">
        <v>117</v>
      </c>
      <c r="D504" s="47" t="s">
        <v>155</v>
      </c>
      <c r="E504" s="207" t="s">
        <v>40</v>
      </c>
      <c r="F504" s="83">
        <v>1851400</v>
      </c>
      <c r="G504" s="83">
        <v>1851400</v>
      </c>
    </row>
    <row r="505" spans="1:7" x14ac:dyDescent="0.25">
      <c r="A505" s="79" t="s">
        <v>85</v>
      </c>
      <c r="B505" s="62" t="s">
        <v>565</v>
      </c>
      <c r="C505" s="62" t="s">
        <v>86</v>
      </c>
      <c r="D505" s="62" t="s">
        <v>126</v>
      </c>
      <c r="E505" s="208" t="s">
        <v>6</v>
      </c>
      <c r="F505" s="87">
        <f t="shared" ref="F505:G505" si="132">F506+F512</f>
        <v>4126179</v>
      </c>
      <c r="G505" s="87">
        <f t="shared" si="132"/>
        <v>3839302</v>
      </c>
    </row>
    <row r="506" spans="1:7" x14ac:dyDescent="0.25">
      <c r="A506" s="46" t="s">
        <v>94</v>
      </c>
      <c r="B506" s="47" t="s">
        <v>565</v>
      </c>
      <c r="C506" s="47" t="s">
        <v>95</v>
      </c>
      <c r="D506" s="47" t="s">
        <v>126</v>
      </c>
      <c r="E506" s="207" t="s">
        <v>6</v>
      </c>
      <c r="F506" s="85">
        <f t="shared" ref="F506:G510" si="133">F507</f>
        <v>2460000</v>
      </c>
      <c r="G506" s="85">
        <f t="shared" si="133"/>
        <v>2460000</v>
      </c>
    </row>
    <row r="507" spans="1:7" ht="37.5" x14ac:dyDescent="0.25">
      <c r="A507" s="79" t="s">
        <v>401</v>
      </c>
      <c r="B507" s="62" t="s">
        <v>565</v>
      </c>
      <c r="C507" s="62" t="s">
        <v>95</v>
      </c>
      <c r="D507" s="62" t="s">
        <v>138</v>
      </c>
      <c r="E507" s="208" t="s">
        <v>6</v>
      </c>
      <c r="F507" s="87">
        <f>F508</f>
        <v>2460000</v>
      </c>
      <c r="G507" s="87">
        <f>G508</f>
        <v>2460000</v>
      </c>
    </row>
    <row r="508" spans="1:7" x14ac:dyDescent="0.25">
      <c r="A508" s="49" t="s">
        <v>797</v>
      </c>
      <c r="B508" s="47" t="s">
        <v>565</v>
      </c>
      <c r="C508" s="47" t="s">
        <v>95</v>
      </c>
      <c r="D508" s="47" t="s">
        <v>795</v>
      </c>
      <c r="E508" s="207" t="s">
        <v>6</v>
      </c>
      <c r="F508" s="85">
        <f>F509</f>
        <v>2460000</v>
      </c>
      <c r="G508" s="85">
        <f>G509</f>
        <v>2460000</v>
      </c>
    </row>
    <row r="509" spans="1:7" ht="75" x14ac:dyDescent="0.25">
      <c r="A509" s="29" t="s">
        <v>411</v>
      </c>
      <c r="B509" s="47" t="s">
        <v>565</v>
      </c>
      <c r="C509" s="47" t="s">
        <v>95</v>
      </c>
      <c r="D509" s="47" t="s">
        <v>796</v>
      </c>
      <c r="E509" s="207" t="s">
        <v>6</v>
      </c>
      <c r="F509" s="85">
        <f t="shared" si="133"/>
        <v>2460000</v>
      </c>
      <c r="G509" s="85">
        <f t="shared" si="133"/>
        <v>2460000</v>
      </c>
    </row>
    <row r="510" spans="1:7" x14ac:dyDescent="0.25">
      <c r="A510" s="46" t="s">
        <v>90</v>
      </c>
      <c r="B510" s="47" t="s">
        <v>565</v>
      </c>
      <c r="C510" s="47" t="s">
        <v>95</v>
      </c>
      <c r="D510" s="47" t="s">
        <v>796</v>
      </c>
      <c r="E510" s="207" t="s">
        <v>91</v>
      </c>
      <c r="F510" s="85">
        <f t="shared" si="133"/>
        <v>2460000</v>
      </c>
      <c r="G510" s="85">
        <f t="shared" si="133"/>
        <v>2460000</v>
      </c>
    </row>
    <row r="511" spans="1:7" ht="37.5" x14ac:dyDescent="0.25">
      <c r="A511" s="46" t="s">
        <v>97</v>
      </c>
      <c r="B511" s="47" t="s">
        <v>565</v>
      </c>
      <c r="C511" s="47" t="s">
        <v>95</v>
      </c>
      <c r="D511" s="47" t="s">
        <v>796</v>
      </c>
      <c r="E511" s="207" t="s">
        <v>98</v>
      </c>
      <c r="F511" s="83">
        <v>2460000</v>
      </c>
      <c r="G511" s="83">
        <v>2460000</v>
      </c>
    </row>
    <row r="512" spans="1:7" x14ac:dyDescent="0.25">
      <c r="A512" s="46" t="s">
        <v>123</v>
      </c>
      <c r="B512" s="47" t="s">
        <v>565</v>
      </c>
      <c r="C512" s="47" t="s">
        <v>124</v>
      </c>
      <c r="D512" s="47" t="s">
        <v>126</v>
      </c>
      <c r="E512" s="207" t="s">
        <v>6</v>
      </c>
      <c r="F512" s="85">
        <f t="shared" ref="F512:G513" si="134">F513</f>
        <v>1666179</v>
      </c>
      <c r="G512" s="85">
        <f t="shared" si="134"/>
        <v>1379302</v>
      </c>
    </row>
    <row r="513" spans="1:7" ht="37.5" x14ac:dyDescent="0.25">
      <c r="A513" s="79" t="s">
        <v>410</v>
      </c>
      <c r="B513" s="62" t="s">
        <v>565</v>
      </c>
      <c r="C513" s="62" t="s">
        <v>124</v>
      </c>
      <c r="D513" s="62" t="s">
        <v>138</v>
      </c>
      <c r="E513" s="208" t="s">
        <v>6</v>
      </c>
      <c r="F513" s="87">
        <f t="shared" si="134"/>
        <v>1666179</v>
      </c>
      <c r="G513" s="87">
        <f t="shared" si="134"/>
        <v>1379302</v>
      </c>
    </row>
    <row r="514" spans="1:7" ht="37.5" x14ac:dyDescent="0.25">
      <c r="A514" s="46" t="s">
        <v>402</v>
      </c>
      <c r="B514" s="47" t="s">
        <v>565</v>
      </c>
      <c r="C514" s="47" t="s">
        <v>124</v>
      </c>
      <c r="D514" s="47" t="s">
        <v>139</v>
      </c>
      <c r="E514" s="207" t="s">
        <v>6</v>
      </c>
      <c r="F514" s="85">
        <f t="shared" ref="F514:G516" si="135">F515</f>
        <v>1666179</v>
      </c>
      <c r="G514" s="85">
        <f t="shared" si="135"/>
        <v>1379302</v>
      </c>
    </row>
    <row r="515" spans="1:7" x14ac:dyDescent="0.25">
      <c r="A515" s="80" t="s">
        <v>204</v>
      </c>
      <c r="B515" s="47" t="s">
        <v>565</v>
      </c>
      <c r="C515" s="47" t="s">
        <v>124</v>
      </c>
      <c r="D515" s="47" t="s">
        <v>235</v>
      </c>
      <c r="E515" s="207" t="s">
        <v>6</v>
      </c>
      <c r="F515" s="85">
        <f t="shared" si="135"/>
        <v>1666179</v>
      </c>
      <c r="G515" s="85">
        <f t="shared" si="135"/>
        <v>1379302</v>
      </c>
    </row>
    <row r="516" spans="1:7" ht="112.5" customHeight="1" x14ac:dyDescent="0.25">
      <c r="A516" s="29" t="s">
        <v>704</v>
      </c>
      <c r="B516" s="47" t="s">
        <v>565</v>
      </c>
      <c r="C516" s="47" t="s">
        <v>124</v>
      </c>
      <c r="D516" s="47" t="s">
        <v>156</v>
      </c>
      <c r="E516" s="207" t="s">
        <v>6</v>
      </c>
      <c r="F516" s="85">
        <f t="shared" si="135"/>
        <v>1666179</v>
      </c>
      <c r="G516" s="85">
        <f t="shared" si="135"/>
        <v>1379302</v>
      </c>
    </row>
    <row r="517" spans="1:7" x14ac:dyDescent="0.25">
      <c r="A517" s="46" t="s">
        <v>90</v>
      </c>
      <c r="B517" s="47" t="s">
        <v>565</v>
      </c>
      <c r="C517" s="47" t="s">
        <v>124</v>
      </c>
      <c r="D517" s="47" t="s">
        <v>156</v>
      </c>
      <c r="E517" s="207" t="s">
        <v>91</v>
      </c>
      <c r="F517" s="85">
        <f t="shared" ref="F517:G517" si="136">F518</f>
        <v>1666179</v>
      </c>
      <c r="G517" s="85">
        <f t="shared" si="136"/>
        <v>1379302</v>
      </c>
    </row>
    <row r="518" spans="1:7" ht="37.5" x14ac:dyDescent="0.25">
      <c r="A518" s="46" t="s">
        <v>97</v>
      </c>
      <c r="B518" s="47" t="s">
        <v>565</v>
      </c>
      <c r="C518" s="47" t="s">
        <v>124</v>
      </c>
      <c r="D518" s="47" t="s">
        <v>156</v>
      </c>
      <c r="E518" s="207" t="s">
        <v>98</v>
      </c>
      <c r="F518" s="83">
        <v>1666179</v>
      </c>
      <c r="G518" s="83">
        <v>1379302</v>
      </c>
    </row>
    <row r="519" spans="1:7" x14ac:dyDescent="0.25">
      <c r="A519" s="79" t="s">
        <v>100</v>
      </c>
      <c r="B519" s="47" t="s">
        <v>565</v>
      </c>
      <c r="C519" s="47" t="s">
        <v>101</v>
      </c>
      <c r="D519" s="62" t="s">
        <v>126</v>
      </c>
      <c r="E519" s="207" t="s">
        <v>6</v>
      </c>
      <c r="F519" s="83">
        <f t="shared" ref="F519:G525" si="137">F520</f>
        <v>410974</v>
      </c>
      <c r="G519" s="83">
        <f t="shared" si="137"/>
        <v>0</v>
      </c>
    </row>
    <row r="520" spans="1:7" x14ac:dyDescent="0.25">
      <c r="A520" s="46" t="s">
        <v>303</v>
      </c>
      <c r="B520" s="47" t="s">
        <v>565</v>
      </c>
      <c r="C520" s="47" t="s">
        <v>302</v>
      </c>
      <c r="D520" s="62" t="s">
        <v>126</v>
      </c>
      <c r="E520" s="207" t="s">
        <v>6</v>
      </c>
      <c r="F520" s="83">
        <f t="shared" si="137"/>
        <v>410974</v>
      </c>
      <c r="G520" s="83">
        <f t="shared" si="137"/>
        <v>0</v>
      </c>
    </row>
    <row r="521" spans="1:7" ht="37.5" x14ac:dyDescent="0.25">
      <c r="A521" s="79" t="s">
        <v>383</v>
      </c>
      <c r="B521" s="47" t="s">
        <v>565</v>
      </c>
      <c r="C521" s="47" t="s">
        <v>302</v>
      </c>
      <c r="D521" s="62" t="s">
        <v>200</v>
      </c>
      <c r="E521" s="207" t="s">
        <v>6</v>
      </c>
      <c r="F521" s="83">
        <f t="shared" si="137"/>
        <v>410974</v>
      </c>
      <c r="G521" s="83">
        <f t="shared" si="137"/>
        <v>0</v>
      </c>
    </row>
    <row r="522" spans="1:7" ht="37.5" x14ac:dyDescent="0.25">
      <c r="A522" s="46" t="s">
        <v>213</v>
      </c>
      <c r="B522" s="47" t="s">
        <v>565</v>
      </c>
      <c r="C522" s="47" t="s">
        <v>302</v>
      </c>
      <c r="D522" s="47" t="s">
        <v>724</v>
      </c>
      <c r="E522" s="207" t="s">
        <v>6</v>
      </c>
      <c r="F522" s="83">
        <f t="shared" si="137"/>
        <v>410974</v>
      </c>
      <c r="G522" s="83">
        <f t="shared" si="137"/>
        <v>0</v>
      </c>
    </row>
    <row r="523" spans="1:7" x14ac:dyDescent="0.25">
      <c r="A523" s="46" t="s">
        <v>384</v>
      </c>
      <c r="B523" s="47" t="s">
        <v>565</v>
      </c>
      <c r="C523" s="47" t="s">
        <v>302</v>
      </c>
      <c r="D523" s="47" t="s">
        <v>305</v>
      </c>
      <c r="E523" s="207" t="s">
        <v>6</v>
      </c>
      <c r="F523" s="83">
        <f t="shared" si="137"/>
        <v>410974</v>
      </c>
      <c r="G523" s="83">
        <f t="shared" si="137"/>
        <v>0</v>
      </c>
    </row>
    <row r="524" spans="1:7" ht="37.5" x14ac:dyDescent="0.25">
      <c r="A524" s="46" t="s">
        <v>283</v>
      </c>
      <c r="B524" s="47" t="s">
        <v>565</v>
      </c>
      <c r="C524" s="47" t="s">
        <v>302</v>
      </c>
      <c r="D524" s="47" t="s">
        <v>304</v>
      </c>
      <c r="E524" s="207" t="s">
        <v>6</v>
      </c>
      <c r="F524" s="83">
        <f t="shared" si="137"/>
        <v>410974</v>
      </c>
      <c r="G524" s="83">
        <f t="shared" si="137"/>
        <v>0</v>
      </c>
    </row>
    <row r="525" spans="1:7" ht="37.5" x14ac:dyDescent="0.25">
      <c r="A525" s="46" t="s">
        <v>37</v>
      </c>
      <c r="B525" s="47" t="s">
        <v>565</v>
      </c>
      <c r="C525" s="47" t="s">
        <v>302</v>
      </c>
      <c r="D525" s="47" t="s">
        <v>304</v>
      </c>
      <c r="E525" s="207" t="s">
        <v>38</v>
      </c>
      <c r="F525" s="83">
        <f t="shared" si="137"/>
        <v>410974</v>
      </c>
      <c r="G525" s="83">
        <f t="shared" si="137"/>
        <v>0</v>
      </c>
    </row>
    <row r="526" spans="1:7" x14ac:dyDescent="0.25">
      <c r="A526" s="46" t="s">
        <v>74</v>
      </c>
      <c r="B526" s="47" t="s">
        <v>565</v>
      </c>
      <c r="C526" s="47" t="s">
        <v>302</v>
      </c>
      <c r="D526" s="47" t="s">
        <v>304</v>
      </c>
      <c r="E526" s="207" t="s">
        <v>75</v>
      </c>
      <c r="F526" s="83">
        <v>410974</v>
      </c>
      <c r="G526" s="83">
        <v>0</v>
      </c>
    </row>
    <row r="527" spans="1:7" x14ac:dyDescent="0.3">
      <c r="A527" s="231" t="s">
        <v>118</v>
      </c>
      <c r="B527" s="231"/>
      <c r="C527" s="231"/>
      <c r="D527" s="231"/>
      <c r="E527" s="231"/>
      <c r="F527" s="89">
        <f>F14+F36+F369+F401</f>
        <v>711102961.44000006</v>
      </c>
      <c r="G527" s="89">
        <f>G14+G36+G369+G401</f>
        <v>756354238.40999997</v>
      </c>
    </row>
    <row r="529" spans="3:8" x14ac:dyDescent="0.3">
      <c r="D529" s="23" t="s">
        <v>466</v>
      </c>
      <c r="F529" s="53">
        <f>'прил 8 не надо'!C14</f>
        <v>300040861.16999996</v>
      </c>
      <c r="G529" s="53">
        <f>'прил 8 не надо'!D14</f>
        <v>310254600</v>
      </c>
      <c r="H529" s="4"/>
    </row>
    <row r="530" spans="3:8" x14ac:dyDescent="0.3">
      <c r="D530" s="23" t="s">
        <v>567</v>
      </c>
      <c r="F530" s="53">
        <f>F52+F107+F154+F160+F191+F331+F410+F433+F436+F509+F516</f>
        <v>367467427.48000002</v>
      </c>
      <c r="G530" s="53">
        <f>G52+G107+G154+G160+G191+G331+G410+G433+G436+G509+G516</f>
        <v>405542645.31</v>
      </c>
      <c r="H530" s="4"/>
    </row>
    <row r="531" spans="3:8" x14ac:dyDescent="0.3">
      <c r="D531" s="52" t="s">
        <v>467</v>
      </c>
      <c r="F531" s="183">
        <f>(F529/102.5)*2.5</f>
        <v>7318069.784634145</v>
      </c>
      <c r="G531" s="183">
        <f>(G529/105)*5</f>
        <v>14774028.571428571</v>
      </c>
      <c r="H531" s="2" t="s">
        <v>468</v>
      </c>
    </row>
    <row r="532" spans="3:8" x14ac:dyDescent="0.3">
      <c r="H532" s="4"/>
    </row>
    <row r="533" spans="3:8" x14ac:dyDescent="0.3">
      <c r="F533" s="53">
        <f>F527+F531</f>
        <v>718421031.22463417</v>
      </c>
      <c r="G533" s="53">
        <f>G527+G531</f>
        <v>771128266.9814285</v>
      </c>
      <c r="H533" s="4"/>
    </row>
    <row r="534" spans="3:8" x14ac:dyDescent="0.3">
      <c r="F534" s="53">
        <f>'прил 8 не надо'!C61</f>
        <v>718421031.21999991</v>
      </c>
      <c r="G534" s="53">
        <f>'прил 8 не надо'!D61</f>
        <v>771128266.98000002</v>
      </c>
      <c r="H534" s="4"/>
    </row>
    <row r="535" spans="3:8" x14ac:dyDescent="0.3">
      <c r="F535" s="53">
        <f>F534-F533</f>
        <v>-4.6342611312866211E-3</v>
      </c>
      <c r="G535" s="53">
        <f>G534-G533</f>
        <v>-1.4284849166870117E-3</v>
      </c>
      <c r="H535" s="4"/>
    </row>
    <row r="536" spans="3:8" x14ac:dyDescent="0.3">
      <c r="G536" s="53"/>
      <c r="H536" s="4"/>
    </row>
    <row r="537" spans="3:8" x14ac:dyDescent="0.3">
      <c r="C537" s="142" t="s">
        <v>8</v>
      </c>
      <c r="F537" s="53">
        <f>F15+F37+F370</f>
        <v>100576742.59999999</v>
      </c>
      <c r="G537" s="53">
        <f>G15+G37+G370</f>
        <v>100520274.22</v>
      </c>
      <c r="H537" s="4"/>
    </row>
    <row r="538" spans="3:8" x14ac:dyDescent="0.3">
      <c r="C538" s="142" t="s">
        <v>26</v>
      </c>
      <c r="F538" s="53">
        <f>F133</f>
        <v>1348180</v>
      </c>
      <c r="G538" s="53">
        <f>G133</f>
        <v>1401668</v>
      </c>
      <c r="H538" s="4"/>
    </row>
    <row r="539" spans="3:8" x14ac:dyDescent="0.3">
      <c r="C539" s="142" t="s">
        <v>42</v>
      </c>
      <c r="F539" s="53">
        <f>F140</f>
        <v>440000</v>
      </c>
      <c r="G539" s="53">
        <f>G140</f>
        <v>440000</v>
      </c>
      <c r="H539" s="4"/>
    </row>
    <row r="540" spans="3:8" x14ac:dyDescent="0.3">
      <c r="C540" s="142" t="s">
        <v>46</v>
      </c>
      <c r="F540" s="53">
        <f>F151</f>
        <v>12961514.17</v>
      </c>
      <c r="G540" s="53">
        <f>G151</f>
        <v>14188514.17</v>
      </c>
      <c r="H540" s="4"/>
    </row>
    <row r="541" spans="3:8" x14ac:dyDescent="0.3">
      <c r="C541" s="142" t="s">
        <v>55</v>
      </c>
      <c r="F541" s="53">
        <f>F183</f>
        <v>29634370.299999997</v>
      </c>
      <c r="G541" s="53">
        <f>G183</f>
        <v>29634370.300000001</v>
      </c>
      <c r="H541" s="4"/>
    </row>
    <row r="542" spans="3:8" x14ac:dyDescent="0.3">
      <c r="C542" s="142" t="s">
        <v>65</v>
      </c>
      <c r="F542" s="53">
        <f>F253</f>
        <v>515000</v>
      </c>
      <c r="G542" s="53">
        <f>G253</f>
        <v>515000</v>
      </c>
      <c r="H542" s="4"/>
    </row>
    <row r="543" spans="3:8" x14ac:dyDescent="0.3">
      <c r="C543" s="142" t="s">
        <v>70</v>
      </c>
      <c r="F543" s="53">
        <f>F269+F402</f>
        <v>510895956.51000005</v>
      </c>
      <c r="G543" s="53">
        <f>G269+G402</f>
        <v>537422477.88</v>
      </c>
      <c r="H543" s="4"/>
    </row>
    <row r="544" spans="3:8" x14ac:dyDescent="0.3">
      <c r="C544" s="142" t="s">
        <v>80</v>
      </c>
      <c r="F544" s="53">
        <f>F283</f>
        <v>25331095.880000003</v>
      </c>
      <c r="G544" s="53">
        <f>G283</f>
        <v>25672291.100000001</v>
      </c>
      <c r="H544" s="4"/>
    </row>
    <row r="545" spans="1:8" x14ac:dyDescent="0.3">
      <c r="C545" s="142" t="s">
        <v>86</v>
      </c>
      <c r="F545" s="53">
        <f>F308+F505</f>
        <v>26150817.98</v>
      </c>
      <c r="G545" s="53">
        <f>G308+G505</f>
        <v>44848642.740000002</v>
      </c>
      <c r="H545" s="4"/>
    </row>
    <row r="546" spans="1:8" x14ac:dyDescent="0.3">
      <c r="C546" s="142" t="s">
        <v>101</v>
      </c>
      <c r="F546" s="53">
        <f>F344+F519</f>
        <v>2249284</v>
      </c>
      <c r="G546" s="53">
        <f>G344+G519</f>
        <v>711000</v>
      </c>
      <c r="H546" s="4"/>
    </row>
    <row r="547" spans="1:8" x14ac:dyDescent="0.3">
      <c r="C547" s="23">
        <v>1200</v>
      </c>
      <c r="F547" s="53">
        <f>F362</f>
        <v>1000000</v>
      </c>
      <c r="G547" s="53">
        <f>G362</f>
        <v>1000000</v>
      </c>
      <c r="H547" s="4"/>
    </row>
    <row r="548" spans="1:8" s="146" customFormat="1" x14ac:dyDescent="0.3">
      <c r="A548" s="143"/>
      <c r="B548" s="144"/>
      <c r="C548" s="144"/>
      <c r="D548" s="144"/>
      <c r="E548" s="144"/>
      <c r="F548" s="145">
        <f>SUM(F537:F547)</f>
        <v>711102961.44000006</v>
      </c>
      <c r="G548" s="145">
        <f>SUM(G537:G547)</f>
        <v>756354238.40999997</v>
      </c>
      <c r="H548" s="101"/>
    </row>
    <row r="549" spans="1:8" x14ac:dyDescent="0.3"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D552" s="23" t="s">
        <v>469</v>
      </c>
      <c r="F552" s="184">
        <f>F313+F334+F339</f>
        <v>19100255.949999999</v>
      </c>
      <c r="G552" s="184">
        <f>G313+G334+G339</f>
        <v>19518673.16</v>
      </c>
      <c r="H552" s="4"/>
    </row>
    <row r="553" spans="1:8" x14ac:dyDescent="0.3">
      <c r="H553" s="4"/>
    </row>
    <row r="554" spans="1:8" x14ac:dyDescent="0.3"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  <row r="780" spans="1:8" x14ac:dyDescent="0.3">
      <c r="A780" s="23"/>
      <c r="F780" s="23"/>
      <c r="G780" s="23"/>
      <c r="H780" s="4"/>
    </row>
    <row r="781" spans="1:8" x14ac:dyDescent="0.3">
      <c r="A781" s="23"/>
      <c r="F781" s="23"/>
      <c r="G781" s="23"/>
      <c r="H781" s="4"/>
    </row>
    <row r="782" spans="1:8" x14ac:dyDescent="0.3">
      <c r="A782" s="23"/>
      <c r="F782" s="23"/>
      <c r="G782" s="23"/>
      <c r="H782" s="4"/>
    </row>
  </sheetData>
  <autoFilter ref="A14:WVL527"/>
  <mergeCells count="3">
    <mergeCell ref="A10:G10"/>
    <mergeCell ref="A11:G11"/>
    <mergeCell ref="A527:E527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7"/>
  <sheetViews>
    <sheetView view="pageBreakPreview" zoomScale="98" zoomScaleNormal="100" zoomScaleSheetLayoutView="98" workbookViewId="0">
      <selection activeCell="E495" sqref="E495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749</v>
      </c>
    </row>
    <row r="2" spans="1:7" x14ac:dyDescent="0.3">
      <c r="E2" s="77" t="s">
        <v>778</v>
      </c>
    </row>
    <row r="3" spans="1:7" x14ac:dyDescent="0.3">
      <c r="E3" s="77" t="s">
        <v>575</v>
      </c>
    </row>
    <row r="4" spans="1:7" x14ac:dyDescent="0.3">
      <c r="D4" s="232"/>
      <c r="E4" s="232"/>
    </row>
    <row r="5" spans="1:7" x14ac:dyDescent="0.3">
      <c r="E5" s="77" t="s">
        <v>256</v>
      </c>
    </row>
    <row r="6" spans="1:7" x14ac:dyDescent="0.3">
      <c r="E6" s="77" t="s">
        <v>699</v>
      </c>
    </row>
    <row r="7" spans="1:7" x14ac:dyDescent="0.3">
      <c r="E7" s="77" t="s">
        <v>698</v>
      </c>
    </row>
    <row r="8" spans="1:7" x14ac:dyDescent="0.3">
      <c r="E8" s="77" t="s">
        <v>700</v>
      </c>
    </row>
    <row r="9" spans="1:7" x14ac:dyDescent="0.3">
      <c r="A9" s="233" t="s">
        <v>196</v>
      </c>
      <c r="B9" s="234"/>
      <c r="C9" s="234"/>
      <c r="D9" s="234"/>
      <c r="E9" s="234"/>
    </row>
    <row r="10" spans="1:7" x14ac:dyDescent="0.3">
      <c r="A10" s="227" t="s">
        <v>573</v>
      </c>
      <c r="B10" s="235"/>
      <c r="C10" s="235"/>
      <c r="D10" s="235"/>
      <c r="E10" s="235"/>
    </row>
    <row r="11" spans="1:7" x14ac:dyDescent="0.3">
      <c r="A11" s="227" t="s">
        <v>751</v>
      </c>
      <c r="B11" s="227"/>
      <c r="C11" s="227"/>
      <c r="D11" s="227"/>
      <c r="E11" s="227"/>
    </row>
    <row r="12" spans="1:7" x14ac:dyDescent="0.3">
      <c r="A12" s="227" t="s">
        <v>259</v>
      </c>
      <c r="B12" s="227"/>
      <c r="C12" s="227"/>
      <c r="D12" s="227"/>
      <c r="E12" s="227"/>
    </row>
    <row r="13" spans="1:7" x14ac:dyDescent="0.3">
      <c r="A13" s="227" t="s">
        <v>260</v>
      </c>
      <c r="B13" s="227"/>
      <c r="C13" s="227"/>
      <c r="D13" s="227"/>
      <c r="E13" s="227"/>
    </row>
    <row r="14" spans="1:7" x14ac:dyDescent="0.3">
      <c r="A14" s="198"/>
      <c r="B14" s="55"/>
      <c r="C14" s="55"/>
      <c r="D14" s="55"/>
      <c r="E14" s="66" t="s">
        <v>414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E17+E22+E44+E37+E50+E72+E67</f>
        <v>117711167.42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2553391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2553391</v>
      </c>
    </row>
    <row r="19" spans="1:5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>E20</f>
        <v>2553391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>E21</f>
        <v>2553391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2553391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f>5500</f>
        <v>5500</v>
      </c>
    </row>
    <row r="34" spans="1:5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23271932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23271932</v>
      </c>
    </row>
    <row r="39" spans="1:5" ht="39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23271932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23179932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23179932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9574015.1400000006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E52+E59+E64</f>
        <v>9574015.1400000006</v>
      </c>
    </row>
    <row r="52" spans="1:5" ht="39.75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7119486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6772153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6247213+352000+172940</f>
        <v>6772153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346333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v>346333</v>
      </c>
    </row>
    <row r="57" spans="1:5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E60+E62</f>
        <v>1684847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1684847</v>
      </c>
    </row>
    <row r="61" spans="1:5" ht="16.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v>1684847</v>
      </c>
    </row>
    <row r="62" spans="1:5" ht="17.25" hidden="1" customHeight="1" outlineLevel="6" x14ac:dyDescent="0.25">
      <c r="A62" s="46" t="s">
        <v>15</v>
      </c>
      <c r="B62" s="47" t="s">
        <v>10</v>
      </c>
      <c r="C62" s="47" t="s">
        <v>143</v>
      </c>
      <c r="D62" s="47" t="s">
        <v>16</v>
      </c>
      <c r="E62" s="85">
        <f>E63</f>
        <v>0</v>
      </c>
    </row>
    <row r="63" spans="1:5" ht="17.25" hidden="1" customHeight="1" outlineLevel="6" x14ac:dyDescent="0.25">
      <c r="A63" s="46" t="s">
        <v>17</v>
      </c>
      <c r="B63" s="47" t="s">
        <v>10</v>
      </c>
      <c r="C63" s="47" t="s">
        <v>143</v>
      </c>
      <c r="D63" s="47" t="s">
        <v>18</v>
      </c>
      <c r="E63" s="85">
        <v>0</v>
      </c>
    </row>
    <row r="64" spans="1:5" ht="19.5" customHeight="1" outlineLevel="4" collapsed="1" x14ac:dyDescent="0.25">
      <c r="A64" s="46" t="s">
        <v>526</v>
      </c>
      <c r="B64" s="47" t="s">
        <v>10</v>
      </c>
      <c r="C64" s="47" t="s">
        <v>566</v>
      </c>
      <c r="D64" s="47" t="s">
        <v>6</v>
      </c>
      <c r="E64" s="85">
        <f>E65</f>
        <v>769682.14</v>
      </c>
    </row>
    <row r="65" spans="1:5" ht="60" customHeight="1" outlineLevel="5" x14ac:dyDescent="0.25">
      <c r="A65" s="46" t="s">
        <v>11</v>
      </c>
      <c r="B65" s="47" t="s">
        <v>10</v>
      </c>
      <c r="C65" s="47" t="s">
        <v>566</v>
      </c>
      <c r="D65" s="47" t="s">
        <v>12</v>
      </c>
      <c r="E65" s="85">
        <f>E66</f>
        <v>769682.14</v>
      </c>
    </row>
    <row r="66" spans="1:5" ht="19.5" customHeight="1" outlineLevel="6" x14ac:dyDescent="0.25">
      <c r="A66" s="46" t="s">
        <v>13</v>
      </c>
      <c r="B66" s="47" t="s">
        <v>10</v>
      </c>
      <c r="C66" s="47" t="s">
        <v>566</v>
      </c>
      <c r="D66" s="47" t="s">
        <v>14</v>
      </c>
      <c r="E66" s="85">
        <v>769682.14</v>
      </c>
    </row>
    <row r="67" spans="1:5" ht="19.5" customHeight="1" outlineLevel="6" x14ac:dyDescent="0.25">
      <c r="A67" s="46" t="s">
        <v>748</v>
      </c>
      <c r="B67" s="47" t="s">
        <v>745</v>
      </c>
      <c r="C67" s="47" t="s">
        <v>126</v>
      </c>
      <c r="D67" s="47" t="s">
        <v>6</v>
      </c>
      <c r="E67" s="85">
        <f>E68</f>
        <v>869164.66999999993</v>
      </c>
    </row>
    <row r="68" spans="1:5" ht="19.5" customHeight="1" outlineLevel="6" x14ac:dyDescent="0.25">
      <c r="A68" s="46" t="s">
        <v>132</v>
      </c>
      <c r="B68" s="47" t="s">
        <v>745</v>
      </c>
      <c r="C68" s="47" t="s">
        <v>127</v>
      </c>
      <c r="D68" s="47" t="s">
        <v>6</v>
      </c>
      <c r="E68" s="85">
        <f>E69</f>
        <v>869164.66999999993</v>
      </c>
    </row>
    <row r="69" spans="1:5" ht="19.5" customHeight="1" outlineLevel="6" x14ac:dyDescent="0.25">
      <c r="A69" s="46" t="s">
        <v>747</v>
      </c>
      <c r="B69" s="47" t="s">
        <v>745</v>
      </c>
      <c r="C69" s="47" t="s">
        <v>750</v>
      </c>
      <c r="D69" s="47" t="s">
        <v>6</v>
      </c>
      <c r="E69" s="85">
        <f>E70</f>
        <v>869164.66999999993</v>
      </c>
    </row>
    <row r="70" spans="1:5" ht="19.5" customHeight="1" outlineLevel="6" x14ac:dyDescent="0.25">
      <c r="A70" s="46" t="s">
        <v>19</v>
      </c>
      <c r="B70" s="47" t="s">
        <v>745</v>
      </c>
      <c r="C70" s="47" t="s">
        <v>750</v>
      </c>
      <c r="D70" s="47" t="s">
        <v>20</v>
      </c>
      <c r="E70" s="85">
        <f>E71</f>
        <v>869164.66999999993</v>
      </c>
    </row>
    <row r="71" spans="1:5" ht="19.5" customHeight="1" outlineLevel="6" x14ac:dyDescent="0.25">
      <c r="A71" s="46" t="s">
        <v>746</v>
      </c>
      <c r="B71" s="47" t="s">
        <v>745</v>
      </c>
      <c r="C71" s="47" t="s">
        <v>750</v>
      </c>
      <c r="D71" s="47" t="s">
        <v>744</v>
      </c>
      <c r="E71" s="85">
        <f>1049164.67-180000</f>
        <v>869164.66999999993</v>
      </c>
    </row>
    <row r="72" spans="1:5" outlineLevel="1" x14ac:dyDescent="0.25">
      <c r="A72" s="46" t="s">
        <v>23</v>
      </c>
      <c r="B72" s="47" t="s">
        <v>24</v>
      </c>
      <c r="C72" s="47" t="s">
        <v>126</v>
      </c>
      <c r="D72" s="47" t="s">
        <v>6</v>
      </c>
      <c r="E72" s="85">
        <f>E73+E98+E103+E111+E118</f>
        <v>76356685.129999995</v>
      </c>
    </row>
    <row r="73" spans="1:5" ht="37.5" outlineLevel="2" x14ac:dyDescent="0.25">
      <c r="A73" s="79" t="s">
        <v>385</v>
      </c>
      <c r="B73" s="62" t="s">
        <v>24</v>
      </c>
      <c r="C73" s="62" t="s">
        <v>128</v>
      </c>
      <c r="D73" s="62" t="s">
        <v>6</v>
      </c>
      <c r="E73" s="85">
        <f>E74+E81+E91</f>
        <v>24888255.09</v>
      </c>
    </row>
    <row r="74" spans="1:5" ht="37.5" outlineLevel="3" x14ac:dyDescent="0.25">
      <c r="A74" s="46" t="s">
        <v>214</v>
      </c>
      <c r="B74" s="47" t="s">
        <v>24</v>
      </c>
      <c r="C74" s="47" t="s">
        <v>317</v>
      </c>
      <c r="D74" s="47" t="s">
        <v>6</v>
      </c>
      <c r="E74" s="85">
        <f>E75+E78</f>
        <v>883385</v>
      </c>
    </row>
    <row r="75" spans="1:5" outlineLevel="4" x14ac:dyDescent="0.25">
      <c r="A75" s="46" t="s">
        <v>325</v>
      </c>
      <c r="B75" s="47" t="s">
        <v>24</v>
      </c>
      <c r="C75" s="47" t="s">
        <v>318</v>
      </c>
      <c r="D75" s="47" t="s">
        <v>6</v>
      </c>
      <c r="E75" s="85">
        <f>E76</f>
        <v>833385</v>
      </c>
    </row>
    <row r="76" spans="1:5" ht="16.5" customHeight="1" outlineLevel="5" x14ac:dyDescent="0.25">
      <c r="A76" s="46" t="s">
        <v>15</v>
      </c>
      <c r="B76" s="47" t="s">
        <v>24</v>
      </c>
      <c r="C76" s="47" t="s">
        <v>318</v>
      </c>
      <c r="D76" s="47" t="s">
        <v>16</v>
      </c>
      <c r="E76" s="85">
        <f>E77</f>
        <v>833385</v>
      </c>
    </row>
    <row r="77" spans="1:5" ht="21" customHeight="1" outlineLevel="6" x14ac:dyDescent="0.25">
      <c r="A77" s="46" t="s">
        <v>17</v>
      </c>
      <c r="B77" s="47" t="s">
        <v>24</v>
      </c>
      <c r="C77" s="47" t="s">
        <v>318</v>
      </c>
      <c r="D77" s="47" t="s">
        <v>18</v>
      </c>
      <c r="E77" s="85">
        <f>212385+31000+20000+570000</f>
        <v>833385</v>
      </c>
    </row>
    <row r="78" spans="1:5" outlineLevel="4" x14ac:dyDescent="0.25">
      <c r="A78" s="46" t="s">
        <v>326</v>
      </c>
      <c r="B78" s="47" t="s">
        <v>24</v>
      </c>
      <c r="C78" s="47" t="s">
        <v>327</v>
      </c>
      <c r="D78" s="47" t="s">
        <v>6</v>
      </c>
      <c r="E78" s="85">
        <f>E79</f>
        <v>50000</v>
      </c>
    </row>
    <row r="79" spans="1:5" ht="19.5" customHeight="1" outlineLevel="5" x14ac:dyDescent="0.25">
      <c r="A79" s="46" t="s">
        <v>15</v>
      </c>
      <c r="B79" s="47" t="s">
        <v>24</v>
      </c>
      <c r="C79" s="47" t="s">
        <v>327</v>
      </c>
      <c r="D79" s="47" t="s">
        <v>16</v>
      </c>
      <c r="E79" s="85">
        <f>E80</f>
        <v>50000</v>
      </c>
    </row>
    <row r="80" spans="1:5" ht="20.25" customHeight="1" outlineLevel="6" x14ac:dyDescent="0.25">
      <c r="A80" s="46" t="s">
        <v>17</v>
      </c>
      <c r="B80" s="47" t="s">
        <v>24</v>
      </c>
      <c r="C80" s="47" t="s">
        <v>327</v>
      </c>
      <c r="D80" s="47" t="s">
        <v>18</v>
      </c>
      <c r="E80" s="85">
        <f>50000</f>
        <v>50000</v>
      </c>
    </row>
    <row r="81" spans="1:5" ht="37.5" outlineLevel="6" x14ac:dyDescent="0.25">
      <c r="A81" s="46" t="s">
        <v>216</v>
      </c>
      <c r="B81" s="47" t="s">
        <v>24</v>
      </c>
      <c r="C81" s="47" t="s">
        <v>232</v>
      </c>
      <c r="D81" s="47" t="s">
        <v>6</v>
      </c>
      <c r="E81" s="85">
        <f>E82</f>
        <v>20952310.09</v>
      </c>
    </row>
    <row r="82" spans="1:5" ht="37.5" outlineLevel="4" x14ac:dyDescent="0.25">
      <c r="A82" s="46" t="s">
        <v>33</v>
      </c>
      <c r="B82" s="47" t="s">
        <v>24</v>
      </c>
      <c r="C82" s="47" t="s">
        <v>130</v>
      </c>
      <c r="D82" s="47" t="s">
        <v>6</v>
      </c>
      <c r="E82" s="85">
        <f>E83+E85+E89+E87</f>
        <v>20952310.09</v>
      </c>
    </row>
    <row r="83" spans="1:5" ht="55.5" customHeight="1" outlineLevel="5" x14ac:dyDescent="0.25">
      <c r="A83" s="46" t="s">
        <v>11</v>
      </c>
      <c r="B83" s="47" t="s">
        <v>24</v>
      </c>
      <c r="C83" s="47" t="s">
        <v>130</v>
      </c>
      <c r="D83" s="47" t="s">
        <v>12</v>
      </c>
      <c r="E83" s="85">
        <f>E84</f>
        <v>10177370</v>
      </c>
    </row>
    <row r="84" spans="1:5" outlineLevel="6" x14ac:dyDescent="0.25">
      <c r="A84" s="46" t="s">
        <v>34</v>
      </c>
      <c r="B84" s="47" t="s">
        <v>24</v>
      </c>
      <c r="C84" s="47" t="s">
        <v>130</v>
      </c>
      <c r="D84" s="47" t="s">
        <v>35</v>
      </c>
      <c r="E84" s="85">
        <v>10177370</v>
      </c>
    </row>
    <row r="85" spans="1:5" ht="18.75" customHeight="1" outlineLevel="5" x14ac:dyDescent="0.25">
      <c r="A85" s="46" t="s">
        <v>15</v>
      </c>
      <c r="B85" s="47" t="s">
        <v>24</v>
      </c>
      <c r="C85" s="47" t="s">
        <v>130</v>
      </c>
      <c r="D85" s="47" t="s">
        <v>16</v>
      </c>
      <c r="E85" s="85">
        <f>E86</f>
        <v>9999670.0899999999</v>
      </c>
    </row>
    <row r="86" spans="1:5" ht="20.25" customHeight="1" outlineLevel="6" x14ac:dyDescent="0.25">
      <c r="A86" s="46" t="s">
        <v>17</v>
      </c>
      <c r="B86" s="47" t="s">
        <v>24</v>
      </c>
      <c r="C86" s="47" t="s">
        <v>130</v>
      </c>
      <c r="D86" s="47" t="s">
        <v>18</v>
      </c>
      <c r="E86" s="85">
        <f>7657000+2342670.09</f>
        <v>9999670.0899999999</v>
      </c>
    </row>
    <row r="87" spans="1:5" ht="20.25" customHeight="1" outlineLevel="6" x14ac:dyDescent="0.25">
      <c r="A87" s="46" t="s">
        <v>90</v>
      </c>
      <c r="B87" s="47" t="s">
        <v>24</v>
      </c>
      <c r="C87" s="47" t="s">
        <v>130</v>
      </c>
      <c r="D87" s="47" t="s">
        <v>91</v>
      </c>
      <c r="E87" s="85">
        <f>E88</f>
        <v>4000</v>
      </c>
    </row>
    <row r="88" spans="1:5" ht="20.25" customHeight="1" outlineLevel="6" x14ac:dyDescent="0.25">
      <c r="A88" s="46" t="s">
        <v>97</v>
      </c>
      <c r="B88" s="47" t="s">
        <v>24</v>
      </c>
      <c r="C88" s="47" t="s">
        <v>130</v>
      </c>
      <c r="D88" s="47" t="s">
        <v>98</v>
      </c>
      <c r="E88" s="85">
        <v>4000</v>
      </c>
    </row>
    <row r="89" spans="1:5" outlineLevel="5" x14ac:dyDescent="0.25">
      <c r="A89" s="46" t="s">
        <v>19</v>
      </c>
      <c r="B89" s="47" t="s">
        <v>24</v>
      </c>
      <c r="C89" s="47" t="s">
        <v>130</v>
      </c>
      <c r="D89" s="47" t="s">
        <v>20</v>
      </c>
      <c r="E89" s="85">
        <f>E90</f>
        <v>771270</v>
      </c>
    </row>
    <row r="90" spans="1:5" outlineLevel="6" x14ac:dyDescent="0.25">
      <c r="A90" s="46" t="s">
        <v>21</v>
      </c>
      <c r="B90" s="47" t="s">
        <v>24</v>
      </c>
      <c r="C90" s="47" t="s">
        <v>130</v>
      </c>
      <c r="D90" s="47" t="s">
        <v>22</v>
      </c>
      <c r="E90" s="85">
        <f>771270</f>
        <v>771270</v>
      </c>
    </row>
    <row r="91" spans="1:5" outlineLevel="6" x14ac:dyDescent="0.25">
      <c r="A91" s="48" t="s">
        <v>743</v>
      </c>
      <c r="B91" s="47" t="s">
        <v>24</v>
      </c>
      <c r="C91" s="47" t="s">
        <v>272</v>
      </c>
      <c r="D91" s="47" t="s">
        <v>6</v>
      </c>
      <c r="E91" s="85">
        <f>E92+E95</f>
        <v>3052560</v>
      </c>
    </row>
    <row r="92" spans="1:5" ht="37.5" outlineLevel="6" x14ac:dyDescent="0.25">
      <c r="A92" s="48" t="s">
        <v>769</v>
      </c>
      <c r="B92" s="47" t="s">
        <v>24</v>
      </c>
      <c r="C92" s="47" t="s">
        <v>742</v>
      </c>
      <c r="D92" s="47" t="s">
        <v>6</v>
      </c>
      <c r="E92" s="85">
        <f>E93</f>
        <v>1601460</v>
      </c>
    </row>
    <row r="93" spans="1:5" ht="37.5" outlineLevel="6" x14ac:dyDescent="0.25">
      <c r="A93" s="46" t="s">
        <v>15</v>
      </c>
      <c r="B93" s="47" t="s">
        <v>24</v>
      </c>
      <c r="C93" s="47" t="s">
        <v>741</v>
      </c>
      <c r="D93" s="47" t="s">
        <v>16</v>
      </c>
      <c r="E93" s="85">
        <f>E94</f>
        <v>1601460</v>
      </c>
    </row>
    <row r="94" spans="1:5" ht="37.5" outlineLevel="6" x14ac:dyDescent="0.25">
      <c r="A94" s="46" t="s">
        <v>17</v>
      </c>
      <c r="B94" s="47" t="s">
        <v>24</v>
      </c>
      <c r="C94" s="47" t="s">
        <v>741</v>
      </c>
      <c r="D94" s="47" t="s">
        <v>18</v>
      </c>
      <c r="E94" s="85">
        <v>1601460</v>
      </c>
    </row>
    <row r="95" spans="1:5" ht="37.5" outlineLevel="6" x14ac:dyDescent="0.25">
      <c r="A95" s="46" t="s">
        <v>740</v>
      </c>
      <c r="B95" s="47" t="s">
        <v>24</v>
      </c>
      <c r="C95" s="47" t="s">
        <v>742</v>
      </c>
      <c r="D95" s="47" t="s">
        <v>6</v>
      </c>
      <c r="E95" s="85">
        <f>E96</f>
        <v>1451100</v>
      </c>
    </row>
    <row r="96" spans="1:5" ht="37.5" outlineLevel="6" x14ac:dyDescent="0.25">
      <c r="A96" s="46" t="s">
        <v>15</v>
      </c>
      <c r="B96" s="47" t="s">
        <v>24</v>
      </c>
      <c r="C96" s="47" t="s">
        <v>739</v>
      </c>
      <c r="D96" s="47" t="s">
        <v>16</v>
      </c>
      <c r="E96" s="85">
        <f>E97</f>
        <v>1451100</v>
      </c>
    </row>
    <row r="97" spans="1:5" ht="37.5" outlineLevel="6" x14ac:dyDescent="0.25">
      <c r="A97" s="46" t="s">
        <v>17</v>
      </c>
      <c r="B97" s="47" t="s">
        <v>24</v>
      </c>
      <c r="C97" s="47" t="s">
        <v>739</v>
      </c>
      <c r="D97" s="47" t="s">
        <v>18</v>
      </c>
      <c r="E97" s="85">
        <v>1451100</v>
      </c>
    </row>
    <row r="98" spans="1:5" ht="37.5" outlineLevel="6" x14ac:dyDescent="0.25">
      <c r="A98" s="79" t="s">
        <v>439</v>
      </c>
      <c r="B98" s="62" t="s">
        <v>24</v>
      </c>
      <c r="C98" s="62" t="s">
        <v>131</v>
      </c>
      <c r="D98" s="62" t="s">
        <v>6</v>
      </c>
      <c r="E98" s="85">
        <f>E99</f>
        <v>50000</v>
      </c>
    </row>
    <row r="99" spans="1:5" outlineLevel="6" x14ac:dyDescent="0.25">
      <c r="A99" s="46" t="s">
        <v>328</v>
      </c>
      <c r="B99" s="47" t="s">
        <v>24</v>
      </c>
      <c r="C99" s="47" t="s">
        <v>234</v>
      </c>
      <c r="D99" s="47" t="s">
        <v>6</v>
      </c>
      <c r="E99" s="85">
        <f>E100</f>
        <v>50000</v>
      </c>
    </row>
    <row r="100" spans="1:5" ht="37.5" outlineLevel="6" x14ac:dyDescent="0.25">
      <c r="A100" s="46" t="s">
        <v>329</v>
      </c>
      <c r="B100" s="47" t="s">
        <v>24</v>
      </c>
      <c r="C100" s="47" t="s">
        <v>330</v>
      </c>
      <c r="D100" s="47" t="s">
        <v>6</v>
      </c>
      <c r="E100" s="85">
        <f>E101</f>
        <v>50000</v>
      </c>
    </row>
    <row r="101" spans="1:5" ht="37.5" outlineLevel="6" x14ac:dyDescent="0.25">
      <c r="A101" s="46" t="s">
        <v>15</v>
      </c>
      <c r="B101" s="47" t="s">
        <v>24</v>
      </c>
      <c r="C101" s="47" t="s">
        <v>330</v>
      </c>
      <c r="D101" s="47" t="s">
        <v>16</v>
      </c>
      <c r="E101" s="85">
        <f>E102</f>
        <v>50000</v>
      </c>
    </row>
    <row r="102" spans="1:5" ht="20.25" customHeight="1" outlineLevel="6" x14ac:dyDescent="0.25">
      <c r="A102" s="46" t="s">
        <v>17</v>
      </c>
      <c r="B102" s="47" t="s">
        <v>24</v>
      </c>
      <c r="C102" s="47" t="s">
        <v>330</v>
      </c>
      <c r="D102" s="47" t="s">
        <v>18</v>
      </c>
      <c r="E102" s="85">
        <f>50000</f>
        <v>50000</v>
      </c>
    </row>
    <row r="103" spans="1:5" ht="33.75" customHeight="1" outlineLevel="6" x14ac:dyDescent="0.25">
      <c r="A103" s="79" t="s">
        <v>440</v>
      </c>
      <c r="B103" s="62" t="s">
        <v>24</v>
      </c>
      <c r="C103" s="62" t="s">
        <v>319</v>
      </c>
      <c r="D103" s="62" t="s">
        <v>6</v>
      </c>
      <c r="E103" s="85">
        <f>E104</f>
        <v>2392285</v>
      </c>
    </row>
    <row r="104" spans="1:5" ht="36.75" customHeight="1" outlineLevel="6" x14ac:dyDescent="0.25">
      <c r="A104" s="49" t="s">
        <v>331</v>
      </c>
      <c r="B104" s="47" t="s">
        <v>24</v>
      </c>
      <c r="C104" s="47" t="s">
        <v>321</v>
      </c>
      <c r="D104" s="47" t="s">
        <v>6</v>
      </c>
      <c r="E104" s="85">
        <f>E105+E108</f>
        <v>2392285</v>
      </c>
    </row>
    <row r="105" spans="1:5" ht="37.5" outlineLevel="6" x14ac:dyDescent="0.25">
      <c r="A105" s="49" t="s">
        <v>332</v>
      </c>
      <c r="B105" s="47" t="s">
        <v>24</v>
      </c>
      <c r="C105" s="47" t="s">
        <v>333</v>
      </c>
      <c r="D105" s="47" t="s">
        <v>6</v>
      </c>
      <c r="E105" s="85">
        <f>E106</f>
        <v>2349785</v>
      </c>
    </row>
    <row r="106" spans="1:5" ht="23.25" customHeight="1" outlineLevel="6" x14ac:dyDescent="0.25">
      <c r="A106" s="46" t="s">
        <v>15</v>
      </c>
      <c r="B106" s="47" t="s">
        <v>24</v>
      </c>
      <c r="C106" s="47" t="s">
        <v>333</v>
      </c>
      <c r="D106" s="47" t="s">
        <v>16</v>
      </c>
      <c r="E106" s="85">
        <f>E107</f>
        <v>2349785</v>
      </c>
    </row>
    <row r="107" spans="1:5" ht="21.75" customHeight="1" outlineLevel="6" x14ac:dyDescent="0.25">
      <c r="A107" s="46" t="s">
        <v>17</v>
      </c>
      <c r="B107" s="47" t="s">
        <v>24</v>
      </c>
      <c r="C107" s="47" t="s">
        <v>333</v>
      </c>
      <c r="D107" s="47" t="s">
        <v>18</v>
      </c>
      <c r="E107" s="85">
        <f>1890470+459315</f>
        <v>2349785</v>
      </c>
    </row>
    <row r="108" spans="1:5" ht="21" customHeight="1" outlineLevel="6" x14ac:dyDescent="0.25">
      <c r="A108" s="49" t="s">
        <v>334</v>
      </c>
      <c r="B108" s="47" t="s">
        <v>24</v>
      </c>
      <c r="C108" s="47" t="s">
        <v>322</v>
      </c>
      <c r="D108" s="47" t="s">
        <v>6</v>
      </c>
      <c r="E108" s="85">
        <f>E109</f>
        <v>42500</v>
      </c>
    </row>
    <row r="109" spans="1:5" ht="21" customHeight="1" outlineLevel="6" x14ac:dyDescent="0.25">
      <c r="A109" s="46" t="s">
        <v>15</v>
      </c>
      <c r="B109" s="47" t="s">
        <v>24</v>
      </c>
      <c r="C109" s="47" t="s">
        <v>322</v>
      </c>
      <c r="D109" s="47" t="s">
        <v>16</v>
      </c>
      <c r="E109" s="85">
        <f>E110</f>
        <v>42500</v>
      </c>
    </row>
    <row r="110" spans="1:5" ht="21" customHeight="1" outlineLevel="6" x14ac:dyDescent="0.25">
      <c r="A110" s="46" t="s">
        <v>17</v>
      </c>
      <c r="B110" s="47" t="s">
        <v>24</v>
      </c>
      <c r="C110" s="47" t="s">
        <v>322</v>
      </c>
      <c r="D110" s="47" t="s">
        <v>18</v>
      </c>
      <c r="E110" s="85">
        <f>42500</f>
        <v>42500</v>
      </c>
    </row>
    <row r="111" spans="1:5" ht="38.25" customHeight="1" outlineLevel="6" x14ac:dyDescent="0.25">
      <c r="A111" s="79" t="s">
        <v>386</v>
      </c>
      <c r="B111" s="62" t="s">
        <v>24</v>
      </c>
      <c r="C111" s="62" t="s">
        <v>335</v>
      </c>
      <c r="D111" s="62" t="s">
        <v>6</v>
      </c>
      <c r="E111" s="85">
        <f>E112</f>
        <v>5413142.1600000001</v>
      </c>
    </row>
    <row r="112" spans="1:5" ht="37.5" outlineLevel="6" x14ac:dyDescent="0.25">
      <c r="A112" s="46" t="s">
        <v>215</v>
      </c>
      <c r="B112" s="47" t="s">
        <v>24</v>
      </c>
      <c r="C112" s="47" t="s">
        <v>336</v>
      </c>
      <c r="D112" s="47" t="s">
        <v>6</v>
      </c>
      <c r="E112" s="85">
        <f>E113</f>
        <v>5413142.1600000001</v>
      </c>
    </row>
    <row r="113" spans="1:5" ht="56.25" outlineLevel="6" x14ac:dyDescent="0.25">
      <c r="A113" s="46" t="s">
        <v>32</v>
      </c>
      <c r="B113" s="47" t="s">
        <v>24</v>
      </c>
      <c r="C113" s="47" t="s">
        <v>337</v>
      </c>
      <c r="D113" s="47" t="s">
        <v>6</v>
      </c>
      <c r="E113" s="85">
        <f>E114+E116</f>
        <v>5413142.1600000001</v>
      </c>
    </row>
    <row r="114" spans="1:5" ht="18" customHeight="1" outlineLevel="6" x14ac:dyDescent="0.25">
      <c r="A114" s="46" t="s">
        <v>15</v>
      </c>
      <c r="B114" s="47" t="s">
        <v>24</v>
      </c>
      <c r="C114" s="47" t="s">
        <v>337</v>
      </c>
      <c r="D114" s="47" t="s">
        <v>16</v>
      </c>
      <c r="E114" s="85">
        <f>E115</f>
        <v>5273142.16</v>
      </c>
    </row>
    <row r="115" spans="1:5" ht="18.75" customHeight="1" outlineLevel="6" x14ac:dyDescent="0.25">
      <c r="A115" s="46" t="s">
        <v>17</v>
      </c>
      <c r="B115" s="47" t="s">
        <v>24</v>
      </c>
      <c r="C115" s="47" t="s">
        <v>337</v>
      </c>
      <c r="D115" s="47" t="s">
        <v>18</v>
      </c>
      <c r="E115" s="85">
        <v>5273142.16</v>
      </c>
    </row>
    <row r="116" spans="1:5" outlineLevel="6" x14ac:dyDescent="0.25">
      <c r="A116" s="46" t="s">
        <v>19</v>
      </c>
      <c r="B116" s="47" t="s">
        <v>24</v>
      </c>
      <c r="C116" s="47" t="s">
        <v>337</v>
      </c>
      <c r="D116" s="47" t="s">
        <v>20</v>
      </c>
      <c r="E116" s="85">
        <f>E117</f>
        <v>140000</v>
      </c>
    </row>
    <row r="117" spans="1:5" outlineLevel="6" x14ac:dyDescent="0.25">
      <c r="A117" s="46" t="s">
        <v>21</v>
      </c>
      <c r="B117" s="47" t="s">
        <v>24</v>
      </c>
      <c r="C117" s="47" t="s">
        <v>337</v>
      </c>
      <c r="D117" s="47" t="s">
        <v>22</v>
      </c>
      <c r="E117" s="85">
        <f>140000</f>
        <v>140000</v>
      </c>
    </row>
    <row r="118" spans="1:5" outlineLevel="2" x14ac:dyDescent="0.25">
      <c r="A118" s="46" t="s">
        <v>198</v>
      </c>
      <c r="B118" s="47" t="s">
        <v>24</v>
      </c>
      <c r="C118" s="47" t="s">
        <v>127</v>
      </c>
      <c r="D118" s="47" t="s">
        <v>6</v>
      </c>
      <c r="E118" s="85">
        <f>E119+E128+E133+E136+E139+E124</f>
        <v>43613002.880000003</v>
      </c>
    </row>
    <row r="119" spans="1:5" ht="36.75" customHeight="1" outlineLevel="4" x14ac:dyDescent="0.25">
      <c r="A119" s="46" t="s">
        <v>522</v>
      </c>
      <c r="B119" s="47" t="s">
        <v>24</v>
      </c>
      <c r="C119" s="47" t="s">
        <v>523</v>
      </c>
      <c r="D119" s="47" t="s">
        <v>6</v>
      </c>
      <c r="E119" s="85">
        <f>E120+E122</f>
        <v>34085706.369999997</v>
      </c>
    </row>
    <row r="120" spans="1:5" ht="75" outlineLevel="5" x14ac:dyDescent="0.25">
      <c r="A120" s="46" t="s">
        <v>11</v>
      </c>
      <c r="B120" s="47" t="s">
        <v>24</v>
      </c>
      <c r="C120" s="47" t="s">
        <v>523</v>
      </c>
      <c r="D120" s="47" t="s">
        <v>12</v>
      </c>
      <c r="E120" s="85">
        <f>E121</f>
        <v>34065706.369999997</v>
      </c>
    </row>
    <row r="121" spans="1:5" ht="17.25" customHeight="1" outlineLevel="6" x14ac:dyDescent="0.25">
      <c r="A121" s="46" t="s">
        <v>13</v>
      </c>
      <c r="B121" s="47" t="s">
        <v>24</v>
      </c>
      <c r="C121" s="47" t="s">
        <v>523</v>
      </c>
      <c r="D121" s="47" t="s">
        <v>14</v>
      </c>
      <c r="E121" s="85">
        <v>34065706.369999997</v>
      </c>
    </row>
    <row r="122" spans="1:5" ht="17.25" customHeight="1" outlineLevel="6" x14ac:dyDescent="0.25">
      <c r="A122" s="46" t="s">
        <v>15</v>
      </c>
      <c r="B122" s="47" t="s">
        <v>24</v>
      </c>
      <c r="C122" s="47" t="s">
        <v>523</v>
      </c>
      <c r="D122" s="47" t="s">
        <v>16</v>
      </c>
      <c r="E122" s="85">
        <f>E123</f>
        <v>20000</v>
      </c>
    </row>
    <row r="123" spans="1:5" ht="21" customHeight="1" outlineLevel="6" x14ac:dyDescent="0.25">
      <c r="A123" s="46" t="s">
        <v>17</v>
      </c>
      <c r="B123" s="47" t="s">
        <v>24</v>
      </c>
      <c r="C123" s="47" t="s">
        <v>523</v>
      </c>
      <c r="D123" s="47" t="s">
        <v>18</v>
      </c>
      <c r="E123" s="85">
        <f>20000</f>
        <v>20000</v>
      </c>
    </row>
    <row r="124" spans="1:5" ht="39" customHeight="1" outlineLevel="6" x14ac:dyDescent="0.25">
      <c r="A124" s="46" t="s">
        <v>738</v>
      </c>
      <c r="B124" s="47" t="s">
        <v>24</v>
      </c>
      <c r="C124" s="47" t="s">
        <v>736</v>
      </c>
      <c r="D124" s="47" t="s">
        <v>6</v>
      </c>
      <c r="E124" s="85">
        <f>E125</f>
        <v>454002.59</v>
      </c>
    </row>
    <row r="125" spans="1:5" ht="21" customHeight="1" outlineLevel="6" x14ac:dyDescent="0.25">
      <c r="A125" s="46" t="s">
        <v>19</v>
      </c>
      <c r="B125" s="47" t="s">
        <v>24</v>
      </c>
      <c r="C125" s="47" t="s">
        <v>736</v>
      </c>
      <c r="D125" s="47" t="s">
        <v>20</v>
      </c>
      <c r="E125" s="85">
        <f>E127+E126</f>
        <v>454002.59</v>
      </c>
    </row>
    <row r="126" spans="1:5" ht="21" customHeight="1" outlineLevel="6" x14ac:dyDescent="0.25">
      <c r="A126" s="46" t="s">
        <v>767</v>
      </c>
      <c r="B126" s="47" t="s">
        <v>24</v>
      </c>
      <c r="C126" s="47" t="s">
        <v>736</v>
      </c>
      <c r="D126" s="47" t="s">
        <v>768</v>
      </c>
      <c r="E126" s="85">
        <v>61000</v>
      </c>
    </row>
    <row r="127" spans="1:5" ht="21" customHeight="1" outlineLevel="6" x14ac:dyDescent="0.25">
      <c r="A127" s="46" t="s">
        <v>737</v>
      </c>
      <c r="B127" s="47" t="s">
        <v>24</v>
      </c>
      <c r="C127" s="47" t="s">
        <v>736</v>
      </c>
      <c r="D127" s="47" t="s">
        <v>22</v>
      </c>
      <c r="E127" s="85">
        <v>393002.59</v>
      </c>
    </row>
    <row r="128" spans="1:5" ht="21" customHeight="1" outlineLevel="6" x14ac:dyDescent="0.25">
      <c r="A128" s="48" t="s">
        <v>645</v>
      </c>
      <c r="B128" s="47" t="s">
        <v>24</v>
      </c>
      <c r="C128" s="47" t="s">
        <v>646</v>
      </c>
      <c r="D128" s="47" t="s">
        <v>6</v>
      </c>
      <c r="E128" s="85">
        <f>E129+E131</f>
        <v>1357156.72</v>
      </c>
    </row>
    <row r="129" spans="1:5" ht="21" customHeight="1" outlineLevel="6" x14ac:dyDescent="0.25">
      <c r="A129" s="46" t="s">
        <v>15</v>
      </c>
      <c r="B129" s="47" t="s">
        <v>24</v>
      </c>
      <c r="C129" s="47" t="s">
        <v>646</v>
      </c>
      <c r="D129" s="47" t="s">
        <v>16</v>
      </c>
      <c r="E129" s="85">
        <f>E130</f>
        <v>153000</v>
      </c>
    </row>
    <row r="130" spans="1:5" ht="21" customHeight="1" outlineLevel="6" x14ac:dyDescent="0.25">
      <c r="A130" s="46" t="s">
        <v>17</v>
      </c>
      <c r="B130" s="47" t="s">
        <v>24</v>
      </c>
      <c r="C130" s="47" t="s">
        <v>646</v>
      </c>
      <c r="D130" s="47" t="s">
        <v>18</v>
      </c>
      <c r="E130" s="85">
        <v>153000</v>
      </c>
    </row>
    <row r="131" spans="1:5" ht="23.25" customHeight="1" outlineLevel="6" x14ac:dyDescent="0.25">
      <c r="A131" s="46" t="s">
        <v>90</v>
      </c>
      <c r="B131" s="47" t="s">
        <v>24</v>
      </c>
      <c r="C131" s="47" t="s">
        <v>646</v>
      </c>
      <c r="D131" s="47" t="s">
        <v>91</v>
      </c>
      <c r="E131" s="85">
        <f>E132</f>
        <v>1204156.72</v>
      </c>
    </row>
    <row r="132" spans="1:5" ht="39.75" customHeight="1" outlineLevel="6" x14ac:dyDescent="0.25">
      <c r="A132" s="46" t="s">
        <v>97</v>
      </c>
      <c r="B132" s="47" t="s">
        <v>24</v>
      </c>
      <c r="C132" s="47" t="s">
        <v>646</v>
      </c>
      <c r="D132" s="47" t="s">
        <v>98</v>
      </c>
      <c r="E132" s="85">
        <v>1204156.72</v>
      </c>
    </row>
    <row r="133" spans="1:5" ht="37.5" outlineLevel="6" x14ac:dyDescent="0.25">
      <c r="A133" s="46" t="s">
        <v>569</v>
      </c>
      <c r="B133" s="47" t="s">
        <v>24</v>
      </c>
      <c r="C133" s="47" t="s">
        <v>530</v>
      </c>
      <c r="D133" s="47" t="s">
        <v>6</v>
      </c>
      <c r="E133" s="85">
        <f>E134</f>
        <v>200000</v>
      </c>
    </row>
    <row r="134" spans="1:5" ht="16.5" customHeight="1" outlineLevel="6" x14ac:dyDescent="0.25">
      <c r="A134" s="46" t="s">
        <v>15</v>
      </c>
      <c r="B134" s="47" t="s">
        <v>24</v>
      </c>
      <c r="C134" s="47" t="s">
        <v>530</v>
      </c>
      <c r="D134" s="47" t="s">
        <v>16</v>
      </c>
      <c r="E134" s="85">
        <f>E135</f>
        <v>200000</v>
      </c>
    </row>
    <row r="135" spans="1:5" ht="20.25" customHeight="1" outlineLevel="6" x14ac:dyDescent="0.25">
      <c r="A135" s="46" t="s">
        <v>17</v>
      </c>
      <c r="B135" s="47" t="s">
        <v>24</v>
      </c>
      <c r="C135" s="47" t="s">
        <v>530</v>
      </c>
      <c r="D135" s="47" t="s">
        <v>18</v>
      </c>
      <c r="E135" s="85">
        <f>200000</f>
        <v>200000</v>
      </c>
    </row>
    <row r="136" spans="1:5" ht="21" customHeight="1" outlineLevel="6" x14ac:dyDescent="0.25">
      <c r="A136" s="46" t="s">
        <v>561</v>
      </c>
      <c r="B136" s="47" t="s">
        <v>24</v>
      </c>
      <c r="C136" s="47" t="s">
        <v>271</v>
      </c>
      <c r="D136" s="47" t="s">
        <v>6</v>
      </c>
      <c r="E136" s="85">
        <f>E137</f>
        <v>100000</v>
      </c>
    </row>
    <row r="137" spans="1:5" ht="19.5" customHeight="1" outlineLevel="6" x14ac:dyDescent="0.25">
      <c r="A137" s="46" t="s">
        <v>15</v>
      </c>
      <c r="B137" s="47" t="s">
        <v>24</v>
      </c>
      <c r="C137" s="47" t="s">
        <v>271</v>
      </c>
      <c r="D137" s="47" t="s">
        <v>16</v>
      </c>
      <c r="E137" s="85">
        <f>E138</f>
        <v>100000</v>
      </c>
    </row>
    <row r="138" spans="1:5" ht="20.25" customHeight="1" outlineLevel="6" x14ac:dyDescent="0.25">
      <c r="A138" s="46" t="s">
        <v>17</v>
      </c>
      <c r="B138" s="47" t="s">
        <v>24</v>
      </c>
      <c r="C138" s="47" t="s">
        <v>271</v>
      </c>
      <c r="D138" s="47" t="s">
        <v>18</v>
      </c>
      <c r="E138" s="85">
        <f>100000</f>
        <v>100000</v>
      </c>
    </row>
    <row r="139" spans="1:5" outlineLevel="6" x14ac:dyDescent="0.25">
      <c r="A139" s="46" t="s">
        <v>279</v>
      </c>
      <c r="B139" s="47" t="s">
        <v>24</v>
      </c>
      <c r="C139" s="47" t="s">
        <v>278</v>
      </c>
      <c r="D139" s="47" t="s">
        <v>6</v>
      </c>
      <c r="E139" s="85">
        <f>E140+E166+E143+E151+E156+E161+E148</f>
        <v>7416137.2000000002</v>
      </c>
    </row>
    <row r="140" spans="1:5" outlineLevel="6" x14ac:dyDescent="0.25">
      <c r="A140" s="46" t="s">
        <v>608</v>
      </c>
      <c r="B140" s="47" t="s">
        <v>24</v>
      </c>
      <c r="C140" s="47" t="s">
        <v>624</v>
      </c>
      <c r="D140" s="47" t="s">
        <v>6</v>
      </c>
      <c r="E140" s="85">
        <f>E141</f>
        <v>307152</v>
      </c>
    </row>
    <row r="141" spans="1:5" ht="37.5" outlineLevel="6" x14ac:dyDescent="0.25">
      <c r="A141" s="46" t="s">
        <v>15</v>
      </c>
      <c r="B141" s="47" t="s">
        <v>24</v>
      </c>
      <c r="C141" s="47" t="s">
        <v>624</v>
      </c>
      <c r="D141" s="47" t="s">
        <v>16</v>
      </c>
      <c r="E141" s="85">
        <f>E142</f>
        <v>307152</v>
      </c>
    </row>
    <row r="142" spans="1:5" ht="37.5" outlineLevel="6" x14ac:dyDescent="0.25">
      <c r="A142" s="46" t="s">
        <v>17</v>
      </c>
      <c r="B142" s="47" t="s">
        <v>24</v>
      </c>
      <c r="C142" s="47" t="s">
        <v>624</v>
      </c>
      <c r="D142" s="47" t="s">
        <v>18</v>
      </c>
      <c r="E142" s="85">
        <v>307152</v>
      </c>
    </row>
    <row r="143" spans="1:5" ht="56.25" outlineLevel="4" x14ac:dyDescent="0.25">
      <c r="A143" s="29" t="s">
        <v>418</v>
      </c>
      <c r="B143" s="47" t="s">
        <v>24</v>
      </c>
      <c r="C143" s="47" t="s">
        <v>280</v>
      </c>
      <c r="D143" s="47" t="s">
        <v>6</v>
      </c>
      <c r="E143" s="85">
        <f>E144+E146</f>
        <v>1395192</v>
      </c>
    </row>
    <row r="144" spans="1:5" ht="38.25" customHeight="1" outlineLevel="5" x14ac:dyDescent="0.25">
      <c r="A144" s="46" t="s">
        <v>11</v>
      </c>
      <c r="B144" s="47" t="s">
        <v>24</v>
      </c>
      <c r="C144" s="47" t="s">
        <v>280</v>
      </c>
      <c r="D144" s="47" t="s">
        <v>12</v>
      </c>
      <c r="E144" s="85">
        <f>E145</f>
        <v>1380192</v>
      </c>
    </row>
    <row r="145" spans="1:5" ht="18.75" customHeight="1" outlineLevel="6" x14ac:dyDescent="0.25">
      <c r="A145" s="46" t="s">
        <v>13</v>
      </c>
      <c r="B145" s="47" t="s">
        <v>24</v>
      </c>
      <c r="C145" s="47" t="s">
        <v>280</v>
      </c>
      <c r="D145" s="47" t="s">
        <v>14</v>
      </c>
      <c r="E145" s="85">
        <f>1346162+34030</f>
        <v>1380192</v>
      </c>
    </row>
    <row r="146" spans="1:5" ht="16.5" customHeight="1" outlineLevel="5" x14ac:dyDescent="0.25">
      <c r="A146" s="46" t="s">
        <v>15</v>
      </c>
      <c r="B146" s="47" t="s">
        <v>24</v>
      </c>
      <c r="C146" s="47" t="s">
        <v>280</v>
      </c>
      <c r="D146" s="47" t="s">
        <v>16</v>
      </c>
      <c r="E146" s="85">
        <f>E147</f>
        <v>15000</v>
      </c>
    </row>
    <row r="147" spans="1:5" ht="20.25" customHeight="1" outlineLevel="6" x14ac:dyDescent="0.25">
      <c r="A147" s="46" t="s">
        <v>17</v>
      </c>
      <c r="B147" s="47" t="s">
        <v>24</v>
      </c>
      <c r="C147" s="47" t="s">
        <v>280</v>
      </c>
      <c r="D147" s="47" t="s">
        <v>18</v>
      </c>
      <c r="E147" s="85">
        <f>15000</f>
        <v>15000</v>
      </c>
    </row>
    <row r="148" spans="1:5" ht="80.25" customHeight="1" outlineLevel="6" x14ac:dyDescent="0.25">
      <c r="A148" s="46" t="s">
        <v>780</v>
      </c>
      <c r="B148" s="47" t="s">
        <v>24</v>
      </c>
      <c r="C148" s="47" t="s">
        <v>779</v>
      </c>
      <c r="D148" s="47" t="s">
        <v>6</v>
      </c>
      <c r="E148" s="85">
        <f>E149</f>
        <v>272232</v>
      </c>
    </row>
    <row r="149" spans="1:5" ht="42" customHeight="1" outlineLevel="6" x14ac:dyDescent="0.25">
      <c r="A149" s="46" t="s">
        <v>13</v>
      </c>
      <c r="B149" s="47" t="s">
        <v>24</v>
      </c>
      <c r="C149" s="47" t="s">
        <v>779</v>
      </c>
      <c r="D149" s="47" t="s">
        <v>12</v>
      </c>
      <c r="E149" s="85">
        <f>E150</f>
        <v>272232</v>
      </c>
    </row>
    <row r="150" spans="1:5" ht="42" customHeight="1" outlineLevel="6" x14ac:dyDescent="0.25">
      <c r="A150" s="46" t="s">
        <v>15</v>
      </c>
      <c r="B150" s="47" t="s">
        <v>24</v>
      </c>
      <c r="C150" s="47" t="s">
        <v>779</v>
      </c>
      <c r="D150" s="47" t="s">
        <v>14</v>
      </c>
      <c r="E150" s="85">
        <v>272232</v>
      </c>
    </row>
    <row r="151" spans="1:5" outlineLevel="4" x14ac:dyDescent="0.25">
      <c r="A151" s="29" t="s">
        <v>618</v>
      </c>
      <c r="B151" s="47" t="s">
        <v>24</v>
      </c>
      <c r="C151" s="47" t="s">
        <v>625</v>
      </c>
      <c r="D151" s="47" t="s">
        <v>6</v>
      </c>
      <c r="E151" s="85">
        <f>E152+E154</f>
        <v>2016764</v>
      </c>
    </row>
    <row r="152" spans="1:5" ht="75" outlineLevel="5" x14ac:dyDescent="0.25">
      <c r="A152" s="46" t="s">
        <v>11</v>
      </c>
      <c r="B152" s="47" t="s">
        <v>24</v>
      </c>
      <c r="C152" s="47" t="s">
        <v>625</v>
      </c>
      <c r="D152" s="47" t="s">
        <v>12</v>
      </c>
      <c r="E152" s="85">
        <f>E153</f>
        <v>2001764</v>
      </c>
    </row>
    <row r="153" spans="1:5" ht="19.5" customHeight="1" outlineLevel="6" x14ac:dyDescent="0.25">
      <c r="A153" s="46" t="s">
        <v>13</v>
      </c>
      <c r="B153" s="47" t="s">
        <v>24</v>
      </c>
      <c r="C153" s="47" t="s">
        <v>625</v>
      </c>
      <c r="D153" s="47" t="s">
        <v>14</v>
      </c>
      <c r="E153" s="85">
        <v>2001764</v>
      </c>
    </row>
    <row r="154" spans="1:5" ht="19.5" customHeight="1" outlineLevel="5" x14ac:dyDescent="0.25">
      <c r="A154" s="46" t="s">
        <v>15</v>
      </c>
      <c r="B154" s="47" t="s">
        <v>24</v>
      </c>
      <c r="C154" s="47" t="s">
        <v>625</v>
      </c>
      <c r="D154" s="47" t="s">
        <v>16</v>
      </c>
      <c r="E154" s="85">
        <f>E155</f>
        <v>15000</v>
      </c>
    </row>
    <row r="155" spans="1:5" ht="19.5" customHeight="1" outlineLevel="6" x14ac:dyDescent="0.25">
      <c r="A155" s="46" t="s">
        <v>17</v>
      </c>
      <c r="B155" s="47" t="s">
        <v>24</v>
      </c>
      <c r="C155" s="47" t="s">
        <v>625</v>
      </c>
      <c r="D155" s="47" t="s">
        <v>18</v>
      </c>
      <c r="E155" s="85">
        <f>15000</f>
        <v>15000</v>
      </c>
    </row>
    <row r="156" spans="1:5" ht="64.5" customHeight="1" outlineLevel="4" x14ac:dyDescent="0.25">
      <c r="A156" s="29" t="s">
        <v>388</v>
      </c>
      <c r="B156" s="47" t="s">
        <v>24</v>
      </c>
      <c r="C156" s="47" t="s">
        <v>281</v>
      </c>
      <c r="D156" s="47" t="s">
        <v>6</v>
      </c>
      <c r="E156" s="85">
        <f>E157+E159</f>
        <v>801977</v>
      </c>
    </row>
    <row r="157" spans="1:5" ht="75" outlineLevel="5" x14ac:dyDescent="0.25">
      <c r="A157" s="46" t="s">
        <v>11</v>
      </c>
      <c r="B157" s="47" t="s">
        <v>24</v>
      </c>
      <c r="C157" s="47" t="s">
        <v>281</v>
      </c>
      <c r="D157" s="47" t="s">
        <v>12</v>
      </c>
      <c r="E157" s="85">
        <f>E158</f>
        <v>756977</v>
      </c>
    </row>
    <row r="158" spans="1:5" ht="19.5" customHeight="1" outlineLevel="6" x14ac:dyDescent="0.25">
      <c r="A158" s="46" t="s">
        <v>13</v>
      </c>
      <c r="B158" s="47" t="s">
        <v>24</v>
      </c>
      <c r="C158" s="47" t="s">
        <v>281</v>
      </c>
      <c r="D158" s="47" t="s">
        <v>14</v>
      </c>
      <c r="E158" s="85">
        <v>756977</v>
      </c>
    </row>
    <row r="159" spans="1:5" ht="19.5" customHeight="1" outlineLevel="5" x14ac:dyDescent="0.25">
      <c r="A159" s="46" t="s">
        <v>15</v>
      </c>
      <c r="B159" s="47" t="s">
        <v>24</v>
      </c>
      <c r="C159" s="47" t="s">
        <v>281</v>
      </c>
      <c r="D159" s="47" t="s">
        <v>16</v>
      </c>
      <c r="E159" s="85">
        <f>E160</f>
        <v>45000</v>
      </c>
    </row>
    <row r="160" spans="1:5" ht="19.5" customHeight="1" outlineLevel="6" x14ac:dyDescent="0.25">
      <c r="A160" s="46" t="s">
        <v>17</v>
      </c>
      <c r="B160" s="47" t="s">
        <v>24</v>
      </c>
      <c r="C160" s="47" t="s">
        <v>281</v>
      </c>
      <c r="D160" s="47" t="s">
        <v>18</v>
      </c>
      <c r="E160" s="85">
        <v>45000</v>
      </c>
    </row>
    <row r="161" spans="1:5" ht="37.5" outlineLevel="6" x14ac:dyDescent="0.25">
      <c r="A161" s="46" t="s">
        <v>412</v>
      </c>
      <c r="B161" s="47" t="s">
        <v>24</v>
      </c>
      <c r="C161" s="47" t="s">
        <v>413</v>
      </c>
      <c r="D161" s="47" t="s">
        <v>6</v>
      </c>
      <c r="E161" s="85">
        <f>E162+E164</f>
        <v>1882503</v>
      </c>
    </row>
    <row r="162" spans="1:5" ht="75" outlineLevel="6" x14ac:dyDescent="0.25">
      <c r="A162" s="46" t="s">
        <v>11</v>
      </c>
      <c r="B162" s="47" t="s">
        <v>24</v>
      </c>
      <c r="C162" s="47" t="s">
        <v>413</v>
      </c>
      <c r="D162" s="47" t="s">
        <v>12</v>
      </c>
      <c r="E162" s="85">
        <f>E163</f>
        <v>1724903</v>
      </c>
    </row>
    <row r="163" spans="1:5" ht="17.25" customHeight="1" outlineLevel="6" x14ac:dyDescent="0.25">
      <c r="A163" s="46" t="s">
        <v>13</v>
      </c>
      <c r="B163" s="47" t="s">
        <v>24</v>
      </c>
      <c r="C163" s="47" t="s">
        <v>413</v>
      </c>
      <c r="D163" s="47" t="s">
        <v>14</v>
      </c>
      <c r="E163" s="85">
        <v>1724903</v>
      </c>
    </row>
    <row r="164" spans="1:5" ht="17.25" customHeight="1" outlineLevel="6" x14ac:dyDescent="0.25">
      <c r="A164" s="46" t="s">
        <v>15</v>
      </c>
      <c r="B164" s="47" t="s">
        <v>24</v>
      </c>
      <c r="C164" s="47" t="s">
        <v>413</v>
      </c>
      <c r="D164" s="47" t="s">
        <v>16</v>
      </c>
      <c r="E164" s="85">
        <f>E165</f>
        <v>157600</v>
      </c>
    </row>
    <row r="165" spans="1:5" ht="17.25" customHeight="1" outlineLevel="6" x14ac:dyDescent="0.25">
      <c r="A165" s="46" t="s">
        <v>17</v>
      </c>
      <c r="B165" s="47" t="s">
        <v>24</v>
      </c>
      <c r="C165" s="47" t="s">
        <v>413</v>
      </c>
      <c r="D165" s="47" t="s">
        <v>18</v>
      </c>
      <c r="E165" s="85">
        <f>157600</f>
        <v>157600</v>
      </c>
    </row>
    <row r="166" spans="1:5" ht="94.5" customHeight="1" outlineLevel="6" x14ac:dyDescent="0.25">
      <c r="A166" s="29" t="s">
        <v>703</v>
      </c>
      <c r="B166" s="47" t="s">
        <v>24</v>
      </c>
      <c r="C166" s="47" t="s">
        <v>297</v>
      </c>
      <c r="D166" s="47" t="s">
        <v>6</v>
      </c>
      <c r="E166" s="85">
        <f>E167+E169</f>
        <v>740317.2</v>
      </c>
    </row>
    <row r="167" spans="1:5" ht="75" outlineLevel="6" x14ac:dyDescent="0.25">
      <c r="A167" s="46" t="s">
        <v>11</v>
      </c>
      <c r="B167" s="47" t="s">
        <v>24</v>
      </c>
      <c r="C167" s="47" t="s">
        <v>297</v>
      </c>
      <c r="D167" s="47" t="s">
        <v>12</v>
      </c>
      <c r="E167" s="85">
        <f>E168</f>
        <v>680317.2</v>
      </c>
    </row>
    <row r="168" spans="1:5" ht="19.5" customHeight="1" outlineLevel="6" x14ac:dyDescent="0.25">
      <c r="A168" s="46" t="s">
        <v>13</v>
      </c>
      <c r="B168" s="47" t="s">
        <v>24</v>
      </c>
      <c r="C168" s="47" t="s">
        <v>297</v>
      </c>
      <c r="D168" s="47" t="s">
        <v>14</v>
      </c>
      <c r="E168" s="85">
        <v>680317.2</v>
      </c>
    </row>
    <row r="169" spans="1:5" ht="37.5" outlineLevel="6" x14ac:dyDescent="0.25">
      <c r="A169" s="46" t="s">
        <v>15</v>
      </c>
      <c r="B169" s="47" t="s">
        <v>24</v>
      </c>
      <c r="C169" s="47" t="s">
        <v>297</v>
      </c>
      <c r="D169" s="47" t="s">
        <v>16</v>
      </c>
      <c r="E169" s="85">
        <f>E170</f>
        <v>60000</v>
      </c>
    </row>
    <row r="170" spans="1:5" ht="37.5" outlineLevel="6" x14ac:dyDescent="0.25">
      <c r="A170" s="46" t="s">
        <v>17</v>
      </c>
      <c r="B170" s="47" t="s">
        <v>24</v>
      </c>
      <c r="C170" s="47" t="s">
        <v>297</v>
      </c>
      <c r="D170" s="47" t="s">
        <v>18</v>
      </c>
      <c r="E170" s="85">
        <v>60000</v>
      </c>
    </row>
    <row r="171" spans="1:5" ht="22.5" customHeight="1" outlineLevel="6" x14ac:dyDescent="0.25">
      <c r="A171" s="44" t="s">
        <v>626</v>
      </c>
      <c r="B171" s="45" t="s">
        <v>26</v>
      </c>
      <c r="C171" s="45" t="s">
        <v>126</v>
      </c>
      <c r="D171" s="45" t="s">
        <v>6</v>
      </c>
      <c r="E171" s="89">
        <f t="shared" ref="E171:E176" si="0">E172</f>
        <v>1480972.63</v>
      </c>
    </row>
    <row r="172" spans="1:5" ht="22.5" customHeight="1" outlineLevel="6" x14ac:dyDescent="0.25">
      <c r="A172" s="46" t="s">
        <v>627</v>
      </c>
      <c r="B172" s="47" t="s">
        <v>628</v>
      </c>
      <c r="C172" s="47" t="s">
        <v>126</v>
      </c>
      <c r="D172" s="47" t="s">
        <v>6</v>
      </c>
      <c r="E172" s="85">
        <f t="shared" si="0"/>
        <v>1480972.63</v>
      </c>
    </row>
    <row r="173" spans="1:5" outlineLevel="6" x14ac:dyDescent="0.25">
      <c r="A173" s="46" t="s">
        <v>198</v>
      </c>
      <c r="B173" s="47" t="s">
        <v>628</v>
      </c>
      <c r="C173" s="47" t="s">
        <v>127</v>
      </c>
      <c r="D173" s="47" t="s">
        <v>6</v>
      </c>
      <c r="E173" s="85">
        <f t="shared" si="0"/>
        <v>1480972.63</v>
      </c>
    </row>
    <row r="174" spans="1:5" outlineLevel="6" x14ac:dyDescent="0.25">
      <c r="A174" s="46" t="s">
        <v>279</v>
      </c>
      <c r="B174" s="47" t="s">
        <v>628</v>
      </c>
      <c r="C174" s="47" t="s">
        <v>278</v>
      </c>
      <c r="D174" s="47" t="s">
        <v>6</v>
      </c>
      <c r="E174" s="85">
        <f>E175+E178</f>
        <v>1480972.63</v>
      </c>
    </row>
    <row r="175" spans="1:5" ht="37.5" outlineLevel="6" x14ac:dyDescent="0.25">
      <c r="A175" s="80" t="s">
        <v>629</v>
      </c>
      <c r="B175" s="47" t="s">
        <v>628</v>
      </c>
      <c r="C175" s="47" t="s">
        <v>630</v>
      </c>
      <c r="D175" s="47" t="s">
        <v>6</v>
      </c>
      <c r="E175" s="85">
        <f t="shared" si="0"/>
        <v>1334332</v>
      </c>
    </row>
    <row r="176" spans="1:5" ht="75" outlineLevel="6" x14ac:dyDescent="0.25">
      <c r="A176" s="46" t="s">
        <v>11</v>
      </c>
      <c r="B176" s="47" t="s">
        <v>628</v>
      </c>
      <c r="C176" s="47" t="s">
        <v>630</v>
      </c>
      <c r="D176" s="47" t="s">
        <v>12</v>
      </c>
      <c r="E176" s="85">
        <f t="shared" si="0"/>
        <v>1334332</v>
      </c>
    </row>
    <row r="177" spans="1:5" outlineLevel="6" x14ac:dyDescent="0.25">
      <c r="A177" s="46" t="s">
        <v>34</v>
      </c>
      <c r="B177" s="47" t="s">
        <v>628</v>
      </c>
      <c r="C177" s="47" t="s">
        <v>630</v>
      </c>
      <c r="D177" s="47" t="s">
        <v>14</v>
      </c>
      <c r="E177" s="85">
        <v>1334332</v>
      </c>
    </row>
    <row r="178" spans="1:5" ht="56.25" outlineLevel="6" x14ac:dyDescent="0.25">
      <c r="A178" s="80" t="s">
        <v>781</v>
      </c>
      <c r="B178" s="47" t="s">
        <v>628</v>
      </c>
      <c r="C178" s="47" t="s">
        <v>786</v>
      </c>
      <c r="D178" s="47" t="s">
        <v>6</v>
      </c>
      <c r="E178" s="85">
        <f>E179</f>
        <v>146640.63</v>
      </c>
    </row>
    <row r="179" spans="1:5" ht="75" outlineLevel="6" x14ac:dyDescent="0.25">
      <c r="A179" s="46" t="s">
        <v>11</v>
      </c>
      <c r="B179" s="47" t="s">
        <v>628</v>
      </c>
      <c r="C179" s="47" t="s">
        <v>786</v>
      </c>
      <c r="D179" s="47" t="s">
        <v>12</v>
      </c>
      <c r="E179" s="85">
        <f>E180</f>
        <v>146640.63</v>
      </c>
    </row>
    <row r="180" spans="1:5" outlineLevel="6" x14ac:dyDescent="0.25">
      <c r="A180" s="46" t="s">
        <v>34</v>
      </c>
      <c r="B180" s="47" t="s">
        <v>628</v>
      </c>
      <c r="C180" s="47" t="s">
        <v>786</v>
      </c>
      <c r="D180" s="47" t="s">
        <v>14</v>
      </c>
      <c r="E180" s="85">
        <v>146640.63</v>
      </c>
    </row>
    <row r="181" spans="1:5" s="3" customFormat="1" ht="19.5" customHeight="1" x14ac:dyDescent="0.25">
      <c r="A181" s="46" t="s">
        <v>41</v>
      </c>
      <c r="B181" s="45" t="s">
        <v>42</v>
      </c>
      <c r="C181" s="45" t="s">
        <v>126</v>
      </c>
      <c r="D181" s="45" t="s">
        <v>6</v>
      </c>
      <c r="E181" s="89">
        <f>E182+E187</f>
        <v>12285348.800000001</v>
      </c>
    </row>
    <row r="182" spans="1:5" ht="37.5" outlineLevel="1" x14ac:dyDescent="0.25">
      <c r="A182" s="46" t="s">
        <v>43</v>
      </c>
      <c r="B182" s="47" t="s">
        <v>44</v>
      </c>
      <c r="C182" s="47" t="s">
        <v>126</v>
      </c>
      <c r="D182" s="47" t="s">
        <v>6</v>
      </c>
      <c r="E182" s="85">
        <f>E183</f>
        <v>11945348.800000001</v>
      </c>
    </row>
    <row r="183" spans="1:5" outlineLevel="3" x14ac:dyDescent="0.25">
      <c r="A183" s="46" t="s">
        <v>198</v>
      </c>
      <c r="B183" s="47" t="s">
        <v>44</v>
      </c>
      <c r="C183" s="47" t="s">
        <v>127</v>
      </c>
      <c r="D183" s="47" t="s">
        <v>6</v>
      </c>
      <c r="E183" s="85">
        <f>E184</f>
        <v>11945348.800000001</v>
      </c>
    </row>
    <row r="184" spans="1:5" ht="19.5" customHeight="1" outlineLevel="4" x14ac:dyDescent="0.25">
      <c r="A184" s="46" t="s">
        <v>45</v>
      </c>
      <c r="B184" s="47" t="s">
        <v>44</v>
      </c>
      <c r="C184" s="47" t="s">
        <v>133</v>
      </c>
      <c r="D184" s="47" t="s">
        <v>6</v>
      </c>
      <c r="E184" s="85">
        <f>E185</f>
        <v>11945348.800000001</v>
      </c>
    </row>
    <row r="185" spans="1:5" ht="17.25" customHeight="1" outlineLevel="5" x14ac:dyDescent="0.25">
      <c r="A185" s="46" t="s">
        <v>15</v>
      </c>
      <c r="B185" s="47" t="s">
        <v>44</v>
      </c>
      <c r="C185" s="47" t="s">
        <v>133</v>
      </c>
      <c r="D185" s="47" t="s">
        <v>16</v>
      </c>
      <c r="E185" s="85">
        <f>E186</f>
        <v>11945348.800000001</v>
      </c>
    </row>
    <row r="186" spans="1:5" ht="18.75" customHeight="1" outlineLevel="6" x14ac:dyDescent="0.25">
      <c r="A186" s="46" t="s">
        <v>17</v>
      </c>
      <c r="B186" s="47" t="s">
        <v>44</v>
      </c>
      <c r="C186" s="47" t="s">
        <v>133</v>
      </c>
      <c r="D186" s="47" t="s">
        <v>18</v>
      </c>
      <c r="E186" s="85">
        <v>11945348.800000001</v>
      </c>
    </row>
    <row r="187" spans="1:5" outlineLevel="6" x14ac:dyDescent="0.25">
      <c r="A187" s="46" t="s">
        <v>532</v>
      </c>
      <c r="B187" s="47" t="s">
        <v>533</v>
      </c>
      <c r="C187" s="47" t="s">
        <v>126</v>
      </c>
      <c r="D187" s="47" t="s">
        <v>6</v>
      </c>
      <c r="E187" s="85">
        <f>E188</f>
        <v>340000</v>
      </c>
    </row>
    <row r="188" spans="1:5" ht="37.5" outlineLevel="6" x14ac:dyDescent="0.25">
      <c r="A188" s="46" t="s">
        <v>132</v>
      </c>
      <c r="B188" s="47" t="s">
        <v>533</v>
      </c>
      <c r="C188" s="47" t="s">
        <v>127</v>
      </c>
      <c r="D188" s="47" t="s">
        <v>6</v>
      </c>
      <c r="E188" s="85">
        <f>E189</f>
        <v>340000</v>
      </c>
    </row>
    <row r="189" spans="1:5" ht="37.5" outlineLevel="6" x14ac:dyDescent="0.25">
      <c r="A189" s="46" t="s">
        <v>534</v>
      </c>
      <c r="B189" s="47" t="s">
        <v>533</v>
      </c>
      <c r="C189" s="47" t="s">
        <v>735</v>
      </c>
      <c r="D189" s="47" t="s">
        <v>6</v>
      </c>
      <c r="E189" s="85">
        <f>E190</f>
        <v>340000</v>
      </c>
    </row>
    <row r="190" spans="1:5" ht="37.5" outlineLevel="6" x14ac:dyDescent="0.25">
      <c r="A190" s="46" t="s">
        <v>15</v>
      </c>
      <c r="B190" s="47" t="s">
        <v>533</v>
      </c>
      <c r="C190" s="47" t="s">
        <v>735</v>
      </c>
      <c r="D190" s="47" t="s">
        <v>16</v>
      </c>
      <c r="E190" s="85">
        <f>E191</f>
        <v>340000</v>
      </c>
    </row>
    <row r="191" spans="1:5" ht="37.5" outlineLevel="6" x14ac:dyDescent="0.25">
      <c r="A191" s="46" t="s">
        <v>17</v>
      </c>
      <c r="B191" s="47" t="s">
        <v>533</v>
      </c>
      <c r="C191" s="47" t="s">
        <v>735</v>
      </c>
      <c r="D191" s="47" t="s">
        <v>18</v>
      </c>
      <c r="E191" s="85">
        <v>340000</v>
      </c>
    </row>
    <row r="192" spans="1:5" s="3" customFormat="1" x14ac:dyDescent="0.25">
      <c r="A192" s="46" t="s">
        <v>119</v>
      </c>
      <c r="B192" s="45" t="s">
        <v>46</v>
      </c>
      <c r="C192" s="45" t="s">
        <v>126</v>
      </c>
      <c r="D192" s="45" t="s">
        <v>6</v>
      </c>
      <c r="E192" s="89">
        <f>E193+E199+E205+E217</f>
        <v>47969062.059999995</v>
      </c>
    </row>
    <row r="193" spans="1:5" s="3" customFormat="1" x14ac:dyDescent="0.25">
      <c r="A193" s="46" t="s">
        <v>121</v>
      </c>
      <c r="B193" s="47" t="s">
        <v>122</v>
      </c>
      <c r="C193" s="47" t="s">
        <v>126</v>
      </c>
      <c r="D193" s="47" t="s">
        <v>6</v>
      </c>
      <c r="E193" s="85">
        <f>E194</f>
        <v>324127.09000000003</v>
      </c>
    </row>
    <row r="194" spans="1:5" s="3" customFormat="1" x14ac:dyDescent="0.25">
      <c r="A194" s="46" t="s">
        <v>198</v>
      </c>
      <c r="B194" s="47" t="s">
        <v>122</v>
      </c>
      <c r="C194" s="47" t="s">
        <v>127</v>
      </c>
      <c r="D194" s="47" t="s">
        <v>6</v>
      </c>
      <c r="E194" s="85">
        <f>E195</f>
        <v>324127.09000000003</v>
      </c>
    </row>
    <row r="195" spans="1:5" s="3" customFormat="1" x14ac:dyDescent="0.25">
      <c r="A195" s="46" t="s">
        <v>279</v>
      </c>
      <c r="B195" s="47" t="s">
        <v>122</v>
      </c>
      <c r="C195" s="47" t="s">
        <v>278</v>
      </c>
      <c r="D195" s="47" t="s">
        <v>6</v>
      </c>
      <c r="E195" s="85">
        <f>E196</f>
        <v>324127.09000000003</v>
      </c>
    </row>
    <row r="196" spans="1:5" s="3" customFormat="1" ht="55.5" customHeight="1" x14ac:dyDescent="0.25">
      <c r="A196" s="49" t="s">
        <v>389</v>
      </c>
      <c r="B196" s="47" t="s">
        <v>122</v>
      </c>
      <c r="C196" s="47" t="s">
        <v>288</v>
      </c>
      <c r="D196" s="47" t="s">
        <v>6</v>
      </c>
      <c r="E196" s="85">
        <f>E197</f>
        <v>324127.09000000003</v>
      </c>
    </row>
    <row r="197" spans="1:5" s="3" customFormat="1" ht="18.75" customHeight="1" x14ac:dyDescent="0.25">
      <c r="A197" s="46" t="s">
        <v>15</v>
      </c>
      <c r="B197" s="47" t="s">
        <v>122</v>
      </c>
      <c r="C197" s="47" t="s">
        <v>288</v>
      </c>
      <c r="D197" s="47" t="s">
        <v>16</v>
      </c>
      <c r="E197" s="85">
        <f>E198</f>
        <v>324127.09000000003</v>
      </c>
    </row>
    <row r="198" spans="1:5" s="3" customFormat="1" ht="18" customHeight="1" x14ac:dyDescent="0.25">
      <c r="A198" s="46" t="s">
        <v>17</v>
      </c>
      <c r="B198" s="47" t="s">
        <v>122</v>
      </c>
      <c r="C198" s="47" t="s">
        <v>288</v>
      </c>
      <c r="D198" s="47" t="s">
        <v>18</v>
      </c>
      <c r="E198" s="85">
        <v>324127.09000000003</v>
      </c>
    </row>
    <row r="199" spans="1:5" s="3" customFormat="1" x14ac:dyDescent="0.25">
      <c r="A199" s="46" t="s">
        <v>292</v>
      </c>
      <c r="B199" s="47" t="s">
        <v>293</v>
      </c>
      <c r="C199" s="47" t="s">
        <v>126</v>
      </c>
      <c r="D199" s="47" t="s">
        <v>6</v>
      </c>
      <c r="E199" s="85">
        <f>E200</f>
        <v>3387.08</v>
      </c>
    </row>
    <row r="200" spans="1:5" s="3" customFormat="1" ht="21" customHeight="1" x14ac:dyDescent="0.25">
      <c r="A200" s="46" t="s">
        <v>132</v>
      </c>
      <c r="B200" s="47" t="s">
        <v>293</v>
      </c>
      <c r="C200" s="47" t="s">
        <v>127</v>
      </c>
      <c r="D200" s="47" t="s">
        <v>6</v>
      </c>
      <c r="E200" s="85">
        <f>E201</f>
        <v>3387.08</v>
      </c>
    </row>
    <row r="201" spans="1:5" s="3" customFormat="1" x14ac:dyDescent="0.25">
      <c r="A201" s="46" t="s">
        <v>279</v>
      </c>
      <c r="B201" s="47" t="s">
        <v>293</v>
      </c>
      <c r="C201" s="47" t="s">
        <v>278</v>
      </c>
      <c r="D201" s="47" t="s">
        <v>6</v>
      </c>
      <c r="E201" s="85">
        <f>E202</f>
        <v>3387.08</v>
      </c>
    </row>
    <row r="202" spans="1:5" s="3" customFormat="1" ht="76.5" customHeight="1" x14ac:dyDescent="0.25">
      <c r="A202" s="29" t="s">
        <v>391</v>
      </c>
      <c r="B202" s="47" t="s">
        <v>293</v>
      </c>
      <c r="C202" s="47" t="s">
        <v>390</v>
      </c>
      <c r="D202" s="47" t="s">
        <v>6</v>
      </c>
      <c r="E202" s="85">
        <f>E203</f>
        <v>3387.08</v>
      </c>
    </row>
    <row r="203" spans="1:5" s="3" customFormat="1" ht="17.25" customHeight="1" x14ac:dyDescent="0.25">
      <c r="A203" s="46" t="s">
        <v>15</v>
      </c>
      <c r="B203" s="47" t="s">
        <v>293</v>
      </c>
      <c r="C203" s="47" t="s">
        <v>390</v>
      </c>
      <c r="D203" s="47" t="s">
        <v>16</v>
      </c>
      <c r="E203" s="85">
        <f>E204</f>
        <v>3387.08</v>
      </c>
    </row>
    <row r="204" spans="1:5" s="3" customFormat="1" ht="21" customHeight="1" x14ac:dyDescent="0.25">
      <c r="A204" s="46" t="s">
        <v>17</v>
      </c>
      <c r="B204" s="47" t="s">
        <v>293</v>
      </c>
      <c r="C204" s="47" t="s">
        <v>390</v>
      </c>
      <c r="D204" s="47" t="s">
        <v>18</v>
      </c>
      <c r="E204" s="85">
        <v>3387.08</v>
      </c>
    </row>
    <row r="205" spans="1:5" outlineLevel="6" x14ac:dyDescent="0.25">
      <c r="A205" s="46" t="s">
        <v>49</v>
      </c>
      <c r="B205" s="47" t="s">
        <v>50</v>
      </c>
      <c r="C205" s="47" t="s">
        <v>126</v>
      </c>
      <c r="D205" s="47" t="s">
        <v>6</v>
      </c>
      <c r="E205" s="85">
        <f>E206</f>
        <v>46731547.889999993</v>
      </c>
    </row>
    <row r="206" spans="1:5" ht="41.25" customHeight="1" outlineLevel="6" x14ac:dyDescent="0.25">
      <c r="A206" s="79" t="s">
        <v>338</v>
      </c>
      <c r="B206" s="62" t="s">
        <v>50</v>
      </c>
      <c r="C206" s="62" t="s">
        <v>339</v>
      </c>
      <c r="D206" s="62" t="s">
        <v>6</v>
      </c>
      <c r="E206" s="85">
        <f>E207</f>
        <v>46731547.889999993</v>
      </c>
    </row>
    <row r="207" spans="1:5" ht="19.5" customHeight="1" outlineLevel="6" x14ac:dyDescent="0.25">
      <c r="A207" s="46" t="s">
        <v>340</v>
      </c>
      <c r="B207" s="47" t="s">
        <v>50</v>
      </c>
      <c r="C207" s="47" t="s">
        <v>341</v>
      </c>
      <c r="D207" s="47" t="s">
        <v>6</v>
      </c>
      <c r="E207" s="85">
        <f>E208+E211+E214</f>
        <v>46731547.889999993</v>
      </c>
    </row>
    <row r="208" spans="1:5" ht="39.75" customHeight="1" outlineLevel="6" x14ac:dyDescent="0.25">
      <c r="A208" s="82" t="s">
        <v>788</v>
      </c>
      <c r="B208" s="47" t="s">
        <v>50</v>
      </c>
      <c r="C208" s="47" t="s">
        <v>343</v>
      </c>
      <c r="D208" s="47" t="s">
        <v>6</v>
      </c>
      <c r="E208" s="85">
        <f>E209</f>
        <v>10649073.66</v>
      </c>
    </row>
    <row r="209" spans="1:5" ht="18" customHeight="1" outlineLevel="6" x14ac:dyDescent="0.25">
      <c r="A209" s="46" t="s">
        <v>15</v>
      </c>
      <c r="B209" s="47" t="s">
        <v>50</v>
      </c>
      <c r="C209" s="47" t="s">
        <v>343</v>
      </c>
      <c r="D209" s="47" t="s">
        <v>16</v>
      </c>
      <c r="E209" s="85">
        <f>E210</f>
        <v>10649073.66</v>
      </c>
    </row>
    <row r="210" spans="1:5" ht="21" customHeight="1" outlineLevel="6" x14ac:dyDescent="0.25">
      <c r="A210" s="46" t="s">
        <v>17</v>
      </c>
      <c r="B210" s="47" t="s">
        <v>50</v>
      </c>
      <c r="C210" s="47" t="s">
        <v>343</v>
      </c>
      <c r="D210" s="47" t="s">
        <v>18</v>
      </c>
      <c r="E210" s="85">
        <f>11103000+328547.89-473195.88-309278.35</f>
        <v>10649073.66</v>
      </c>
    </row>
    <row r="211" spans="1:5" ht="75" outlineLevel="6" x14ac:dyDescent="0.25">
      <c r="A211" s="46" t="s">
        <v>605</v>
      </c>
      <c r="B211" s="47" t="s">
        <v>50</v>
      </c>
      <c r="C211" s="47" t="s">
        <v>631</v>
      </c>
      <c r="D211" s="47" t="s">
        <v>6</v>
      </c>
      <c r="E211" s="85">
        <f>E212</f>
        <v>35000000</v>
      </c>
    </row>
    <row r="212" spans="1:5" ht="37.5" outlineLevel="6" x14ac:dyDescent="0.25">
      <c r="A212" s="46" t="s">
        <v>15</v>
      </c>
      <c r="B212" s="47" t="s">
        <v>50</v>
      </c>
      <c r="C212" s="47" t="s">
        <v>631</v>
      </c>
      <c r="D212" s="47" t="s">
        <v>16</v>
      </c>
      <c r="E212" s="85">
        <f>E213</f>
        <v>35000000</v>
      </c>
    </row>
    <row r="213" spans="1:5" ht="37.5" outlineLevel="6" x14ac:dyDescent="0.25">
      <c r="A213" s="46" t="s">
        <v>17</v>
      </c>
      <c r="B213" s="47" t="s">
        <v>50</v>
      </c>
      <c r="C213" s="47" t="s">
        <v>631</v>
      </c>
      <c r="D213" s="47" t="s">
        <v>18</v>
      </c>
      <c r="E213" s="85">
        <v>35000000</v>
      </c>
    </row>
    <row r="214" spans="1:5" ht="37.5" outlineLevel="6" x14ac:dyDescent="0.25">
      <c r="A214" s="46" t="s">
        <v>282</v>
      </c>
      <c r="B214" s="47" t="s">
        <v>50</v>
      </c>
      <c r="C214" s="47" t="s">
        <v>415</v>
      </c>
      <c r="D214" s="47" t="s">
        <v>6</v>
      </c>
      <c r="E214" s="85">
        <f>E215</f>
        <v>1082474.23</v>
      </c>
    </row>
    <row r="215" spans="1:5" ht="17.25" customHeight="1" outlineLevel="6" x14ac:dyDescent="0.25">
      <c r="A215" s="46" t="s">
        <v>15</v>
      </c>
      <c r="B215" s="47" t="s">
        <v>50</v>
      </c>
      <c r="C215" s="47" t="s">
        <v>415</v>
      </c>
      <c r="D215" s="47" t="s">
        <v>16</v>
      </c>
      <c r="E215" s="85">
        <f>E216</f>
        <v>1082474.23</v>
      </c>
    </row>
    <row r="216" spans="1:5" ht="21" customHeight="1" outlineLevel="6" x14ac:dyDescent="0.25">
      <c r="A216" s="46" t="s">
        <v>17</v>
      </c>
      <c r="B216" s="47" t="s">
        <v>50</v>
      </c>
      <c r="C216" s="47" t="s">
        <v>415</v>
      </c>
      <c r="D216" s="47" t="s">
        <v>18</v>
      </c>
      <c r="E216" s="85">
        <f>300000+473195.88+309278.35</f>
        <v>1082474.23</v>
      </c>
    </row>
    <row r="217" spans="1:5" outlineLevel="1" x14ac:dyDescent="0.25">
      <c r="A217" s="46" t="s">
        <v>52</v>
      </c>
      <c r="B217" s="47" t="s">
        <v>53</v>
      </c>
      <c r="C217" s="47" t="s">
        <v>126</v>
      </c>
      <c r="D217" s="47" t="s">
        <v>6</v>
      </c>
      <c r="E217" s="85">
        <f>E222+E218</f>
        <v>910000</v>
      </c>
    </row>
    <row r="218" spans="1:5" ht="37.5" outlineLevel="1" x14ac:dyDescent="0.25">
      <c r="A218" s="46" t="s">
        <v>132</v>
      </c>
      <c r="B218" s="47" t="s">
        <v>53</v>
      </c>
      <c r="C218" s="47" t="s">
        <v>127</v>
      </c>
      <c r="D218" s="47" t="s">
        <v>6</v>
      </c>
      <c r="E218" s="85">
        <f>E219</f>
        <v>290000</v>
      </c>
    </row>
    <row r="219" spans="1:5" ht="56.25" outlineLevel="1" x14ac:dyDescent="0.25">
      <c r="A219" s="200" t="s">
        <v>734</v>
      </c>
      <c r="B219" s="47" t="s">
        <v>53</v>
      </c>
      <c r="C219" s="47" t="s">
        <v>733</v>
      </c>
      <c r="D219" s="47" t="s">
        <v>6</v>
      </c>
      <c r="E219" s="85">
        <f>E220</f>
        <v>290000</v>
      </c>
    </row>
    <row r="220" spans="1:5" ht="37.5" outlineLevel="1" x14ac:dyDescent="0.25">
      <c r="A220" s="46" t="s">
        <v>15</v>
      </c>
      <c r="B220" s="47" t="s">
        <v>53</v>
      </c>
      <c r="C220" s="47" t="s">
        <v>733</v>
      </c>
      <c r="D220" s="47" t="s">
        <v>16</v>
      </c>
      <c r="E220" s="85">
        <f>E221</f>
        <v>290000</v>
      </c>
    </row>
    <row r="221" spans="1:5" ht="37.5" outlineLevel="1" x14ac:dyDescent="0.25">
      <c r="A221" s="46" t="s">
        <v>17</v>
      </c>
      <c r="B221" s="47" t="s">
        <v>53</v>
      </c>
      <c r="C221" s="47" t="s">
        <v>733</v>
      </c>
      <c r="D221" s="47" t="s">
        <v>18</v>
      </c>
      <c r="E221" s="85">
        <v>290000</v>
      </c>
    </row>
    <row r="222" spans="1:5" ht="38.25" customHeight="1" outlineLevel="1" x14ac:dyDescent="0.25">
      <c r="A222" s="79" t="s">
        <v>395</v>
      </c>
      <c r="B222" s="62" t="s">
        <v>53</v>
      </c>
      <c r="C222" s="62" t="s">
        <v>344</v>
      </c>
      <c r="D222" s="62" t="s">
        <v>6</v>
      </c>
      <c r="E222" s="85">
        <f>E223+E227</f>
        <v>620000</v>
      </c>
    </row>
    <row r="223" spans="1:5" ht="18.75" customHeight="1" outlineLevel="1" x14ac:dyDescent="0.25">
      <c r="A223" s="46" t="s">
        <v>392</v>
      </c>
      <c r="B223" s="47" t="s">
        <v>53</v>
      </c>
      <c r="C223" s="47" t="s">
        <v>345</v>
      </c>
      <c r="D223" s="47" t="s">
        <v>6</v>
      </c>
      <c r="E223" s="85">
        <f>E224</f>
        <v>300000</v>
      </c>
    </row>
    <row r="224" spans="1:5" ht="24.75" customHeight="1" outlineLevel="1" x14ac:dyDescent="0.25">
      <c r="A224" s="46" t="s">
        <v>346</v>
      </c>
      <c r="B224" s="47" t="s">
        <v>53</v>
      </c>
      <c r="C224" s="47" t="s">
        <v>347</v>
      </c>
      <c r="D224" s="47" t="s">
        <v>6</v>
      </c>
      <c r="E224" s="85">
        <f>E225</f>
        <v>300000</v>
      </c>
    </row>
    <row r="225" spans="1:5" ht="16.5" customHeight="1" outlineLevel="1" x14ac:dyDescent="0.25">
      <c r="A225" s="46" t="s">
        <v>15</v>
      </c>
      <c r="B225" s="47" t="s">
        <v>53</v>
      </c>
      <c r="C225" s="47" t="s">
        <v>347</v>
      </c>
      <c r="D225" s="47" t="s">
        <v>16</v>
      </c>
      <c r="E225" s="85">
        <f>E226</f>
        <v>300000</v>
      </c>
    </row>
    <row r="226" spans="1:5" ht="19.5" customHeight="1" outlineLevel="1" x14ac:dyDescent="0.25">
      <c r="A226" s="46" t="s">
        <v>17</v>
      </c>
      <c r="B226" s="47" t="s">
        <v>53</v>
      </c>
      <c r="C226" s="47" t="s">
        <v>347</v>
      </c>
      <c r="D226" s="47" t="s">
        <v>18</v>
      </c>
      <c r="E226" s="85">
        <v>300000</v>
      </c>
    </row>
    <row r="227" spans="1:5" ht="37.5" customHeight="1" outlineLevel="4" x14ac:dyDescent="0.25">
      <c r="A227" s="49" t="s">
        <v>394</v>
      </c>
      <c r="B227" s="47" t="s">
        <v>53</v>
      </c>
      <c r="C227" s="47" t="s">
        <v>393</v>
      </c>
      <c r="D227" s="47" t="s">
        <v>6</v>
      </c>
      <c r="E227" s="85">
        <f>E228</f>
        <v>320000</v>
      </c>
    </row>
    <row r="228" spans="1:5" ht="26.25" customHeight="1" outlineLevel="5" x14ac:dyDescent="0.25">
      <c r="A228" s="46" t="s">
        <v>348</v>
      </c>
      <c r="B228" s="47" t="s">
        <v>53</v>
      </c>
      <c r="C228" s="47" t="s">
        <v>424</v>
      </c>
      <c r="D228" s="47" t="s">
        <v>6</v>
      </c>
      <c r="E228" s="85">
        <f>E229</f>
        <v>320000</v>
      </c>
    </row>
    <row r="229" spans="1:5" ht="18" customHeight="1" outlineLevel="6" x14ac:dyDescent="0.25">
      <c r="A229" s="46" t="s">
        <v>15</v>
      </c>
      <c r="B229" s="47" t="s">
        <v>53</v>
      </c>
      <c r="C229" s="47" t="s">
        <v>424</v>
      </c>
      <c r="D229" s="47" t="s">
        <v>16</v>
      </c>
      <c r="E229" s="85">
        <f>E230</f>
        <v>320000</v>
      </c>
    </row>
    <row r="230" spans="1:5" ht="21" customHeight="1" outlineLevel="6" x14ac:dyDescent="0.25">
      <c r="A230" s="46" t="s">
        <v>17</v>
      </c>
      <c r="B230" s="47" t="s">
        <v>53</v>
      </c>
      <c r="C230" s="47" t="s">
        <v>424</v>
      </c>
      <c r="D230" s="47" t="s">
        <v>18</v>
      </c>
      <c r="E230" s="85">
        <f>320000</f>
        <v>320000</v>
      </c>
    </row>
    <row r="231" spans="1:5" s="3" customFormat="1" x14ac:dyDescent="0.25">
      <c r="A231" s="46" t="s">
        <v>54</v>
      </c>
      <c r="B231" s="45" t="s">
        <v>55</v>
      </c>
      <c r="C231" s="45" t="s">
        <v>126</v>
      </c>
      <c r="D231" s="45" t="s">
        <v>6</v>
      </c>
      <c r="E231" s="89">
        <f>E232+E243+E275+E315</f>
        <v>226080598.19</v>
      </c>
    </row>
    <row r="232" spans="1:5" s="3" customFormat="1" x14ac:dyDescent="0.25">
      <c r="A232" s="46" t="s">
        <v>56</v>
      </c>
      <c r="B232" s="47" t="s">
        <v>57</v>
      </c>
      <c r="C232" s="47" t="s">
        <v>126</v>
      </c>
      <c r="D232" s="47" t="s">
        <v>6</v>
      </c>
      <c r="E232" s="85">
        <f>E233+E238</f>
        <v>3373250</v>
      </c>
    </row>
    <row r="233" spans="1:5" s="3" customFormat="1" ht="36.75" customHeight="1" x14ac:dyDescent="0.25">
      <c r="A233" s="79" t="s">
        <v>584</v>
      </c>
      <c r="B233" s="62" t="s">
        <v>57</v>
      </c>
      <c r="C233" s="62" t="s">
        <v>335</v>
      </c>
      <c r="D233" s="62" t="s">
        <v>6</v>
      </c>
      <c r="E233" s="85">
        <f>E234</f>
        <v>3373250</v>
      </c>
    </row>
    <row r="234" spans="1:5" s="3" customFormat="1" ht="37.5" x14ac:dyDescent="0.25">
      <c r="A234" s="46" t="s">
        <v>349</v>
      </c>
      <c r="B234" s="47" t="s">
        <v>57</v>
      </c>
      <c r="C234" s="47" t="s">
        <v>336</v>
      </c>
      <c r="D234" s="47" t="s">
        <v>6</v>
      </c>
      <c r="E234" s="85">
        <f>E235</f>
        <v>3373250</v>
      </c>
    </row>
    <row r="235" spans="1:5" s="3" customFormat="1" x14ac:dyDescent="0.25">
      <c r="A235" s="46" t="s">
        <v>350</v>
      </c>
      <c r="B235" s="47" t="s">
        <v>57</v>
      </c>
      <c r="C235" s="47" t="s">
        <v>351</v>
      </c>
      <c r="D235" s="47" t="s">
        <v>6</v>
      </c>
      <c r="E235" s="85">
        <f>E236</f>
        <v>3373250</v>
      </c>
    </row>
    <row r="236" spans="1:5" s="3" customFormat="1" ht="17.25" customHeight="1" x14ac:dyDescent="0.25">
      <c r="A236" s="46" t="s">
        <v>15</v>
      </c>
      <c r="B236" s="47" t="s">
        <v>57</v>
      </c>
      <c r="C236" s="47" t="s">
        <v>351</v>
      </c>
      <c r="D236" s="47" t="s">
        <v>16</v>
      </c>
      <c r="E236" s="85">
        <f>E237</f>
        <v>3373250</v>
      </c>
    </row>
    <row r="237" spans="1:5" s="3" customFormat="1" ht="21.75" customHeight="1" x14ac:dyDescent="0.25">
      <c r="A237" s="46" t="s">
        <v>17</v>
      </c>
      <c r="B237" s="47" t="s">
        <v>57</v>
      </c>
      <c r="C237" s="47" t="s">
        <v>351</v>
      </c>
      <c r="D237" s="47" t="s">
        <v>18</v>
      </c>
      <c r="E237" s="85">
        <v>3373250</v>
      </c>
    </row>
    <row r="238" spans="1:5" s="3" customFormat="1" ht="37.5" hidden="1" x14ac:dyDescent="0.25">
      <c r="A238" s="46" t="s">
        <v>132</v>
      </c>
      <c r="B238" s="47" t="s">
        <v>57</v>
      </c>
      <c r="C238" s="47" t="s">
        <v>127</v>
      </c>
      <c r="D238" s="47" t="s">
        <v>6</v>
      </c>
      <c r="E238" s="85">
        <f>E239</f>
        <v>0</v>
      </c>
    </row>
    <row r="239" spans="1:5" s="3" customFormat="1" hidden="1" x14ac:dyDescent="0.25">
      <c r="A239" s="46" t="s">
        <v>279</v>
      </c>
      <c r="B239" s="47" t="s">
        <v>57</v>
      </c>
      <c r="C239" s="47" t="s">
        <v>278</v>
      </c>
      <c r="D239" s="47" t="s">
        <v>6</v>
      </c>
      <c r="E239" s="85">
        <f>E240</f>
        <v>0</v>
      </c>
    </row>
    <row r="240" spans="1:5" s="3" customFormat="1" ht="56.25" hidden="1" x14ac:dyDescent="0.25">
      <c r="A240" s="29" t="s">
        <v>387</v>
      </c>
      <c r="B240" s="47" t="s">
        <v>57</v>
      </c>
      <c r="C240" s="47" t="s">
        <v>535</v>
      </c>
      <c r="D240" s="47" t="s">
        <v>6</v>
      </c>
      <c r="E240" s="85">
        <f>E241</f>
        <v>0</v>
      </c>
    </row>
    <row r="241" spans="1:5" s="3" customFormat="1" ht="37.5" hidden="1" x14ac:dyDescent="0.25">
      <c r="A241" s="46" t="s">
        <v>15</v>
      </c>
      <c r="B241" s="47" t="s">
        <v>57</v>
      </c>
      <c r="C241" s="47" t="s">
        <v>535</v>
      </c>
      <c r="D241" s="47" t="s">
        <v>16</v>
      </c>
      <c r="E241" s="85">
        <f>E242</f>
        <v>0</v>
      </c>
    </row>
    <row r="242" spans="1:5" s="3" customFormat="1" ht="37.5" hidden="1" x14ac:dyDescent="0.25">
      <c r="A242" s="46" t="s">
        <v>17</v>
      </c>
      <c r="B242" s="47" t="s">
        <v>57</v>
      </c>
      <c r="C242" s="47" t="s">
        <v>535</v>
      </c>
      <c r="D242" s="47" t="s">
        <v>18</v>
      </c>
      <c r="E242" s="85">
        <v>0</v>
      </c>
    </row>
    <row r="243" spans="1:5" s="3" customFormat="1" x14ac:dyDescent="0.25">
      <c r="A243" s="46" t="s">
        <v>58</v>
      </c>
      <c r="B243" s="47" t="s">
        <v>59</v>
      </c>
      <c r="C243" s="47" t="s">
        <v>126</v>
      </c>
      <c r="D243" s="47" t="s">
        <v>6</v>
      </c>
      <c r="E243" s="85">
        <f>E244</f>
        <v>192790081.63999999</v>
      </c>
    </row>
    <row r="244" spans="1:5" s="3" customFormat="1" ht="39" customHeight="1" x14ac:dyDescent="0.25">
      <c r="A244" s="79" t="s">
        <v>352</v>
      </c>
      <c r="B244" s="62" t="s">
        <v>59</v>
      </c>
      <c r="C244" s="62" t="s">
        <v>134</v>
      </c>
      <c r="D244" s="62" t="s">
        <v>6</v>
      </c>
      <c r="E244" s="85">
        <f>E245+E271</f>
        <v>192790081.63999999</v>
      </c>
    </row>
    <row r="245" spans="1:5" s="3" customFormat="1" ht="56.25" x14ac:dyDescent="0.25">
      <c r="A245" s="46" t="s">
        <v>353</v>
      </c>
      <c r="B245" s="47" t="s">
        <v>59</v>
      </c>
      <c r="C245" s="47" t="s">
        <v>354</v>
      </c>
      <c r="D245" s="47" t="s">
        <v>6</v>
      </c>
      <c r="E245" s="85">
        <f>E246+E253+E256+E259+E262+E268+E265</f>
        <v>36796000</v>
      </c>
    </row>
    <row r="246" spans="1:5" s="3" customFormat="1" ht="54.75" customHeight="1" x14ac:dyDescent="0.25">
      <c r="A246" s="50" t="s">
        <v>60</v>
      </c>
      <c r="B246" s="47" t="s">
        <v>59</v>
      </c>
      <c r="C246" s="47" t="s">
        <v>355</v>
      </c>
      <c r="D246" s="47" t="s">
        <v>6</v>
      </c>
      <c r="E246" s="85">
        <f>E247+E251+E249</f>
        <v>19234000</v>
      </c>
    </row>
    <row r="247" spans="1:5" s="3" customFormat="1" ht="21.75" customHeight="1" x14ac:dyDescent="0.25">
      <c r="A247" s="46" t="s">
        <v>15</v>
      </c>
      <c r="B247" s="47" t="s">
        <v>59</v>
      </c>
      <c r="C247" s="47" t="s">
        <v>355</v>
      </c>
      <c r="D247" s="47" t="s">
        <v>16</v>
      </c>
      <c r="E247" s="85">
        <f>E248</f>
        <v>5940123.6200000001</v>
      </c>
    </row>
    <row r="248" spans="1:5" s="3" customFormat="1" ht="21.75" customHeight="1" x14ac:dyDescent="0.25">
      <c r="A248" s="46" t="s">
        <v>17</v>
      </c>
      <c r="B248" s="47" t="s">
        <v>59</v>
      </c>
      <c r="C248" s="47" t="s">
        <v>355</v>
      </c>
      <c r="D248" s="47" t="s">
        <v>18</v>
      </c>
      <c r="E248" s="85">
        <v>5940123.6200000001</v>
      </c>
    </row>
    <row r="249" spans="1:5" s="3" customFormat="1" ht="21.75" customHeight="1" x14ac:dyDescent="0.25">
      <c r="A249" s="46" t="s">
        <v>265</v>
      </c>
      <c r="B249" s="47" t="s">
        <v>59</v>
      </c>
      <c r="C249" s="47" t="s">
        <v>355</v>
      </c>
      <c r="D249" s="47" t="s">
        <v>266</v>
      </c>
      <c r="E249" s="85">
        <f>E250</f>
        <v>1362876.38</v>
      </c>
    </row>
    <row r="250" spans="1:5" s="3" customFormat="1" ht="21.75" customHeight="1" x14ac:dyDescent="0.25">
      <c r="A250" s="46" t="s">
        <v>267</v>
      </c>
      <c r="B250" s="47" t="s">
        <v>59</v>
      </c>
      <c r="C250" s="47" t="s">
        <v>355</v>
      </c>
      <c r="D250" s="47" t="s">
        <v>268</v>
      </c>
      <c r="E250" s="85">
        <v>1362876.38</v>
      </c>
    </row>
    <row r="251" spans="1:5" s="3" customFormat="1" ht="21.75" customHeight="1" x14ac:dyDescent="0.25">
      <c r="A251" s="46" t="s">
        <v>19</v>
      </c>
      <c r="B251" s="47" t="s">
        <v>59</v>
      </c>
      <c r="C251" s="47" t="s">
        <v>355</v>
      </c>
      <c r="D251" s="47" t="s">
        <v>20</v>
      </c>
      <c r="E251" s="85">
        <f>E252</f>
        <v>11931000</v>
      </c>
    </row>
    <row r="252" spans="1:5" s="3" customFormat="1" ht="60" customHeight="1" x14ac:dyDescent="0.25">
      <c r="A252" s="46" t="s">
        <v>47</v>
      </c>
      <c r="B252" s="47" t="s">
        <v>59</v>
      </c>
      <c r="C252" s="47" t="s">
        <v>355</v>
      </c>
      <c r="D252" s="47" t="s">
        <v>48</v>
      </c>
      <c r="E252" s="85">
        <v>11931000</v>
      </c>
    </row>
    <row r="253" spans="1:5" s="3" customFormat="1" ht="36.75" customHeight="1" x14ac:dyDescent="0.25">
      <c r="A253" s="46" t="s">
        <v>251</v>
      </c>
      <c r="B253" s="47" t="s">
        <v>59</v>
      </c>
      <c r="C253" s="47" t="s">
        <v>356</v>
      </c>
      <c r="D253" s="47" t="s">
        <v>6</v>
      </c>
      <c r="E253" s="85">
        <f>E254</f>
        <v>500000</v>
      </c>
    </row>
    <row r="254" spans="1:5" s="3" customFormat="1" x14ac:dyDescent="0.25">
      <c r="A254" s="46" t="s">
        <v>19</v>
      </c>
      <c r="B254" s="47" t="s">
        <v>59</v>
      </c>
      <c r="C254" s="47" t="s">
        <v>356</v>
      </c>
      <c r="D254" s="47" t="s">
        <v>20</v>
      </c>
      <c r="E254" s="85">
        <f>E255</f>
        <v>500000</v>
      </c>
    </row>
    <row r="255" spans="1:5" s="3" customFormat="1" ht="38.25" customHeight="1" x14ac:dyDescent="0.25">
      <c r="A255" s="46" t="s">
        <v>47</v>
      </c>
      <c r="B255" s="47" t="s">
        <v>59</v>
      </c>
      <c r="C255" s="47" t="s">
        <v>356</v>
      </c>
      <c r="D255" s="47" t="s">
        <v>48</v>
      </c>
      <c r="E255" s="85">
        <f>500000</f>
        <v>500000</v>
      </c>
    </row>
    <row r="256" spans="1:5" s="3" customFormat="1" ht="37.5" x14ac:dyDescent="0.25">
      <c r="A256" s="46" t="s">
        <v>263</v>
      </c>
      <c r="B256" s="47" t="s">
        <v>59</v>
      </c>
      <c r="C256" s="47" t="s">
        <v>357</v>
      </c>
      <c r="D256" s="47" t="s">
        <v>6</v>
      </c>
      <c r="E256" s="85">
        <f>E257</f>
        <v>11000000</v>
      </c>
    </row>
    <row r="257" spans="1:5" s="3" customFormat="1" x14ac:dyDescent="0.25">
      <c r="A257" s="46" t="s">
        <v>19</v>
      </c>
      <c r="B257" s="47" t="s">
        <v>59</v>
      </c>
      <c r="C257" s="47" t="s">
        <v>357</v>
      </c>
      <c r="D257" s="47" t="s">
        <v>20</v>
      </c>
      <c r="E257" s="85">
        <f>E258</f>
        <v>11000000</v>
      </c>
    </row>
    <row r="258" spans="1:5" s="3" customFormat="1" ht="34.5" customHeight="1" x14ac:dyDescent="0.25">
      <c r="A258" s="46" t="s">
        <v>47</v>
      </c>
      <c r="B258" s="47" t="s">
        <v>59</v>
      </c>
      <c r="C258" s="47" t="s">
        <v>357</v>
      </c>
      <c r="D258" s="47" t="s">
        <v>48</v>
      </c>
      <c r="E258" s="85">
        <v>11000000</v>
      </c>
    </row>
    <row r="259" spans="1:5" s="3" customFormat="1" ht="56.25" hidden="1" x14ac:dyDescent="0.25">
      <c r="A259" s="46" t="s">
        <v>301</v>
      </c>
      <c r="B259" s="47" t="s">
        <v>59</v>
      </c>
      <c r="C259" s="47" t="s">
        <v>396</v>
      </c>
      <c r="D259" s="47" t="s">
        <v>6</v>
      </c>
      <c r="E259" s="85">
        <f>E260</f>
        <v>0</v>
      </c>
    </row>
    <row r="260" spans="1:5" s="3" customFormat="1" ht="37.5" hidden="1" customHeight="1" x14ac:dyDescent="0.25">
      <c r="A260" s="46" t="s">
        <v>15</v>
      </c>
      <c r="B260" s="47" t="s">
        <v>59</v>
      </c>
      <c r="C260" s="47" t="s">
        <v>396</v>
      </c>
      <c r="D260" s="47" t="s">
        <v>16</v>
      </c>
      <c r="E260" s="85">
        <f>E261</f>
        <v>0</v>
      </c>
    </row>
    <row r="261" spans="1:5" s="3" customFormat="1" ht="37.5" hidden="1" x14ac:dyDescent="0.25">
      <c r="A261" s="46" t="s">
        <v>17</v>
      </c>
      <c r="B261" s="47" t="s">
        <v>59</v>
      </c>
      <c r="C261" s="47" t="s">
        <v>396</v>
      </c>
      <c r="D261" s="47" t="s">
        <v>18</v>
      </c>
      <c r="E261" s="85">
        <v>0</v>
      </c>
    </row>
    <row r="262" spans="1:5" s="3" customFormat="1" ht="56.25" hidden="1" x14ac:dyDescent="0.25">
      <c r="A262" s="46" t="s">
        <v>264</v>
      </c>
      <c r="B262" s="47" t="s">
        <v>59</v>
      </c>
      <c r="C262" s="47" t="s">
        <v>397</v>
      </c>
      <c r="D262" s="47" t="s">
        <v>6</v>
      </c>
      <c r="E262" s="85">
        <f>E263</f>
        <v>0</v>
      </c>
    </row>
    <row r="263" spans="1:5" s="3" customFormat="1" ht="37.5" hidden="1" x14ac:dyDescent="0.25">
      <c r="A263" s="46" t="s">
        <v>15</v>
      </c>
      <c r="B263" s="47" t="s">
        <v>59</v>
      </c>
      <c r="C263" s="47" t="s">
        <v>397</v>
      </c>
      <c r="D263" s="47" t="s">
        <v>16</v>
      </c>
      <c r="E263" s="85">
        <f>E264</f>
        <v>0</v>
      </c>
    </row>
    <row r="264" spans="1:5" s="3" customFormat="1" ht="37.5" hidden="1" x14ac:dyDescent="0.25">
      <c r="A264" s="46" t="s">
        <v>17</v>
      </c>
      <c r="B264" s="47" t="s">
        <v>59</v>
      </c>
      <c r="C264" s="47" t="s">
        <v>397</v>
      </c>
      <c r="D264" s="47" t="s">
        <v>18</v>
      </c>
      <c r="E264" s="85">
        <v>0</v>
      </c>
    </row>
    <row r="265" spans="1:5" s="3" customFormat="1" ht="37.5" x14ac:dyDescent="0.25">
      <c r="A265" s="46" t="s">
        <v>759</v>
      </c>
      <c r="B265" s="47" t="s">
        <v>59</v>
      </c>
      <c r="C265" s="47" t="s">
        <v>760</v>
      </c>
      <c r="D265" s="47" t="s">
        <v>6</v>
      </c>
      <c r="E265" s="85">
        <f>E266</f>
        <v>6000000</v>
      </c>
    </row>
    <row r="266" spans="1:5" s="3" customFormat="1" ht="37.5" x14ac:dyDescent="0.25">
      <c r="A266" s="46" t="s">
        <v>15</v>
      </c>
      <c r="B266" s="47" t="s">
        <v>59</v>
      </c>
      <c r="C266" s="47" t="s">
        <v>760</v>
      </c>
      <c r="D266" s="47" t="s">
        <v>16</v>
      </c>
      <c r="E266" s="85">
        <f>E267</f>
        <v>6000000</v>
      </c>
    </row>
    <row r="267" spans="1:5" s="3" customFormat="1" ht="37.5" x14ac:dyDescent="0.25">
      <c r="A267" s="46" t="s">
        <v>17</v>
      </c>
      <c r="B267" s="47" t="s">
        <v>59</v>
      </c>
      <c r="C267" s="47" t="s">
        <v>760</v>
      </c>
      <c r="D267" s="47" t="s">
        <v>18</v>
      </c>
      <c r="E267" s="85">
        <v>6000000</v>
      </c>
    </row>
    <row r="268" spans="1:5" s="3" customFormat="1" ht="37.5" x14ac:dyDescent="0.25">
      <c r="A268" s="46" t="s">
        <v>732</v>
      </c>
      <c r="B268" s="47" t="s">
        <v>59</v>
      </c>
      <c r="C268" s="47" t="s">
        <v>731</v>
      </c>
      <c r="D268" s="47" t="s">
        <v>6</v>
      </c>
      <c r="E268" s="85">
        <f>E269</f>
        <v>62000</v>
      </c>
    </row>
    <row r="269" spans="1:5" s="3" customFormat="1" ht="37.5" x14ac:dyDescent="0.25">
      <c r="A269" s="46" t="s">
        <v>15</v>
      </c>
      <c r="B269" s="47" t="s">
        <v>59</v>
      </c>
      <c r="C269" s="47" t="s">
        <v>731</v>
      </c>
      <c r="D269" s="47" t="s">
        <v>16</v>
      </c>
      <c r="E269" s="85">
        <f>E270</f>
        <v>62000</v>
      </c>
    </row>
    <row r="270" spans="1:5" s="3" customFormat="1" ht="37.5" x14ac:dyDescent="0.25">
      <c r="A270" s="46" t="s">
        <v>17</v>
      </c>
      <c r="B270" s="47" t="s">
        <v>59</v>
      </c>
      <c r="C270" s="47" t="s">
        <v>731</v>
      </c>
      <c r="D270" s="47" t="s">
        <v>18</v>
      </c>
      <c r="E270" s="85">
        <v>62000</v>
      </c>
    </row>
    <row r="271" spans="1:5" s="3" customFormat="1" x14ac:dyDescent="0.25">
      <c r="A271" s="49" t="s">
        <v>477</v>
      </c>
      <c r="B271" s="47" t="s">
        <v>59</v>
      </c>
      <c r="C271" s="47" t="s">
        <v>752</v>
      </c>
      <c r="D271" s="47" t="s">
        <v>6</v>
      </c>
      <c r="E271" s="85">
        <f>E272</f>
        <v>155994081.63999999</v>
      </c>
    </row>
    <row r="272" spans="1:5" s="3" customFormat="1" ht="56.25" x14ac:dyDescent="0.25">
      <c r="A272" s="46" t="s">
        <v>482</v>
      </c>
      <c r="B272" s="47" t="s">
        <v>59</v>
      </c>
      <c r="C272" s="47" t="s">
        <v>753</v>
      </c>
      <c r="D272" s="47" t="s">
        <v>6</v>
      </c>
      <c r="E272" s="85">
        <f>E273</f>
        <v>155994081.63999999</v>
      </c>
    </row>
    <row r="273" spans="1:5" s="3" customFormat="1" ht="37.5" x14ac:dyDescent="0.25">
      <c r="A273" s="46" t="s">
        <v>265</v>
      </c>
      <c r="B273" s="47" t="s">
        <v>59</v>
      </c>
      <c r="C273" s="47" t="s">
        <v>753</v>
      </c>
      <c r="D273" s="47" t="s">
        <v>266</v>
      </c>
      <c r="E273" s="85">
        <f>E274</f>
        <v>155994081.63999999</v>
      </c>
    </row>
    <row r="274" spans="1:5" s="3" customFormat="1" x14ac:dyDescent="0.25">
      <c r="A274" s="46" t="s">
        <v>267</v>
      </c>
      <c r="B274" s="47" t="s">
        <v>59</v>
      </c>
      <c r="C274" s="47" t="s">
        <v>753</v>
      </c>
      <c r="D274" s="47" t="s">
        <v>268</v>
      </c>
      <c r="E274" s="85">
        <f>143460299.73+12533781.91</f>
        <v>155994081.63999999</v>
      </c>
    </row>
    <row r="275" spans="1:5" s="3" customFormat="1" x14ac:dyDescent="0.25">
      <c r="A275" s="46" t="s">
        <v>61</v>
      </c>
      <c r="B275" s="47" t="s">
        <v>62</v>
      </c>
      <c r="C275" s="47" t="s">
        <v>126</v>
      </c>
      <c r="D275" s="47" t="s">
        <v>6</v>
      </c>
      <c r="E275" s="85">
        <f>E276+E284+E295</f>
        <v>27421266.550000001</v>
      </c>
    </row>
    <row r="276" spans="1:5" s="3" customFormat="1" ht="56.25" x14ac:dyDescent="0.25">
      <c r="A276" s="79" t="s">
        <v>352</v>
      </c>
      <c r="B276" s="62" t="s">
        <v>62</v>
      </c>
      <c r="C276" s="62" t="s">
        <v>134</v>
      </c>
      <c r="D276" s="62" t="s">
        <v>6</v>
      </c>
      <c r="E276" s="85">
        <f>E277</f>
        <v>550000</v>
      </c>
    </row>
    <row r="277" spans="1:5" s="3" customFormat="1" x14ac:dyDescent="0.25">
      <c r="A277" s="46" t="s">
        <v>358</v>
      </c>
      <c r="B277" s="47" t="s">
        <v>62</v>
      </c>
      <c r="C277" s="47" t="s">
        <v>233</v>
      </c>
      <c r="D277" s="47" t="s">
        <v>6</v>
      </c>
      <c r="E277" s="85">
        <f>E278+E281</f>
        <v>550000</v>
      </c>
    </row>
    <row r="278" spans="1:5" s="3" customFormat="1" x14ac:dyDescent="0.25">
      <c r="A278" s="46" t="s">
        <v>364</v>
      </c>
      <c r="B278" s="47" t="s">
        <v>62</v>
      </c>
      <c r="C278" s="47" t="s">
        <v>483</v>
      </c>
      <c r="D278" s="47" t="s">
        <v>6</v>
      </c>
      <c r="E278" s="85">
        <f>E279</f>
        <v>200000</v>
      </c>
    </row>
    <row r="279" spans="1:5" s="3" customFormat="1" ht="16.5" customHeight="1" x14ac:dyDescent="0.25">
      <c r="A279" s="48" t="s">
        <v>15</v>
      </c>
      <c r="B279" s="47" t="s">
        <v>62</v>
      </c>
      <c r="C279" s="47" t="s">
        <v>483</v>
      </c>
      <c r="D279" s="47" t="s">
        <v>16</v>
      </c>
      <c r="E279" s="85">
        <f>E280</f>
        <v>200000</v>
      </c>
    </row>
    <row r="280" spans="1:5" s="3" customFormat="1" ht="20.25" customHeight="1" x14ac:dyDescent="0.25">
      <c r="A280" s="48" t="s">
        <v>17</v>
      </c>
      <c r="B280" s="47" t="s">
        <v>62</v>
      </c>
      <c r="C280" s="47" t="s">
        <v>483</v>
      </c>
      <c r="D280" s="47" t="s">
        <v>18</v>
      </c>
      <c r="E280" s="85">
        <v>200000</v>
      </c>
    </row>
    <row r="281" spans="1:5" s="3" customFormat="1" ht="37.5" x14ac:dyDescent="0.25">
      <c r="A281" s="50" t="s">
        <v>63</v>
      </c>
      <c r="B281" s="47" t="s">
        <v>62</v>
      </c>
      <c r="C281" s="47" t="s">
        <v>359</v>
      </c>
      <c r="D281" s="47" t="s">
        <v>6</v>
      </c>
      <c r="E281" s="85">
        <f>E282</f>
        <v>350000</v>
      </c>
    </row>
    <row r="282" spans="1:5" s="3" customFormat="1" ht="16.5" customHeight="1" x14ac:dyDescent="0.25">
      <c r="A282" s="46" t="s">
        <v>15</v>
      </c>
      <c r="B282" s="47" t="s">
        <v>62</v>
      </c>
      <c r="C282" s="47" t="s">
        <v>359</v>
      </c>
      <c r="D282" s="47" t="s">
        <v>16</v>
      </c>
      <c r="E282" s="85">
        <f>E283</f>
        <v>350000</v>
      </c>
    </row>
    <row r="283" spans="1:5" s="3" customFormat="1" ht="21.75" customHeight="1" x14ac:dyDescent="0.25">
      <c r="A283" s="46" t="s">
        <v>17</v>
      </c>
      <c r="B283" s="47" t="s">
        <v>62</v>
      </c>
      <c r="C283" s="47" t="s">
        <v>359</v>
      </c>
      <c r="D283" s="47" t="s">
        <v>18</v>
      </c>
      <c r="E283" s="85">
        <f>350000</f>
        <v>350000</v>
      </c>
    </row>
    <row r="284" spans="1:5" s="3" customFormat="1" ht="36.75" customHeight="1" x14ac:dyDescent="0.25">
      <c r="A284" s="79" t="s">
        <v>536</v>
      </c>
      <c r="B284" s="62" t="s">
        <v>62</v>
      </c>
      <c r="C284" s="62" t="s">
        <v>537</v>
      </c>
      <c r="D284" s="62" t="s">
        <v>6</v>
      </c>
      <c r="E284" s="85">
        <f>E285</f>
        <v>10960858.32</v>
      </c>
    </row>
    <row r="285" spans="1:5" s="3" customFormat="1" ht="37.5" x14ac:dyDescent="0.25">
      <c r="A285" s="46" t="s">
        <v>538</v>
      </c>
      <c r="B285" s="47" t="s">
        <v>62</v>
      </c>
      <c r="C285" s="47" t="s">
        <v>539</v>
      </c>
      <c r="D285" s="47" t="s">
        <v>6</v>
      </c>
      <c r="E285" s="85">
        <f>E286+E289+E292</f>
        <v>10960858.32</v>
      </c>
    </row>
    <row r="286" spans="1:5" s="3" customFormat="1" ht="38.25" customHeight="1" x14ac:dyDescent="0.25">
      <c r="A286" s="46" t="s">
        <v>540</v>
      </c>
      <c r="B286" s="47" t="s">
        <v>62</v>
      </c>
      <c r="C286" s="47" t="s">
        <v>541</v>
      </c>
      <c r="D286" s="47" t="s">
        <v>6</v>
      </c>
      <c r="E286" s="85">
        <f>E287</f>
        <v>2000000</v>
      </c>
    </row>
    <row r="287" spans="1:5" s="3" customFormat="1" ht="38.25" customHeight="1" x14ac:dyDescent="0.25">
      <c r="A287" s="46" t="s">
        <v>15</v>
      </c>
      <c r="B287" s="47" t="s">
        <v>62</v>
      </c>
      <c r="C287" s="47" t="s">
        <v>541</v>
      </c>
      <c r="D287" s="47" t="s">
        <v>16</v>
      </c>
      <c r="E287" s="85">
        <f>E288</f>
        <v>2000000</v>
      </c>
    </row>
    <row r="288" spans="1:5" s="3" customFormat="1" ht="38.25" customHeight="1" x14ac:dyDescent="0.25">
      <c r="A288" s="46" t="s">
        <v>17</v>
      </c>
      <c r="B288" s="47" t="s">
        <v>62</v>
      </c>
      <c r="C288" s="47" t="s">
        <v>541</v>
      </c>
      <c r="D288" s="47" t="s">
        <v>18</v>
      </c>
      <c r="E288" s="85">
        <f>2000000</f>
        <v>2000000</v>
      </c>
    </row>
    <row r="289" spans="1:9" s="3" customFormat="1" ht="38.25" customHeight="1" x14ac:dyDescent="0.25">
      <c r="A289" s="46" t="s">
        <v>542</v>
      </c>
      <c r="B289" s="47" t="s">
        <v>62</v>
      </c>
      <c r="C289" s="47" t="s">
        <v>543</v>
      </c>
      <c r="D289" s="47" t="s">
        <v>6</v>
      </c>
      <c r="E289" s="85">
        <f>E290</f>
        <v>3751000</v>
      </c>
    </row>
    <row r="290" spans="1:9" s="3" customFormat="1" ht="38.25" customHeight="1" x14ac:dyDescent="0.25">
      <c r="A290" s="46" t="s">
        <v>15</v>
      </c>
      <c r="B290" s="47" t="s">
        <v>62</v>
      </c>
      <c r="C290" s="47" t="s">
        <v>543</v>
      </c>
      <c r="D290" s="47" t="s">
        <v>16</v>
      </c>
      <c r="E290" s="85">
        <f>E291</f>
        <v>3751000</v>
      </c>
      <c r="H290" s="3" t="s">
        <v>51</v>
      </c>
    </row>
    <row r="291" spans="1:9" s="3" customFormat="1" ht="38.25" customHeight="1" x14ac:dyDescent="0.25">
      <c r="A291" s="46" t="s">
        <v>17</v>
      </c>
      <c r="B291" s="47" t="s">
        <v>62</v>
      </c>
      <c r="C291" s="47" t="s">
        <v>543</v>
      </c>
      <c r="D291" s="47" t="s">
        <v>18</v>
      </c>
      <c r="E291" s="85">
        <f>1500000+1951000+300000</f>
        <v>3751000</v>
      </c>
    </row>
    <row r="292" spans="1:9" s="3" customFormat="1" ht="38.25" customHeight="1" x14ac:dyDescent="0.25">
      <c r="A292" s="46" t="s">
        <v>544</v>
      </c>
      <c r="B292" s="47" t="s">
        <v>62</v>
      </c>
      <c r="C292" s="47" t="s">
        <v>545</v>
      </c>
      <c r="D292" s="47" t="s">
        <v>6</v>
      </c>
      <c r="E292" s="85">
        <f>E293</f>
        <v>5209858.32</v>
      </c>
    </row>
    <row r="293" spans="1:9" s="3" customFormat="1" ht="38.25" customHeight="1" x14ac:dyDescent="0.25">
      <c r="A293" s="46" t="s">
        <v>15</v>
      </c>
      <c r="B293" s="47" t="s">
        <v>62</v>
      </c>
      <c r="C293" s="47" t="s">
        <v>545</v>
      </c>
      <c r="D293" s="47" t="s">
        <v>16</v>
      </c>
      <c r="E293" s="85">
        <f>E294</f>
        <v>5209858.32</v>
      </c>
      <c r="I293" s="3" t="s">
        <v>51</v>
      </c>
    </row>
    <row r="294" spans="1:9" s="3" customFormat="1" ht="18.75" customHeight="1" x14ac:dyDescent="0.25">
      <c r="A294" s="46" t="s">
        <v>17</v>
      </c>
      <c r="B294" s="47" t="s">
        <v>62</v>
      </c>
      <c r="C294" s="47" t="s">
        <v>545</v>
      </c>
      <c r="D294" s="47" t="s">
        <v>18</v>
      </c>
      <c r="E294" s="85">
        <v>5209858.32</v>
      </c>
    </row>
    <row r="295" spans="1:9" s="3" customFormat="1" ht="56.25" x14ac:dyDescent="0.25">
      <c r="A295" s="79" t="s">
        <v>546</v>
      </c>
      <c r="B295" s="62" t="s">
        <v>62</v>
      </c>
      <c r="C295" s="62" t="s">
        <v>547</v>
      </c>
      <c r="D295" s="62" t="s">
        <v>6</v>
      </c>
      <c r="E295" s="85">
        <f>E296+E304</f>
        <v>15910408.23</v>
      </c>
    </row>
    <row r="296" spans="1:9" s="3" customFormat="1" ht="56.25" x14ac:dyDescent="0.25">
      <c r="A296" s="79" t="s">
        <v>587</v>
      </c>
      <c r="B296" s="62" t="s">
        <v>62</v>
      </c>
      <c r="C296" s="62" t="s">
        <v>588</v>
      </c>
      <c r="D296" s="62" t="s">
        <v>6</v>
      </c>
      <c r="E296" s="85">
        <f>E297</f>
        <v>8282327.9500000002</v>
      </c>
    </row>
    <row r="297" spans="1:9" s="3" customFormat="1" ht="23.25" customHeight="1" x14ac:dyDescent="0.25">
      <c r="A297" s="46" t="s">
        <v>586</v>
      </c>
      <c r="B297" s="47" t="s">
        <v>62</v>
      </c>
      <c r="C297" s="47" t="s">
        <v>589</v>
      </c>
      <c r="D297" s="47" t="s">
        <v>6</v>
      </c>
      <c r="E297" s="85">
        <f>E298+E301</f>
        <v>8282327.9500000002</v>
      </c>
    </row>
    <row r="298" spans="1:9" s="3" customFormat="1" ht="37.5" x14ac:dyDescent="0.25">
      <c r="A298" s="46" t="s">
        <v>585</v>
      </c>
      <c r="B298" s="47" t="s">
        <v>62</v>
      </c>
      <c r="C298" s="47" t="s">
        <v>590</v>
      </c>
      <c r="D298" s="47" t="s">
        <v>6</v>
      </c>
      <c r="E298" s="85">
        <f>E299</f>
        <v>6850012.1100000003</v>
      </c>
    </row>
    <row r="299" spans="1:9" s="3" customFormat="1" ht="37.5" x14ac:dyDescent="0.25">
      <c r="A299" s="46" t="s">
        <v>15</v>
      </c>
      <c r="B299" s="47" t="s">
        <v>62</v>
      </c>
      <c r="C299" s="47" t="s">
        <v>590</v>
      </c>
      <c r="D299" s="47" t="s">
        <v>16</v>
      </c>
      <c r="E299" s="85">
        <f>E300</f>
        <v>6850012.1100000003</v>
      </c>
    </row>
    <row r="300" spans="1:9" s="3" customFormat="1" ht="37.5" x14ac:dyDescent="0.25">
      <c r="A300" s="46" t="s">
        <v>17</v>
      </c>
      <c r="B300" s="47" t="s">
        <v>62</v>
      </c>
      <c r="C300" s="47" t="s">
        <v>590</v>
      </c>
      <c r="D300" s="47" t="s">
        <v>18</v>
      </c>
      <c r="E300" s="85">
        <v>6850012.1100000003</v>
      </c>
    </row>
    <row r="301" spans="1:9" s="3" customFormat="1" ht="37.5" x14ac:dyDescent="0.25">
      <c r="A301" s="48" t="s">
        <v>730</v>
      </c>
      <c r="B301" s="47" t="s">
        <v>62</v>
      </c>
      <c r="C301" s="199" t="s">
        <v>782</v>
      </c>
      <c r="D301" s="47" t="s">
        <v>6</v>
      </c>
      <c r="E301" s="85">
        <f>E302</f>
        <v>1432315.84</v>
      </c>
    </row>
    <row r="302" spans="1:9" s="3" customFormat="1" ht="37.5" x14ac:dyDescent="0.25">
      <c r="A302" s="46" t="s">
        <v>15</v>
      </c>
      <c r="B302" s="47" t="s">
        <v>62</v>
      </c>
      <c r="C302" s="199" t="s">
        <v>782</v>
      </c>
      <c r="D302" s="47" t="s">
        <v>16</v>
      </c>
      <c r="E302" s="85">
        <f>E303</f>
        <v>1432315.84</v>
      </c>
    </row>
    <row r="303" spans="1:9" s="3" customFormat="1" ht="37.5" x14ac:dyDescent="0.25">
      <c r="A303" s="46" t="s">
        <v>17</v>
      </c>
      <c r="B303" s="47" t="s">
        <v>62</v>
      </c>
      <c r="C303" s="199" t="s">
        <v>782</v>
      </c>
      <c r="D303" s="47" t="s">
        <v>18</v>
      </c>
      <c r="E303" s="85">
        <v>1432315.84</v>
      </c>
    </row>
    <row r="304" spans="1:9" s="3" customFormat="1" ht="37.5" x14ac:dyDescent="0.25">
      <c r="A304" s="155" t="s">
        <v>591</v>
      </c>
      <c r="B304" s="47" t="s">
        <v>62</v>
      </c>
      <c r="C304" s="62" t="s">
        <v>593</v>
      </c>
      <c r="D304" s="62" t="s">
        <v>6</v>
      </c>
      <c r="E304" s="85">
        <f>E305</f>
        <v>7628080.2799999993</v>
      </c>
    </row>
    <row r="305" spans="1:5" s="3" customFormat="1" ht="37.5" x14ac:dyDescent="0.25">
      <c r="A305" s="155" t="s">
        <v>592</v>
      </c>
      <c r="B305" s="47" t="s">
        <v>62</v>
      </c>
      <c r="C305" s="62" t="s">
        <v>594</v>
      </c>
      <c r="D305" s="62" t="s">
        <v>6</v>
      </c>
      <c r="E305" s="85">
        <f>E306+E309+E312</f>
        <v>7628080.2799999993</v>
      </c>
    </row>
    <row r="306" spans="1:5" s="3" customFormat="1" ht="58.5" customHeight="1" x14ac:dyDescent="0.25">
      <c r="A306" s="48" t="s">
        <v>607</v>
      </c>
      <c r="B306" s="47" t="s">
        <v>62</v>
      </c>
      <c r="C306" s="47" t="s">
        <v>632</v>
      </c>
      <c r="D306" s="47" t="s">
        <v>6</v>
      </c>
      <c r="E306" s="85">
        <f>E307</f>
        <v>6501429.3700000001</v>
      </c>
    </row>
    <row r="307" spans="1:5" s="3" customFormat="1" ht="37.5" x14ac:dyDescent="0.25">
      <c r="A307" s="46" t="s">
        <v>15</v>
      </c>
      <c r="B307" s="47" t="s">
        <v>62</v>
      </c>
      <c r="C307" s="47" t="s">
        <v>632</v>
      </c>
      <c r="D307" s="47" t="s">
        <v>16</v>
      </c>
      <c r="E307" s="85">
        <f>E308</f>
        <v>6501429.3700000001</v>
      </c>
    </row>
    <row r="308" spans="1:5" s="3" customFormat="1" ht="37.5" x14ac:dyDescent="0.25">
      <c r="A308" s="46" t="s">
        <v>17</v>
      </c>
      <c r="B308" s="47" t="s">
        <v>62</v>
      </c>
      <c r="C308" s="47" t="s">
        <v>632</v>
      </c>
      <c r="D308" s="47" t="s">
        <v>18</v>
      </c>
      <c r="E308" s="85">
        <v>6501429.3700000001</v>
      </c>
    </row>
    <row r="309" spans="1:5" s="3" customFormat="1" ht="56.25" x14ac:dyDescent="0.25">
      <c r="A309" s="48" t="s">
        <v>596</v>
      </c>
      <c r="B309" s="47" t="s">
        <v>62</v>
      </c>
      <c r="C309" s="47" t="s">
        <v>595</v>
      </c>
      <c r="D309" s="47" t="s">
        <v>6</v>
      </c>
      <c r="E309" s="85">
        <f>E310</f>
        <v>201075.14</v>
      </c>
    </row>
    <row r="310" spans="1:5" s="3" customFormat="1" ht="37.5" x14ac:dyDescent="0.25">
      <c r="A310" s="46" t="s">
        <v>15</v>
      </c>
      <c r="B310" s="47" t="s">
        <v>62</v>
      </c>
      <c r="C310" s="47" t="s">
        <v>595</v>
      </c>
      <c r="D310" s="47" t="s">
        <v>16</v>
      </c>
      <c r="E310" s="85">
        <f>E311</f>
        <v>201075.14</v>
      </c>
    </row>
    <row r="311" spans="1:5" s="3" customFormat="1" ht="37.5" x14ac:dyDescent="0.25">
      <c r="A311" s="46" t="s">
        <v>17</v>
      </c>
      <c r="B311" s="47" t="s">
        <v>62</v>
      </c>
      <c r="C311" s="47" t="s">
        <v>595</v>
      </c>
      <c r="D311" s="47" t="s">
        <v>18</v>
      </c>
      <c r="E311" s="85">
        <v>201075.14</v>
      </c>
    </row>
    <row r="312" spans="1:5" s="3" customFormat="1" ht="37.5" x14ac:dyDescent="0.25">
      <c r="A312" s="46" t="s">
        <v>730</v>
      </c>
      <c r="B312" s="47" t="s">
        <v>62</v>
      </c>
      <c r="C312" s="47" t="s">
        <v>729</v>
      </c>
      <c r="D312" s="47" t="s">
        <v>6</v>
      </c>
      <c r="E312" s="85">
        <f>E313</f>
        <v>925575.77</v>
      </c>
    </row>
    <row r="313" spans="1:5" s="3" customFormat="1" ht="37.5" x14ac:dyDescent="0.25">
      <c r="A313" s="46" t="s">
        <v>15</v>
      </c>
      <c r="B313" s="47" t="s">
        <v>62</v>
      </c>
      <c r="C313" s="47" t="s">
        <v>729</v>
      </c>
      <c r="D313" s="47" t="s">
        <v>16</v>
      </c>
      <c r="E313" s="85">
        <f>E314</f>
        <v>925575.77</v>
      </c>
    </row>
    <row r="314" spans="1:5" s="3" customFormat="1" ht="37.5" x14ac:dyDescent="0.25">
      <c r="A314" s="46" t="s">
        <v>17</v>
      </c>
      <c r="B314" s="47" t="s">
        <v>62</v>
      </c>
      <c r="C314" s="47" t="s">
        <v>729</v>
      </c>
      <c r="D314" s="47" t="s">
        <v>18</v>
      </c>
      <c r="E314" s="85">
        <v>925575.77</v>
      </c>
    </row>
    <row r="315" spans="1:5" s="3" customFormat="1" x14ac:dyDescent="0.25">
      <c r="A315" s="46" t="s">
        <v>294</v>
      </c>
      <c r="B315" s="47" t="s">
        <v>295</v>
      </c>
      <c r="C315" s="47" t="s">
        <v>126</v>
      </c>
      <c r="D315" s="47" t="s">
        <v>6</v>
      </c>
      <c r="E315" s="85">
        <f>E316</f>
        <v>2496000</v>
      </c>
    </row>
    <row r="316" spans="1:5" s="3" customFormat="1" ht="56.25" x14ac:dyDescent="0.25">
      <c r="A316" s="79" t="s">
        <v>432</v>
      </c>
      <c r="B316" s="62" t="s">
        <v>295</v>
      </c>
      <c r="C316" s="62" t="s">
        <v>134</v>
      </c>
      <c r="D316" s="62" t="s">
        <v>6</v>
      </c>
      <c r="E316" s="85">
        <f>E317</f>
        <v>2496000</v>
      </c>
    </row>
    <row r="317" spans="1:5" s="3" customFormat="1" ht="37.5" x14ac:dyDescent="0.25">
      <c r="A317" s="46" t="s">
        <v>360</v>
      </c>
      <c r="B317" s="47" t="s">
        <v>295</v>
      </c>
      <c r="C317" s="47" t="s">
        <v>354</v>
      </c>
      <c r="D317" s="47" t="s">
        <v>6</v>
      </c>
      <c r="E317" s="85">
        <f>E318+E321</f>
        <v>2496000</v>
      </c>
    </row>
    <row r="318" spans="1:5" s="3" customFormat="1" ht="37.5" x14ac:dyDescent="0.25">
      <c r="A318" s="29" t="s">
        <v>603</v>
      </c>
      <c r="B318" s="47" t="s">
        <v>295</v>
      </c>
      <c r="C318" s="47" t="s">
        <v>633</v>
      </c>
      <c r="D318" s="47" t="s">
        <v>6</v>
      </c>
      <c r="E318" s="85">
        <f>E319</f>
        <v>2346000</v>
      </c>
    </row>
    <row r="319" spans="1:5" s="3" customFormat="1" x14ac:dyDescent="0.25">
      <c r="A319" s="46" t="s">
        <v>19</v>
      </c>
      <c r="B319" s="47" t="s">
        <v>295</v>
      </c>
      <c r="C319" s="47" t="s">
        <v>633</v>
      </c>
      <c r="D319" s="47" t="s">
        <v>20</v>
      </c>
      <c r="E319" s="85">
        <f>E320</f>
        <v>2346000</v>
      </c>
    </row>
    <row r="320" spans="1:5" s="3" customFormat="1" ht="56.25" x14ac:dyDescent="0.25">
      <c r="A320" s="46" t="s">
        <v>47</v>
      </c>
      <c r="B320" s="47" t="s">
        <v>295</v>
      </c>
      <c r="C320" s="47" t="s">
        <v>633</v>
      </c>
      <c r="D320" s="47" t="s">
        <v>48</v>
      </c>
      <c r="E320" s="85">
        <v>2346000</v>
      </c>
    </row>
    <row r="321" spans="1:5" s="3" customFormat="1" ht="37.5" x14ac:dyDescent="0.25">
      <c r="A321" s="46" t="s">
        <v>308</v>
      </c>
      <c r="B321" s="47" t="s">
        <v>295</v>
      </c>
      <c r="C321" s="47" t="s">
        <v>361</v>
      </c>
      <c r="D321" s="47" t="s">
        <v>6</v>
      </c>
      <c r="E321" s="85">
        <f>E322</f>
        <v>150000</v>
      </c>
    </row>
    <row r="322" spans="1:5" s="3" customFormat="1" x14ac:dyDescent="0.25">
      <c r="A322" s="46" t="s">
        <v>19</v>
      </c>
      <c r="B322" s="47" t="s">
        <v>295</v>
      </c>
      <c r="C322" s="47" t="s">
        <v>361</v>
      </c>
      <c r="D322" s="47" t="s">
        <v>20</v>
      </c>
      <c r="E322" s="85">
        <f>E323</f>
        <v>150000</v>
      </c>
    </row>
    <row r="323" spans="1:5" s="3" customFormat="1" ht="39" customHeight="1" x14ac:dyDescent="0.25">
      <c r="A323" s="46" t="s">
        <v>47</v>
      </c>
      <c r="B323" s="47" t="s">
        <v>295</v>
      </c>
      <c r="C323" s="47" t="s">
        <v>361</v>
      </c>
      <c r="D323" s="47" t="s">
        <v>48</v>
      </c>
      <c r="E323" s="85">
        <f>150000</f>
        <v>150000</v>
      </c>
    </row>
    <row r="324" spans="1:5" s="3" customFormat="1" x14ac:dyDescent="0.25">
      <c r="A324" s="46" t="s">
        <v>64</v>
      </c>
      <c r="B324" s="45" t="s">
        <v>65</v>
      </c>
      <c r="C324" s="45" t="s">
        <v>126</v>
      </c>
      <c r="D324" s="45" t="s">
        <v>6</v>
      </c>
      <c r="E324" s="89">
        <f>E325</f>
        <v>515000</v>
      </c>
    </row>
    <row r="325" spans="1:5" outlineLevel="1" x14ac:dyDescent="0.25">
      <c r="A325" s="46" t="s">
        <v>66</v>
      </c>
      <c r="B325" s="47" t="s">
        <v>67</v>
      </c>
      <c r="C325" s="47" t="s">
        <v>126</v>
      </c>
      <c r="D325" s="47" t="s">
        <v>6</v>
      </c>
      <c r="E325" s="85">
        <f>E326+E335</f>
        <v>515000</v>
      </c>
    </row>
    <row r="326" spans="1:5" ht="37.5" outlineLevel="2" x14ac:dyDescent="0.25">
      <c r="A326" s="79" t="s">
        <v>362</v>
      </c>
      <c r="B326" s="62" t="s">
        <v>67</v>
      </c>
      <c r="C326" s="62" t="s">
        <v>135</v>
      </c>
      <c r="D326" s="62" t="s">
        <v>6</v>
      </c>
      <c r="E326" s="85">
        <f>E327+E331</f>
        <v>470000</v>
      </c>
    </row>
    <row r="327" spans="1:5" ht="39" customHeight="1" outlineLevel="2" x14ac:dyDescent="0.25">
      <c r="A327" s="46" t="s">
        <v>363</v>
      </c>
      <c r="B327" s="47" t="s">
        <v>67</v>
      </c>
      <c r="C327" s="47" t="s">
        <v>398</v>
      </c>
      <c r="D327" s="47" t="s">
        <v>6</v>
      </c>
      <c r="E327" s="85">
        <f>E328</f>
        <v>440000</v>
      </c>
    </row>
    <row r="328" spans="1:5" ht="20.25" customHeight="1" outlineLevel="4" x14ac:dyDescent="0.25">
      <c r="A328" s="46" t="s">
        <v>245</v>
      </c>
      <c r="B328" s="47" t="s">
        <v>67</v>
      </c>
      <c r="C328" s="47" t="s">
        <v>365</v>
      </c>
      <c r="D328" s="47" t="s">
        <v>6</v>
      </c>
      <c r="E328" s="85">
        <f>E329</f>
        <v>440000</v>
      </c>
    </row>
    <row r="329" spans="1:5" ht="16.5" customHeight="1" outlineLevel="5" x14ac:dyDescent="0.25">
      <c r="A329" s="46" t="s">
        <v>15</v>
      </c>
      <c r="B329" s="47" t="s">
        <v>67</v>
      </c>
      <c r="C329" s="47" t="s">
        <v>365</v>
      </c>
      <c r="D329" s="47" t="s">
        <v>16</v>
      </c>
      <c r="E329" s="85">
        <f>E330</f>
        <v>440000</v>
      </c>
    </row>
    <row r="330" spans="1:5" ht="19.5" customHeight="1" outlineLevel="6" x14ac:dyDescent="0.25">
      <c r="A330" s="46" t="s">
        <v>17</v>
      </c>
      <c r="B330" s="47" t="s">
        <v>67</v>
      </c>
      <c r="C330" s="47" t="s">
        <v>365</v>
      </c>
      <c r="D330" s="47" t="s">
        <v>18</v>
      </c>
      <c r="E330" s="85">
        <v>440000</v>
      </c>
    </row>
    <row r="331" spans="1:5" ht="21.75" customHeight="1" outlineLevel="4" x14ac:dyDescent="0.25">
      <c r="A331" s="46" t="s">
        <v>366</v>
      </c>
      <c r="B331" s="47" t="s">
        <v>67</v>
      </c>
      <c r="C331" s="47" t="s">
        <v>247</v>
      </c>
      <c r="D331" s="47" t="s">
        <v>6</v>
      </c>
      <c r="E331" s="85">
        <f>E332</f>
        <v>30000</v>
      </c>
    </row>
    <row r="332" spans="1:5" outlineLevel="5" x14ac:dyDescent="0.25">
      <c r="A332" s="46" t="s">
        <v>68</v>
      </c>
      <c r="B332" s="47" t="s">
        <v>67</v>
      </c>
      <c r="C332" s="47" t="s">
        <v>246</v>
      </c>
      <c r="D332" s="47" t="s">
        <v>6</v>
      </c>
      <c r="E332" s="85">
        <f>E333</f>
        <v>30000</v>
      </c>
    </row>
    <row r="333" spans="1:5" ht="16.5" customHeight="1" outlineLevel="6" x14ac:dyDescent="0.25">
      <c r="A333" s="46" t="s">
        <v>15</v>
      </c>
      <c r="B333" s="47" t="s">
        <v>67</v>
      </c>
      <c r="C333" s="47" t="s">
        <v>246</v>
      </c>
      <c r="D333" s="47" t="s">
        <v>16</v>
      </c>
      <c r="E333" s="85">
        <f>E334</f>
        <v>30000</v>
      </c>
    </row>
    <row r="334" spans="1:5" ht="21" customHeight="1" outlineLevel="6" x14ac:dyDescent="0.25">
      <c r="A334" s="46" t="s">
        <v>17</v>
      </c>
      <c r="B334" s="47" t="s">
        <v>67</v>
      </c>
      <c r="C334" s="47" t="s">
        <v>246</v>
      </c>
      <c r="D334" s="47" t="s">
        <v>18</v>
      </c>
      <c r="E334" s="85">
        <f>30000</f>
        <v>30000</v>
      </c>
    </row>
    <row r="335" spans="1:5" ht="75" outlineLevel="6" x14ac:dyDescent="0.25">
      <c r="A335" s="79" t="s">
        <v>442</v>
      </c>
      <c r="B335" s="62" t="s">
        <v>67</v>
      </c>
      <c r="C335" s="62" t="s">
        <v>367</v>
      </c>
      <c r="D335" s="62" t="s">
        <v>6</v>
      </c>
      <c r="E335" s="85">
        <f>E336</f>
        <v>45000</v>
      </c>
    </row>
    <row r="336" spans="1:5" ht="17.25" customHeight="1" outlineLevel="6" x14ac:dyDescent="0.25">
      <c r="A336" s="46" t="s">
        <v>368</v>
      </c>
      <c r="B336" s="47" t="s">
        <v>67</v>
      </c>
      <c r="C336" s="47" t="s">
        <v>369</v>
      </c>
      <c r="D336" s="47" t="s">
        <v>6</v>
      </c>
      <c r="E336" s="85">
        <f>E337</f>
        <v>45000</v>
      </c>
    </row>
    <row r="337" spans="1:5" outlineLevel="6" x14ac:dyDescent="0.25">
      <c r="A337" s="46" t="s">
        <v>370</v>
      </c>
      <c r="B337" s="47" t="s">
        <v>67</v>
      </c>
      <c r="C337" s="47" t="s">
        <v>371</v>
      </c>
      <c r="D337" s="47" t="s">
        <v>6</v>
      </c>
      <c r="E337" s="85">
        <f>E338</f>
        <v>45000</v>
      </c>
    </row>
    <row r="338" spans="1:5" ht="18" customHeight="1" outlineLevel="6" x14ac:dyDescent="0.25">
      <c r="A338" s="46" t="s">
        <v>15</v>
      </c>
      <c r="B338" s="47" t="s">
        <v>67</v>
      </c>
      <c r="C338" s="47" t="s">
        <v>371</v>
      </c>
      <c r="D338" s="47" t="s">
        <v>16</v>
      </c>
      <c r="E338" s="85">
        <f>E339</f>
        <v>45000</v>
      </c>
    </row>
    <row r="339" spans="1:5" ht="21.75" customHeight="1" outlineLevel="6" x14ac:dyDescent="0.25">
      <c r="A339" s="46" t="s">
        <v>17</v>
      </c>
      <c r="B339" s="47" t="s">
        <v>67</v>
      </c>
      <c r="C339" s="47" t="s">
        <v>371</v>
      </c>
      <c r="D339" s="47" t="s">
        <v>18</v>
      </c>
      <c r="E339" s="85">
        <f>45000</f>
        <v>45000</v>
      </c>
    </row>
    <row r="340" spans="1:5" s="3" customFormat="1" x14ac:dyDescent="0.25">
      <c r="A340" s="46" t="s">
        <v>69</v>
      </c>
      <c r="B340" s="45" t="s">
        <v>70</v>
      </c>
      <c r="C340" s="45" t="s">
        <v>126</v>
      </c>
      <c r="D340" s="45" t="s">
        <v>6</v>
      </c>
      <c r="E340" s="89">
        <f>E341+E380+E420+E456+E475</f>
        <v>593996027.60000002</v>
      </c>
    </row>
    <row r="341" spans="1:5" outlineLevel="1" x14ac:dyDescent="0.25">
      <c r="A341" s="46" t="s">
        <v>110</v>
      </c>
      <c r="B341" s="47" t="s">
        <v>111</v>
      </c>
      <c r="C341" s="47" t="s">
        <v>126</v>
      </c>
      <c r="D341" s="47" t="s">
        <v>6</v>
      </c>
      <c r="E341" s="85">
        <f>E342</f>
        <v>151205137.75999999</v>
      </c>
    </row>
    <row r="342" spans="1:5" ht="37.5" outlineLevel="2" x14ac:dyDescent="0.25">
      <c r="A342" s="79" t="s">
        <v>401</v>
      </c>
      <c r="B342" s="62" t="s">
        <v>111</v>
      </c>
      <c r="C342" s="62" t="s">
        <v>138</v>
      </c>
      <c r="D342" s="62" t="s">
        <v>6</v>
      </c>
      <c r="E342" s="85">
        <f>E343</f>
        <v>151205137.75999999</v>
      </c>
    </row>
    <row r="343" spans="1:5" ht="37.5" outlineLevel="3" x14ac:dyDescent="0.25">
      <c r="A343" s="46" t="s">
        <v>402</v>
      </c>
      <c r="B343" s="47" t="s">
        <v>111</v>
      </c>
      <c r="C343" s="47" t="s">
        <v>139</v>
      </c>
      <c r="D343" s="47" t="s">
        <v>6</v>
      </c>
      <c r="E343" s="85">
        <f>E344+E351+E376</f>
        <v>151205137.75999999</v>
      </c>
    </row>
    <row r="344" spans="1:5" ht="37.5" outlineLevel="4" x14ac:dyDescent="0.25">
      <c r="A344" s="49" t="s">
        <v>202</v>
      </c>
      <c r="B344" s="47" t="s">
        <v>111</v>
      </c>
      <c r="C344" s="47" t="s">
        <v>220</v>
      </c>
      <c r="D344" s="47" t="s">
        <v>6</v>
      </c>
      <c r="E344" s="85">
        <f>E345+E348</f>
        <v>118077623.8</v>
      </c>
    </row>
    <row r="345" spans="1:5" ht="38.25" customHeight="1" outlineLevel="5" x14ac:dyDescent="0.25">
      <c r="A345" s="46" t="s">
        <v>113</v>
      </c>
      <c r="B345" s="47" t="s">
        <v>111</v>
      </c>
      <c r="C345" s="47" t="s">
        <v>144</v>
      </c>
      <c r="D345" s="47" t="s">
        <v>6</v>
      </c>
      <c r="E345" s="85">
        <f>E346</f>
        <v>42483752.799999997</v>
      </c>
    </row>
    <row r="346" spans="1:5" ht="37.5" outlineLevel="6" x14ac:dyDescent="0.25">
      <c r="A346" s="46" t="s">
        <v>37</v>
      </c>
      <c r="B346" s="47" t="s">
        <v>111</v>
      </c>
      <c r="C346" s="47" t="s">
        <v>144</v>
      </c>
      <c r="D346" s="47" t="s">
        <v>38</v>
      </c>
      <c r="E346" s="85">
        <f>E347</f>
        <v>42483752.799999997</v>
      </c>
    </row>
    <row r="347" spans="1:5" outlineLevel="4" x14ac:dyDescent="0.25">
      <c r="A347" s="46" t="s">
        <v>74</v>
      </c>
      <c r="B347" s="47" t="s">
        <v>111</v>
      </c>
      <c r="C347" s="47" t="s">
        <v>144</v>
      </c>
      <c r="D347" s="47" t="s">
        <v>75</v>
      </c>
      <c r="E347" s="85">
        <v>42483752.799999997</v>
      </c>
    </row>
    <row r="348" spans="1:5" ht="57.75" customHeight="1" outlineLevel="5" x14ac:dyDescent="0.25">
      <c r="A348" s="49" t="s">
        <v>403</v>
      </c>
      <c r="B348" s="47" t="s">
        <v>111</v>
      </c>
      <c r="C348" s="47" t="s">
        <v>145</v>
      </c>
      <c r="D348" s="47" t="s">
        <v>6</v>
      </c>
      <c r="E348" s="85">
        <f>E349</f>
        <v>75593871</v>
      </c>
    </row>
    <row r="349" spans="1:5" ht="37.5" outlineLevel="6" x14ac:dyDescent="0.25">
      <c r="A349" s="46" t="s">
        <v>37</v>
      </c>
      <c r="B349" s="47" t="s">
        <v>111</v>
      </c>
      <c r="C349" s="47" t="s">
        <v>145</v>
      </c>
      <c r="D349" s="47" t="s">
        <v>38</v>
      </c>
      <c r="E349" s="85">
        <f>E350</f>
        <v>75593871</v>
      </c>
    </row>
    <row r="350" spans="1:5" outlineLevel="3" x14ac:dyDescent="0.25">
      <c r="A350" s="46" t="s">
        <v>74</v>
      </c>
      <c r="B350" s="47" t="s">
        <v>111</v>
      </c>
      <c r="C350" s="47" t="s">
        <v>145</v>
      </c>
      <c r="D350" s="47" t="s">
        <v>75</v>
      </c>
      <c r="E350" s="85">
        <v>75593871</v>
      </c>
    </row>
    <row r="351" spans="1:5" ht="18" customHeight="1" outlineLevel="3" x14ac:dyDescent="0.25">
      <c r="A351" s="49" t="s">
        <v>203</v>
      </c>
      <c r="B351" s="47" t="s">
        <v>111</v>
      </c>
      <c r="C351" s="47" t="s">
        <v>222</v>
      </c>
      <c r="D351" s="47" t="s">
        <v>6</v>
      </c>
      <c r="E351" s="85">
        <f>E370+E352+E358+E361+E367+E355+E373+E364</f>
        <v>1614889.9</v>
      </c>
    </row>
    <row r="352" spans="1:5" ht="20.25" customHeight="1" outlineLevel="6" x14ac:dyDescent="0.25">
      <c r="A352" s="46" t="s">
        <v>284</v>
      </c>
      <c r="B352" s="47" t="s">
        <v>111</v>
      </c>
      <c r="C352" s="47" t="s">
        <v>285</v>
      </c>
      <c r="D352" s="47" t="s">
        <v>6</v>
      </c>
      <c r="E352" s="85">
        <f>E353</f>
        <v>97500</v>
      </c>
    </row>
    <row r="353" spans="1:5" ht="37.5" outlineLevel="6" x14ac:dyDescent="0.25">
      <c r="A353" s="46" t="s">
        <v>37</v>
      </c>
      <c r="B353" s="47" t="s">
        <v>111</v>
      </c>
      <c r="C353" s="47" t="s">
        <v>285</v>
      </c>
      <c r="D353" s="47" t="s">
        <v>38</v>
      </c>
      <c r="E353" s="85">
        <f>E354</f>
        <v>97500</v>
      </c>
    </row>
    <row r="354" spans="1:5" outlineLevel="6" x14ac:dyDescent="0.25">
      <c r="A354" s="46" t="s">
        <v>74</v>
      </c>
      <c r="B354" s="47" t="s">
        <v>111</v>
      </c>
      <c r="C354" s="47" t="s">
        <v>285</v>
      </c>
      <c r="D354" s="47" t="s">
        <v>75</v>
      </c>
      <c r="E354" s="85">
        <f>97500</f>
        <v>97500</v>
      </c>
    </row>
    <row r="355" spans="1:5" outlineLevel="6" x14ac:dyDescent="0.25">
      <c r="A355" s="46" t="s">
        <v>269</v>
      </c>
      <c r="B355" s="47" t="s">
        <v>111</v>
      </c>
      <c r="C355" s="47" t="s">
        <v>286</v>
      </c>
      <c r="D355" s="47" t="s">
        <v>6</v>
      </c>
      <c r="E355" s="85">
        <f>E356</f>
        <v>213000</v>
      </c>
    </row>
    <row r="356" spans="1:5" ht="37.5" outlineLevel="6" x14ac:dyDescent="0.25">
      <c r="A356" s="46" t="s">
        <v>37</v>
      </c>
      <c r="B356" s="47" t="s">
        <v>111</v>
      </c>
      <c r="C356" s="47" t="s">
        <v>286</v>
      </c>
      <c r="D356" s="47" t="s">
        <v>38</v>
      </c>
      <c r="E356" s="85">
        <f>E357</f>
        <v>213000</v>
      </c>
    </row>
    <row r="357" spans="1:5" outlineLevel="6" x14ac:dyDescent="0.25">
      <c r="A357" s="46" t="s">
        <v>74</v>
      </c>
      <c r="B357" s="47" t="s">
        <v>111</v>
      </c>
      <c r="C357" s="47" t="s">
        <v>286</v>
      </c>
      <c r="D357" s="47" t="s">
        <v>75</v>
      </c>
      <c r="E357" s="85">
        <v>213000</v>
      </c>
    </row>
    <row r="358" spans="1:5" outlineLevel="6" x14ac:dyDescent="0.25">
      <c r="A358" s="46" t="s">
        <v>313</v>
      </c>
      <c r="B358" s="47" t="s">
        <v>111</v>
      </c>
      <c r="C358" s="47" t="s">
        <v>563</v>
      </c>
      <c r="D358" s="47" t="s">
        <v>6</v>
      </c>
      <c r="E358" s="85">
        <f>E359</f>
        <v>422050</v>
      </c>
    </row>
    <row r="359" spans="1:5" ht="37.5" outlineLevel="6" x14ac:dyDescent="0.25">
      <c r="A359" s="46" t="s">
        <v>37</v>
      </c>
      <c r="B359" s="47" t="s">
        <v>111</v>
      </c>
      <c r="C359" s="47" t="s">
        <v>563</v>
      </c>
      <c r="D359" s="47" t="s">
        <v>38</v>
      </c>
      <c r="E359" s="85">
        <f>E360</f>
        <v>422050</v>
      </c>
    </row>
    <row r="360" spans="1:5" outlineLevel="6" x14ac:dyDescent="0.25">
      <c r="A360" s="46" t="s">
        <v>74</v>
      </c>
      <c r="B360" s="47" t="s">
        <v>111</v>
      </c>
      <c r="C360" s="47" t="s">
        <v>563</v>
      </c>
      <c r="D360" s="47" t="s">
        <v>75</v>
      </c>
      <c r="E360" s="85">
        <v>422050</v>
      </c>
    </row>
    <row r="361" spans="1:5" ht="37.5" outlineLevel="6" x14ac:dyDescent="0.25">
      <c r="A361" s="80" t="s">
        <v>480</v>
      </c>
      <c r="B361" s="47" t="s">
        <v>111</v>
      </c>
      <c r="C361" s="47" t="s">
        <v>481</v>
      </c>
      <c r="D361" s="47" t="s">
        <v>6</v>
      </c>
      <c r="E361" s="85">
        <f>E362</f>
        <v>126000</v>
      </c>
    </row>
    <row r="362" spans="1:5" ht="37.5" outlineLevel="6" x14ac:dyDescent="0.25">
      <c r="A362" s="46" t="s">
        <v>37</v>
      </c>
      <c r="B362" s="47" t="s">
        <v>111</v>
      </c>
      <c r="C362" s="47" t="s">
        <v>481</v>
      </c>
      <c r="D362" s="47" t="s">
        <v>38</v>
      </c>
      <c r="E362" s="85">
        <f>E363</f>
        <v>126000</v>
      </c>
    </row>
    <row r="363" spans="1:5" outlineLevel="6" x14ac:dyDescent="0.25">
      <c r="A363" s="46" t="s">
        <v>74</v>
      </c>
      <c r="B363" s="47" t="s">
        <v>111</v>
      </c>
      <c r="C363" s="47" t="s">
        <v>481</v>
      </c>
      <c r="D363" s="47" t="s">
        <v>75</v>
      </c>
      <c r="E363" s="85">
        <f>126000</f>
        <v>126000</v>
      </c>
    </row>
    <row r="364" spans="1:5" ht="37.5" outlineLevel="6" x14ac:dyDescent="0.25">
      <c r="A364" s="46" t="s">
        <v>783</v>
      </c>
      <c r="B364" s="47" t="s">
        <v>111</v>
      </c>
      <c r="C364" s="47" t="s">
        <v>784</v>
      </c>
      <c r="D364" s="47" t="s">
        <v>6</v>
      </c>
      <c r="E364" s="85">
        <f>E365</f>
        <v>345000</v>
      </c>
    </row>
    <row r="365" spans="1:5" ht="37.5" outlineLevel="6" x14ac:dyDescent="0.25">
      <c r="A365" s="46" t="s">
        <v>37</v>
      </c>
      <c r="B365" s="47" t="s">
        <v>111</v>
      </c>
      <c r="C365" s="47" t="s">
        <v>784</v>
      </c>
      <c r="D365" s="47" t="s">
        <v>38</v>
      </c>
      <c r="E365" s="85">
        <f>E366</f>
        <v>345000</v>
      </c>
    </row>
    <row r="366" spans="1:5" outlineLevel="6" x14ac:dyDescent="0.25">
      <c r="A366" s="46" t="s">
        <v>74</v>
      </c>
      <c r="B366" s="47" t="s">
        <v>111</v>
      </c>
      <c r="C366" s="47" t="s">
        <v>784</v>
      </c>
      <c r="D366" s="47" t="s">
        <v>75</v>
      </c>
      <c r="E366" s="85">
        <v>345000</v>
      </c>
    </row>
    <row r="367" spans="1:5" ht="75" outlineLevel="6" x14ac:dyDescent="0.25">
      <c r="A367" s="29" t="s">
        <v>634</v>
      </c>
      <c r="B367" s="47" t="s">
        <v>111</v>
      </c>
      <c r="C367" s="47" t="s">
        <v>635</v>
      </c>
      <c r="D367" s="47" t="s">
        <v>6</v>
      </c>
      <c r="E367" s="85">
        <f>E368</f>
        <v>398999.7</v>
      </c>
    </row>
    <row r="368" spans="1:5" ht="37.5" outlineLevel="6" x14ac:dyDescent="0.25">
      <c r="A368" s="46" t="s">
        <v>37</v>
      </c>
      <c r="B368" s="47" t="s">
        <v>111</v>
      </c>
      <c r="C368" s="47" t="s">
        <v>635</v>
      </c>
      <c r="D368" s="47" t="s">
        <v>38</v>
      </c>
      <c r="E368" s="85">
        <f>E369</f>
        <v>398999.7</v>
      </c>
    </row>
    <row r="369" spans="1:5" ht="18" customHeight="1" outlineLevel="6" x14ac:dyDescent="0.25">
      <c r="A369" s="46" t="s">
        <v>74</v>
      </c>
      <c r="B369" s="47" t="s">
        <v>111</v>
      </c>
      <c r="C369" s="47" t="s">
        <v>635</v>
      </c>
      <c r="D369" s="47" t="s">
        <v>75</v>
      </c>
      <c r="E369" s="85">
        <v>398999.7</v>
      </c>
    </row>
    <row r="370" spans="1:5" ht="58.5" hidden="1" customHeight="1" outlineLevel="3" x14ac:dyDescent="0.25">
      <c r="A370" s="29" t="s">
        <v>298</v>
      </c>
      <c r="B370" s="47" t="s">
        <v>111</v>
      </c>
      <c r="C370" s="47" t="s">
        <v>299</v>
      </c>
      <c r="D370" s="47" t="s">
        <v>6</v>
      </c>
      <c r="E370" s="85">
        <f>E371</f>
        <v>0</v>
      </c>
    </row>
    <row r="371" spans="1:5" ht="37.5" hidden="1" outlineLevel="3" x14ac:dyDescent="0.25">
      <c r="A371" s="46" t="s">
        <v>265</v>
      </c>
      <c r="B371" s="47" t="s">
        <v>111</v>
      </c>
      <c r="C371" s="47" t="s">
        <v>299</v>
      </c>
      <c r="D371" s="47" t="s">
        <v>266</v>
      </c>
      <c r="E371" s="85">
        <f>E372</f>
        <v>0</v>
      </c>
    </row>
    <row r="372" spans="1:5" hidden="1" outlineLevel="3" x14ac:dyDescent="0.25">
      <c r="A372" s="46" t="s">
        <v>267</v>
      </c>
      <c r="B372" s="47" t="s">
        <v>111</v>
      </c>
      <c r="C372" s="47" t="s">
        <v>299</v>
      </c>
      <c r="D372" s="47" t="s">
        <v>268</v>
      </c>
      <c r="E372" s="85">
        <v>0</v>
      </c>
    </row>
    <row r="373" spans="1:5" ht="56.25" outlineLevel="3" x14ac:dyDescent="0.25">
      <c r="A373" s="46" t="s">
        <v>462</v>
      </c>
      <c r="B373" s="47" t="s">
        <v>111</v>
      </c>
      <c r="C373" s="47" t="s">
        <v>463</v>
      </c>
      <c r="D373" s="47" t="s">
        <v>6</v>
      </c>
      <c r="E373" s="85">
        <f>E374</f>
        <v>12340.2</v>
      </c>
    </row>
    <row r="374" spans="1:5" ht="37.5" outlineLevel="3" x14ac:dyDescent="0.25">
      <c r="A374" s="46" t="s">
        <v>37</v>
      </c>
      <c r="B374" s="47" t="s">
        <v>111</v>
      </c>
      <c r="C374" s="47" t="s">
        <v>463</v>
      </c>
      <c r="D374" s="47" t="s">
        <v>38</v>
      </c>
      <c r="E374" s="85">
        <f>E375</f>
        <v>12340.2</v>
      </c>
    </row>
    <row r="375" spans="1:5" outlineLevel="3" x14ac:dyDescent="0.25">
      <c r="A375" s="46" t="s">
        <v>74</v>
      </c>
      <c r="B375" s="47" t="s">
        <v>111</v>
      </c>
      <c r="C375" s="47" t="s">
        <v>463</v>
      </c>
      <c r="D375" s="47" t="s">
        <v>75</v>
      </c>
      <c r="E375" s="85">
        <v>12340.2</v>
      </c>
    </row>
    <row r="376" spans="1:5" ht="56.25" outlineLevel="3" x14ac:dyDescent="0.25">
      <c r="A376" s="192" t="s">
        <v>636</v>
      </c>
      <c r="B376" s="47" t="s">
        <v>111</v>
      </c>
      <c r="C376" s="47" t="s">
        <v>637</v>
      </c>
      <c r="D376" s="47" t="s">
        <v>6</v>
      </c>
      <c r="E376" s="85">
        <f>E377</f>
        <v>31512624.059999999</v>
      </c>
    </row>
    <row r="377" spans="1:5" ht="93.75" outlineLevel="3" x14ac:dyDescent="0.25">
      <c r="A377" s="80" t="s">
        <v>600</v>
      </c>
      <c r="B377" s="47" t="s">
        <v>111</v>
      </c>
      <c r="C377" s="47" t="s">
        <v>725</v>
      </c>
      <c r="D377" s="47" t="s">
        <v>6</v>
      </c>
      <c r="E377" s="85">
        <f>E378</f>
        <v>31512624.059999999</v>
      </c>
    </row>
    <row r="378" spans="1:5" ht="37.5" outlineLevel="3" x14ac:dyDescent="0.25">
      <c r="A378" s="46" t="s">
        <v>265</v>
      </c>
      <c r="B378" s="47" t="s">
        <v>111</v>
      </c>
      <c r="C378" s="47" t="s">
        <v>725</v>
      </c>
      <c r="D378" s="47" t="s">
        <v>266</v>
      </c>
      <c r="E378" s="85">
        <f>E379</f>
        <v>31512624.059999999</v>
      </c>
    </row>
    <row r="379" spans="1:5" outlineLevel="3" x14ac:dyDescent="0.25">
      <c r="A379" s="46" t="s">
        <v>267</v>
      </c>
      <c r="B379" s="47" t="s">
        <v>111</v>
      </c>
      <c r="C379" s="47" t="s">
        <v>725</v>
      </c>
      <c r="D379" s="47" t="s">
        <v>268</v>
      </c>
      <c r="E379" s="85">
        <v>31512624.059999999</v>
      </c>
    </row>
    <row r="380" spans="1:5" outlineLevel="1" x14ac:dyDescent="0.25">
      <c r="A380" s="46" t="s">
        <v>71</v>
      </c>
      <c r="B380" s="47" t="s">
        <v>72</v>
      </c>
      <c r="C380" s="47" t="s">
        <v>126</v>
      </c>
      <c r="D380" s="47" t="s">
        <v>6</v>
      </c>
      <c r="E380" s="85">
        <f>E381</f>
        <v>378323057.69999999</v>
      </c>
    </row>
    <row r="381" spans="1:5" ht="37.5" outlineLevel="2" x14ac:dyDescent="0.25">
      <c r="A381" s="79" t="s">
        <v>401</v>
      </c>
      <c r="B381" s="62" t="s">
        <v>72</v>
      </c>
      <c r="C381" s="62" t="s">
        <v>138</v>
      </c>
      <c r="D381" s="62" t="s">
        <v>6</v>
      </c>
      <c r="E381" s="85">
        <f>E382</f>
        <v>378323057.69999999</v>
      </c>
    </row>
    <row r="382" spans="1:5" ht="37.5" outlineLevel="3" x14ac:dyDescent="0.25">
      <c r="A382" s="46" t="s">
        <v>405</v>
      </c>
      <c r="B382" s="47" t="s">
        <v>72</v>
      </c>
      <c r="C382" s="47" t="s">
        <v>146</v>
      </c>
      <c r="D382" s="47" t="s">
        <v>6</v>
      </c>
      <c r="E382" s="85">
        <f>E383+E396+E412+E416</f>
        <v>378323057.69999999</v>
      </c>
    </row>
    <row r="383" spans="1:5" ht="37.5" outlineLevel="4" x14ac:dyDescent="0.25">
      <c r="A383" s="49" t="s">
        <v>205</v>
      </c>
      <c r="B383" s="47" t="s">
        <v>72</v>
      </c>
      <c r="C383" s="47" t="s">
        <v>223</v>
      </c>
      <c r="D383" s="47" t="s">
        <v>6</v>
      </c>
      <c r="E383" s="85">
        <f>E384+E387+E390+E393</f>
        <v>358172952.50999999</v>
      </c>
    </row>
    <row r="384" spans="1:5" ht="56.25" outlineLevel="4" x14ac:dyDescent="0.25">
      <c r="A384" s="51" t="s">
        <v>638</v>
      </c>
      <c r="B384" s="47" t="s">
        <v>72</v>
      </c>
      <c r="C384" s="47" t="s">
        <v>639</v>
      </c>
      <c r="D384" s="47" t="s">
        <v>6</v>
      </c>
      <c r="E384" s="85">
        <f>E385</f>
        <v>20592000</v>
      </c>
    </row>
    <row r="385" spans="1:5" ht="37.5" outlineLevel="4" x14ac:dyDescent="0.25">
      <c r="A385" s="46" t="s">
        <v>37</v>
      </c>
      <c r="B385" s="47" t="s">
        <v>72</v>
      </c>
      <c r="C385" s="47" t="s">
        <v>639</v>
      </c>
      <c r="D385" s="47" t="s">
        <v>38</v>
      </c>
      <c r="E385" s="85">
        <f>E386</f>
        <v>20592000</v>
      </c>
    </row>
    <row r="386" spans="1:5" outlineLevel="4" x14ac:dyDescent="0.25">
      <c r="A386" s="46" t="s">
        <v>74</v>
      </c>
      <c r="B386" s="47" t="s">
        <v>72</v>
      </c>
      <c r="C386" s="47" t="s">
        <v>639</v>
      </c>
      <c r="D386" s="47" t="s">
        <v>75</v>
      </c>
      <c r="E386" s="85">
        <v>20592000</v>
      </c>
    </row>
    <row r="387" spans="1:5" ht="40.5" customHeight="1" outlineLevel="5" x14ac:dyDescent="0.25">
      <c r="A387" s="46" t="s">
        <v>114</v>
      </c>
      <c r="B387" s="47" t="s">
        <v>72</v>
      </c>
      <c r="C387" s="47" t="s">
        <v>147</v>
      </c>
      <c r="D387" s="47" t="s">
        <v>6</v>
      </c>
      <c r="E387" s="85">
        <f>E388</f>
        <v>94209812.510000005</v>
      </c>
    </row>
    <row r="388" spans="1:5" ht="37.5" outlineLevel="6" x14ac:dyDescent="0.25">
      <c r="A388" s="46" t="s">
        <v>37</v>
      </c>
      <c r="B388" s="47" t="s">
        <v>72</v>
      </c>
      <c r="C388" s="47" t="s">
        <v>147</v>
      </c>
      <c r="D388" s="47" t="s">
        <v>38</v>
      </c>
      <c r="E388" s="85">
        <f>E389</f>
        <v>94209812.510000005</v>
      </c>
    </row>
    <row r="389" spans="1:5" outlineLevel="4" x14ac:dyDescent="0.25">
      <c r="A389" s="46" t="s">
        <v>74</v>
      </c>
      <c r="B389" s="47" t="s">
        <v>72</v>
      </c>
      <c r="C389" s="47" t="s">
        <v>147</v>
      </c>
      <c r="D389" s="47" t="s">
        <v>75</v>
      </c>
      <c r="E389" s="85">
        <v>94209812.510000005</v>
      </c>
    </row>
    <row r="390" spans="1:5" ht="75.75" customHeight="1" outlineLevel="5" x14ac:dyDescent="0.25">
      <c r="A390" s="49" t="s">
        <v>406</v>
      </c>
      <c r="B390" s="47" t="s">
        <v>72</v>
      </c>
      <c r="C390" s="47" t="s">
        <v>148</v>
      </c>
      <c r="D390" s="47" t="s">
        <v>6</v>
      </c>
      <c r="E390" s="85">
        <f>E391</f>
        <v>232256540</v>
      </c>
    </row>
    <row r="391" spans="1:5" ht="37.5" outlineLevel="6" x14ac:dyDescent="0.25">
      <c r="A391" s="46" t="s">
        <v>37</v>
      </c>
      <c r="B391" s="47" t="s">
        <v>72</v>
      </c>
      <c r="C391" s="47" t="s">
        <v>148</v>
      </c>
      <c r="D391" s="47" t="s">
        <v>38</v>
      </c>
      <c r="E391" s="85">
        <f>E392</f>
        <v>232256540</v>
      </c>
    </row>
    <row r="392" spans="1:5" outlineLevel="6" x14ac:dyDescent="0.25">
      <c r="A392" s="46" t="s">
        <v>74</v>
      </c>
      <c r="B392" s="47" t="s">
        <v>72</v>
      </c>
      <c r="C392" s="47" t="s">
        <v>148</v>
      </c>
      <c r="D392" s="47" t="s">
        <v>75</v>
      </c>
      <c r="E392" s="85">
        <v>232256540</v>
      </c>
    </row>
    <row r="393" spans="1:5" ht="78" customHeight="1" outlineLevel="6" x14ac:dyDescent="0.25">
      <c r="A393" s="48" t="s">
        <v>492</v>
      </c>
      <c r="B393" s="47" t="s">
        <v>72</v>
      </c>
      <c r="C393" s="47" t="s">
        <v>493</v>
      </c>
      <c r="D393" s="47" t="s">
        <v>6</v>
      </c>
      <c r="E393" s="85">
        <f>E394</f>
        <v>11114600</v>
      </c>
    </row>
    <row r="394" spans="1:5" ht="37.5" outlineLevel="6" x14ac:dyDescent="0.25">
      <c r="A394" s="46" t="s">
        <v>37</v>
      </c>
      <c r="B394" s="47" t="s">
        <v>72</v>
      </c>
      <c r="C394" s="47" t="s">
        <v>493</v>
      </c>
      <c r="D394" s="47" t="s">
        <v>38</v>
      </c>
      <c r="E394" s="85">
        <f>E395</f>
        <v>11114600</v>
      </c>
    </row>
    <row r="395" spans="1:5" outlineLevel="6" x14ac:dyDescent="0.25">
      <c r="A395" s="46" t="s">
        <v>74</v>
      </c>
      <c r="B395" s="47" t="s">
        <v>72</v>
      </c>
      <c r="C395" s="47" t="s">
        <v>493</v>
      </c>
      <c r="D395" s="47" t="s">
        <v>75</v>
      </c>
      <c r="E395" s="85">
        <v>11114600</v>
      </c>
    </row>
    <row r="396" spans="1:5" ht="19.5" customHeight="1" outlineLevel="6" x14ac:dyDescent="0.25">
      <c r="A396" s="80" t="s">
        <v>206</v>
      </c>
      <c r="B396" s="47" t="s">
        <v>72</v>
      </c>
      <c r="C396" s="47" t="s">
        <v>221</v>
      </c>
      <c r="D396" s="47" t="s">
        <v>6</v>
      </c>
      <c r="E396" s="85">
        <f>E397+E400+E406+E409+E403</f>
        <v>10756745.42</v>
      </c>
    </row>
    <row r="397" spans="1:5" outlineLevel="6" x14ac:dyDescent="0.25">
      <c r="A397" s="46" t="s">
        <v>269</v>
      </c>
      <c r="B397" s="47" t="s">
        <v>72</v>
      </c>
      <c r="C397" s="47" t="s">
        <v>270</v>
      </c>
      <c r="D397" s="47" t="s">
        <v>6</v>
      </c>
      <c r="E397" s="85">
        <f>E398</f>
        <v>277700</v>
      </c>
    </row>
    <row r="398" spans="1:5" ht="37.5" outlineLevel="6" x14ac:dyDescent="0.25">
      <c r="A398" s="46" t="s">
        <v>37</v>
      </c>
      <c r="B398" s="47" t="s">
        <v>72</v>
      </c>
      <c r="C398" s="47" t="s">
        <v>270</v>
      </c>
      <c r="D398" s="47" t="s">
        <v>38</v>
      </c>
      <c r="E398" s="85">
        <f>E399</f>
        <v>277700</v>
      </c>
    </row>
    <row r="399" spans="1:5" outlineLevel="6" x14ac:dyDescent="0.25">
      <c r="A399" s="46" t="s">
        <v>74</v>
      </c>
      <c r="B399" s="47" t="s">
        <v>72</v>
      </c>
      <c r="C399" s="47" t="s">
        <v>270</v>
      </c>
      <c r="D399" s="47" t="s">
        <v>75</v>
      </c>
      <c r="E399" s="85">
        <f>85700+192000</f>
        <v>277700</v>
      </c>
    </row>
    <row r="400" spans="1:5" outlineLevel="6" x14ac:dyDescent="0.25">
      <c r="A400" s="78" t="s">
        <v>313</v>
      </c>
      <c r="B400" s="47" t="s">
        <v>72</v>
      </c>
      <c r="C400" s="47" t="s">
        <v>314</v>
      </c>
      <c r="D400" s="47" t="s">
        <v>6</v>
      </c>
      <c r="E400" s="85">
        <f>E401</f>
        <v>720000</v>
      </c>
    </row>
    <row r="401" spans="1:5" ht="37.5" outlineLevel="6" x14ac:dyDescent="0.25">
      <c r="A401" s="46" t="s">
        <v>37</v>
      </c>
      <c r="B401" s="47" t="s">
        <v>72</v>
      </c>
      <c r="C401" s="47" t="s">
        <v>314</v>
      </c>
      <c r="D401" s="47" t="s">
        <v>38</v>
      </c>
      <c r="E401" s="85">
        <f>E402</f>
        <v>720000</v>
      </c>
    </row>
    <row r="402" spans="1:5" outlineLevel="6" x14ac:dyDescent="0.25">
      <c r="A402" s="46" t="s">
        <v>74</v>
      </c>
      <c r="B402" s="47" t="s">
        <v>72</v>
      </c>
      <c r="C402" s="47" t="s">
        <v>314</v>
      </c>
      <c r="D402" s="47" t="s">
        <v>75</v>
      </c>
      <c r="E402" s="85">
        <v>720000</v>
      </c>
    </row>
    <row r="403" spans="1:5" ht="37.5" outlineLevel="6" x14ac:dyDescent="0.25">
      <c r="A403" s="80" t="s">
        <v>480</v>
      </c>
      <c r="B403" s="47" t="s">
        <v>72</v>
      </c>
      <c r="C403" s="47" t="s">
        <v>774</v>
      </c>
      <c r="D403" s="47" t="s">
        <v>6</v>
      </c>
      <c r="E403" s="85">
        <f>E404</f>
        <v>1879885</v>
      </c>
    </row>
    <row r="404" spans="1:5" ht="37.5" outlineLevel="6" x14ac:dyDescent="0.25">
      <c r="A404" s="46" t="s">
        <v>37</v>
      </c>
      <c r="B404" s="47" t="s">
        <v>72</v>
      </c>
      <c r="C404" s="47" t="s">
        <v>774</v>
      </c>
      <c r="D404" s="47" t="s">
        <v>38</v>
      </c>
      <c r="E404" s="85">
        <f>E405</f>
        <v>1879885</v>
      </c>
    </row>
    <row r="405" spans="1:5" outlineLevel="6" x14ac:dyDescent="0.25">
      <c r="A405" s="46" t="s">
        <v>74</v>
      </c>
      <c r="B405" s="47" t="s">
        <v>72</v>
      </c>
      <c r="C405" s="47" t="s">
        <v>774</v>
      </c>
      <c r="D405" s="47" t="s">
        <v>75</v>
      </c>
      <c r="E405" s="85">
        <v>1879885</v>
      </c>
    </row>
    <row r="406" spans="1:5" ht="56.25" outlineLevel="6" x14ac:dyDescent="0.25">
      <c r="A406" s="51" t="s">
        <v>640</v>
      </c>
      <c r="B406" s="47" t="s">
        <v>72</v>
      </c>
      <c r="C406" s="47" t="s">
        <v>641</v>
      </c>
      <c r="D406" s="47" t="s">
        <v>6</v>
      </c>
      <c r="E406" s="85">
        <f>E407</f>
        <v>7642785.4199999999</v>
      </c>
    </row>
    <row r="407" spans="1:5" ht="37.5" outlineLevel="6" x14ac:dyDescent="0.25">
      <c r="A407" s="46" t="s">
        <v>37</v>
      </c>
      <c r="B407" s="47" t="s">
        <v>72</v>
      </c>
      <c r="C407" s="47" t="s">
        <v>641</v>
      </c>
      <c r="D407" s="47" t="s">
        <v>38</v>
      </c>
      <c r="E407" s="85">
        <f>E408</f>
        <v>7642785.4199999999</v>
      </c>
    </row>
    <row r="408" spans="1:5" outlineLevel="6" x14ac:dyDescent="0.25">
      <c r="A408" s="46" t="s">
        <v>74</v>
      </c>
      <c r="B408" s="47" t="s">
        <v>72</v>
      </c>
      <c r="C408" s="47" t="s">
        <v>641</v>
      </c>
      <c r="D408" s="47" t="s">
        <v>75</v>
      </c>
      <c r="E408" s="85">
        <v>7642785.4199999999</v>
      </c>
    </row>
    <row r="409" spans="1:5" ht="20.25" customHeight="1" outlineLevel="6" x14ac:dyDescent="0.25">
      <c r="A409" s="46" t="s">
        <v>464</v>
      </c>
      <c r="B409" s="47" t="s">
        <v>72</v>
      </c>
      <c r="C409" s="47" t="s">
        <v>465</v>
      </c>
      <c r="D409" s="47" t="s">
        <v>6</v>
      </c>
      <c r="E409" s="85">
        <f>E410</f>
        <v>236375</v>
      </c>
    </row>
    <row r="410" spans="1:5" ht="39" customHeight="1" outlineLevel="6" x14ac:dyDescent="0.25">
      <c r="A410" s="46" t="s">
        <v>37</v>
      </c>
      <c r="B410" s="47" t="s">
        <v>72</v>
      </c>
      <c r="C410" s="47" t="s">
        <v>465</v>
      </c>
      <c r="D410" s="47" t="s">
        <v>38</v>
      </c>
      <c r="E410" s="85">
        <f>E411</f>
        <v>236375</v>
      </c>
    </row>
    <row r="411" spans="1:5" outlineLevel="6" x14ac:dyDescent="0.25">
      <c r="A411" s="46" t="s">
        <v>74</v>
      </c>
      <c r="B411" s="47" t="s">
        <v>72</v>
      </c>
      <c r="C411" s="47" t="s">
        <v>465</v>
      </c>
      <c r="D411" s="47" t="s">
        <v>75</v>
      </c>
      <c r="E411" s="85">
        <v>236375</v>
      </c>
    </row>
    <row r="412" spans="1:5" ht="37.5" outlineLevel="6" x14ac:dyDescent="0.25">
      <c r="A412" s="80" t="s">
        <v>277</v>
      </c>
      <c r="B412" s="47" t="s">
        <v>72</v>
      </c>
      <c r="C412" s="47" t="s">
        <v>224</v>
      </c>
      <c r="D412" s="47" t="s">
        <v>6</v>
      </c>
      <c r="E412" s="85">
        <f>E413</f>
        <v>6226250</v>
      </c>
    </row>
    <row r="413" spans="1:5" ht="93.75" outlineLevel="6" x14ac:dyDescent="0.25">
      <c r="A413" s="195" t="s">
        <v>705</v>
      </c>
      <c r="B413" s="47" t="s">
        <v>72</v>
      </c>
      <c r="C413" s="47" t="s">
        <v>706</v>
      </c>
      <c r="D413" s="47" t="s">
        <v>6</v>
      </c>
      <c r="E413" s="85">
        <f>E414</f>
        <v>6226250</v>
      </c>
    </row>
    <row r="414" spans="1:5" ht="37.5" outlineLevel="6" x14ac:dyDescent="0.25">
      <c r="A414" s="46" t="s">
        <v>37</v>
      </c>
      <c r="B414" s="47" t="s">
        <v>72</v>
      </c>
      <c r="C414" s="47" t="s">
        <v>706</v>
      </c>
      <c r="D414" s="47" t="s">
        <v>38</v>
      </c>
      <c r="E414" s="85">
        <f>E415</f>
        <v>6226250</v>
      </c>
    </row>
    <row r="415" spans="1:5" outlineLevel="6" x14ac:dyDescent="0.25">
      <c r="A415" s="46" t="s">
        <v>74</v>
      </c>
      <c r="B415" s="47" t="s">
        <v>72</v>
      </c>
      <c r="C415" s="47" t="s">
        <v>706</v>
      </c>
      <c r="D415" s="47" t="s">
        <v>75</v>
      </c>
      <c r="E415" s="85">
        <v>6226250</v>
      </c>
    </row>
    <row r="416" spans="1:5" outlineLevel="6" x14ac:dyDescent="0.25">
      <c r="A416" s="51" t="s">
        <v>490</v>
      </c>
      <c r="B416" s="47" t="s">
        <v>72</v>
      </c>
      <c r="C416" s="47" t="s">
        <v>315</v>
      </c>
      <c r="D416" s="47" t="s">
        <v>6</v>
      </c>
      <c r="E416" s="85">
        <f>E417</f>
        <v>3167109.77</v>
      </c>
    </row>
    <row r="417" spans="1:5" ht="37.5" outlineLevel="6" x14ac:dyDescent="0.25">
      <c r="A417" s="46" t="s">
        <v>491</v>
      </c>
      <c r="B417" s="47" t="s">
        <v>72</v>
      </c>
      <c r="C417" s="47" t="s">
        <v>701</v>
      </c>
      <c r="D417" s="47" t="s">
        <v>6</v>
      </c>
      <c r="E417" s="85">
        <f>E418</f>
        <v>3167109.77</v>
      </c>
    </row>
    <row r="418" spans="1:5" ht="37.5" outlineLevel="6" x14ac:dyDescent="0.25">
      <c r="A418" s="46" t="s">
        <v>37</v>
      </c>
      <c r="B418" s="47" t="s">
        <v>72</v>
      </c>
      <c r="C418" s="47" t="s">
        <v>701</v>
      </c>
      <c r="D418" s="47" t="s">
        <v>38</v>
      </c>
      <c r="E418" s="85">
        <f>E419</f>
        <v>3167109.77</v>
      </c>
    </row>
    <row r="419" spans="1:5" outlineLevel="6" x14ac:dyDescent="0.25">
      <c r="A419" s="46" t="s">
        <v>74</v>
      </c>
      <c r="B419" s="47" t="s">
        <v>72</v>
      </c>
      <c r="C419" s="47" t="s">
        <v>701</v>
      </c>
      <c r="D419" s="47" t="s">
        <v>75</v>
      </c>
      <c r="E419" s="85">
        <v>3167109.77</v>
      </c>
    </row>
    <row r="420" spans="1:5" outlineLevel="6" x14ac:dyDescent="0.25">
      <c r="A420" s="46" t="s">
        <v>258</v>
      </c>
      <c r="B420" s="47" t="s">
        <v>257</v>
      </c>
      <c r="C420" s="47" t="s">
        <v>126</v>
      </c>
      <c r="D420" s="47" t="s">
        <v>6</v>
      </c>
      <c r="E420" s="85">
        <f>E421+E447</f>
        <v>40755734.539999999</v>
      </c>
    </row>
    <row r="421" spans="1:5" ht="37.5" outlineLevel="6" x14ac:dyDescent="0.25">
      <c r="A421" s="79" t="s">
        <v>401</v>
      </c>
      <c r="B421" s="62" t="s">
        <v>257</v>
      </c>
      <c r="C421" s="62" t="s">
        <v>138</v>
      </c>
      <c r="D421" s="62" t="s">
        <v>6</v>
      </c>
      <c r="E421" s="85">
        <f>E422</f>
        <v>24173790</v>
      </c>
    </row>
    <row r="422" spans="1:5" ht="37.5" outlineLevel="3" x14ac:dyDescent="0.25">
      <c r="A422" s="46" t="s">
        <v>407</v>
      </c>
      <c r="B422" s="47" t="s">
        <v>257</v>
      </c>
      <c r="C422" s="47" t="s">
        <v>149</v>
      </c>
      <c r="D422" s="47" t="s">
        <v>6</v>
      </c>
      <c r="E422" s="85">
        <f>E423+E430+E437+E427</f>
        <v>24173790</v>
      </c>
    </row>
    <row r="423" spans="1:5" ht="37.5" outlineLevel="4" x14ac:dyDescent="0.25">
      <c r="A423" s="81" t="s">
        <v>207</v>
      </c>
      <c r="B423" s="47" t="s">
        <v>257</v>
      </c>
      <c r="C423" s="47" t="s">
        <v>225</v>
      </c>
      <c r="D423" s="47" t="s">
        <v>6</v>
      </c>
      <c r="E423" s="85">
        <f>E424</f>
        <v>23484740</v>
      </c>
    </row>
    <row r="424" spans="1:5" ht="56.25" outlineLevel="5" x14ac:dyDescent="0.25">
      <c r="A424" s="46" t="s">
        <v>115</v>
      </c>
      <c r="B424" s="47" t="s">
        <v>257</v>
      </c>
      <c r="C424" s="47" t="s">
        <v>151</v>
      </c>
      <c r="D424" s="47" t="s">
        <v>6</v>
      </c>
      <c r="E424" s="85">
        <f>E425</f>
        <v>23484740</v>
      </c>
    </row>
    <row r="425" spans="1:5" ht="37.5" outlineLevel="6" x14ac:dyDescent="0.25">
      <c r="A425" s="46" t="s">
        <v>37</v>
      </c>
      <c r="B425" s="47" t="s">
        <v>257</v>
      </c>
      <c r="C425" s="47" t="s">
        <v>151</v>
      </c>
      <c r="D425" s="47" t="s">
        <v>38</v>
      </c>
      <c r="E425" s="85">
        <f>E426</f>
        <v>23484740</v>
      </c>
    </row>
    <row r="426" spans="1:5" outlineLevel="6" x14ac:dyDescent="0.25">
      <c r="A426" s="46" t="s">
        <v>74</v>
      </c>
      <c r="B426" s="47" t="s">
        <v>257</v>
      </c>
      <c r="C426" s="47" t="s">
        <v>151</v>
      </c>
      <c r="D426" s="47" t="s">
        <v>75</v>
      </c>
      <c r="E426" s="85">
        <v>23484740</v>
      </c>
    </row>
    <row r="427" spans="1:5" ht="37.5" outlineLevel="6" x14ac:dyDescent="0.25">
      <c r="A427" s="46" t="s">
        <v>798</v>
      </c>
      <c r="B427" s="47" t="s">
        <v>257</v>
      </c>
      <c r="C427" s="47" t="s">
        <v>799</v>
      </c>
      <c r="D427" s="47" t="s">
        <v>6</v>
      </c>
      <c r="E427" s="85">
        <f>E428</f>
        <v>401100</v>
      </c>
    </row>
    <row r="428" spans="1:5" ht="37.5" outlineLevel="6" x14ac:dyDescent="0.25">
      <c r="A428" s="46" t="s">
        <v>37</v>
      </c>
      <c r="B428" s="47" t="s">
        <v>257</v>
      </c>
      <c r="C428" s="47" t="s">
        <v>800</v>
      </c>
      <c r="D428" s="47" t="s">
        <v>38</v>
      </c>
      <c r="E428" s="85">
        <f>E429</f>
        <v>401100</v>
      </c>
    </row>
    <row r="429" spans="1:5" outlineLevel="6" x14ac:dyDescent="0.25">
      <c r="A429" s="46" t="s">
        <v>74</v>
      </c>
      <c r="B429" s="47" t="s">
        <v>257</v>
      </c>
      <c r="C429" s="47" t="s">
        <v>800</v>
      </c>
      <c r="D429" s="47" t="s">
        <v>75</v>
      </c>
      <c r="E429" s="85">
        <v>401100</v>
      </c>
    </row>
    <row r="430" spans="1:5" ht="37.5" outlineLevel="5" x14ac:dyDescent="0.25">
      <c r="A430" s="49" t="s">
        <v>408</v>
      </c>
      <c r="B430" s="47" t="s">
        <v>257</v>
      </c>
      <c r="C430" s="47" t="s">
        <v>226</v>
      </c>
      <c r="D430" s="47" t="s">
        <v>6</v>
      </c>
      <c r="E430" s="85">
        <f>E431+E434+E444+E441</f>
        <v>287950</v>
      </c>
    </row>
    <row r="431" spans="1:5" outlineLevel="6" x14ac:dyDescent="0.25">
      <c r="A431" s="46" t="s">
        <v>269</v>
      </c>
      <c r="B431" s="47" t="s">
        <v>257</v>
      </c>
      <c r="C431" s="47" t="s">
        <v>290</v>
      </c>
      <c r="D431" s="47" t="s">
        <v>6</v>
      </c>
      <c r="E431" s="85">
        <f>E432</f>
        <v>24800</v>
      </c>
    </row>
    <row r="432" spans="1:5" ht="37.5" outlineLevel="6" x14ac:dyDescent="0.25">
      <c r="A432" s="46" t="s">
        <v>37</v>
      </c>
      <c r="B432" s="47" t="s">
        <v>257</v>
      </c>
      <c r="C432" s="47" t="s">
        <v>290</v>
      </c>
      <c r="D432" s="47" t="s">
        <v>38</v>
      </c>
      <c r="E432" s="85">
        <f>E433</f>
        <v>24800</v>
      </c>
    </row>
    <row r="433" spans="1:5" outlineLevel="6" x14ac:dyDescent="0.25">
      <c r="A433" s="46" t="s">
        <v>74</v>
      </c>
      <c r="B433" s="47" t="s">
        <v>257</v>
      </c>
      <c r="C433" s="47" t="s">
        <v>290</v>
      </c>
      <c r="D433" s="47" t="s">
        <v>75</v>
      </c>
      <c r="E433" s="85">
        <f>24800</f>
        <v>24800</v>
      </c>
    </row>
    <row r="434" spans="1:5" outlineLevel="6" x14ac:dyDescent="0.25">
      <c r="A434" s="46" t="s">
        <v>112</v>
      </c>
      <c r="B434" s="47" t="s">
        <v>257</v>
      </c>
      <c r="C434" s="47" t="s">
        <v>150</v>
      </c>
      <c r="D434" s="47" t="s">
        <v>6</v>
      </c>
      <c r="E434" s="85">
        <f>E435</f>
        <v>85500</v>
      </c>
    </row>
    <row r="435" spans="1:5" ht="37.5" outlineLevel="6" x14ac:dyDescent="0.25">
      <c r="A435" s="46" t="s">
        <v>37</v>
      </c>
      <c r="B435" s="47" t="s">
        <v>257</v>
      </c>
      <c r="C435" s="47" t="s">
        <v>150</v>
      </c>
      <c r="D435" s="47" t="s">
        <v>38</v>
      </c>
      <c r="E435" s="85">
        <f>E436</f>
        <v>85500</v>
      </c>
    </row>
    <row r="436" spans="1:5" ht="18" customHeight="1" outlineLevel="6" x14ac:dyDescent="0.25">
      <c r="A436" s="46" t="s">
        <v>74</v>
      </c>
      <c r="B436" s="47" t="s">
        <v>257</v>
      </c>
      <c r="C436" s="47" t="s">
        <v>150</v>
      </c>
      <c r="D436" s="47" t="s">
        <v>75</v>
      </c>
      <c r="E436" s="85">
        <f>85500</f>
        <v>85500</v>
      </c>
    </row>
    <row r="437" spans="1:5" hidden="1" outlineLevel="6" x14ac:dyDescent="0.25">
      <c r="A437" s="46" t="s">
        <v>384</v>
      </c>
      <c r="B437" s="47" t="s">
        <v>257</v>
      </c>
      <c r="C437" s="47" t="s">
        <v>306</v>
      </c>
      <c r="D437" s="47" t="s">
        <v>6</v>
      </c>
      <c r="E437" s="85">
        <f>E438</f>
        <v>0</v>
      </c>
    </row>
    <row r="438" spans="1:5" ht="37.5" hidden="1" outlineLevel="6" x14ac:dyDescent="0.25">
      <c r="A438" s="46" t="s">
        <v>647</v>
      </c>
      <c r="B438" s="47" t="s">
        <v>257</v>
      </c>
      <c r="C438" s="47" t="s">
        <v>648</v>
      </c>
      <c r="D438" s="47" t="s">
        <v>6</v>
      </c>
      <c r="E438" s="85">
        <f>E439</f>
        <v>0</v>
      </c>
    </row>
    <row r="439" spans="1:5" ht="37.5" hidden="1" outlineLevel="6" x14ac:dyDescent="0.25">
      <c r="A439" s="46" t="s">
        <v>37</v>
      </c>
      <c r="B439" s="47" t="s">
        <v>257</v>
      </c>
      <c r="C439" s="47" t="s">
        <v>648</v>
      </c>
      <c r="D439" s="47" t="s">
        <v>38</v>
      </c>
      <c r="E439" s="85">
        <f>E440</f>
        <v>0</v>
      </c>
    </row>
    <row r="440" spans="1:5" hidden="1" outlineLevel="6" x14ac:dyDescent="0.25">
      <c r="A440" s="46" t="s">
        <v>74</v>
      </c>
      <c r="B440" s="47" t="s">
        <v>257</v>
      </c>
      <c r="C440" s="47" t="s">
        <v>648</v>
      </c>
      <c r="D440" s="47" t="s">
        <v>75</v>
      </c>
      <c r="E440" s="85">
        <v>0</v>
      </c>
    </row>
    <row r="441" spans="1:5" outlineLevel="6" x14ac:dyDescent="0.25">
      <c r="A441" s="78" t="s">
        <v>313</v>
      </c>
      <c r="B441" s="47" t="s">
        <v>257</v>
      </c>
      <c r="C441" s="47" t="s">
        <v>794</v>
      </c>
      <c r="D441" s="47" t="s">
        <v>6</v>
      </c>
      <c r="E441" s="85">
        <f>E442</f>
        <v>125650</v>
      </c>
    </row>
    <row r="442" spans="1:5" ht="37.5" outlineLevel="6" x14ac:dyDescent="0.25">
      <c r="A442" s="46" t="s">
        <v>37</v>
      </c>
      <c r="B442" s="47" t="s">
        <v>257</v>
      </c>
      <c r="C442" s="47" t="s">
        <v>794</v>
      </c>
      <c r="D442" s="47" t="s">
        <v>38</v>
      </c>
      <c r="E442" s="85">
        <f>E443</f>
        <v>125650</v>
      </c>
    </row>
    <row r="443" spans="1:5" outlineLevel="6" x14ac:dyDescent="0.25">
      <c r="A443" s="46" t="s">
        <v>74</v>
      </c>
      <c r="B443" s="47" t="s">
        <v>257</v>
      </c>
      <c r="C443" s="47" t="s">
        <v>794</v>
      </c>
      <c r="D443" s="47" t="s">
        <v>75</v>
      </c>
      <c r="E443" s="85">
        <v>125650</v>
      </c>
    </row>
    <row r="444" spans="1:5" ht="37.5" outlineLevel="6" x14ac:dyDescent="0.25">
      <c r="A444" s="80" t="s">
        <v>480</v>
      </c>
      <c r="B444" s="47" t="s">
        <v>257</v>
      </c>
      <c r="C444" s="199" t="s">
        <v>785</v>
      </c>
      <c r="D444" s="47" t="s">
        <v>6</v>
      </c>
      <c r="E444" s="85">
        <f>E445</f>
        <v>52000</v>
      </c>
    </row>
    <row r="445" spans="1:5" ht="37.5" outlineLevel="6" x14ac:dyDescent="0.25">
      <c r="A445" s="46" t="s">
        <v>37</v>
      </c>
      <c r="B445" s="47" t="s">
        <v>257</v>
      </c>
      <c r="C445" s="47" t="s">
        <v>785</v>
      </c>
      <c r="D445" s="47" t="s">
        <v>38</v>
      </c>
      <c r="E445" s="85">
        <f>E446</f>
        <v>52000</v>
      </c>
    </row>
    <row r="446" spans="1:5" outlineLevel="6" x14ac:dyDescent="0.25">
      <c r="A446" s="46" t="s">
        <v>74</v>
      </c>
      <c r="B446" s="47" t="s">
        <v>257</v>
      </c>
      <c r="C446" s="47" t="s">
        <v>785</v>
      </c>
      <c r="D446" s="47" t="s">
        <v>75</v>
      </c>
      <c r="E446" s="85">
        <v>52000</v>
      </c>
    </row>
    <row r="447" spans="1:5" ht="37.5" outlineLevel="6" x14ac:dyDescent="0.25">
      <c r="A447" s="46" t="s">
        <v>372</v>
      </c>
      <c r="B447" s="47" t="s">
        <v>257</v>
      </c>
      <c r="C447" s="47" t="s">
        <v>136</v>
      </c>
      <c r="D447" s="47" t="s">
        <v>6</v>
      </c>
      <c r="E447" s="85">
        <f>E448+E452</f>
        <v>16581944.539999999</v>
      </c>
    </row>
    <row r="448" spans="1:5" ht="21" customHeight="1" outlineLevel="6" x14ac:dyDescent="0.25">
      <c r="A448" s="46" t="s">
        <v>373</v>
      </c>
      <c r="B448" s="47" t="s">
        <v>257</v>
      </c>
      <c r="C448" s="47" t="s">
        <v>229</v>
      </c>
      <c r="D448" s="47" t="s">
        <v>6</v>
      </c>
      <c r="E448" s="85">
        <f>E449</f>
        <v>16476920</v>
      </c>
    </row>
    <row r="449" spans="1:5" ht="41.25" customHeight="1" outlineLevel="6" x14ac:dyDescent="0.25">
      <c r="A449" s="46" t="s">
        <v>73</v>
      </c>
      <c r="B449" s="47" t="s">
        <v>257</v>
      </c>
      <c r="C449" s="47" t="s">
        <v>137</v>
      </c>
      <c r="D449" s="47" t="s">
        <v>6</v>
      </c>
      <c r="E449" s="85">
        <f>E450</f>
        <v>16476920</v>
      </c>
    </row>
    <row r="450" spans="1:5" ht="37.5" outlineLevel="6" x14ac:dyDescent="0.25">
      <c r="A450" s="46" t="s">
        <v>37</v>
      </c>
      <c r="B450" s="47" t="s">
        <v>257</v>
      </c>
      <c r="C450" s="47" t="s">
        <v>137</v>
      </c>
      <c r="D450" s="47" t="s">
        <v>38</v>
      </c>
      <c r="E450" s="85">
        <f>E451</f>
        <v>16476920</v>
      </c>
    </row>
    <row r="451" spans="1:5" outlineLevel="6" x14ac:dyDescent="0.25">
      <c r="A451" s="46" t="s">
        <v>74</v>
      </c>
      <c r="B451" s="47" t="s">
        <v>257</v>
      </c>
      <c r="C451" s="47" t="s">
        <v>137</v>
      </c>
      <c r="D451" s="47" t="s">
        <v>75</v>
      </c>
      <c r="E451" s="85">
        <v>16476920</v>
      </c>
    </row>
    <row r="452" spans="1:5" ht="21" customHeight="1" outlineLevel="6" x14ac:dyDescent="0.25">
      <c r="A452" s="46" t="s">
        <v>211</v>
      </c>
      <c r="B452" s="47" t="s">
        <v>257</v>
      </c>
      <c r="C452" s="47" t="s">
        <v>230</v>
      </c>
      <c r="D452" s="47" t="s">
        <v>6</v>
      </c>
      <c r="E452" s="85">
        <f>E453</f>
        <v>105024.54</v>
      </c>
    </row>
    <row r="453" spans="1:5" ht="75" outlineLevel="6" x14ac:dyDescent="0.25">
      <c r="A453" s="46" t="s">
        <v>549</v>
      </c>
      <c r="B453" s="47" t="s">
        <v>257</v>
      </c>
      <c r="C453" s="47" t="s">
        <v>550</v>
      </c>
      <c r="D453" s="47" t="s">
        <v>6</v>
      </c>
      <c r="E453" s="85">
        <f>E454</f>
        <v>105024.54</v>
      </c>
    </row>
    <row r="454" spans="1:5" ht="37.5" outlineLevel="6" x14ac:dyDescent="0.25">
      <c r="A454" s="46" t="s">
        <v>37</v>
      </c>
      <c r="B454" s="47" t="s">
        <v>257</v>
      </c>
      <c r="C454" s="47" t="s">
        <v>550</v>
      </c>
      <c r="D454" s="47" t="s">
        <v>38</v>
      </c>
      <c r="E454" s="85">
        <f>E455</f>
        <v>105024.54</v>
      </c>
    </row>
    <row r="455" spans="1:5" outlineLevel="6" x14ac:dyDescent="0.25">
      <c r="A455" s="46" t="s">
        <v>74</v>
      </c>
      <c r="B455" s="47" t="s">
        <v>257</v>
      </c>
      <c r="C455" s="47" t="s">
        <v>550</v>
      </c>
      <c r="D455" s="47" t="s">
        <v>75</v>
      </c>
      <c r="E455" s="85">
        <f>105024.54</f>
        <v>105024.54</v>
      </c>
    </row>
    <row r="456" spans="1:5" outlineLevel="1" x14ac:dyDescent="0.25">
      <c r="A456" s="46" t="s">
        <v>76</v>
      </c>
      <c r="B456" s="47" t="s">
        <v>77</v>
      </c>
      <c r="C456" s="47" t="s">
        <v>126</v>
      </c>
      <c r="D456" s="47" t="s">
        <v>6</v>
      </c>
      <c r="E456" s="85">
        <f>E457</f>
        <v>2714547.6</v>
      </c>
    </row>
    <row r="457" spans="1:5" s="76" customFormat="1" ht="37.5" outlineLevel="2" x14ac:dyDescent="0.25">
      <c r="A457" s="79" t="s">
        <v>401</v>
      </c>
      <c r="B457" s="62" t="s">
        <v>77</v>
      </c>
      <c r="C457" s="62" t="s">
        <v>138</v>
      </c>
      <c r="D457" s="62" t="s">
        <v>6</v>
      </c>
      <c r="E457" s="87">
        <f>E458+E471</f>
        <v>2714547.6</v>
      </c>
    </row>
    <row r="458" spans="1:5" ht="37.5" outlineLevel="3" x14ac:dyDescent="0.25">
      <c r="A458" s="46" t="s">
        <v>404</v>
      </c>
      <c r="B458" s="47" t="s">
        <v>77</v>
      </c>
      <c r="C458" s="47" t="s">
        <v>146</v>
      </c>
      <c r="D458" s="47" t="s">
        <v>6</v>
      </c>
      <c r="E458" s="85">
        <f>E459+E463</f>
        <v>2590547.6</v>
      </c>
    </row>
    <row r="459" spans="1:5" ht="18.75" customHeight="1" outlineLevel="3" x14ac:dyDescent="0.25">
      <c r="A459" s="80" t="s">
        <v>206</v>
      </c>
      <c r="B459" s="47" t="s">
        <v>77</v>
      </c>
      <c r="C459" s="47" t="s">
        <v>221</v>
      </c>
      <c r="D459" s="47" t="s">
        <v>6</v>
      </c>
      <c r="E459" s="85">
        <f>E460</f>
        <v>70000</v>
      </c>
    </row>
    <row r="460" spans="1:5" outlineLevel="3" x14ac:dyDescent="0.25">
      <c r="A460" s="46" t="s">
        <v>437</v>
      </c>
      <c r="B460" s="47" t="s">
        <v>77</v>
      </c>
      <c r="C460" s="47" t="s">
        <v>236</v>
      </c>
      <c r="D460" s="47" t="s">
        <v>6</v>
      </c>
      <c r="E460" s="85">
        <f>E461</f>
        <v>70000</v>
      </c>
    </row>
    <row r="461" spans="1:5" ht="17.25" customHeight="1" outlineLevel="3" x14ac:dyDescent="0.25">
      <c r="A461" s="46" t="s">
        <v>15</v>
      </c>
      <c r="B461" s="47" t="s">
        <v>77</v>
      </c>
      <c r="C461" s="47" t="s">
        <v>236</v>
      </c>
      <c r="D461" s="47" t="s">
        <v>16</v>
      </c>
      <c r="E461" s="85">
        <f>E462</f>
        <v>70000</v>
      </c>
    </row>
    <row r="462" spans="1:5" ht="21" customHeight="1" outlineLevel="4" x14ac:dyDescent="0.25">
      <c r="A462" s="46" t="s">
        <v>17</v>
      </c>
      <c r="B462" s="47" t="s">
        <v>77</v>
      </c>
      <c r="C462" s="47" t="s">
        <v>236</v>
      </c>
      <c r="D462" s="47" t="s">
        <v>18</v>
      </c>
      <c r="E462" s="85">
        <f>70000</f>
        <v>70000</v>
      </c>
    </row>
    <row r="463" spans="1:5" ht="21" customHeight="1" outlineLevel="6" x14ac:dyDescent="0.25">
      <c r="A463" s="80" t="s">
        <v>277</v>
      </c>
      <c r="B463" s="47" t="s">
        <v>77</v>
      </c>
      <c r="C463" s="47" t="s">
        <v>224</v>
      </c>
      <c r="D463" s="47" t="s">
        <v>6</v>
      </c>
      <c r="E463" s="85">
        <f>E464</f>
        <v>2520547.6</v>
      </c>
    </row>
    <row r="464" spans="1:5" ht="75" outlineLevel="6" x14ac:dyDescent="0.25">
      <c r="A464" s="29" t="s">
        <v>409</v>
      </c>
      <c r="B464" s="47" t="s">
        <v>77</v>
      </c>
      <c r="C464" s="47" t="s">
        <v>152</v>
      </c>
      <c r="D464" s="47" t="s">
        <v>6</v>
      </c>
      <c r="E464" s="85">
        <f>E465+E467+E469</f>
        <v>2520547.6</v>
      </c>
    </row>
    <row r="465" spans="1:5" ht="37.5" outlineLevel="6" x14ac:dyDescent="0.25">
      <c r="A465" s="46" t="s">
        <v>15</v>
      </c>
      <c r="B465" s="47" t="s">
        <v>77</v>
      </c>
      <c r="C465" s="47" t="s">
        <v>152</v>
      </c>
      <c r="D465" s="47" t="s">
        <v>16</v>
      </c>
      <c r="E465" s="85">
        <f>E466</f>
        <v>2000</v>
      </c>
    </row>
    <row r="466" spans="1:5" ht="37.5" outlineLevel="6" x14ac:dyDescent="0.25">
      <c r="A466" s="46" t="s">
        <v>17</v>
      </c>
      <c r="B466" s="47" t="s">
        <v>77</v>
      </c>
      <c r="C466" s="47" t="s">
        <v>152</v>
      </c>
      <c r="D466" s="47" t="s">
        <v>18</v>
      </c>
      <c r="E466" s="85">
        <v>2000</v>
      </c>
    </row>
    <row r="467" spans="1:5" outlineLevel="5" x14ac:dyDescent="0.25">
      <c r="A467" s="46" t="s">
        <v>90</v>
      </c>
      <c r="B467" s="47" t="s">
        <v>77</v>
      </c>
      <c r="C467" s="47" t="s">
        <v>152</v>
      </c>
      <c r="D467" s="47" t="s">
        <v>91</v>
      </c>
      <c r="E467" s="85">
        <f>E468</f>
        <v>320000</v>
      </c>
    </row>
    <row r="468" spans="1:5" ht="18.75" customHeight="1" outlineLevel="6" x14ac:dyDescent="0.25">
      <c r="A468" s="46" t="s">
        <v>97</v>
      </c>
      <c r="B468" s="47" t="s">
        <v>77</v>
      </c>
      <c r="C468" s="47" t="s">
        <v>152</v>
      </c>
      <c r="D468" s="47" t="s">
        <v>98</v>
      </c>
      <c r="E468" s="85">
        <v>320000</v>
      </c>
    </row>
    <row r="469" spans="1:5" ht="37.5" outlineLevel="4" x14ac:dyDescent="0.25">
      <c r="A469" s="46" t="s">
        <v>37</v>
      </c>
      <c r="B469" s="47" t="s">
        <v>77</v>
      </c>
      <c r="C469" s="47" t="s">
        <v>152</v>
      </c>
      <c r="D469" s="47" t="s">
        <v>38</v>
      </c>
      <c r="E469" s="85">
        <f>E470</f>
        <v>2198547.6</v>
      </c>
    </row>
    <row r="470" spans="1:5" outlineLevel="5" x14ac:dyDescent="0.25">
      <c r="A470" s="46" t="s">
        <v>74</v>
      </c>
      <c r="B470" s="47" t="s">
        <v>77</v>
      </c>
      <c r="C470" s="47" t="s">
        <v>152</v>
      </c>
      <c r="D470" s="47" t="s">
        <v>75</v>
      </c>
      <c r="E470" s="85">
        <v>2198547.6</v>
      </c>
    </row>
    <row r="471" spans="1:5" outlineLevel="6" x14ac:dyDescent="0.25">
      <c r="A471" s="51" t="s">
        <v>239</v>
      </c>
      <c r="B471" s="47" t="s">
        <v>77</v>
      </c>
      <c r="C471" s="47" t="s">
        <v>238</v>
      </c>
      <c r="D471" s="47" t="s">
        <v>6</v>
      </c>
      <c r="E471" s="85">
        <f>E472</f>
        <v>124000</v>
      </c>
    </row>
    <row r="472" spans="1:5" outlineLevel="6" x14ac:dyDescent="0.25">
      <c r="A472" s="46" t="s">
        <v>78</v>
      </c>
      <c r="B472" s="47" t="s">
        <v>77</v>
      </c>
      <c r="C472" s="47" t="s">
        <v>153</v>
      </c>
      <c r="D472" s="47" t="s">
        <v>6</v>
      </c>
      <c r="E472" s="85">
        <f>E473</f>
        <v>124000</v>
      </c>
    </row>
    <row r="473" spans="1:5" ht="18" customHeight="1" outlineLevel="6" x14ac:dyDescent="0.25">
      <c r="A473" s="46" t="s">
        <v>15</v>
      </c>
      <c r="B473" s="47" t="s">
        <v>77</v>
      </c>
      <c r="C473" s="47" t="s">
        <v>153</v>
      </c>
      <c r="D473" s="47" t="s">
        <v>16</v>
      </c>
      <c r="E473" s="85">
        <f>E474</f>
        <v>124000</v>
      </c>
    </row>
    <row r="474" spans="1:5" ht="21.75" customHeight="1" outlineLevel="6" x14ac:dyDescent="0.25">
      <c r="A474" s="46" t="s">
        <v>17</v>
      </c>
      <c r="B474" s="47" t="s">
        <v>77</v>
      </c>
      <c r="C474" s="47" t="s">
        <v>153</v>
      </c>
      <c r="D474" s="47" t="s">
        <v>18</v>
      </c>
      <c r="E474" s="85">
        <f>124000</f>
        <v>124000</v>
      </c>
    </row>
    <row r="475" spans="1:5" outlineLevel="1" x14ac:dyDescent="0.25">
      <c r="A475" s="46" t="s">
        <v>116</v>
      </c>
      <c r="B475" s="47" t="s">
        <v>117</v>
      </c>
      <c r="C475" s="47" t="s">
        <v>126</v>
      </c>
      <c r="D475" s="47" t="s">
        <v>6</v>
      </c>
      <c r="E475" s="85">
        <f>E476</f>
        <v>20997550</v>
      </c>
    </row>
    <row r="476" spans="1:5" ht="37.5" outlineLevel="2" x14ac:dyDescent="0.25">
      <c r="A476" s="79" t="s">
        <v>410</v>
      </c>
      <c r="B476" s="62" t="s">
        <v>117</v>
      </c>
      <c r="C476" s="62" t="s">
        <v>138</v>
      </c>
      <c r="D476" s="62" t="s">
        <v>6</v>
      </c>
      <c r="E476" s="85">
        <f>E477</f>
        <v>20997550</v>
      </c>
    </row>
    <row r="477" spans="1:5" ht="37.5" outlineLevel="4" x14ac:dyDescent="0.25">
      <c r="A477" s="49" t="s">
        <v>209</v>
      </c>
      <c r="B477" s="47" t="s">
        <v>117</v>
      </c>
      <c r="C477" s="47" t="s">
        <v>227</v>
      </c>
      <c r="D477" s="47" t="s">
        <v>6</v>
      </c>
      <c r="E477" s="85">
        <f>E478+E485+E492</f>
        <v>20997550</v>
      </c>
    </row>
    <row r="478" spans="1:5" ht="39.75" customHeight="1" outlineLevel="5" x14ac:dyDescent="0.25">
      <c r="A478" s="46" t="s">
        <v>522</v>
      </c>
      <c r="B478" s="47" t="s">
        <v>117</v>
      </c>
      <c r="C478" s="47" t="s">
        <v>564</v>
      </c>
      <c r="D478" s="47" t="s">
        <v>6</v>
      </c>
      <c r="E478" s="85">
        <f>E479+E481+E483</f>
        <v>4879020</v>
      </c>
    </row>
    <row r="479" spans="1:5" ht="75" outlineLevel="6" x14ac:dyDescent="0.25">
      <c r="A479" s="46" t="s">
        <v>11</v>
      </c>
      <c r="B479" s="47" t="s">
        <v>117</v>
      </c>
      <c r="C479" s="47" t="s">
        <v>564</v>
      </c>
      <c r="D479" s="47" t="s">
        <v>12</v>
      </c>
      <c r="E479" s="85">
        <f>E480</f>
        <v>4381020</v>
      </c>
    </row>
    <row r="480" spans="1:5" ht="18" customHeight="1" outlineLevel="5" x14ac:dyDescent="0.25">
      <c r="A480" s="46" t="s">
        <v>13</v>
      </c>
      <c r="B480" s="47" t="s">
        <v>117</v>
      </c>
      <c r="C480" s="47" t="s">
        <v>564</v>
      </c>
      <c r="D480" s="47" t="s">
        <v>14</v>
      </c>
      <c r="E480" s="85">
        <v>4381020</v>
      </c>
    </row>
    <row r="481" spans="1:5" ht="18" customHeight="1" outlineLevel="6" x14ac:dyDescent="0.25">
      <c r="A481" s="46" t="s">
        <v>15</v>
      </c>
      <c r="B481" s="47" t="s">
        <v>117</v>
      </c>
      <c r="C481" s="47" t="s">
        <v>564</v>
      </c>
      <c r="D481" s="47" t="s">
        <v>16</v>
      </c>
      <c r="E481" s="85">
        <f>E482</f>
        <v>310400</v>
      </c>
    </row>
    <row r="482" spans="1:5" ht="19.5" customHeight="1" outlineLevel="6" x14ac:dyDescent="0.25">
      <c r="A482" s="46" t="s">
        <v>17</v>
      </c>
      <c r="B482" s="47" t="s">
        <v>117</v>
      </c>
      <c r="C482" s="47" t="s">
        <v>564</v>
      </c>
      <c r="D482" s="47" t="s">
        <v>18</v>
      </c>
      <c r="E482" s="85">
        <v>310400</v>
      </c>
    </row>
    <row r="483" spans="1:5" outlineLevel="6" x14ac:dyDescent="0.25">
      <c r="A483" s="46" t="s">
        <v>19</v>
      </c>
      <c r="B483" s="47" t="s">
        <v>117</v>
      </c>
      <c r="C483" s="47" t="s">
        <v>564</v>
      </c>
      <c r="D483" s="47" t="s">
        <v>20</v>
      </c>
      <c r="E483" s="85">
        <f>E484</f>
        <v>187600</v>
      </c>
    </row>
    <row r="484" spans="1:5" outlineLevel="4" x14ac:dyDescent="0.25">
      <c r="A484" s="46" t="s">
        <v>21</v>
      </c>
      <c r="B484" s="47" t="s">
        <v>117</v>
      </c>
      <c r="C484" s="47" t="s">
        <v>564</v>
      </c>
      <c r="D484" s="47" t="s">
        <v>22</v>
      </c>
      <c r="E484" s="85">
        <f>187600</f>
        <v>187600</v>
      </c>
    </row>
    <row r="485" spans="1:5" ht="37.5" outlineLevel="5" x14ac:dyDescent="0.25">
      <c r="A485" s="46" t="s">
        <v>33</v>
      </c>
      <c r="B485" s="47" t="s">
        <v>117</v>
      </c>
      <c r="C485" s="47" t="s">
        <v>154</v>
      </c>
      <c r="D485" s="47" t="s">
        <v>6</v>
      </c>
      <c r="E485" s="85">
        <f>E486+E488+E490</f>
        <v>14094980</v>
      </c>
    </row>
    <row r="486" spans="1:5" ht="75" outlineLevel="6" x14ac:dyDescent="0.25">
      <c r="A486" s="46" t="s">
        <v>11</v>
      </c>
      <c r="B486" s="47" t="s">
        <v>117</v>
      </c>
      <c r="C486" s="47" t="s">
        <v>154</v>
      </c>
      <c r="D486" s="47" t="s">
        <v>12</v>
      </c>
      <c r="E486" s="85">
        <f>E487</f>
        <v>11144780</v>
      </c>
    </row>
    <row r="487" spans="1:5" outlineLevel="5" x14ac:dyDescent="0.25">
      <c r="A487" s="46" t="s">
        <v>34</v>
      </c>
      <c r="B487" s="47" t="s">
        <v>117</v>
      </c>
      <c r="C487" s="47" t="s">
        <v>154</v>
      </c>
      <c r="D487" s="47" t="s">
        <v>35</v>
      </c>
      <c r="E487" s="85">
        <v>11144780</v>
      </c>
    </row>
    <row r="488" spans="1:5" ht="16.5" customHeight="1" outlineLevel="6" x14ac:dyDescent="0.25">
      <c r="A488" s="46" t="s">
        <v>15</v>
      </c>
      <c r="B488" s="47" t="s">
        <v>117</v>
      </c>
      <c r="C488" s="47" t="s">
        <v>154</v>
      </c>
      <c r="D488" s="47" t="s">
        <v>16</v>
      </c>
      <c r="E488" s="85">
        <f>E489</f>
        <v>2908000</v>
      </c>
    </row>
    <row r="489" spans="1:5" ht="20.25" customHeight="1" outlineLevel="6" x14ac:dyDescent="0.25">
      <c r="A489" s="46" t="s">
        <v>17</v>
      </c>
      <c r="B489" s="47" t="s">
        <v>117</v>
      </c>
      <c r="C489" s="47" t="s">
        <v>154</v>
      </c>
      <c r="D489" s="47" t="s">
        <v>18</v>
      </c>
      <c r="E489" s="85">
        <f>2908000</f>
        <v>2908000</v>
      </c>
    </row>
    <row r="490" spans="1:5" outlineLevel="6" x14ac:dyDescent="0.25">
      <c r="A490" s="46" t="s">
        <v>19</v>
      </c>
      <c r="B490" s="47" t="s">
        <v>117</v>
      </c>
      <c r="C490" s="47" t="s">
        <v>154</v>
      </c>
      <c r="D490" s="47" t="s">
        <v>20</v>
      </c>
      <c r="E490" s="85">
        <f>E491</f>
        <v>42200</v>
      </c>
    </row>
    <row r="491" spans="1:5" outlineLevel="6" x14ac:dyDescent="0.25">
      <c r="A491" s="46" t="s">
        <v>21</v>
      </c>
      <c r="B491" s="47" t="s">
        <v>117</v>
      </c>
      <c r="C491" s="47" t="s">
        <v>154</v>
      </c>
      <c r="D491" s="47" t="s">
        <v>22</v>
      </c>
      <c r="E491" s="85">
        <f>42200</f>
        <v>42200</v>
      </c>
    </row>
    <row r="492" spans="1:5" ht="37.5" outlineLevel="6" x14ac:dyDescent="0.25">
      <c r="A492" s="51" t="s">
        <v>36</v>
      </c>
      <c r="B492" s="47" t="s">
        <v>117</v>
      </c>
      <c r="C492" s="47" t="s">
        <v>155</v>
      </c>
      <c r="D492" s="47" t="s">
        <v>6</v>
      </c>
      <c r="E492" s="85">
        <f>E493</f>
        <v>2023550</v>
      </c>
    </row>
    <row r="493" spans="1:5" ht="37.5" outlineLevel="6" x14ac:dyDescent="0.25">
      <c r="A493" s="46" t="s">
        <v>37</v>
      </c>
      <c r="B493" s="47" t="s">
        <v>117</v>
      </c>
      <c r="C493" s="47" t="s">
        <v>155</v>
      </c>
      <c r="D493" s="47" t="s">
        <v>38</v>
      </c>
      <c r="E493" s="85">
        <f>E494</f>
        <v>2023550</v>
      </c>
    </row>
    <row r="494" spans="1:5" outlineLevel="6" x14ac:dyDescent="0.25">
      <c r="A494" s="46" t="s">
        <v>39</v>
      </c>
      <c r="B494" s="47" t="s">
        <v>117</v>
      </c>
      <c r="C494" s="47" t="s">
        <v>155</v>
      </c>
      <c r="D494" s="47" t="s">
        <v>40</v>
      </c>
      <c r="E494" s="85">
        <v>2023550</v>
      </c>
    </row>
    <row r="495" spans="1:5" s="3" customFormat="1" x14ac:dyDescent="0.25">
      <c r="A495" s="46" t="s">
        <v>79</v>
      </c>
      <c r="B495" s="45" t="s">
        <v>80</v>
      </c>
      <c r="C495" s="45" t="s">
        <v>126</v>
      </c>
      <c r="D495" s="45" t="s">
        <v>6</v>
      </c>
      <c r="E495" s="89">
        <f>E496+E517</f>
        <v>36389671.789999999</v>
      </c>
    </row>
    <row r="496" spans="1:5" outlineLevel="1" x14ac:dyDescent="0.25">
      <c r="A496" s="46" t="s">
        <v>81</v>
      </c>
      <c r="B496" s="47" t="s">
        <v>82</v>
      </c>
      <c r="C496" s="47" t="s">
        <v>126</v>
      </c>
      <c r="D496" s="47" t="s">
        <v>6</v>
      </c>
      <c r="E496" s="85">
        <f>E497</f>
        <v>36209671.789999999</v>
      </c>
    </row>
    <row r="497" spans="1:5" ht="37.5" outlineLevel="2" x14ac:dyDescent="0.25">
      <c r="A497" s="79" t="s">
        <v>374</v>
      </c>
      <c r="B497" s="62" t="s">
        <v>82</v>
      </c>
      <c r="C497" s="62" t="s">
        <v>136</v>
      </c>
      <c r="D497" s="62" t="s">
        <v>6</v>
      </c>
      <c r="E497" s="85">
        <f>E498+E502+E512</f>
        <v>36209671.789999999</v>
      </c>
    </row>
    <row r="498" spans="1:5" ht="21" customHeight="1" outlineLevel="2" x14ac:dyDescent="0.25">
      <c r="A498" s="46" t="s">
        <v>375</v>
      </c>
      <c r="B498" s="47" t="s">
        <v>82</v>
      </c>
      <c r="C498" s="47" t="s">
        <v>228</v>
      </c>
      <c r="D498" s="47" t="s">
        <v>6</v>
      </c>
      <c r="E498" s="85">
        <f>E499+E506+E509</f>
        <v>8922611.790000001</v>
      </c>
    </row>
    <row r="499" spans="1:5" ht="37.5" outlineLevel="6" x14ac:dyDescent="0.25">
      <c r="A499" s="51" t="s">
        <v>84</v>
      </c>
      <c r="B499" s="47" t="s">
        <v>82</v>
      </c>
      <c r="C499" s="47" t="s">
        <v>141</v>
      </c>
      <c r="D499" s="47" t="s">
        <v>6</v>
      </c>
      <c r="E499" s="85">
        <f>E500</f>
        <v>8689165.5099999998</v>
      </c>
    </row>
    <row r="500" spans="1:5" ht="37.5" outlineLevel="6" x14ac:dyDescent="0.25">
      <c r="A500" s="46" t="s">
        <v>37</v>
      </c>
      <c r="B500" s="47" t="s">
        <v>82</v>
      </c>
      <c r="C500" s="47" t="s">
        <v>141</v>
      </c>
      <c r="D500" s="47" t="s">
        <v>38</v>
      </c>
      <c r="E500" s="85">
        <f>E501</f>
        <v>8689165.5099999998</v>
      </c>
    </row>
    <row r="501" spans="1:5" outlineLevel="6" x14ac:dyDescent="0.25">
      <c r="A501" s="46" t="s">
        <v>74</v>
      </c>
      <c r="B501" s="47" t="s">
        <v>82</v>
      </c>
      <c r="C501" s="47" t="s">
        <v>141</v>
      </c>
      <c r="D501" s="47" t="s">
        <v>75</v>
      </c>
      <c r="E501" s="85">
        <v>8689165.5099999998</v>
      </c>
    </row>
    <row r="502" spans="1:5" ht="37.5" outlineLevel="6" x14ac:dyDescent="0.25">
      <c r="A502" s="46" t="s">
        <v>728</v>
      </c>
      <c r="B502" s="47" t="s">
        <v>82</v>
      </c>
      <c r="C502" s="47" t="s">
        <v>727</v>
      </c>
      <c r="D502" s="47" t="s">
        <v>6</v>
      </c>
      <c r="E502" s="85">
        <f>E503</f>
        <v>25065560</v>
      </c>
    </row>
    <row r="503" spans="1:5" ht="37.5" outlineLevel="6" x14ac:dyDescent="0.25">
      <c r="A503" s="51" t="s">
        <v>84</v>
      </c>
      <c r="B503" s="47" t="s">
        <v>82</v>
      </c>
      <c r="C503" s="47" t="s">
        <v>726</v>
      </c>
      <c r="D503" s="47" t="s">
        <v>6</v>
      </c>
      <c r="E503" s="85">
        <f>E504</f>
        <v>25065560</v>
      </c>
    </row>
    <row r="504" spans="1:5" ht="37.5" outlineLevel="6" x14ac:dyDescent="0.25">
      <c r="A504" s="46" t="s">
        <v>37</v>
      </c>
      <c r="B504" s="47" t="s">
        <v>82</v>
      </c>
      <c r="C504" s="47" t="s">
        <v>726</v>
      </c>
      <c r="D504" s="47" t="s">
        <v>38</v>
      </c>
      <c r="E504" s="85">
        <f>E505</f>
        <v>25065560</v>
      </c>
    </row>
    <row r="505" spans="1:5" outlineLevel="6" x14ac:dyDescent="0.25">
      <c r="A505" s="46" t="s">
        <v>74</v>
      </c>
      <c r="B505" s="47" t="s">
        <v>82</v>
      </c>
      <c r="C505" s="47" t="s">
        <v>726</v>
      </c>
      <c r="D505" s="47" t="s">
        <v>75</v>
      </c>
      <c r="E505" s="85">
        <v>25065560</v>
      </c>
    </row>
    <row r="506" spans="1:5" ht="58.5" customHeight="1" outlineLevel="6" x14ac:dyDescent="0.25">
      <c r="A506" s="29" t="s">
        <v>399</v>
      </c>
      <c r="B506" s="47" t="s">
        <v>82</v>
      </c>
      <c r="C506" s="47" t="s">
        <v>296</v>
      </c>
      <c r="D506" s="47" t="s">
        <v>6</v>
      </c>
      <c r="E506" s="85">
        <f>E507</f>
        <v>226442.89</v>
      </c>
    </row>
    <row r="507" spans="1:5" ht="37.5" outlineLevel="6" x14ac:dyDescent="0.25">
      <c r="A507" s="46" t="s">
        <v>37</v>
      </c>
      <c r="B507" s="47" t="s">
        <v>82</v>
      </c>
      <c r="C507" s="47" t="s">
        <v>296</v>
      </c>
      <c r="D507" s="47" t="s">
        <v>38</v>
      </c>
      <c r="E507" s="85">
        <f>E508</f>
        <v>226442.89</v>
      </c>
    </row>
    <row r="508" spans="1:5" outlineLevel="4" x14ac:dyDescent="0.25">
      <c r="A508" s="46" t="s">
        <v>74</v>
      </c>
      <c r="B508" s="47" t="s">
        <v>82</v>
      </c>
      <c r="C508" s="47" t="s">
        <v>296</v>
      </c>
      <c r="D508" s="47" t="s">
        <v>75</v>
      </c>
      <c r="E508" s="85">
        <v>226442.89</v>
      </c>
    </row>
    <row r="509" spans="1:5" ht="56.25" outlineLevel="4" x14ac:dyDescent="0.25">
      <c r="A509" s="46" t="s">
        <v>309</v>
      </c>
      <c r="B509" s="47" t="s">
        <v>82</v>
      </c>
      <c r="C509" s="47" t="s">
        <v>310</v>
      </c>
      <c r="D509" s="47" t="s">
        <v>6</v>
      </c>
      <c r="E509" s="85">
        <f>E510</f>
        <v>7003.39</v>
      </c>
    </row>
    <row r="510" spans="1:5" ht="37.5" outlineLevel="4" x14ac:dyDescent="0.25">
      <c r="A510" s="46" t="s">
        <v>37</v>
      </c>
      <c r="B510" s="47" t="s">
        <v>82</v>
      </c>
      <c r="C510" s="47" t="s">
        <v>310</v>
      </c>
      <c r="D510" s="47" t="s">
        <v>38</v>
      </c>
      <c r="E510" s="85">
        <f>E511</f>
        <v>7003.39</v>
      </c>
    </row>
    <row r="511" spans="1:5" outlineLevel="4" x14ac:dyDescent="0.25">
      <c r="A511" s="46" t="s">
        <v>74</v>
      </c>
      <c r="B511" s="47" t="s">
        <v>82</v>
      </c>
      <c r="C511" s="47" t="s">
        <v>310</v>
      </c>
      <c r="D511" s="47" t="s">
        <v>75</v>
      </c>
      <c r="E511" s="85">
        <v>7003.39</v>
      </c>
    </row>
    <row r="512" spans="1:5" ht="21" customHeight="1" outlineLevel="5" x14ac:dyDescent="0.25">
      <c r="A512" s="46" t="s">
        <v>211</v>
      </c>
      <c r="B512" s="47" t="s">
        <v>82</v>
      </c>
      <c r="C512" s="47" t="s">
        <v>230</v>
      </c>
      <c r="D512" s="47" t="s">
        <v>6</v>
      </c>
      <c r="E512" s="85">
        <f>E513</f>
        <v>2221500</v>
      </c>
    </row>
    <row r="513" spans="1:5" outlineLevel="6" x14ac:dyDescent="0.25">
      <c r="A513" s="46" t="s">
        <v>83</v>
      </c>
      <c r="B513" s="47" t="s">
        <v>82</v>
      </c>
      <c r="C513" s="47" t="s">
        <v>140</v>
      </c>
      <c r="D513" s="47" t="s">
        <v>6</v>
      </c>
      <c r="E513" s="85">
        <f>E514</f>
        <v>2221500</v>
      </c>
    </row>
    <row r="514" spans="1:5" ht="37.5" outlineLevel="6" x14ac:dyDescent="0.25">
      <c r="A514" s="46" t="s">
        <v>37</v>
      </c>
      <c r="B514" s="47" t="s">
        <v>82</v>
      </c>
      <c r="C514" s="47" t="s">
        <v>140</v>
      </c>
      <c r="D514" s="47" t="s">
        <v>38</v>
      </c>
      <c r="E514" s="85">
        <f>E515+E516</f>
        <v>2221500</v>
      </c>
    </row>
    <row r="515" spans="1:5" outlineLevel="6" x14ac:dyDescent="0.25">
      <c r="A515" s="46" t="s">
        <v>74</v>
      </c>
      <c r="B515" s="47" t="s">
        <v>82</v>
      </c>
      <c r="C515" s="47" t="s">
        <v>140</v>
      </c>
      <c r="D515" s="47" t="s">
        <v>75</v>
      </c>
      <c r="E515" s="85">
        <v>2107500</v>
      </c>
    </row>
    <row r="516" spans="1:5" ht="37.5" outlineLevel="6" x14ac:dyDescent="0.25">
      <c r="A516" s="46" t="s">
        <v>376</v>
      </c>
      <c r="B516" s="47" t="s">
        <v>82</v>
      </c>
      <c r="C516" s="47" t="s">
        <v>140</v>
      </c>
      <c r="D516" s="47" t="s">
        <v>253</v>
      </c>
      <c r="E516" s="85">
        <f>114000</f>
        <v>114000</v>
      </c>
    </row>
    <row r="517" spans="1:5" outlineLevel="6" x14ac:dyDescent="0.25">
      <c r="A517" s="46" t="s">
        <v>551</v>
      </c>
      <c r="B517" s="47" t="s">
        <v>552</v>
      </c>
      <c r="C517" s="47" t="s">
        <v>126</v>
      </c>
      <c r="D517" s="47" t="s">
        <v>6</v>
      </c>
      <c r="E517" s="85">
        <f>E518</f>
        <v>180000</v>
      </c>
    </row>
    <row r="518" spans="1:5" ht="37.5" outlineLevel="6" x14ac:dyDescent="0.25">
      <c r="A518" s="46" t="s">
        <v>374</v>
      </c>
      <c r="B518" s="47" t="s">
        <v>552</v>
      </c>
      <c r="C518" s="47" t="s">
        <v>136</v>
      </c>
      <c r="D518" s="47" t="s">
        <v>6</v>
      </c>
      <c r="E518" s="85">
        <f>E519</f>
        <v>180000</v>
      </c>
    </row>
    <row r="519" spans="1:5" ht="21.75" customHeight="1" outlineLevel="6" x14ac:dyDescent="0.25">
      <c r="A519" s="46" t="s">
        <v>211</v>
      </c>
      <c r="B519" s="47" t="s">
        <v>552</v>
      </c>
      <c r="C519" s="47" t="s">
        <v>230</v>
      </c>
      <c r="D519" s="47" t="s">
        <v>6</v>
      </c>
      <c r="E519" s="85">
        <f>E520</f>
        <v>180000</v>
      </c>
    </row>
    <row r="520" spans="1:5" ht="40.5" customHeight="1" outlineLevel="6" x14ac:dyDescent="0.25">
      <c r="A520" s="46" t="s">
        <v>553</v>
      </c>
      <c r="B520" s="47" t="s">
        <v>552</v>
      </c>
      <c r="C520" s="47" t="s">
        <v>554</v>
      </c>
      <c r="D520" s="47" t="s">
        <v>6</v>
      </c>
      <c r="E520" s="85">
        <f>E521</f>
        <v>180000</v>
      </c>
    </row>
    <row r="521" spans="1:5" ht="37.5" outlineLevel="6" x14ac:dyDescent="0.25">
      <c r="A521" s="46" t="s">
        <v>37</v>
      </c>
      <c r="B521" s="47" t="s">
        <v>552</v>
      </c>
      <c r="C521" s="47" t="s">
        <v>554</v>
      </c>
      <c r="D521" s="47" t="s">
        <v>38</v>
      </c>
      <c r="E521" s="85">
        <f>E522</f>
        <v>180000</v>
      </c>
    </row>
    <row r="522" spans="1:5" outlineLevel="6" x14ac:dyDescent="0.25">
      <c r="A522" s="46" t="s">
        <v>74</v>
      </c>
      <c r="B522" s="47" t="s">
        <v>552</v>
      </c>
      <c r="C522" s="47" t="s">
        <v>554</v>
      </c>
      <c r="D522" s="47" t="s">
        <v>75</v>
      </c>
      <c r="E522" s="85">
        <f>180000</f>
        <v>180000</v>
      </c>
    </row>
    <row r="523" spans="1:5" s="3" customFormat="1" x14ac:dyDescent="0.25">
      <c r="A523" s="46" t="s">
        <v>85</v>
      </c>
      <c r="B523" s="45" t="s">
        <v>86</v>
      </c>
      <c r="C523" s="45" t="s">
        <v>126</v>
      </c>
      <c r="D523" s="45" t="s">
        <v>6</v>
      </c>
      <c r="E523" s="89">
        <f>E524+E549+E529</f>
        <v>50548594.600000001</v>
      </c>
    </row>
    <row r="524" spans="1:5" outlineLevel="1" x14ac:dyDescent="0.25">
      <c r="A524" s="46" t="s">
        <v>87</v>
      </c>
      <c r="B524" s="47" t="s">
        <v>88</v>
      </c>
      <c r="C524" s="47" t="s">
        <v>126</v>
      </c>
      <c r="D524" s="47" t="s">
        <v>6</v>
      </c>
      <c r="E524" s="85">
        <f>E525</f>
        <v>5559675.2400000002</v>
      </c>
    </row>
    <row r="525" spans="1:5" outlineLevel="3" x14ac:dyDescent="0.25">
      <c r="A525" s="46" t="s">
        <v>198</v>
      </c>
      <c r="B525" s="47" t="s">
        <v>88</v>
      </c>
      <c r="C525" s="47" t="s">
        <v>127</v>
      </c>
      <c r="D525" s="47" t="s">
        <v>6</v>
      </c>
      <c r="E525" s="85">
        <f>E526</f>
        <v>5559675.2400000002</v>
      </c>
    </row>
    <row r="526" spans="1:5" outlineLevel="4" x14ac:dyDescent="0.25">
      <c r="A526" s="46" t="s">
        <v>89</v>
      </c>
      <c r="B526" s="47" t="s">
        <v>88</v>
      </c>
      <c r="C526" s="47" t="s">
        <v>142</v>
      </c>
      <c r="D526" s="47" t="s">
        <v>6</v>
      </c>
      <c r="E526" s="85">
        <f>E527</f>
        <v>5559675.2400000002</v>
      </c>
    </row>
    <row r="527" spans="1:5" outlineLevel="5" x14ac:dyDescent="0.25">
      <c r="A527" s="46" t="s">
        <v>90</v>
      </c>
      <c r="B527" s="47" t="s">
        <v>88</v>
      </c>
      <c r="C527" s="47" t="s">
        <v>142</v>
      </c>
      <c r="D527" s="47" t="s">
        <v>91</v>
      </c>
      <c r="E527" s="85">
        <f>E528</f>
        <v>5559675.2400000002</v>
      </c>
    </row>
    <row r="528" spans="1:5" outlineLevel="6" x14ac:dyDescent="0.25">
      <c r="A528" s="46" t="s">
        <v>92</v>
      </c>
      <c r="B528" s="47" t="s">
        <v>88</v>
      </c>
      <c r="C528" s="47" t="s">
        <v>142</v>
      </c>
      <c r="D528" s="47" t="s">
        <v>93</v>
      </c>
      <c r="E528" s="85">
        <f>5301675.24+258000</f>
        <v>5559675.2400000002</v>
      </c>
    </row>
    <row r="529" spans="1:5" outlineLevel="6" x14ac:dyDescent="0.25">
      <c r="A529" s="46" t="s">
        <v>94</v>
      </c>
      <c r="B529" s="47" t="s">
        <v>95</v>
      </c>
      <c r="C529" s="47" t="s">
        <v>126</v>
      </c>
      <c r="D529" s="47" t="s">
        <v>6</v>
      </c>
      <c r="E529" s="85">
        <f>E530+E535+E540+E545</f>
        <v>3318600</v>
      </c>
    </row>
    <row r="530" spans="1:5" ht="37.5" outlineLevel="6" x14ac:dyDescent="0.25">
      <c r="A530" s="79" t="s">
        <v>401</v>
      </c>
      <c r="B530" s="62" t="s">
        <v>95</v>
      </c>
      <c r="C530" s="62" t="s">
        <v>138</v>
      </c>
      <c r="D530" s="62" t="s">
        <v>6</v>
      </c>
      <c r="E530" s="85">
        <f>E531</f>
        <v>2460000</v>
      </c>
    </row>
    <row r="531" spans="1:5" outlineLevel="6" x14ac:dyDescent="0.25">
      <c r="A531" s="49" t="s">
        <v>797</v>
      </c>
      <c r="B531" s="47" t="s">
        <v>95</v>
      </c>
      <c r="C531" s="47" t="s">
        <v>795</v>
      </c>
      <c r="D531" s="47" t="s">
        <v>6</v>
      </c>
      <c r="E531" s="85">
        <f>E532</f>
        <v>2460000</v>
      </c>
    </row>
    <row r="532" spans="1:5" ht="57.75" customHeight="1" outlineLevel="6" x14ac:dyDescent="0.25">
      <c r="A532" s="29" t="s">
        <v>411</v>
      </c>
      <c r="B532" s="47" t="s">
        <v>95</v>
      </c>
      <c r="C532" s="47" t="s">
        <v>796</v>
      </c>
      <c r="D532" s="47" t="s">
        <v>6</v>
      </c>
      <c r="E532" s="85">
        <f>E533</f>
        <v>2460000</v>
      </c>
    </row>
    <row r="533" spans="1:5" outlineLevel="6" x14ac:dyDescent="0.25">
      <c r="A533" s="46" t="s">
        <v>90</v>
      </c>
      <c r="B533" s="47" t="s">
        <v>95</v>
      </c>
      <c r="C533" s="47" t="s">
        <v>796</v>
      </c>
      <c r="D533" s="47" t="s">
        <v>91</v>
      </c>
      <c r="E533" s="85">
        <f>E534</f>
        <v>2460000</v>
      </c>
    </row>
    <row r="534" spans="1:5" ht="21" customHeight="1" outlineLevel="6" x14ac:dyDescent="0.25">
      <c r="A534" s="46" t="s">
        <v>97</v>
      </c>
      <c r="B534" s="47" t="s">
        <v>95</v>
      </c>
      <c r="C534" s="47" t="s">
        <v>796</v>
      </c>
      <c r="D534" s="47" t="s">
        <v>98</v>
      </c>
      <c r="E534" s="85">
        <v>2460000</v>
      </c>
    </row>
    <row r="535" spans="1:5" ht="37.5" outlineLevel="6" x14ac:dyDescent="0.25">
      <c r="A535" s="79" t="s">
        <v>377</v>
      </c>
      <c r="B535" s="62" t="s">
        <v>95</v>
      </c>
      <c r="C535" s="62" t="s">
        <v>129</v>
      </c>
      <c r="D535" s="62" t="s">
        <v>6</v>
      </c>
      <c r="E535" s="85">
        <f>E536</f>
        <v>200000</v>
      </c>
    </row>
    <row r="536" spans="1:5" ht="37.5" outlineLevel="6" x14ac:dyDescent="0.25">
      <c r="A536" s="46" t="s">
        <v>378</v>
      </c>
      <c r="B536" s="47" t="s">
        <v>95</v>
      </c>
      <c r="C536" s="47" t="s">
        <v>420</v>
      </c>
      <c r="D536" s="47" t="s">
        <v>6</v>
      </c>
      <c r="E536" s="85">
        <f>E537</f>
        <v>200000</v>
      </c>
    </row>
    <row r="537" spans="1:5" ht="20.25" customHeight="1" outlineLevel="6" x14ac:dyDescent="0.25">
      <c r="A537" s="46" t="s">
        <v>99</v>
      </c>
      <c r="B537" s="47" t="s">
        <v>95</v>
      </c>
      <c r="C537" s="47" t="s">
        <v>423</v>
      </c>
      <c r="D537" s="47" t="s">
        <v>6</v>
      </c>
      <c r="E537" s="85">
        <f>E538</f>
        <v>200000</v>
      </c>
    </row>
    <row r="538" spans="1:5" outlineLevel="6" x14ac:dyDescent="0.25">
      <c r="A538" s="46" t="s">
        <v>90</v>
      </c>
      <c r="B538" s="47" t="s">
        <v>95</v>
      </c>
      <c r="C538" s="47" t="s">
        <v>423</v>
      </c>
      <c r="D538" s="47" t="s">
        <v>91</v>
      </c>
      <c r="E538" s="85">
        <f>E539</f>
        <v>200000</v>
      </c>
    </row>
    <row r="539" spans="1:5" ht="18" customHeight="1" outlineLevel="6" x14ac:dyDescent="0.25">
      <c r="A539" s="46" t="s">
        <v>97</v>
      </c>
      <c r="B539" s="47" t="s">
        <v>95</v>
      </c>
      <c r="C539" s="47" t="s">
        <v>423</v>
      </c>
      <c r="D539" s="47" t="s">
        <v>98</v>
      </c>
      <c r="E539" s="85">
        <f>200000</f>
        <v>200000</v>
      </c>
    </row>
    <row r="540" spans="1:5" ht="37.5" outlineLevel="6" x14ac:dyDescent="0.25">
      <c r="A540" s="79" t="s">
        <v>379</v>
      </c>
      <c r="B540" s="62" t="s">
        <v>95</v>
      </c>
      <c r="C540" s="62" t="s">
        <v>380</v>
      </c>
      <c r="D540" s="62" t="s">
        <v>6</v>
      </c>
      <c r="E540" s="85">
        <f>E541</f>
        <v>558600</v>
      </c>
    </row>
    <row r="541" spans="1:5" ht="37.5" outlineLevel="6" x14ac:dyDescent="0.25">
      <c r="A541" s="46" t="s">
        <v>400</v>
      </c>
      <c r="B541" s="47" t="s">
        <v>95</v>
      </c>
      <c r="C541" s="47" t="s">
        <v>381</v>
      </c>
      <c r="D541" s="47" t="s">
        <v>6</v>
      </c>
      <c r="E541" s="85">
        <f>E542</f>
        <v>558600</v>
      </c>
    </row>
    <row r="542" spans="1:5" ht="37.5" outlineLevel="6" x14ac:dyDescent="0.25">
      <c r="A542" s="46" t="s">
        <v>96</v>
      </c>
      <c r="B542" s="47" t="s">
        <v>95</v>
      </c>
      <c r="C542" s="47" t="s">
        <v>382</v>
      </c>
      <c r="D542" s="47" t="s">
        <v>6</v>
      </c>
      <c r="E542" s="85">
        <f>E543</f>
        <v>558600</v>
      </c>
    </row>
    <row r="543" spans="1:5" outlineLevel="6" x14ac:dyDescent="0.25">
      <c r="A543" s="46" t="s">
        <v>90</v>
      </c>
      <c r="B543" s="47" t="s">
        <v>95</v>
      </c>
      <c r="C543" s="47" t="s">
        <v>382</v>
      </c>
      <c r="D543" s="47" t="s">
        <v>91</v>
      </c>
      <c r="E543" s="85">
        <f>E544</f>
        <v>558600</v>
      </c>
    </row>
    <row r="544" spans="1:5" ht="19.5" customHeight="1" outlineLevel="6" x14ac:dyDescent="0.25">
      <c r="A544" s="46" t="s">
        <v>97</v>
      </c>
      <c r="B544" s="47" t="s">
        <v>95</v>
      </c>
      <c r="C544" s="47" t="s">
        <v>382</v>
      </c>
      <c r="D544" s="47" t="s">
        <v>98</v>
      </c>
      <c r="E544" s="85">
        <v>558600</v>
      </c>
    </row>
    <row r="545" spans="1:5" ht="19.5" customHeight="1" outlineLevel="6" x14ac:dyDescent="0.25">
      <c r="A545" s="46" t="s">
        <v>132</v>
      </c>
      <c r="B545" s="47" t="s">
        <v>95</v>
      </c>
      <c r="C545" s="47" t="s">
        <v>127</v>
      </c>
      <c r="D545" s="47" t="s">
        <v>6</v>
      </c>
      <c r="E545" s="85">
        <f>E546</f>
        <v>100000</v>
      </c>
    </row>
    <row r="546" spans="1:5" ht="37.5" outlineLevel="6" x14ac:dyDescent="0.25">
      <c r="A546" s="46" t="s">
        <v>555</v>
      </c>
      <c r="B546" s="47" t="s">
        <v>95</v>
      </c>
      <c r="C546" s="47" t="s">
        <v>568</v>
      </c>
      <c r="D546" s="47" t="s">
        <v>6</v>
      </c>
      <c r="E546" s="85">
        <f>E547</f>
        <v>100000</v>
      </c>
    </row>
    <row r="547" spans="1:5" outlineLevel="6" x14ac:dyDescent="0.25">
      <c r="A547" s="46" t="s">
        <v>90</v>
      </c>
      <c r="B547" s="47" t="s">
        <v>95</v>
      </c>
      <c r="C547" s="47" t="s">
        <v>568</v>
      </c>
      <c r="D547" s="47" t="s">
        <v>91</v>
      </c>
      <c r="E547" s="85">
        <f>E548</f>
        <v>100000</v>
      </c>
    </row>
    <row r="548" spans="1:5" outlineLevel="6" x14ac:dyDescent="0.25">
      <c r="A548" s="46" t="s">
        <v>311</v>
      </c>
      <c r="B548" s="47" t="s">
        <v>95</v>
      </c>
      <c r="C548" s="47" t="s">
        <v>568</v>
      </c>
      <c r="D548" s="47" t="s">
        <v>312</v>
      </c>
      <c r="E548" s="85">
        <f>100000</f>
        <v>100000</v>
      </c>
    </row>
    <row r="549" spans="1:5" outlineLevel="1" x14ac:dyDescent="0.25">
      <c r="A549" s="46" t="s">
        <v>123</v>
      </c>
      <c r="B549" s="47" t="s">
        <v>124</v>
      </c>
      <c r="C549" s="47" t="s">
        <v>126</v>
      </c>
      <c r="D549" s="47" t="s">
        <v>6</v>
      </c>
      <c r="E549" s="85">
        <f>E550+E558</f>
        <v>41670319.359999999</v>
      </c>
    </row>
    <row r="550" spans="1:5" ht="37.5" outlineLevel="2" x14ac:dyDescent="0.25">
      <c r="A550" s="79" t="s">
        <v>410</v>
      </c>
      <c r="B550" s="62" t="s">
        <v>124</v>
      </c>
      <c r="C550" s="62" t="s">
        <v>138</v>
      </c>
      <c r="D550" s="62" t="s">
        <v>6</v>
      </c>
      <c r="E550" s="85">
        <f>E551</f>
        <v>3404117</v>
      </c>
    </row>
    <row r="551" spans="1:5" ht="37.5" outlineLevel="3" x14ac:dyDescent="0.25">
      <c r="A551" s="46" t="s">
        <v>402</v>
      </c>
      <c r="B551" s="47" t="s">
        <v>124</v>
      </c>
      <c r="C551" s="47" t="s">
        <v>139</v>
      </c>
      <c r="D551" s="47" t="s">
        <v>6</v>
      </c>
      <c r="E551" s="85">
        <f>E552</f>
        <v>3404117</v>
      </c>
    </row>
    <row r="552" spans="1:5" ht="21" customHeight="1" outlineLevel="4" x14ac:dyDescent="0.25">
      <c r="A552" s="80" t="s">
        <v>204</v>
      </c>
      <c r="B552" s="47" t="s">
        <v>124</v>
      </c>
      <c r="C552" s="47" t="s">
        <v>235</v>
      </c>
      <c r="D552" s="47" t="s">
        <v>6</v>
      </c>
      <c r="E552" s="85">
        <f>E553</f>
        <v>3404117</v>
      </c>
    </row>
    <row r="553" spans="1:5" ht="130.5" customHeight="1" outlineLevel="5" x14ac:dyDescent="0.25">
      <c r="A553" s="29" t="s">
        <v>704</v>
      </c>
      <c r="B553" s="47" t="s">
        <v>124</v>
      </c>
      <c r="C553" s="47" t="s">
        <v>156</v>
      </c>
      <c r="D553" s="47" t="s">
        <v>6</v>
      </c>
      <c r="E553" s="85">
        <f>E556+E554</f>
        <v>3404117</v>
      </c>
    </row>
    <row r="554" spans="1:5" ht="24.75" customHeight="1" outlineLevel="5" x14ac:dyDescent="0.25">
      <c r="A554" s="46" t="s">
        <v>15</v>
      </c>
      <c r="B554" s="47" t="s">
        <v>124</v>
      </c>
      <c r="C554" s="47" t="s">
        <v>156</v>
      </c>
      <c r="D554" s="47" t="s">
        <v>16</v>
      </c>
      <c r="E554" s="85">
        <f>E555</f>
        <v>24000</v>
      </c>
    </row>
    <row r="555" spans="1:5" ht="37.5" customHeight="1" outlineLevel="5" x14ac:dyDescent="0.25">
      <c r="A555" s="46" t="s">
        <v>17</v>
      </c>
      <c r="B555" s="47" t="s">
        <v>124</v>
      </c>
      <c r="C555" s="47" t="s">
        <v>156</v>
      </c>
      <c r="D555" s="47" t="s">
        <v>18</v>
      </c>
      <c r="E555" s="85">
        <v>24000</v>
      </c>
    </row>
    <row r="556" spans="1:5" outlineLevel="6" x14ac:dyDescent="0.25">
      <c r="A556" s="46" t="s">
        <v>90</v>
      </c>
      <c r="B556" s="47" t="s">
        <v>124</v>
      </c>
      <c r="C556" s="47" t="s">
        <v>156</v>
      </c>
      <c r="D556" s="47" t="s">
        <v>91</v>
      </c>
      <c r="E556" s="85">
        <f>E557</f>
        <v>3380117</v>
      </c>
    </row>
    <row r="557" spans="1:5" ht="17.25" customHeight="1" outlineLevel="6" x14ac:dyDescent="0.25">
      <c r="A557" s="46" t="s">
        <v>97</v>
      </c>
      <c r="B557" s="47" t="s">
        <v>124</v>
      </c>
      <c r="C557" s="47" t="s">
        <v>156</v>
      </c>
      <c r="D557" s="47" t="s">
        <v>98</v>
      </c>
      <c r="E557" s="85">
        <v>3380117</v>
      </c>
    </row>
    <row r="558" spans="1:5" ht="20.25" customHeight="1" outlineLevel="6" x14ac:dyDescent="0.25">
      <c r="A558" s="46" t="s">
        <v>132</v>
      </c>
      <c r="B558" s="47" t="s">
        <v>124</v>
      </c>
      <c r="C558" s="47" t="s">
        <v>127</v>
      </c>
      <c r="D558" s="47" t="s">
        <v>6</v>
      </c>
      <c r="E558" s="85">
        <f>E559</f>
        <v>38266202.359999999</v>
      </c>
    </row>
    <row r="559" spans="1:5" outlineLevel="6" x14ac:dyDescent="0.25">
      <c r="A559" s="46" t="s">
        <v>279</v>
      </c>
      <c r="B559" s="47" t="s">
        <v>124</v>
      </c>
      <c r="C559" s="47" t="s">
        <v>278</v>
      </c>
      <c r="D559" s="47" t="s">
        <v>6</v>
      </c>
      <c r="E559" s="85">
        <f>E569+E560+E563</f>
        <v>38266202.359999999</v>
      </c>
    </row>
    <row r="560" spans="1:5" ht="57" customHeight="1" outlineLevel="6" x14ac:dyDescent="0.25">
      <c r="A560" s="46" t="s">
        <v>444</v>
      </c>
      <c r="B560" s="47" t="s">
        <v>124</v>
      </c>
      <c r="C560" s="47" t="s">
        <v>445</v>
      </c>
      <c r="D560" s="47" t="s">
        <v>6</v>
      </c>
      <c r="E560" s="85">
        <f>E561</f>
        <v>1021243.89</v>
      </c>
    </row>
    <row r="561" spans="1:5" outlineLevel="6" x14ac:dyDescent="0.25">
      <c r="A561" s="46" t="s">
        <v>90</v>
      </c>
      <c r="B561" s="47" t="s">
        <v>124</v>
      </c>
      <c r="C561" s="47" t="s">
        <v>445</v>
      </c>
      <c r="D561" s="47" t="s">
        <v>91</v>
      </c>
      <c r="E561" s="85">
        <f>E562</f>
        <v>1021243.89</v>
      </c>
    </row>
    <row r="562" spans="1:5" outlineLevel="6" x14ac:dyDescent="0.25">
      <c r="A562" s="46" t="s">
        <v>92</v>
      </c>
      <c r="B562" s="47" t="s">
        <v>124</v>
      </c>
      <c r="C562" s="47" t="s">
        <v>445</v>
      </c>
      <c r="D562" s="47" t="s">
        <v>93</v>
      </c>
      <c r="E562" s="85">
        <v>1021243.89</v>
      </c>
    </row>
    <row r="563" spans="1:5" ht="78.75" customHeight="1" outlineLevel="6" x14ac:dyDescent="0.25">
      <c r="A563" s="29" t="s">
        <v>446</v>
      </c>
      <c r="B563" s="47" t="s">
        <v>124</v>
      </c>
      <c r="C563" s="47" t="s">
        <v>447</v>
      </c>
      <c r="D563" s="47" t="s">
        <v>6</v>
      </c>
      <c r="E563" s="85">
        <f>E564+E566</f>
        <v>18737028.469999999</v>
      </c>
    </row>
    <row r="564" spans="1:5" ht="17.25" customHeight="1" outlineLevel="6" x14ac:dyDescent="0.25">
      <c r="A564" s="46" t="s">
        <v>15</v>
      </c>
      <c r="B564" s="47" t="s">
        <v>124</v>
      </c>
      <c r="C564" s="47" t="s">
        <v>447</v>
      </c>
      <c r="D564" s="47" t="s">
        <v>16</v>
      </c>
      <c r="E564" s="85">
        <f>E565</f>
        <v>130000</v>
      </c>
    </row>
    <row r="565" spans="1:5" ht="23.25" customHeight="1" outlineLevel="6" x14ac:dyDescent="0.25">
      <c r="A565" s="46" t="s">
        <v>17</v>
      </c>
      <c r="B565" s="47" t="s">
        <v>124</v>
      </c>
      <c r="C565" s="47" t="s">
        <v>447</v>
      </c>
      <c r="D565" s="47" t="s">
        <v>18</v>
      </c>
      <c r="E565" s="85">
        <f>130000</f>
        <v>130000</v>
      </c>
    </row>
    <row r="566" spans="1:5" outlineLevel="6" x14ac:dyDescent="0.25">
      <c r="A566" s="46" t="s">
        <v>90</v>
      </c>
      <c r="B566" s="47" t="s">
        <v>124</v>
      </c>
      <c r="C566" s="47" t="s">
        <v>447</v>
      </c>
      <c r="D566" s="47" t="s">
        <v>91</v>
      </c>
      <c r="E566" s="85">
        <f>E567+E568</f>
        <v>18607028.469999999</v>
      </c>
    </row>
    <row r="567" spans="1:5" outlineLevel="6" x14ac:dyDescent="0.25">
      <c r="A567" s="46" t="s">
        <v>92</v>
      </c>
      <c r="B567" s="47" t="s">
        <v>124</v>
      </c>
      <c r="C567" s="47" t="s">
        <v>447</v>
      </c>
      <c r="D567" s="47" t="s">
        <v>93</v>
      </c>
      <c r="E567" s="85">
        <v>13066122.390000001</v>
      </c>
    </row>
    <row r="568" spans="1:5" ht="18.75" customHeight="1" outlineLevel="6" x14ac:dyDescent="0.25">
      <c r="A568" s="46" t="s">
        <v>97</v>
      </c>
      <c r="B568" s="47" t="s">
        <v>124</v>
      </c>
      <c r="C568" s="47" t="s">
        <v>447</v>
      </c>
      <c r="D568" s="47" t="s">
        <v>98</v>
      </c>
      <c r="E568" s="85">
        <v>5540906.0800000001</v>
      </c>
    </row>
    <row r="569" spans="1:5" ht="94.5" customHeight="1" outlineLevel="6" x14ac:dyDescent="0.25">
      <c r="A569" s="29" t="s">
        <v>703</v>
      </c>
      <c r="B569" s="47" t="s">
        <v>124</v>
      </c>
      <c r="C569" s="47" t="s">
        <v>297</v>
      </c>
      <c r="D569" s="47" t="s">
        <v>6</v>
      </c>
      <c r="E569" s="85">
        <f>E570</f>
        <v>18507930</v>
      </c>
    </row>
    <row r="570" spans="1:5" ht="37.5" outlineLevel="6" x14ac:dyDescent="0.25">
      <c r="A570" s="46" t="s">
        <v>265</v>
      </c>
      <c r="B570" s="47" t="s">
        <v>124</v>
      </c>
      <c r="C570" s="47" t="s">
        <v>297</v>
      </c>
      <c r="D570" s="47" t="s">
        <v>266</v>
      </c>
      <c r="E570" s="85">
        <f>E571</f>
        <v>18507930</v>
      </c>
    </row>
    <row r="571" spans="1:5" outlineLevel="6" x14ac:dyDescent="0.25">
      <c r="A571" s="46" t="s">
        <v>267</v>
      </c>
      <c r="B571" s="47" t="s">
        <v>124</v>
      </c>
      <c r="C571" s="47" t="s">
        <v>297</v>
      </c>
      <c r="D571" s="47" t="s">
        <v>268</v>
      </c>
      <c r="E571" s="85">
        <v>18507930</v>
      </c>
    </row>
    <row r="572" spans="1:5" s="3" customFormat="1" x14ac:dyDescent="0.25">
      <c r="A572" s="46" t="s">
        <v>100</v>
      </c>
      <c r="B572" s="45" t="s">
        <v>101</v>
      </c>
      <c r="C572" s="45" t="s">
        <v>126</v>
      </c>
      <c r="D572" s="45" t="s">
        <v>6</v>
      </c>
      <c r="E572" s="89">
        <f>E573</f>
        <v>5204121.6500000004</v>
      </c>
    </row>
    <row r="573" spans="1:5" outlineLevel="1" x14ac:dyDescent="0.25">
      <c r="A573" s="46" t="s">
        <v>303</v>
      </c>
      <c r="B573" s="47" t="s">
        <v>302</v>
      </c>
      <c r="C573" s="47" t="s">
        <v>126</v>
      </c>
      <c r="D573" s="47" t="s">
        <v>6</v>
      </c>
      <c r="E573" s="85">
        <f>E574+E588</f>
        <v>5204121.6500000004</v>
      </c>
    </row>
    <row r="574" spans="1:5" ht="34.5" customHeight="1" outlineLevel="2" x14ac:dyDescent="0.25">
      <c r="A574" s="79" t="s">
        <v>383</v>
      </c>
      <c r="B574" s="62" t="s">
        <v>302</v>
      </c>
      <c r="C574" s="62" t="s">
        <v>200</v>
      </c>
      <c r="D574" s="62" t="s">
        <v>6</v>
      </c>
      <c r="E574" s="85">
        <f>E581+E575</f>
        <v>5154121.6500000004</v>
      </c>
    </row>
    <row r="575" spans="1:5" ht="37.5" outlineLevel="6" x14ac:dyDescent="0.25">
      <c r="A575" s="46" t="s">
        <v>213</v>
      </c>
      <c r="B575" s="47" t="s">
        <v>302</v>
      </c>
      <c r="C575" s="47" t="s">
        <v>231</v>
      </c>
      <c r="D575" s="47" t="s">
        <v>6</v>
      </c>
      <c r="E575" s="85">
        <f>E576</f>
        <v>661000</v>
      </c>
    </row>
    <row r="576" spans="1:5" outlineLevel="6" x14ac:dyDescent="0.25">
      <c r="A576" s="46" t="s">
        <v>102</v>
      </c>
      <c r="B576" s="47" t="s">
        <v>302</v>
      </c>
      <c r="C576" s="47" t="s">
        <v>201</v>
      </c>
      <c r="D576" s="47" t="s">
        <v>6</v>
      </c>
      <c r="E576" s="85">
        <f>E577+E579</f>
        <v>661000</v>
      </c>
    </row>
    <row r="577" spans="1:5" ht="18.75" customHeight="1" outlineLevel="6" x14ac:dyDescent="0.25">
      <c r="A577" s="46" t="s">
        <v>15</v>
      </c>
      <c r="B577" s="47" t="s">
        <v>302</v>
      </c>
      <c r="C577" s="47" t="s">
        <v>201</v>
      </c>
      <c r="D577" s="47" t="s">
        <v>16</v>
      </c>
      <c r="E577" s="85">
        <f>E578</f>
        <v>631000</v>
      </c>
    </row>
    <row r="578" spans="1:5" ht="19.5" customHeight="1" outlineLevel="6" x14ac:dyDescent="0.25">
      <c r="A578" s="46" t="s">
        <v>17</v>
      </c>
      <c r="B578" s="47" t="s">
        <v>302</v>
      </c>
      <c r="C578" s="47" t="s">
        <v>201</v>
      </c>
      <c r="D578" s="47" t="s">
        <v>18</v>
      </c>
      <c r="E578" s="85">
        <f>631000</f>
        <v>631000</v>
      </c>
    </row>
    <row r="579" spans="1:5" ht="21" customHeight="1" outlineLevel="6" x14ac:dyDescent="0.25">
      <c r="A579" s="46" t="s">
        <v>273</v>
      </c>
      <c r="B579" s="47" t="s">
        <v>302</v>
      </c>
      <c r="C579" s="47" t="s">
        <v>201</v>
      </c>
      <c r="D579" s="47" t="s">
        <v>20</v>
      </c>
      <c r="E579" s="85">
        <f>E580</f>
        <v>30000</v>
      </c>
    </row>
    <row r="580" spans="1:5" ht="21" customHeight="1" outlineLevel="6" x14ac:dyDescent="0.25">
      <c r="A580" s="46" t="s">
        <v>274</v>
      </c>
      <c r="B580" s="47" t="s">
        <v>302</v>
      </c>
      <c r="C580" s="47" t="s">
        <v>201</v>
      </c>
      <c r="D580" s="47" t="s">
        <v>22</v>
      </c>
      <c r="E580" s="85">
        <f>30000</f>
        <v>30000</v>
      </c>
    </row>
    <row r="581" spans="1:5" ht="18" customHeight="1" outlineLevel="2" x14ac:dyDescent="0.25">
      <c r="A581" s="46" t="s">
        <v>384</v>
      </c>
      <c r="B581" s="47" t="s">
        <v>302</v>
      </c>
      <c r="C581" s="47" t="s">
        <v>305</v>
      </c>
      <c r="D581" s="47" t="s">
        <v>6</v>
      </c>
      <c r="E581" s="85">
        <f>E582+E585</f>
        <v>4493121.6500000004</v>
      </c>
    </row>
    <row r="582" spans="1:5" ht="18.75" hidden="1" customHeight="1" outlineLevel="2" x14ac:dyDescent="0.25">
      <c r="A582" s="46" t="s">
        <v>283</v>
      </c>
      <c r="B582" s="47" t="s">
        <v>302</v>
      </c>
      <c r="C582" s="47" t="s">
        <v>304</v>
      </c>
      <c r="D582" s="47" t="s">
        <v>6</v>
      </c>
      <c r="E582" s="85">
        <f>E583</f>
        <v>0</v>
      </c>
    </row>
    <row r="583" spans="1:5" ht="37.5" hidden="1" outlineLevel="2" x14ac:dyDescent="0.25">
      <c r="A583" s="46" t="s">
        <v>265</v>
      </c>
      <c r="B583" s="47" t="s">
        <v>302</v>
      </c>
      <c r="C583" s="47" t="s">
        <v>304</v>
      </c>
      <c r="D583" s="47" t="s">
        <v>266</v>
      </c>
      <c r="E583" s="85">
        <f>E584</f>
        <v>0</v>
      </c>
    </row>
    <row r="584" spans="1:5" hidden="1" outlineLevel="4" x14ac:dyDescent="0.25">
      <c r="A584" s="46" t="s">
        <v>267</v>
      </c>
      <c r="B584" s="47" t="s">
        <v>302</v>
      </c>
      <c r="C584" s="47" t="s">
        <v>304</v>
      </c>
      <c r="D584" s="47" t="s">
        <v>268</v>
      </c>
      <c r="E584" s="85">
        <v>0</v>
      </c>
    </row>
    <row r="585" spans="1:5" ht="43.5" customHeight="1" outlineLevel="4" x14ac:dyDescent="0.25">
      <c r="A585" s="46" t="s">
        <v>647</v>
      </c>
      <c r="B585" s="47" t="s">
        <v>302</v>
      </c>
      <c r="C585" s="47" t="s">
        <v>723</v>
      </c>
      <c r="D585" s="47" t="s">
        <v>6</v>
      </c>
      <c r="E585" s="85">
        <f>E586</f>
        <v>4493121.6500000004</v>
      </c>
    </row>
    <row r="586" spans="1:5" ht="37.5" outlineLevel="4" x14ac:dyDescent="0.25">
      <c r="A586" s="46" t="s">
        <v>37</v>
      </c>
      <c r="B586" s="47" t="s">
        <v>302</v>
      </c>
      <c r="C586" s="47" t="s">
        <v>723</v>
      </c>
      <c r="D586" s="47" t="s">
        <v>38</v>
      </c>
      <c r="E586" s="85">
        <f>E587</f>
        <v>4493121.6500000004</v>
      </c>
    </row>
    <row r="587" spans="1:5" outlineLevel="4" x14ac:dyDescent="0.25">
      <c r="A587" s="46" t="s">
        <v>74</v>
      </c>
      <c r="B587" s="47" t="s">
        <v>302</v>
      </c>
      <c r="C587" s="47" t="s">
        <v>723</v>
      </c>
      <c r="D587" s="47" t="s">
        <v>75</v>
      </c>
      <c r="E587" s="85">
        <v>4493121.6500000004</v>
      </c>
    </row>
    <row r="588" spans="1:5" ht="37.5" outlineLevel="6" x14ac:dyDescent="0.25">
      <c r="A588" s="79" t="s">
        <v>484</v>
      </c>
      <c r="B588" s="62" t="s">
        <v>302</v>
      </c>
      <c r="C588" s="62" t="s">
        <v>485</v>
      </c>
      <c r="D588" s="62" t="s">
        <v>6</v>
      </c>
      <c r="E588" s="85">
        <f>E589</f>
        <v>50000</v>
      </c>
    </row>
    <row r="589" spans="1:5" ht="21" customHeight="1" outlineLevel="6" x14ac:dyDescent="0.25">
      <c r="A589" s="46" t="s">
        <v>486</v>
      </c>
      <c r="B589" s="47" t="s">
        <v>302</v>
      </c>
      <c r="C589" s="47" t="s">
        <v>487</v>
      </c>
      <c r="D589" s="47" t="s">
        <v>6</v>
      </c>
      <c r="E589" s="85">
        <f>E590</f>
        <v>50000</v>
      </c>
    </row>
    <row r="590" spans="1:5" ht="37.5" outlineLevel="6" x14ac:dyDescent="0.25">
      <c r="A590" s="46" t="s">
        <v>488</v>
      </c>
      <c r="B590" s="47" t="s">
        <v>302</v>
      </c>
      <c r="C590" s="47" t="s">
        <v>489</v>
      </c>
      <c r="D590" s="47" t="s">
        <v>6</v>
      </c>
      <c r="E590" s="85">
        <f>E591</f>
        <v>50000</v>
      </c>
    </row>
    <row r="591" spans="1:5" ht="20.25" customHeight="1" outlineLevel="6" x14ac:dyDescent="0.25">
      <c r="A591" s="46" t="s">
        <v>15</v>
      </c>
      <c r="B591" s="47" t="s">
        <v>302</v>
      </c>
      <c r="C591" s="47" t="s">
        <v>489</v>
      </c>
      <c r="D591" s="47" t="s">
        <v>16</v>
      </c>
      <c r="E591" s="85">
        <f>E592</f>
        <v>50000</v>
      </c>
    </row>
    <row r="592" spans="1:5" ht="22.5" customHeight="1" outlineLevel="6" x14ac:dyDescent="0.25">
      <c r="A592" s="46" t="s">
        <v>17</v>
      </c>
      <c r="B592" s="47" t="s">
        <v>302</v>
      </c>
      <c r="C592" s="47" t="s">
        <v>489</v>
      </c>
      <c r="D592" s="47" t="s">
        <v>18</v>
      </c>
      <c r="E592" s="85">
        <f>50000</f>
        <v>50000</v>
      </c>
    </row>
    <row r="593" spans="1:8" s="3" customFormat="1" x14ac:dyDescent="0.25">
      <c r="A593" s="46" t="s">
        <v>103</v>
      </c>
      <c r="B593" s="45" t="s">
        <v>104</v>
      </c>
      <c r="C593" s="45" t="s">
        <v>126</v>
      </c>
      <c r="D593" s="45" t="s">
        <v>6</v>
      </c>
      <c r="E593" s="89">
        <f t="shared" ref="E593:E598" si="1">E594</f>
        <v>2500000</v>
      </c>
    </row>
    <row r="594" spans="1:8" outlineLevel="1" x14ac:dyDescent="0.25">
      <c r="A594" s="46" t="s">
        <v>105</v>
      </c>
      <c r="B594" s="47" t="s">
        <v>106</v>
      </c>
      <c r="C594" s="47" t="s">
        <v>126</v>
      </c>
      <c r="D594" s="47" t="s">
        <v>6</v>
      </c>
      <c r="E594" s="85">
        <f t="shared" si="1"/>
        <v>2500000</v>
      </c>
    </row>
    <row r="595" spans="1:8" ht="36" customHeight="1" outlineLevel="2" x14ac:dyDescent="0.25">
      <c r="A595" s="79" t="s">
        <v>440</v>
      </c>
      <c r="B595" s="62" t="s">
        <v>106</v>
      </c>
      <c r="C595" s="62" t="s">
        <v>319</v>
      </c>
      <c r="D595" s="62" t="s">
        <v>6</v>
      </c>
      <c r="E595" s="85">
        <f t="shared" si="1"/>
        <v>2500000</v>
      </c>
    </row>
    <row r="596" spans="1:8" ht="21" customHeight="1" outlineLevel="3" x14ac:dyDescent="0.25">
      <c r="A596" s="49" t="s">
        <v>331</v>
      </c>
      <c r="B596" s="47" t="s">
        <v>106</v>
      </c>
      <c r="C596" s="47" t="s">
        <v>321</v>
      </c>
      <c r="D596" s="47" t="s">
        <v>6</v>
      </c>
      <c r="E596" s="85">
        <f t="shared" si="1"/>
        <v>2500000</v>
      </c>
    </row>
    <row r="597" spans="1:8" ht="37.5" outlineLevel="4" x14ac:dyDescent="0.25">
      <c r="A597" s="46" t="s">
        <v>107</v>
      </c>
      <c r="B597" s="47" t="s">
        <v>106</v>
      </c>
      <c r="C597" s="47" t="s">
        <v>322</v>
      </c>
      <c r="D597" s="47" t="s">
        <v>6</v>
      </c>
      <c r="E597" s="85">
        <f t="shared" si="1"/>
        <v>2500000</v>
      </c>
    </row>
    <row r="598" spans="1:8" ht="37.5" outlineLevel="5" x14ac:dyDescent="0.25">
      <c r="A598" s="46" t="s">
        <v>37</v>
      </c>
      <c r="B598" s="47" t="s">
        <v>106</v>
      </c>
      <c r="C598" s="47" t="s">
        <v>322</v>
      </c>
      <c r="D598" s="47" t="s">
        <v>38</v>
      </c>
      <c r="E598" s="85">
        <f t="shared" si="1"/>
        <v>2500000</v>
      </c>
    </row>
    <row r="599" spans="1:8" outlineLevel="6" x14ac:dyDescent="0.25">
      <c r="A599" s="46" t="s">
        <v>39</v>
      </c>
      <c r="B599" s="47" t="s">
        <v>106</v>
      </c>
      <c r="C599" s="47" t="s">
        <v>322</v>
      </c>
      <c r="D599" s="47" t="s">
        <v>40</v>
      </c>
      <c r="E599" s="85">
        <f>1000000+1500000</f>
        <v>2500000</v>
      </c>
    </row>
    <row r="600" spans="1:8" s="3" customFormat="1" x14ac:dyDescent="0.3">
      <c r="A600" s="231" t="s">
        <v>118</v>
      </c>
      <c r="B600" s="231"/>
      <c r="C600" s="231"/>
      <c r="D600" s="231"/>
      <c r="E600" s="103">
        <f>E16+E171+E181+E192+E231+E324+E340+E495+E523+E572+E593</f>
        <v>1094680564.74</v>
      </c>
    </row>
    <row r="601" spans="1:8" x14ac:dyDescent="0.3">
      <c r="A601" s="52"/>
      <c r="B601" s="52"/>
      <c r="C601" s="52"/>
      <c r="D601" s="52"/>
      <c r="E601" s="56"/>
    </row>
    <row r="602" spans="1:8" x14ac:dyDescent="0.3">
      <c r="A602" s="104"/>
      <c r="B602" s="104"/>
      <c r="C602" s="104"/>
      <c r="D602" s="104"/>
      <c r="E602" s="105"/>
    </row>
    <row r="603" spans="1:8" x14ac:dyDescent="0.3">
      <c r="C603" s="57"/>
      <c r="E603" s="58"/>
    </row>
    <row r="604" spans="1:8" x14ac:dyDescent="0.3">
      <c r="C604" s="57"/>
      <c r="E604" s="58"/>
    </row>
    <row r="605" spans="1:8" x14ac:dyDescent="0.3">
      <c r="C605" s="57"/>
      <c r="E605" s="58"/>
      <c r="G605" s="57"/>
      <c r="H605" s="57"/>
    </row>
    <row r="606" spans="1:8" x14ac:dyDescent="0.3">
      <c r="C606" s="57"/>
      <c r="E606" s="58"/>
      <c r="G606" s="57"/>
      <c r="H606" s="57"/>
    </row>
    <row r="607" spans="1:8" x14ac:dyDescent="0.3">
      <c r="C607" s="57"/>
      <c r="E607" s="58"/>
      <c r="G607" s="57"/>
      <c r="H607" s="57"/>
    </row>
    <row r="608" spans="1:8" x14ac:dyDescent="0.3">
      <c r="C608" s="57"/>
      <c r="E608" s="58"/>
      <c r="G608" s="57"/>
      <c r="H608" s="57"/>
    </row>
    <row r="609" spans="3:8" x14ac:dyDescent="0.3">
      <c r="C609" s="57"/>
      <c r="E609" s="58"/>
      <c r="G609" s="57"/>
      <c r="H609" s="57"/>
    </row>
    <row r="610" spans="3:8" x14ac:dyDescent="0.3">
      <c r="C610" s="57"/>
      <c r="E610" s="58"/>
      <c r="G610" s="57"/>
      <c r="H610" s="57"/>
    </row>
    <row r="611" spans="3:8" x14ac:dyDescent="0.3">
      <c r="C611" s="57"/>
      <c r="E611" s="58"/>
      <c r="G611" s="57"/>
      <c r="H611" s="57"/>
    </row>
    <row r="612" spans="3:8" x14ac:dyDescent="0.3">
      <c r="C612" s="57"/>
      <c r="E612" s="58"/>
      <c r="G612" s="57"/>
      <c r="H612" s="57"/>
    </row>
    <row r="613" spans="3:8" x14ac:dyDescent="0.3">
      <c r="C613" s="57"/>
      <c r="E613" s="58"/>
      <c r="G613" s="57"/>
      <c r="H613" s="57"/>
    </row>
    <row r="614" spans="3:8" x14ac:dyDescent="0.3">
      <c r="C614" s="57"/>
      <c r="E614" s="58"/>
      <c r="G614" s="57"/>
      <c r="H614" s="57"/>
    </row>
    <row r="615" spans="3:8" x14ac:dyDescent="0.3">
      <c r="C615" s="57"/>
      <c r="E615" s="58"/>
      <c r="G615" s="57"/>
      <c r="H615" s="57"/>
    </row>
    <row r="616" spans="3:8" x14ac:dyDescent="0.3">
      <c r="C616" s="57"/>
      <c r="E616" s="58"/>
      <c r="G616" s="57"/>
      <c r="H616" s="57"/>
    </row>
    <row r="617" spans="3:8" x14ac:dyDescent="0.3">
      <c r="C617" s="57"/>
      <c r="E617" s="58"/>
      <c r="G617" s="57"/>
      <c r="H617" s="57"/>
    </row>
    <row r="618" spans="3:8" x14ac:dyDescent="0.3">
      <c r="C618" s="57"/>
      <c r="E618" s="58"/>
      <c r="G618" s="57"/>
      <c r="H618" s="57"/>
    </row>
    <row r="619" spans="3:8" x14ac:dyDescent="0.3">
      <c r="C619" s="57"/>
      <c r="E619" s="58"/>
    </row>
    <row r="620" spans="3:8" x14ac:dyDescent="0.3">
      <c r="C620" s="57"/>
      <c r="E620" s="58"/>
    </row>
    <row r="621" spans="3:8" x14ac:dyDescent="0.3">
      <c r="C621" s="57"/>
      <c r="E621" s="58"/>
    </row>
    <row r="622" spans="3:8" x14ac:dyDescent="0.3">
      <c r="C622" s="57"/>
      <c r="E622" s="58"/>
    </row>
    <row r="623" spans="3:8" x14ac:dyDescent="0.3">
      <c r="C623" s="57"/>
      <c r="E623" s="58"/>
    </row>
    <row r="624" spans="3:8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5" x14ac:dyDescent="0.3">
      <c r="C641" s="57"/>
      <c r="E641" s="58"/>
    </row>
    <row r="642" spans="3:5" x14ac:dyDescent="0.3">
      <c r="C642" s="57"/>
      <c r="E642" s="58"/>
    </row>
    <row r="643" spans="3:5" x14ac:dyDescent="0.3">
      <c r="C643" s="57"/>
      <c r="E643" s="58"/>
    </row>
    <row r="644" spans="3:5" x14ac:dyDescent="0.3">
      <c r="C644" s="57"/>
      <c r="E644" s="58"/>
    </row>
    <row r="645" spans="3:5" x14ac:dyDescent="0.3">
      <c r="C645" s="57"/>
      <c r="E645" s="58"/>
    </row>
    <row r="646" spans="3:5" x14ac:dyDescent="0.3">
      <c r="C646" s="57"/>
      <c r="E646" s="58"/>
    </row>
    <row r="647" spans="3:5" x14ac:dyDescent="0.3">
      <c r="C647" s="57"/>
      <c r="E647" s="58"/>
    </row>
    <row r="648" spans="3:5" x14ac:dyDescent="0.3">
      <c r="C648" s="57"/>
      <c r="E648" s="58"/>
    </row>
    <row r="649" spans="3:5" x14ac:dyDescent="0.3">
      <c r="C649" s="57"/>
      <c r="E649" s="58"/>
    </row>
    <row r="650" spans="3:5" x14ac:dyDescent="0.3">
      <c r="C650" s="57"/>
      <c r="E650" s="58"/>
    </row>
    <row r="651" spans="3:5" x14ac:dyDescent="0.3">
      <c r="C651" s="57"/>
      <c r="E651" s="58"/>
    </row>
    <row r="652" spans="3:5" x14ac:dyDescent="0.3">
      <c r="C652" s="57"/>
      <c r="E652" s="58"/>
    </row>
    <row r="653" spans="3:5" x14ac:dyDescent="0.3">
      <c r="C653" s="57"/>
      <c r="E653" s="58"/>
    </row>
    <row r="654" spans="3:5" x14ac:dyDescent="0.3">
      <c r="C654" s="57"/>
      <c r="E654" s="58"/>
    </row>
    <row r="655" spans="3:5" x14ac:dyDescent="0.3">
      <c r="C655" s="57"/>
      <c r="E655" s="58"/>
    </row>
    <row r="656" spans="3:5" x14ac:dyDescent="0.3">
      <c r="C656" s="57"/>
      <c r="E656" s="58"/>
    </row>
    <row r="657" spans="3:7" x14ac:dyDescent="0.3">
      <c r="C657" s="57"/>
      <c r="E657" s="58"/>
    </row>
    <row r="658" spans="3:7" x14ac:dyDescent="0.3">
      <c r="C658" s="57"/>
      <c r="E658" s="58"/>
    </row>
    <row r="659" spans="3:7" x14ac:dyDescent="0.3">
      <c r="C659" s="57"/>
      <c r="E659" s="58"/>
    </row>
    <row r="660" spans="3:7" x14ac:dyDescent="0.3">
      <c r="C660" s="57"/>
      <c r="E660" s="58"/>
    </row>
    <row r="661" spans="3:7" x14ac:dyDescent="0.3">
      <c r="C661" s="57"/>
      <c r="E661" s="58"/>
    </row>
    <row r="662" spans="3:7" x14ac:dyDescent="0.3">
      <c r="C662" s="57"/>
      <c r="E662" s="58"/>
    </row>
    <row r="663" spans="3:7" x14ac:dyDescent="0.3">
      <c r="C663" s="57"/>
      <c r="E663" s="58"/>
    </row>
    <row r="664" spans="3:7" x14ac:dyDescent="0.3">
      <c r="C664" s="57"/>
      <c r="E664" s="58"/>
    </row>
    <row r="665" spans="3:7" x14ac:dyDescent="0.3">
      <c r="C665" s="57"/>
      <c r="E665" s="58"/>
    </row>
    <row r="666" spans="3:7" x14ac:dyDescent="0.3">
      <c r="C666" s="57"/>
      <c r="E666" s="58"/>
    </row>
    <row r="667" spans="3:7" x14ac:dyDescent="0.3">
      <c r="C667" s="57"/>
      <c r="E667" s="58"/>
    </row>
    <row r="668" spans="3:7" x14ac:dyDescent="0.3">
      <c r="C668" s="57"/>
      <c r="E668" s="58"/>
      <c r="G668" s="72"/>
    </row>
    <row r="669" spans="3:7" x14ac:dyDescent="0.3">
      <c r="C669" s="57"/>
      <c r="E669" s="58"/>
    </row>
    <row r="670" spans="3:7" x14ac:dyDescent="0.3">
      <c r="C670" s="57"/>
      <c r="E670" s="58"/>
    </row>
    <row r="671" spans="3:7" x14ac:dyDescent="0.3">
      <c r="C671" s="57"/>
      <c r="E671" s="58"/>
    </row>
    <row r="672" spans="3:7" x14ac:dyDescent="0.3">
      <c r="C672" s="57"/>
    </row>
    <row r="673" spans="3:3" x14ac:dyDescent="0.3">
      <c r="C673" s="57"/>
    </row>
    <row r="674" spans="3:3" x14ac:dyDescent="0.3">
      <c r="C674" s="57"/>
    </row>
    <row r="675" spans="3:3" x14ac:dyDescent="0.3">
      <c r="C675" s="57"/>
    </row>
    <row r="676" spans="3:3" x14ac:dyDescent="0.3">
      <c r="C676" s="57"/>
    </row>
    <row r="677" spans="3:3" x14ac:dyDescent="0.3">
      <c r="C677" s="57"/>
    </row>
  </sheetData>
  <mergeCells count="7">
    <mergeCell ref="D4:E4"/>
    <mergeCell ref="A9:E9"/>
    <mergeCell ref="A10:E10"/>
    <mergeCell ref="A600:D600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 не надо </vt:lpstr>
      <vt:lpstr>прил 13 </vt:lpstr>
      <vt:lpstr>прил 14 не надо </vt:lpstr>
      <vt:lpstr>прил 15</vt:lpstr>
      <vt:lpstr>прил 16 не надо </vt:lpstr>
      <vt:lpstr>'прил 10 не надо'!Область_печати</vt:lpstr>
      <vt:lpstr>'прил 11 '!Область_печати</vt:lpstr>
      <vt:lpstr>'прил 12 не надо '!Область_печати</vt:lpstr>
      <vt:lpstr>'прил 13 '!Область_печати</vt:lpstr>
      <vt:lpstr>'прил 14 не надо '!Область_печати</vt:lpstr>
      <vt:lpstr>'прил 15'!Область_печати</vt:lpstr>
      <vt:lpstr>'прил 16 не надо 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2021-09-15T00:00:48Z</dcterms:modified>
</cp:coreProperties>
</file>