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028" windowWidth="12648" windowHeight="9888" firstSheet="4" activeTab="11"/>
  </bookViews>
  <sheets>
    <sheet name="прил 1" sheetId="3" r:id="rId1"/>
    <sheet name="прил 2" sheetId="12" r:id="rId2"/>
    <sheet name="прил 7 " sheetId="21" r:id="rId3"/>
    <sheet name="прил 8" sheetId="15" r:id="rId4"/>
    <sheet name="прил 9 " sheetId="26" r:id="rId5"/>
    <sheet name="прил 10 " sheetId="27" r:id="rId6"/>
    <sheet name="прил 11 " sheetId="22" r:id="rId7"/>
    <sheet name="прил 12" sheetId="16" r:id="rId8"/>
    <sheet name="прил 13 " sheetId="23" r:id="rId9"/>
    <sheet name="прил 14" sheetId="17" r:id="rId10"/>
    <sheet name="прил 15" sheetId="24" r:id="rId11"/>
    <sheet name="прил 16" sheetId="18" r:id="rId12"/>
  </sheets>
  <externalReferences>
    <externalReference r:id="rId13"/>
  </externalReferences>
  <definedNames>
    <definedName name="_xlnm._FilterDatabase" localSheetId="6" hidden="1">'прил 11 '!$A$13:$H$602</definedName>
    <definedName name="_xlnm._FilterDatabase" localSheetId="7" hidden="1">'прил 12'!$A$14:$WVL$503</definedName>
    <definedName name="_xlnm._FilterDatabase" localSheetId="8" hidden="1">'прил 13 '!$A$15:$I$566</definedName>
    <definedName name="_xlnm._FilterDatabase" localSheetId="9" hidden="1">'прил 14'!$A$15:$WVM$472</definedName>
    <definedName name="_xlnm.Print_Area" localSheetId="5">'прил 10 '!$A$1:$D$39</definedName>
    <definedName name="_xlnm.Print_Area" localSheetId="6">'прил 11 '!$A$1:$F$602</definedName>
    <definedName name="_xlnm.Print_Area" localSheetId="7">'прил 12'!$A$1:$G$503</definedName>
    <definedName name="_xlnm.Print_Area" localSheetId="8">'прил 13 '!$A$1:$E$566</definedName>
    <definedName name="_xlnm.Print_Area" localSheetId="9">'прил 14'!$A$1:$F$472</definedName>
    <definedName name="_xlnm.Print_Area" localSheetId="10">'прил 15'!$A$1:$C$76</definedName>
    <definedName name="_xlnm.Print_Area" localSheetId="11">'прил 16'!$A$1:$D$73</definedName>
    <definedName name="_xlnm.Print_Area" localSheetId="1">'прил 2'!$A$1:$D$17</definedName>
    <definedName name="_xlnm.Print_Area" localSheetId="2">'прил 7 '!$A$1:$C$64</definedName>
    <definedName name="_xlnm.Print_Area" localSheetId="3">'прил 8'!$A$1:$D$62</definedName>
  </definedNames>
  <calcPr calcId="125725"/>
</workbook>
</file>

<file path=xl/calcChain.xml><?xml version="1.0" encoding="utf-8"?>
<calcChain xmlns="http://schemas.openxmlformats.org/spreadsheetml/2006/main">
  <c r="D71" i="18"/>
  <c r="F392" i="17" l="1"/>
  <c r="E392"/>
  <c r="C14" i="26" l="1"/>
  <c r="C18" i="27" l="1"/>
  <c r="D18"/>
  <c r="D39" s="1"/>
  <c r="C39"/>
  <c r="C26" i="26"/>
  <c r="C45"/>
  <c r="E226" i="23" l="1"/>
  <c r="E111"/>
  <c r="F219" i="22"/>
  <c r="F107"/>
  <c r="D44" i="15" l="1"/>
  <c r="C44"/>
  <c r="G287" i="16"/>
  <c r="F287"/>
  <c r="C17" i="3"/>
  <c r="D52" i="18" l="1"/>
  <c r="C52"/>
  <c r="D56"/>
  <c r="C56"/>
  <c r="D30"/>
  <c r="C30"/>
  <c r="D31"/>
  <c r="C31"/>
  <c r="C70" i="24"/>
  <c r="C51"/>
  <c r="C48" s="1"/>
  <c r="C49"/>
  <c r="C66"/>
  <c r="C14"/>
  <c r="C13" s="1"/>
  <c r="C19"/>
  <c r="C24"/>
  <c r="C31"/>
  <c r="C36"/>
  <c r="C41"/>
  <c r="C39" s="1"/>
  <c r="C42"/>
  <c r="C44"/>
  <c r="C47"/>
  <c r="C52"/>
  <c r="C54"/>
  <c r="C56"/>
  <c r="C58"/>
  <c r="C60"/>
  <c r="C62"/>
  <c r="C65"/>
  <c r="C67"/>
  <c r="C69"/>
  <c r="C72"/>
  <c r="C75"/>
  <c r="C74" s="1"/>
  <c r="C71" l="1"/>
  <c r="C76" s="1"/>
  <c r="F450" i="17" l="1"/>
  <c r="E450"/>
  <c r="F425"/>
  <c r="E425"/>
  <c r="F391"/>
  <c r="F390" s="1"/>
  <c r="F389" s="1"/>
  <c r="F517" s="1"/>
  <c r="E391"/>
  <c r="E390" s="1"/>
  <c r="E389" s="1"/>
  <c r="E384" s="1"/>
  <c r="E275" i="23"/>
  <c r="E258"/>
  <c r="F384" i="17" l="1"/>
  <c r="E517"/>
  <c r="E238" i="23"/>
  <c r="E235" s="1"/>
  <c r="E140"/>
  <c r="E69"/>
  <c r="E19"/>
  <c r="E18" s="1"/>
  <c r="E17" s="1"/>
  <c r="E20"/>
  <c r="E24"/>
  <c r="E23" s="1"/>
  <c r="E22" s="1"/>
  <c r="E25"/>
  <c r="E28"/>
  <c r="E27" s="1"/>
  <c r="E30"/>
  <c r="E31"/>
  <c r="E33"/>
  <c r="E32" s="1"/>
  <c r="E36"/>
  <c r="E35" s="1"/>
  <c r="E34" s="1"/>
  <c r="E40"/>
  <c r="E43"/>
  <c r="E42" s="1"/>
  <c r="E47"/>
  <c r="E46" s="1"/>
  <c r="E45" s="1"/>
  <c r="E44" s="1"/>
  <c r="E48"/>
  <c r="E54"/>
  <c r="E53" s="1"/>
  <c r="E52" s="1"/>
  <c r="E51" s="1"/>
  <c r="E50" s="1"/>
  <c r="E55"/>
  <c r="E57"/>
  <c r="E58"/>
  <c r="E61"/>
  <c r="E60" s="1"/>
  <c r="E59" s="1"/>
  <c r="E63"/>
  <c r="E62" s="1"/>
  <c r="E68"/>
  <c r="E67" s="1"/>
  <c r="E66" s="1"/>
  <c r="E65" s="1"/>
  <c r="E74"/>
  <c r="E73" s="1"/>
  <c r="E72" s="1"/>
  <c r="E75"/>
  <c r="E78"/>
  <c r="E77" s="1"/>
  <c r="E76" s="1"/>
  <c r="E82"/>
  <c r="E81" s="1"/>
  <c r="E80" s="1"/>
  <c r="E79" s="1"/>
  <c r="E84"/>
  <c r="E83" s="1"/>
  <c r="E85"/>
  <c r="E86"/>
  <c r="E89"/>
  <c r="E88" s="1"/>
  <c r="E87" s="1"/>
  <c r="E91"/>
  <c r="E92"/>
  <c r="E96"/>
  <c r="E95" s="1"/>
  <c r="E94" s="1"/>
  <c r="E98"/>
  <c r="E97" s="1"/>
  <c r="E102"/>
  <c r="E101" s="1"/>
  <c r="E100" s="1"/>
  <c r="E99" s="1"/>
  <c r="E103"/>
  <c r="E106"/>
  <c r="E105" s="1"/>
  <c r="E104" s="1"/>
  <c r="E110"/>
  <c r="E112"/>
  <c r="E113"/>
  <c r="E116"/>
  <c r="E115" s="1"/>
  <c r="E119"/>
  <c r="E118" s="1"/>
  <c r="E121"/>
  <c r="E120" s="1"/>
  <c r="E124"/>
  <c r="E123" s="1"/>
  <c r="E126"/>
  <c r="E130"/>
  <c r="E129" s="1"/>
  <c r="E128" s="1"/>
  <c r="E131"/>
  <c r="E132"/>
  <c r="E133"/>
  <c r="E135"/>
  <c r="E136"/>
  <c r="E139"/>
  <c r="E141"/>
  <c r="E142"/>
  <c r="E144"/>
  <c r="E147"/>
  <c r="E146" s="1"/>
  <c r="E149"/>
  <c r="E148" s="1"/>
  <c r="E151"/>
  <c r="E154"/>
  <c r="E156"/>
  <c r="E153" s="1"/>
  <c r="E157"/>
  <c r="E159"/>
  <c r="E161"/>
  <c r="E158" s="1"/>
  <c r="E167"/>
  <c r="E166" s="1"/>
  <c r="E165" s="1"/>
  <c r="E164" s="1"/>
  <c r="E163" s="1"/>
  <c r="E168"/>
  <c r="E173"/>
  <c r="E172" s="1"/>
  <c r="E171" s="1"/>
  <c r="E174"/>
  <c r="E178"/>
  <c r="E177" s="1"/>
  <c r="E176" s="1"/>
  <c r="E179"/>
  <c r="E186"/>
  <c r="E185" s="1"/>
  <c r="E184" s="1"/>
  <c r="E183" s="1"/>
  <c r="E182" s="1"/>
  <c r="E190"/>
  <c r="E189" s="1"/>
  <c r="E188" s="1"/>
  <c r="E192"/>
  <c r="E191" s="1"/>
  <c r="E199"/>
  <c r="E198" s="1"/>
  <c r="E197" s="1"/>
  <c r="E196" s="1"/>
  <c r="E195" s="1"/>
  <c r="E194" s="1"/>
  <c r="E201"/>
  <c r="E200" s="1"/>
  <c r="E205"/>
  <c r="E204" s="1"/>
  <c r="E203" s="1"/>
  <c r="E208"/>
  <c r="E207" s="1"/>
  <c r="E209"/>
  <c r="E214"/>
  <c r="E213" s="1"/>
  <c r="E212" s="1"/>
  <c r="E211" s="1"/>
  <c r="E206" s="1"/>
  <c r="E219"/>
  <c r="E218" s="1"/>
  <c r="E217" s="1"/>
  <c r="E216" s="1"/>
  <c r="E225"/>
  <c r="E224" s="1"/>
  <c r="E223" s="1"/>
  <c r="E222" s="1"/>
  <c r="E221" s="1"/>
  <c r="E230"/>
  <c r="E229" s="1"/>
  <c r="E228" s="1"/>
  <c r="E227" s="1"/>
  <c r="E237"/>
  <c r="E236" s="1"/>
  <c r="E242"/>
  <c r="E241" s="1"/>
  <c r="E240" s="1"/>
  <c r="E245"/>
  <c r="E244" s="1"/>
  <c r="E243" s="1"/>
  <c r="E247"/>
  <c r="E246" s="1"/>
  <c r="E248"/>
  <c r="E251"/>
  <c r="E250" s="1"/>
  <c r="E249" s="1"/>
  <c r="E253"/>
  <c r="E252" s="1"/>
  <c r="E256"/>
  <c r="E255" s="1"/>
  <c r="E257"/>
  <c r="E263"/>
  <c r="E262" s="1"/>
  <c r="E266"/>
  <c r="E265" s="1"/>
  <c r="E267"/>
  <c r="E270"/>
  <c r="E272"/>
  <c r="E271" s="1"/>
  <c r="E274"/>
  <c r="E273" s="1"/>
  <c r="E278"/>
  <c r="E277" s="1"/>
  <c r="E276" s="1"/>
  <c r="E280"/>
  <c r="E282"/>
  <c r="E281" s="1"/>
  <c r="E283"/>
  <c r="E287"/>
  <c r="E288"/>
  <c r="E290"/>
  <c r="E291"/>
  <c r="E295"/>
  <c r="E294" s="1"/>
  <c r="E293" s="1"/>
  <c r="E300"/>
  <c r="E299" s="1"/>
  <c r="E302"/>
  <c r="E304"/>
  <c r="E303" s="1"/>
  <c r="E310"/>
  <c r="E309" s="1"/>
  <c r="E308" s="1"/>
  <c r="E307" s="1"/>
  <c r="E313"/>
  <c r="E312" s="1"/>
  <c r="E314"/>
  <c r="E315"/>
  <c r="E319"/>
  <c r="E318" s="1"/>
  <c r="E317" s="1"/>
  <c r="E316" s="1"/>
  <c r="E320"/>
  <c r="E327"/>
  <c r="E326" s="1"/>
  <c r="E325" s="1"/>
  <c r="E328"/>
  <c r="E330"/>
  <c r="E329" s="1"/>
  <c r="E334"/>
  <c r="E333" s="1"/>
  <c r="E335"/>
  <c r="E338"/>
  <c r="E337" s="1"/>
  <c r="E336" s="1"/>
  <c r="E339"/>
  <c r="E340"/>
  <c r="E341"/>
  <c r="E343"/>
  <c r="E342" s="1"/>
  <c r="E344"/>
  <c r="E346"/>
  <c r="E345" s="1"/>
  <c r="E349"/>
  <c r="E348" s="1"/>
  <c r="E332" s="1"/>
  <c r="E353"/>
  <c r="E352" s="1"/>
  <c r="E351" s="1"/>
  <c r="E356"/>
  <c r="E355" s="1"/>
  <c r="E354" s="1"/>
  <c r="E362"/>
  <c r="E361" s="1"/>
  <c r="E363"/>
  <c r="E366"/>
  <c r="E365" s="1"/>
  <c r="E369"/>
  <c r="E368" s="1"/>
  <c r="E372"/>
  <c r="E371" s="1"/>
  <c r="E377"/>
  <c r="E376" s="1"/>
  <c r="E375" s="1"/>
  <c r="E374" s="1"/>
  <c r="E379"/>
  <c r="E378" s="1"/>
  <c r="E380"/>
  <c r="E381"/>
  <c r="E382"/>
  <c r="E384"/>
  <c r="E386"/>
  <c r="E385" s="1"/>
  <c r="E387"/>
  <c r="E388"/>
  <c r="E389"/>
  <c r="E392"/>
  <c r="E391" s="1"/>
  <c r="E393"/>
  <c r="E398"/>
  <c r="E397" s="1"/>
  <c r="E396" s="1"/>
  <c r="E400"/>
  <c r="E399" s="1"/>
  <c r="E405"/>
  <c r="E404" s="1"/>
  <c r="E403" s="1"/>
  <c r="E402" s="1"/>
  <c r="E407"/>
  <c r="E406" s="1"/>
  <c r="E408"/>
  <c r="E411"/>
  <c r="E410" s="1"/>
  <c r="E409" s="1"/>
  <c r="E415"/>
  <c r="E414" s="1"/>
  <c r="E416"/>
  <c r="E421"/>
  <c r="E420" s="1"/>
  <c r="E419" s="1"/>
  <c r="E418" s="1"/>
  <c r="E427"/>
  <c r="E426" s="1"/>
  <c r="E425" s="1"/>
  <c r="E428"/>
  <c r="E431"/>
  <c r="E433"/>
  <c r="E435"/>
  <c r="E440"/>
  <c r="E439" s="1"/>
  <c r="E438" s="1"/>
  <c r="E437" s="1"/>
  <c r="E446"/>
  <c r="E445" s="1"/>
  <c r="E444" s="1"/>
  <c r="E448"/>
  <c r="E447" s="1"/>
  <c r="E450"/>
  <c r="E449" s="1"/>
  <c r="E452"/>
  <c r="E453"/>
  <c r="E454"/>
  <c r="E451" s="1"/>
  <c r="E455"/>
  <c r="E456"/>
  <c r="E457"/>
  <c r="E458"/>
  <c r="E459"/>
  <c r="E460"/>
  <c r="E466"/>
  <c r="E465" s="1"/>
  <c r="E469"/>
  <c r="E468" s="1"/>
  <c r="E470"/>
  <c r="E473"/>
  <c r="E472" s="1"/>
  <c r="E464" s="1"/>
  <c r="E463" s="1"/>
  <c r="E462" s="1"/>
  <c r="E475"/>
  <c r="E476"/>
  <c r="E480"/>
  <c r="E479" s="1"/>
  <c r="E478" s="1"/>
  <c r="E481"/>
  <c r="E482"/>
  <c r="E488"/>
  <c r="E487" s="1"/>
  <c r="E486" s="1"/>
  <c r="E485" s="1"/>
  <c r="E484" s="1"/>
  <c r="E483" s="1"/>
  <c r="E494"/>
  <c r="E493" s="1"/>
  <c r="E492" s="1"/>
  <c r="E491" s="1"/>
  <c r="E490" s="1"/>
  <c r="E499"/>
  <c r="E498" s="1"/>
  <c r="E497" s="1"/>
  <c r="E496" s="1"/>
  <c r="E503"/>
  <c r="E502" s="1"/>
  <c r="E501" s="1"/>
  <c r="E505"/>
  <c r="E504" s="1"/>
  <c r="E508"/>
  <c r="E507" s="1"/>
  <c r="E506" s="1"/>
  <c r="E509"/>
  <c r="E514"/>
  <c r="E513" s="1"/>
  <c r="E512" s="1"/>
  <c r="E511" s="1"/>
  <c r="E520"/>
  <c r="E522"/>
  <c r="E527"/>
  <c r="E526" s="1"/>
  <c r="E531"/>
  <c r="E530" s="1"/>
  <c r="E532"/>
  <c r="E535"/>
  <c r="E536"/>
  <c r="E544"/>
  <c r="E543" s="1"/>
  <c r="E542" s="1"/>
  <c r="E541" s="1"/>
  <c r="E546"/>
  <c r="E545" s="1"/>
  <c r="E550"/>
  <c r="E549" s="1"/>
  <c r="E548" s="1"/>
  <c r="E547" s="1"/>
  <c r="E552"/>
  <c r="E551" s="1"/>
  <c r="E558"/>
  <c r="E557" s="1"/>
  <c r="E556" s="1"/>
  <c r="E555" s="1"/>
  <c r="E554" s="1"/>
  <c r="E563"/>
  <c r="E562" s="1"/>
  <c r="E561" s="1"/>
  <c r="E560" s="1"/>
  <c r="E559" s="1"/>
  <c r="E565"/>
  <c r="E564" s="1"/>
  <c r="E269" l="1"/>
  <c r="E268" s="1"/>
  <c r="E395"/>
  <c r="E443"/>
  <c r="E442" s="1"/>
  <c r="E441" s="1"/>
  <c r="E360"/>
  <c r="E359" s="1"/>
  <c r="E358" s="1"/>
  <c r="E495"/>
  <c r="E461"/>
  <c r="E413"/>
  <c r="E306"/>
  <c r="E305" s="1"/>
  <c r="E540"/>
  <c r="E539" s="1"/>
  <c r="E538" s="1"/>
  <c r="E234"/>
  <c r="E233" s="1"/>
  <c r="E232" s="1"/>
  <c r="E181"/>
  <c r="E170"/>
  <c r="E286"/>
  <c r="E285" s="1"/>
  <c r="E529"/>
  <c r="E109"/>
  <c r="E108" s="1"/>
  <c r="E107" s="1"/>
  <c r="E39"/>
  <c r="E38" s="1"/>
  <c r="E37" s="1"/>
  <c r="E430"/>
  <c r="E429" s="1"/>
  <c r="E424" s="1"/>
  <c r="E423" s="1"/>
  <c r="E422" s="1"/>
  <c r="E298"/>
  <c r="E297" s="1"/>
  <c r="E296" s="1"/>
  <c r="E261"/>
  <c r="E260" s="1"/>
  <c r="E525"/>
  <c r="E524" s="1"/>
  <c r="E71"/>
  <c r="E324"/>
  <c r="E323" s="1"/>
  <c r="E322" s="1"/>
  <c r="E279"/>
  <c r="E138"/>
  <c r="E134" s="1"/>
  <c r="E114" s="1"/>
  <c r="E519"/>
  <c r="E518" s="1"/>
  <c r="E517" s="1"/>
  <c r="E516" s="1"/>
  <c r="E143"/>
  <c r="E259" l="1"/>
  <c r="E220" s="1"/>
  <c r="E515"/>
  <c r="E489" s="1"/>
  <c r="E321"/>
  <c r="E70"/>
  <c r="E16" s="1"/>
  <c r="E566" l="1"/>
  <c r="C18" i="3" s="1"/>
  <c r="G286" i="16" l="1"/>
  <c r="G285" s="1"/>
  <c r="G284" s="1"/>
  <c r="G279" s="1"/>
  <c r="F286"/>
  <c r="F285" s="1"/>
  <c r="F284" s="1"/>
  <c r="F279" s="1"/>
  <c r="G315"/>
  <c r="F315"/>
  <c r="G334"/>
  <c r="F334"/>
  <c r="G169"/>
  <c r="F169"/>
  <c r="F268" i="22"/>
  <c r="F267" s="1"/>
  <c r="F266" s="1"/>
  <c r="F262" s="1"/>
  <c r="F261" s="1"/>
  <c r="F251"/>
  <c r="F250" s="1"/>
  <c r="F249" s="1"/>
  <c r="F248" s="1"/>
  <c r="F231"/>
  <c r="F228"/>
  <c r="F133"/>
  <c r="F132" s="1"/>
  <c r="F131" s="1"/>
  <c r="F65"/>
  <c r="F19"/>
  <c r="F18" s="1"/>
  <c r="F17" s="1"/>
  <c r="F16" s="1"/>
  <c r="F15" s="1"/>
  <c r="F14" s="1"/>
  <c r="F21"/>
  <c r="F23"/>
  <c r="F28"/>
  <c r="F27" s="1"/>
  <c r="F26" s="1"/>
  <c r="F25" s="1"/>
  <c r="F29"/>
  <c r="F33"/>
  <c r="F32" s="1"/>
  <c r="F31" s="1"/>
  <c r="F34"/>
  <c r="F40"/>
  <c r="F39" s="1"/>
  <c r="F38" s="1"/>
  <c r="F41"/>
  <c r="F45"/>
  <c r="F44" s="1"/>
  <c r="F43" s="1"/>
  <c r="F46"/>
  <c r="F48"/>
  <c r="F51"/>
  <c r="F50" s="1"/>
  <c r="F53"/>
  <c r="F52" s="1"/>
  <c r="F54"/>
  <c r="F58"/>
  <c r="F57" s="1"/>
  <c r="F56" s="1"/>
  <c r="F59"/>
  <c r="F64"/>
  <c r="F63" s="1"/>
  <c r="F62" s="1"/>
  <c r="F61" s="1"/>
  <c r="F69"/>
  <c r="F68" s="1"/>
  <c r="F70"/>
  <c r="F72"/>
  <c r="F73"/>
  <c r="F77"/>
  <c r="F76" s="1"/>
  <c r="F75" s="1"/>
  <c r="F79"/>
  <c r="F81"/>
  <c r="F84"/>
  <c r="F83" s="1"/>
  <c r="F85"/>
  <c r="F87"/>
  <c r="F88"/>
  <c r="F92"/>
  <c r="F91" s="1"/>
  <c r="F90" s="1"/>
  <c r="F93"/>
  <c r="F97"/>
  <c r="F96" s="1"/>
  <c r="F95" s="1"/>
  <c r="F98"/>
  <c r="F100"/>
  <c r="F101"/>
  <c r="F106"/>
  <c r="F108"/>
  <c r="F112"/>
  <c r="F114"/>
  <c r="F111" s="1"/>
  <c r="F115"/>
  <c r="F116"/>
  <c r="F117"/>
  <c r="F119"/>
  <c r="F120"/>
  <c r="F122"/>
  <c r="F125"/>
  <c r="F124" s="1"/>
  <c r="F128"/>
  <c r="F129"/>
  <c r="F134"/>
  <c r="F137"/>
  <c r="F136" s="1"/>
  <c r="F139"/>
  <c r="F142"/>
  <c r="F144"/>
  <c r="F141" s="1"/>
  <c r="F147"/>
  <c r="F146" s="1"/>
  <c r="F149"/>
  <c r="F151"/>
  <c r="F152"/>
  <c r="F154"/>
  <c r="F161"/>
  <c r="F160" s="1"/>
  <c r="F159" s="1"/>
  <c r="F158" s="1"/>
  <c r="F157" s="1"/>
  <c r="F156" s="1"/>
  <c r="F166"/>
  <c r="F165" s="1"/>
  <c r="F164" s="1"/>
  <c r="F167"/>
  <c r="F171"/>
  <c r="F170" s="1"/>
  <c r="F169" s="1"/>
  <c r="F172"/>
  <c r="F176"/>
  <c r="F175" s="1"/>
  <c r="F178"/>
  <c r="F177" s="1"/>
  <c r="F179"/>
  <c r="F185"/>
  <c r="F184" s="1"/>
  <c r="F192"/>
  <c r="F191" s="1"/>
  <c r="F190" s="1"/>
  <c r="F189" s="1"/>
  <c r="F188" s="1"/>
  <c r="F187" s="1"/>
  <c r="F194"/>
  <c r="F193" s="1"/>
  <c r="F197"/>
  <c r="F196" s="1"/>
  <c r="F198"/>
  <c r="F201"/>
  <c r="F200" s="1"/>
  <c r="F202"/>
  <c r="F206"/>
  <c r="F205" s="1"/>
  <c r="F204" s="1"/>
  <c r="F199" s="1"/>
  <c r="F207"/>
  <c r="F211"/>
  <c r="F210" s="1"/>
  <c r="F209" s="1"/>
  <c r="F218"/>
  <c r="F217" s="1"/>
  <c r="F216" s="1"/>
  <c r="F215" s="1"/>
  <c r="F223"/>
  <c r="F222" s="1"/>
  <c r="F221" s="1"/>
  <c r="F220" s="1"/>
  <c r="F230"/>
  <c r="F229" s="1"/>
  <c r="F234"/>
  <c r="F233" s="1"/>
  <c r="F237"/>
  <c r="F236" s="1"/>
  <c r="F240"/>
  <c r="F239" s="1"/>
  <c r="F243"/>
  <c r="F242" s="1"/>
  <c r="F246"/>
  <c r="F245" s="1"/>
  <c r="F256"/>
  <c r="F255" s="1"/>
  <c r="F254" s="1"/>
  <c r="F253" s="1"/>
  <c r="F259"/>
  <c r="F258" s="1"/>
  <c r="F264"/>
  <c r="F263" s="1"/>
  <c r="F270"/>
  <c r="F269" s="1"/>
  <c r="F273"/>
  <c r="F275"/>
  <c r="F274" s="1"/>
  <c r="F276"/>
  <c r="F280"/>
  <c r="F279" s="1"/>
  <c r="F278" s="1"/>
  <c r="F281"/>
  <c r="F283"/>
  <c r="F284"/>
  <c r="F286"/>
  <c r="F288"/>
  <c r="F287" s="1"/>
  <c r="F292"/>
  <c r="F291" s="1"/>
  <c r="F290" s="1"/>
  <c r="F289" s="1"/>
  <c r="F293"/>
  <c r="F295"/>
  <c r="F296"/>
  <c r="F302"/>
  <c r="F301" s="1"/>
  <c r="F303"/>
  <c r="F307"/>
  <c r="F306" s="1"/>
  <c r="F305" s="1"/>
  <c r="F300" s="1"/>
  <c r="F312"/>
  <c r="F311" s="1"/>
  <c r="F317"/>
  <c r="F316" s="1"/>
  <c r="F315" s="1"/>
  <c r="F314" s="1"/>
  <c r="F319"/>
  <c r="F318" s="1"/>
  <c r="F322"/>
  <c r="F321" s="1"/>
  <c r="F323"/>
  <c r="F329"/>
  <c r="F330"/>
  <c r="F332"/>
  <c r="F334"/>
  <c r="F333" s="1"/>
  <c r="F337"/>
  <c r="F336" s="1"/>
  <c r="F340"/>
  <c r="F339" s="1"/>
  <c r="F328" s="1"/>
  <c r="F327" s="1"/>
  <c r="F326" s="1"/>
  <c r="F343"/>
  <c r="F342" s="1"/>
  <c r="F344"/>
  <c r="F351"/>
  <c r="F350" s="1"/>
  <c r="F349" s="1"/>
  <c r="F348" s="1"/>
  <c r="F347" s="1"/>
  <c r="F356"/>
  <c r="F355" s="1"/>
  <c r="F354" s="1"/>
  <c r="F357"/>
  <c r="F363"/>
  <c r="F362" s="1"/>
  <c r="F361" s="1"/>
  <c r="F360" s="1"/>
  <c r="F368"/>
  <c r="F367" s="1"/>
  <c r="F366" s="1"/>
  <c r="F365" s="1"/>
  <c r="F371"/>
  <c r="F370" s="1"/>
  <c r="F372"/>
  <c r="F378"/>
  <c r="F377" s="1"/>
  <c r="F381"/>
  <c r="F380" s="1"/>
  <c r="F383"/>
  <c r="F386"/>
  <c r="F376" s="1"/>
  <c r="F375" s="1"/>
  <c r="F374" s="1"/>
  <c r="F387"/>
  <c r="F393"/>
  <c r="F392" s="1"/>
  <c r="F394"/>
  <c r="F396"/>
  <c r="F399"/>
  <c r="F398" s="1"/>
  <c r="F391" s="1"/>
  <c r="F400"/>
  <c r="F404"/>
  <c r="F403" s="1"/>
  <c r="F402" s="1"/>
  <c r="F405"/>
  <c r="F411"/>
  <c r="F410" s="1"/>
  <c r="F409" s="1"/>
  <c r="F408" s="1"/>
  <c r="F407" s="1"/>
  <c r="F412"/>
  <c r="F418"/>
  <c r="F419"/>
  <c r="F421"/>
  <c r="F422"/>
  <c r="F424"/>
  <c r="F426"/>
  <c r="F428"/>
  <c r="F429"/>
  <c r="F433"/>
  <c r="F432" s="1"/>
  <c r="F431" s="1"/>
  <c r="F434"/>
  <c r="F440"/>
  <c r="F439" s="1"/>
  <c r="F438" s="1"/>
  <c r="F437" s="1"/>
  <c r="F436" s="1"/>
  <c r="F443"/>
  <c r="F442" s="1"/>
  <c r="F444"/>
  <c r="F452"/>
  <c r="F453"/>
  <c r="F455"/>
  <c r="F456"/>
  <c r="F460"/>
  <c r="F459" s="1"/>
  <c r="F463"/>
  <c r="F462" s="1"/>
  <c r="F466"/>
  <c r="F465" s="1"/>
  <c r="F469"/>
  <c r="F468" s="1"/>
  <c r="F472"/>
  <c r="F471" s="1"/>
  <c r="F475"/>
  <c r="F474" s="1"/>
  <c r="F458" s="1"/>
  <c r="F478"/>
  <c r="F477" s="1"/>
  <c r="F481"/>
  <c r="F480" s="1"/>
  <c r="F482"/>
  <c r="F488"/>
  <c r="F489"/>
  <c r="F492"/>
  <c r="F491" s="1"/>
  <c r="F494"/>
  <c r="F495"/>
  <c r="F497"/>
  <c r="F498"/>
  <c r="F502"/>
  <c r="F501" s="1"/>
  <c r="F500" s="1"/>
  <c r="F505"/>
  <c r="F504" s="1"/>
  <c r="F508"/>
  <c r="F507" s="1"/>
  <c r="F511"/>
  <c r="F510" s="1"/>
  <c r="F516"/>
  <c r="F515" s="1"/>
  <c r="F514" s="1"/>
  <c r="F513" s="1"/>
  <c r="F518"/>
  <c r="F517" s="1"/>
  <c r="F519"/>
  <c r="F525"/>
  <c r="F524" s="1"/>
  <c r="F526"/>
  <c r="F530"/>
  <c r="F529" s="1"/>
  <c r="F528" s="1"/>
  <c r="F533"/>
  <c r="F532" s="1"/>
  <c r="F537"/>
  <c r="F536" s="1"/>
  <c r="F535" s="1"/>
  <c r="F543"/>
  <c r="F542" s="1"/>
  <c r="F544"/>
  <c r="F548"/>
  <c r="F547" s="1"/>
  <c r="F546" s="1"/>
  <c r="F541" s="1"/>
  <c r="F540" s="1"/>
  <c r="F539" s="1"/>
  <c r="F550"/>
  <c r="F552"/>
  <c r="F555"/>
  <c r="F554" s="1"/>
  <c r="F556"/>
  <c r="F562"/>
  <c r="F561" s="1"/>
  <c r="F564"/>
  <c r="F566"/>
  <c r="F569"/>
  <c r="F571"/>
  <c r="F573"/>
  <c r="F576"/>
  <c r="F575" s="1"/>
  <c r="F583"/>
  <c r="F582" s="1"/>
  <c r="F581" s="1"/>
  <c r="F580" s="1"/>
  <c r="F579" s="1"/>
  <c r="F590"/>
  <c r="F592"/>
  <c r="F589" s="1"/>
  <c r="F588" s="1"/>
  <c r="F587" s="1"/>
  <c r="F586" s="1"/>
  <c r="F585" s="1"/>
  <c r="F600"/>
  <c r="F599" s="1"/>
  <c r="F598" s="1"/>
  <c r="F597" s="1"/>
  <c r="F596" s="1"/>
  <c r="F595" s="1"/>
  <c r="F594" s="1"/>
  <c r="F214" l="1"/>
  <c r="F105"/>
  <c r="F104" s="1"/>
  <c r="F103" s="1"/>
  <c r="F227"/>
  <c r="F226" s="1"/>
  <c r="F225" s="1"/>
  <c r="F560"/>
  <c r="F559" s="1"/>
  <c r="F558" s="1"/>
  <c r="F390"/>
  <c r="F389" s="1"/>
  <c r="F359"/>
  <c r="F578"/>
  <c r="F523"/>
  <c r="F522" s="1"/>
  <c r="F521" s="1"/>
  <c r="F174"/>
  <c r="F353"/>
  <c r="F325"/>
  <c r="F272"/>
  <c r="F252" s="1"/>
  <c r="F568"/>
  <c r="F417"/>
  <c r="F416" s="1"/>
  <c r="F415" s="1"/>
  <c r="F414" s="1"/>
  <c r="F127"/>
  <c r="F110" s="1"/>
  <c r="F67"/>
  <c r="F487"/>
  <c r="F486" s="1"/>
  <c r="F485" s="1"/>
  <c r="F484" s="1"/>
  <c r="F451"/>
  <c r="F450" s="1"/>
  <c r="F449" s="1"/>
  <c r="F448" s="1"/>
  <c r="F310"/>
  <c r="F309" s="1"/>
  <c r="F299" s="1"/>
  <c r="F298" s="1"/>
  <c r="F182"/>
  <c r="F181" s="1"/>
  <c r="F183"/>
  <c r="F163"/>
  <c r="F66" l="1"/>
  <c r="F37" s="1"/>
  <c r="F213"/>
  <c r="F447"/>
  <c r="F446" s="1"/>
  <c r="F36" l="1"/>
  <c r="F602" s="1"/>
  <c r="D49" i="15"/>
  <c r="C49"/>
  <c r="D18"/>
  <c r="C18"/>
  <c r="C60" i="21"/>
  <c r="C48"/>
  <c r="C44"/>
  <c r="C18"/>
  <c r="C14"/>
  <c r="C16"/>
  <c r="C23"/>
  <c r="C26"/>
  <c r="C28"/>
  <c r="C32"/>
  <c r="C34"/>
  <c r="C36"/>
  <c r="C40"/>
  <c r="C51"/>
  <c r="C53"/>
  <c r="C54"/>
  <c r="C62"/>
  <c r="C52" l="1"/>
  <c r="C43" s="1"/>
  <c r="C42" s="1"/>
  <c r="C13"/>
  <c r="D70" i="18"/>
  <c r="D72"/>
  <c r="C64" i="21" l="1"/>
  <c r="D19" i="18" l="1"/>
  <c r="C19"/>
  <c r="D20"/>
  <c r="C20"/>
  <c r="E310" i="17"/>
  <c r="F322"/>
  <c r="F321" s="1"/>
  <c r="F320" s="1"/>
  <c r="E322"/>
  <c r="E321" s="1"/>
  <c r="E320" s="1"/>
  <c r="E315"/>
  <c r="G412" i="16"/>
  <c r="F412"/>
  <c r="G438"/>
  <c r="G437" s="1"/>
  <c r="G436" s="1"/>
  <c r="F438"/>
  <c r="F437"/>
  <c r="F436" s="1"/>
  <c r="D51" i="15"/>
  <c r="C51"/>
  <c r="E506" i="17" l="1"/>
  <c r="F506"/>
  <c r="F445" l="1"/>
  <c r="E445"/>
  <c r="E442"/>
  <c r="F443"/>
  <c r="E443"/>
  <c r="F394"/>
  <c r="F393" s="1"/>
  <c r="E394"/>
  <c r="E393" s="1"/>
  <c r="F349"/>
  <c r="F348" s="1"/>
  <c r="F347" s="1"/>
  <c r="F518" s="1"/>
  <c r="E349"/>
  <c r="E348" s="1"/>
  <c r="E347" s="1"/>
  <c r="E518" s="1"/>
  <c r="F326"/>
  <c r="F325" s="1"/>
  <c r="F324" s="1"/>
  <c r="E326"/>
  <c r="E325" s="1"/>
  <c r="E324" s="1"/>
  <c r="F299"/>
  <c r="F298" s="1"/>
  <c r="E299"/>
  <c r="E298" s="1"/>
  <c r="F246"/>
  <c r="F245" s="1"/>
  <c r="E246"/>
  <c r="E245" s="1"/>
  <c r="F145"/>
  <c r="F144" s="1"/>
  <c r="F143" s="1"/>
  <c r="F142" s="1"/>
  <c r="F141" s="1"/>
  <c r="F140" s="1"/>
  <c r="E145"/>
  <c r="E144" s="1"/>
  <c r="E143" s="1"/>
  <c r="E142" s="1"/>
  <c r="E141" s="1"/>
  <c r="E140" s="1"/>
  <c r="F138"/>
  <c r="E138"/>
  <c r="G275" i="16"/>
  <c r="G274" s="1"/>
  <c r="G273" s="1"/>
  <c r="F275"/>
  <c r="F274" s="1"/>
  <c r="F273" s="1"/>
  <c r="G329"/>
  <c r="F329"/>
  <c r="G442"/>
  <c r="G441" s="1"/>
  <c r="G440" s="1"/>
  <c r="F442"/>
  <c r="F441" s="1"/>
  <c r="F440" s="1"/>
  <c r="G415"/>
  <c r="G414" s="1"/>
  <c r="F415"/>
  <c r="F414"/>
  <c r="G327"/>
  <c r="F327"/>
  <c r="G289"/>
  <c r="G288" s="1"/>
  <c r="F289"/>
  <c r="F288" s="1"/>
  <c r="G239"/>
  <c r="G238" s="1"/>
  <c r="F239"/>
  <c r="F238"/>
  <c r="G138"/>
  <c r="G137" s="1"/>
  <c r="G136" s="1"/>
  <c r="G135" s="1"/>
  <c r="G134" s="1"/>
  <c r="G133" s="1"/>
  <c r="G514" s="1"/>
  <c r="F138"/>
  <c r="F137" s="1"/>
  <c r="F136" s="1"/>
  <c r="F135" s="1"/>
  <c r="F134" s="1"/>
  <c r="F133" s="1"/>
  <c r="F514" s="1"/>
  <c r="G131"/>
  <c r="F131"/>
  <c r="D50" i="15"/>
  <c r="C50"/>
  <c r="D59"/>
  <c r="C59"/>
  <c r="E507" i="17" l="1"/>
  <c r="E296"/>
  <c r="F507"/>
  <c r="F296"/>
  <c r="F442"/>
  <c r="C43" i="15"/>
  <c r="C42" s="1"/>
  <c r="D43"/>
  <c r="D69" i="18" l="1"/>
  <c r="D68" s="1"/>
  <c r="C71"/>
  <c r="C69"/>
  <c r="F249" i="17"/>
  <c r="F248" s="1"/>
  <c r="E249"/>
  <c r="E248" s="1"/>
  <c r="F241"/>
  <c r="F240" s="1"/>
  <c r="F239" s="1"/>
  <c r="E241"/>
  <c r="E240" s="1"/>
  <c r="E239" s="1"/>
  <c r="E238" s="1"/>
  <c r="G242" i="16"/>
  <c r="G241" s="1"/>
  <c r="F242"/>
  <c r="F241" s="1"/>
  <c r="G234"/>
  <c r="G233" s="1"/>
  <c r="G232" s="1"/>
  <c r="G231" s="1"/>
  <c r="F234"/>
  <c r="F233" s="1"/>
  <c r="F232" s="1"/>
  <c r="F231" s="1"/>
  <c r="C68" i="18" l="1"/>
  <c r="E244" i="17"/>
  <c r="E243" s="1"/>
  <c r="E237" s="1"/>
  <c r="F244"/>
  <c r="F243" s="1"/>
  <c r="F238"/>
  <c r="F543"/>
  <c r="E543"/>
  <c r="F237" i="16"/>
  <c r="F236" s="1"/>
  <c r="F230" s="1"/>
  <c r="G237"/>
  <c r="G236" s="1"/>
  <c r="D66" i="18"/>
  <c r="C66"/>
  <c r="D54"/>
  <c r="D46"/>
  <c r="C46"/>
  <c r="D39"/>
  <c r="C39"/>
  <c r="F237" i="17" l="1"/>
  <c r="F367" l="1"/>
  <c r="E367"/>
  <c r="F308"/>
  <c r="F307" s="1"/>
  <c r="E308"/>
  <c r="E307" s="1"/>
  <c r="F236"/>
  <c r="F235" s="1"/>
  <c r="F234" s="1"/>
  <c r="E236"/>
  <c r="E235" s="1"/>
  <c r="E234" s="1"/>
  <c r="F232"/>
  <c r="F231" s="1"/>
  <c r="F229"/>
  <c r="F228" s="1"/>
  <c r="E232"/>
  <c r="E231" s="1"/>
  <c r="E229"/>
  <c r="E228" s="1"/>
  <c r="F200"/>
  <c r="F199" s="1"/>
  <c r="F198" s="1"/>
  <c r="F197" s="1"/>
  <c r="E200"/>
  <c r="E199" s="1"/>
  <c r="E198" s="1"/>
  <c r="E197" s="1"/>
  <c r="F156"/>
  <c r="F155" s="1"/>
  <c r="F154" s="1"/>
  <c r="F153" s="1"/>
  <c r="E156"/>
  <c r="E155" s="1"/>
  <c r="E154" s="1"/>
  <c r="E153" s="1"/>
  <c r="F110"/>
  <c r="E110"/>
  <c r="F91"/>
  <c r="E91"/>
  <c r="F81"/>
  <c r="E81"/>
  <c r="F79"/>
  <c r="E79"/>
  <c r="F77"/>
  <c r="E77"/>
  <c r="E70"/>
  <c r="F61"/>
  <c r="E61"/>
  <c r="F56"/>
  <c r="E56"/>
  <c r="F54"/>
  <c r="E54"/>
  <c r="F43"/>
  <c r="E43"/>
  <c r="F29"/>
  <c r="E29"/>
  <c r="F26"/>
  <c r="E26"/>
  <c r="F495" l="1"/>
  <c r="G68" i="18" s="1"/>
  <c r="F544" i="17"/>
  <c r="E495"/>
  <c r="F68" i="18" s="1"/>
  <c r="E544" i="17"/>
  <c r="F227"/>
  <c r="E227"/>
  <c r="G528" i="16"/>
  <c r="F528"/>
  <c r="E226" i="17" l="1"/>
  <c r="E494" s="1"/>
  <c r="F66" i="18" s="1"/>
  <c r="F67" s="1"/>
  <c r="E542" i="17"/>
  <c r="F226"/>
  <c r="F494" s="1"/>
  <c r="G66" i="18" s="1"/>
  <c r="G67" s="1"/>
  <c r="F542" i="17"/>
  <c r="F228" i="16" l="1"/>
  <c r="F227" s="1"/>
  <c r="G228"/>
  <c r="G227" s="1"/>
  <c r="G477"/>
  <c r="G424"/>
  <c r="G423" s="1"/>
  <c r="F424"/>
  <c r="F423" s="1"/>
  <c r="G222"/>
  <c r="G221" s="1"/>
  <c r="G225"/>
  <c r="G224" s="1"/>
  <c r="G230"/>
  <c r="F225"/>
  <c r="F224" s="1"/>
  <c r="F222"/>
  <c r="F221" s="1"/>
  <c r="G193"/>
  <c r="G192" s="1"/>
  <c r="G191" s="1"/>
  <c r="G190" s="1"/>
  <c r="F193"/>
  <c r="F192" s="1"/>
  <c r="F191" s="1"/>
  <c r="F190" s="1"/>
  <c r="G149"/>
  <c r="G148" s="1"/>
  <c r="G147" s="1"/>
  <c r="G146" s="1"/>
  <c r="F149"/>
  <c r="F148" s="1"/>
  <c r="F147" s="1"/>
  <c r="F146" s="1"/>
  <c r="G220" l="1"/>
  <c r="G219" s="1"/>
  <c r="F220"/>
  <c r="F219" s="1"/>
  <c r="D40" i="15" l="1"/>
  <c r="C40"/>
  <c r="D36"/>
  <c r="C36"/>
  <c r="D34"/>
  <c r="C34"/>
  <c r="D32"/>
  <c r="C32"/>
  <c r="D28"/>
  <c r="C28"/>
  <c r="D26"/>
  <c r="C26"/>
  <c r="D23"/>
  <c r="C23"/>
  <c r="D19"/>
  <c r="C19"/>
  <c r="D17"/>
  <c r="C17"/>
  <c r="D15"/>
  <c r="C15"/>
  <c r="C14" l="1"/>
  <c r="D14"/>
  <c r="D64" i="18" l="1"/>
  <c r="C64"/>
  <c r="F463" i="17" l="1"/>
  <c r="F462" s="1"/>
  <c r="F461" s="1"/>
  <c r="F460" s="1"/>
  <c r="F493" s="1"/>
  <c r="G64" i="18" s="1"/>
  <c r="G65" s="1"/>
  <c r="E463" i="17"/>
  <c r="E462" s="1"/>
  <c r="E461" s="1"/>
  <c r="E460" s="1"/>
  <c r="E493" s="1"/>
  <c r="F64" i="18" s="1"/>
  <c r="F65" s="1"/>
  <c r="F221" i="17"/>
  <c r="F220" s="1"/>
  <c r="E221"/>
  <c r="E220" s="1"/>
  <c r="F215"/>
  <c r="F214" s="1"/>
  <c r="E215"/>
  <c r="E214" s="1"/>
  <c r="G347" i="16"/>
  <c r="G346" s="1"/>
  <c r="G345" s="1"/>
  <c r="G344" s="1"/>
  <c r="F347"/>
  <c r="F346" s="1"/>
  <c r="F345" s="1"/>
  <c r="F344" s="1"/>
  <c r="G214"/>
  <c r="G213" s="1"/>
  <c r="F214"/>
  <c r="F213" s="1"/>
  <c r="G208"/>
  <c r="G207" s="1"/>
  <c r="F208"/>
  <c r="F207" s="1"/>
  <c r="F541" i="17" l="1"/>
  <c r="E541"/>
  <c r="G62" i="18" l="1"/>
  <c r="G63" s="1"/>
  <c r="D62"/>
  <c r="C62"/>
  <c r="D59"/>
  <c r="C59"/>
  <c r="D57"/>
  <c r="C57"/>
  <c r="D55"/>
  <c r="C55"/>
  <c r="D53"/>
  <c r="C53"/>
  <c r="D51"/>
  <c r="C51"/>
  <c r="D49"/>
  <c r="C49"/>
  <c r="D43"/>
  <c r="C43"/>
  <c r="D41"/>
  <c r="C41"/>
  <c r="D36"/>
  <c r="C36"/>
  <c r="D24"/>
  <c r="C24"/>
  <c r="D15"/>
  <c r="C15"/>
  <c r="F470" i="17"/>
  <c r="F469" s="1"/>
  <c r="F468" s="1"/>
  <c r="F467" s="1"/>
  <c r="F466" s="1"/>
  <c r="F465" s="1"/>
  <c r="E470"/>
  <c r="E469" s="1"/>
  <c r="E468" s="1"/>
  <c r="E467" s="1"/>
  <c r="E466" s="1"/>
  <c r="E465" s="1"/>
  <c r="F458"/>
  <c r="E458"/>
  <c r="F456"/>
  <c r="E456"/>
  <c r="F440"/>
  <c r="F439" s="1"/>
  <c r="E440"/>
  <c r="E439" s="1"/>
  <c r="F449"/>
  <c r="F448" s="1"/>
  <c r="E449"/>
  <c r="E448" s="1"/>
  <c r="F435"/>
  <c r="F434" s="1"/>
  <c r="E435"/>
  <c r="E434" s="1"/>
  <c r="F428"/>
  <c r="F427" s="1"/>
  <c r="F426" s="1"/>
  <c r="E428"/>
  <c r="E427" s="1"/>
  <c r="E426" s="1"/>
  <c r="F424"/>
  <c r="F423" s="1"/>
  <c r="F422" s="1"/>
  <c r="F532" s="1"/>
  <c r="E424"/>
  <c r="E423" s="1"/>
  <c r="E422" s="1"/>
  <c r="E532" s="1"/>
  <c r="F419"/>
  <c r="F418" s="1"/>
  <c r="E419"/>
  <c r="E418" s="1"/>
  <c r="F414"/>
  <c r="F413" s="1"/>
  <c r="F412" s="1"/>
  <c r="F513" s="1"/>
  <c r="E414"/>
  <c r="E413" s="1"/>
  <c r="E412" s="1"/>
  <c r="E513" s="1"/>
  <c r="F408"/>
  <c r="F407" s="1"/>
  <c r="F406" s="1"/>
  <c r="F405" s="1"/>
  <c r="E408"/>
  <c r="E407" s="1"/>
  <c r="E406" s="1"/>
  <c r="E405" s="1"/>
  <c r="F401"/>
  <c r="F400" s="1"/>
  <c r="F399" s="1"/>
  <c r="F516" s="1"/>
  <c r="E401"/>
  <c r="E400" s="1"/>
  <c r="E399" s="1"/>
  <c r="E516" s="1"/>
  <c r="F387"/>
  <c r="F386" s="1"/>
  <c r="E387"/>
  <c r="E386" s="1"/>
  <c r="F397"/>
  <c r="F396" s="1"/>
  <c r="E397"/>
  <c r="E396" s="1"/>
  <c r="F380"/>
  <c r="F379" s="1"/>
  <c r="E380"/>
  <c r="E379" s="1"/>
  <c r="F377"/>
  <c r="E377"/>
  <c r="F375"/>
  <c r="E375"/>
  <c r="F373"/>
  <c r="E373"/>
  <c r="F370"/>
  <c r="E370"/>
  <c r="F368"/>
  <c r="E368"/>
  <c r="F366"/>
  <c r="E366"/>
  <c r="F360"/>
  <c r="F359" s="1"/>
  <c r="F358" s="1"/>
  <c r="F512" s="1"/>
  <c r="E360"/>
  <c r="E359" s="1"/>
  <c r="E358" s="1"/>
  <c r="E512" s="1"/>
  <c r="F356"/>
  <c r="F355" s="1"/>
  <c r="F354" s="1"/>
  <c r="F353" s="1"/>
  <c r="E356"/>
  <c r="E355" s="1"/>
  <c r="E354" s="1"/>
  <c r="E353" s="1"/>
  <c r="F345"/>
  <c r="F344" s="1"/>
  <c r="F343" s="1"/>
  <c r="F342" s="1"/>
  <c r="E345"/>
  <c r="E344" s="1"/>
  <c r="E343" s="1"/>
  <c r="E342" s="1"/>
  <c r="F340"/>
  <c r="F339" s="1"/>
  <c r="E340"/>
  <c r="E339" s="1"/>
  <c r="F337"/>
  <c r="F336" s="1"/>
  <c r="E337"/>
  <c r="E336" s="1"/>
  <c r="F333"/>
  <c r="F332" s="1"/>
  <c r="F331" s="1"/>
  <c r="E333"/>
  <c r="E332" s="1"/>
  <c r="E331" s="1"/>
  <c r="F315"/>
  <c r="F314" s="1"/>
  <c r="E314"/>
  <c r="F312"/>
  <c r="F311" s="1"/>
  <c r="E312"/>
  <c r="E311" s="1"/>
  <c r="F318"/>
  <c r="F317" s="1"/>
  <c r="E318"/>
  <c r="E317" s="1"/>
  <c r="F305"/>
  <c r="F304" s="1"/>
  <c r="E305"/>
  <c r="E304" s="1"/>
  <c r="F302"/>
  <c r="F301" s="1"/>
  <c r="E302"/>
  <c r="E301" s="1"/>
  <c r="F289"/>
  <c r="F288" s="1"/>
  <c r="E289"/>
  <c r="E288" s="1"/>
  <c r="F286"/>
  <c r="F285" s="1"/>
  <c r="E286"/>
  <c r="E285" s="1"/>
  <c r="F292"/>
  <c r="F291" s="1"/>
  <c r="E292"/>
  <c r="E291" s="1"/>
  <c r="F282"/>
  <c r="F281" s="1"/>
  <c r="E282"/>
  <c r="E281" s="1"/>
  <c r="F279"/>
  <c r="F278" s="1"/>
  <c r="E279"/>
  <c r="E278" s="1"/>
  <c r="F271"/>
  <c r="F270" s="1"/>
  <c r="F269" s="1"/>
  <c r="E271"/>
  <c r="E270" s="1"/>
  <c r="E269" s="1"/>
  <c r="F266"/>
  <c r="F265" s="1"/>
  <c r="F264" s="1"/>
  <c r="F520" s="1"/>
  <c r="E266"/>
  <c r="E265" s="1"/>
  <c r="E264" s="1"/>
  <c r="E520" s="1"/>
  <c r="F262"/>
  <c r="F261" s="1"/>
  <c r="F260" s="1"/>
  <c r="E262"/>
  <c r="E261" s="1"/>
  <c r="E260" s="1"/>
  <c r="F255"/>
  <c r="F254" s="1"/>
  <c r="F253" s="1"/>
  <c r="F252" s="1"/>
  <c r="F251" s="1"/>
  <c r="E255"/>
  <c r="E254" s="1"/>
  <c r="E253" s="1"/>
  <c r="E252" s="1"/>
  <c r="E251" s="1"/>
  <c r="F224"/>
  <c r="F223" s="1"/>
  <c r="F219" s="1"/>
  <c r="E224"/>
  <c r="E223" s="1"/>
  <c r="E219" s="1"/>
  <c r="E218" s="1"/>
  <c r="E217" s="1"/>
  <c r="F212"/>
  <c r="F211" s="1"/>
  <c r="E212"/>
  <c r="E211" s="1"/>
  <c r="F209"/>
  <c r="F208" s="1"/>
  <c r="E209"/>
  <c r="E208" s="1"/>
  <c r="F206"/>
  <c r="E206"/>
  <c r="E205" s="1"/>
  <c r="F195"/>
  <c r="F194" s="1"/>
  <c r="F193" s="1"/>
  <c r="E195"/>
  <c r="E194" s="1"/>
  <c r="E193" s="1"/>
  <c r="F188"/>
  <c r="F187" s="1"/>
  <c r="F186" s="1"/>
  <c r="F538" s="1"/>
  <c r="E188"/>
  <c r="E187" s="1"/>
  <c r="E186" s="1"/>
  <c r="E538" s="1"/>
  <c r="F184"/>
  <c r="F183" s="1"/>
  <c r="F182" s="1"/>
  <c r="E184"/>
  <c r="E183" s="1"/>
  <c r="E182" s="1"/>
  <c r="F178"/>
  <c r="F177" s="1"/>
  <c r="E178"/>
  <c r="E177" s="1"/>
  <c r="F175"/>
  <c r="F174" s="1"/>
  <c r="E175"/>
  <c r="E174" s="1"/>
  <c r="F169"/>
  <c r="F168" s="1"/>
  <c r="F167" s="1"/>
  <c r="F166" s="1"/>
  <c r="F165" s="1"/>
  <c r="E169"/>
  <c r="E168" s="1"/>
  <c r="E167" s="1"/>
  <c r="E166" s="1"/>
  <c r="E165" s="1"/>
  <c r="F163"/>
  <c r="F162" s="1"/>
  <c r="F161" s="1"/>
  <c r="F160" s="1"/>
  <c r="F159" s="1"/>
  <c r="E163"/>
  <c r="E162" s="1"/>
  <c r="E161" s="1"/>
  <c r="E160" s="1"/>
  <c r="E159" s="1"/>
  <c r="F151"/>
  <c r="F150" s="1"/>
  <c r="F149" s="1"/>
  <c r="F148" s="1"/>
  <c r="F147" s="1"/>
  <c r="E151"/>
  <c r="E150" s="1"/>
  <c r="E149" s="1"/>
  <c r="E148" s="1"/>
  <c r="E147" s="1"/>
  <c r="F133"/>
  <c r="E133"/>
  <c r="F131"/>
  <c r="E131"/>
  <c r="F128"/>
  <c r="E128"/>
  <c r="F126"/>
  <c r="E126"/>
  <c r="F123"/>
  <c r="E123"/>
  <c r="F121"/>
  <c r="E121"/>
  <c r="F118"/>
  <c r="E118"/>
  <c r="F116"/>
  <c r="E116"/>
  <c r="F136"/>
  <c r="F135" s="1"/>
  <c r="E136"/>
  <c r="E135" s="1"/>
  <c r="F112"/>
  <c r="F111" s="1"/>
  <c r="E112"/>
  <c r="E111" s="1"/>
  <c r="F109"/>
  <c r="F108" s="1"/>
  <c r="E109"/>
  <c r="E108" s="1"/>
  <c r="F106"/>
  <c r="E106"/>
  <c r="F104"/>
  <c r="E104"/>
  <c r="F100"/>
  <c r="E100"/>
  <c r="F98"/>
  <c r="E98"/>
  <c r="F93"/>
  <c r="F92" s="1"/>
  <c r="E93"/>
  <c r="E92" s="1"/>
  <c r="F90"/>
  <c r="F89" s="1"/>
  <c r="E90"/>
  <c r="E89" s="1"/>
  <c r="F85"/>
  <c r="F84" s="1"/>
  <c r="F83" s="1"/>
  <c r="E85"/>
  <c r="E84" s="1"/>
  <c r="E83" s="1"/>
  <c r="F80"/>
  <c r="E80"/>
  <c r="F78"/>
  <c r="E78"/>
  <c r="F76"/>
  <c r="E76"/>
  <c r="F72"/>
  <c r="F71" s="1"/>
  <c r="E72"/>
  <c r="E71" s="1"/>
  <c r="E69"/>
  <c r="E68" s="1"/>
  <c r="F69"/>
  <c r="F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G501" i="16"/>
  <c r="G500" s="1"/>
  <c r="F501"/>
  <c r="F500" s="1"/>
  <c r="G494"/>
  <c r="G493" s="1"/>
  <c r="G492" s="1"/>
  <c r="G491" s="1"/>
  <c r="G490" s="1"/>
  <c r="F494"/>
  <c r="F493" s="1"/>
  <c r="F492" s="1"/>
  <c r="F491" s="1"/>
  <c r="F490" s="1"/>
  <c r="G487"/>
  <c r="G486" s="1"/>
  <c r="F487"/>
  <c r="F486" s="1"/>
  <c r="G484"/>
  <c r="F484"/>
  <c r="G482"/>
  <c r="F482"/>
  <c r="G480"/>
  <c r="F480"/>
  <c r="F477"/>
  <c r="G475"/>
  <c r="F475"/>
  <c r="G473"/>
  <c r="F473"/>
  <c r="G467"/>
  <c r="G466" s="1"/>
  <c r="G465" s="1"/>
  <c r="F467"/>
  <c r="F466" s="1"/>
  <c r="F465" s="1"/>
  <c r="G463"/>
  <c r="G462" s="1"/>
  <c r="G461" s="1"/>
  <c r="G460" s="1"/>
  <c r="F463"/>
  <c r="F462" s="1"/>
  <c r="F461" s="1"/>
  <c r="F460" s="1"/>
  <c r="G456"/>
  <c r="G455" s="1"/>
  <c r="F456"/>
  <c r="F455" s="1"/>
  <c r="G453"/>
  <c r="G452" s="1"/>
  <c r="F453"/>
  <c r="F452" s="1"/>
  <c r="G449"/>
  <c r="G448" s="1"/>
  <c r="G447" s="1"/>
  <c r="F449"/>
  <c r="F448" s="1"/>
  <c r="F447" s="1"/>
  <c r="G431"/>
  <c r="G430" s="1"/>
  <c r="F431"/>
  <c r="F430" s="1"/>
  <c r="G428"/>
  <c r="G427" s="1"/>
  <c r="F428"/>
  <c r="F427" s="1"/>
  <c r="G434"/>
  <c r="G433" s="1"/>
  <c r="F434"/>
  <c r="F433" s="1"/>
  <c r="G421"/>
  <c r="G420" s="1"/>
  <c r="F421"/>
  <c r="F420" s="1"/>
  <c r="G418"/>
  <c r="G417" s="1"/>
  <c r="F418"/>
  <c r="F417" s="1"/>
  <c r="G405"/>
  <c r="G404" s="1"/>
  <c r="F405"/>
  <c r="F404" s="1"/>
  <c r="G402"/>
  <c r="G401" s="1"/>
  <c r="F402"/>
  <c r="F401" s="1"/>
  <c r="G408"/>
  <c r="G407" s="1"/>
  <c r="F408"/>
  <c r="F407" s="1"/>
  <c r="G398"/>
  <c r="G397" s="1"/>
  <c r="F398"/>
  <c r="F397" s="1"/>
  <c r="G395"/>
  <c r="G394" s="1"/>
  <c r="F395"/>
  <c r="F394" s="1"/>
  <c r="G386"/>
  <c r="G385" s="1"/>
  <c r="G384" s="1"/>
  <c r="F386"/>
  <c r="F385" s="1"/>
  <c r="F384" s="1"/>
  <c r="G382"/>
  <c r="G381" s="1"/>
  <c r="G380" s="1"/>
  <c r="G379" s="1"/>
  <c r="F382"/>
  <c r="F381" s="1"/>
  <c r="F380" s="1"/>
  <c r="F379" s="1"/>
  <c r="G376"/>
  <c r="G375" s="1"/>
  <c r="G374" s="1"/>
  <c r="G373" s="1"/>
  <c r="F376"/>
  <c r="F375" s="1"/>
  <c r="F374" s="1"/>
  <c r="F373" s="1"/>
  <c r="G371"/>
  <c r="G370" s="1"/>
  <c r="F371"/>
  <c r="F370" s="1"/>
  <c r="G368"/>
  <c r="F368"/>
  <c r="G366"/>
  <c r="F366"/>
  <c r="G364"/>
  <c r="F364"/>
  <c r="G361"/>
  <c r="G360" s="1"/>
  <c r="F361"/>
  <c r="F360" s="1"/>
  <c r="G354"/>
  <c r="G353" s="1"/>
  <c r="G352" s="1"/>
  <c r="G351" s="1"/>
  <c r="G350" s="1"/>
  <c r="G349" s="1"/>
  <c r="G523" s="1"/>
  <c r="H465" i="17" s="1"/>
  <c r="F354" i="16"/>
  <c r="F353" s="1"/>
  <c r="F352" s="1"/>
  <c r="F351" s="1"/>
  <c r="F350" s="1"/>
  <c r="F349" s="1"/>
  <c r="F523" s="1"/>
  <c r="G465" i="17" s="1"/>
  <c r="G342" i="16"/>
  <c r="F342"/>
  <c r="G340"/>
  <c r="F340"/>
  <c r="G326"/>
  <c r="F326"/>
  <c r="G324"/>
  <c r="G323" s="1"/>
  <c r="F324"/>
  <c r="F323" s="1"/>
  <c r="G333"/>
  <c r="G332" s="1"/>
  <c r="F333"/>
  <c r="F332" s="1"/>
  <c r="G318"/>
  <c r="G317" s="1"/>
  <c r="G316" s="1"/>
  <c r="F318"/>
  <c r="F317" s="1"/>
  <c r="F316" s="1"/>
  <c r="G314"/>
  <c r="G313" s="1"/>
  <c r="G312" s="1"/>
  <c r="G311" s="1"/>
  <c r="F314"/>
  <c r="F313" s="1"/>
  <c r="F312" s="1"/>
  <c r="F311" s="1"/>
  <c r="G309"/>
  <c r="G308" s="1"/>
  <c r="G307" s="1"/>
  <c r="G306" s="1"/>
  <c r="F309"/>
  <c r="F308" s="1"/>
  <c r="F307" s="1"/>
  <c r="F306" s="1"/>
  <c r="G303"/>
  <c r="G302" s="1"/>
  <c r="G301" s="1"/>
  <c r="G300" s="1"/>
  <c r="F303"/>
  <c r="F302" s="1"/>
  <c r="F301" s="1"/>
  <c r="F300" s="1"/>
  <c r="G296"/>
  <c r="G295" s="1"/>
  <c r="G294" s="1"/>
  <c r="F296"/>
  <c r="F295" s="1"/>
  <c r="F294" s="1"/>
  <c r="G282"/>
  <c r="G281" s="1"/>
  <c r="F282"/>
  <c r="F281" s="1"/>
  <c r="G292"/>
  <c r="G291" s="1"/>
  <c r="F292"/>
  <c r="F291" s="1"/>
  <c r="G271"/>
  <c r="G270" s="1"/>
  <c r="G269" s="1"/>
  <c r="F271"/>
  <c r="F270" s="1"/>
  <c r="F269" s="1"/>
  <c r="G264"/>
  <c r="G263" s="1"/>
  <c r="F264"/>
  <c r="F263" s="1"/>
  <c r="G259"/>
  <c r="G258" s="1"/>
  <c r="G257" s="1"/>
  <c r="F259"/>
  <c r="F258" s="1"/>
  <c r="F257" s="1"/>
  <c r="G255"/>
  <c r="G254" s="1"/>
  <c r="G253" s="1"/>
  <c r="F255"/>
  <c r="F254" s="1"/>
  <c r="F253" s="1"/>
  <c r="G248"/>
  <c r="G247" s="1"/>
  <c r="G246" s="1"/>
  <c r="G245" s="1"/>
  <c r="G244" s="1"/>
  <c r="F248"/>
  <c r="F247" s="1"/>
  <c r="F246" s="1"/>
  <c r="F245" s="1"/>
  <c r="F244" s="1"/>
  <c r="G217"/>
  <c r="G216" s="1"/>
  <c r="F217"/>
  <c r="F216" s="1"/>
  <c r="F205"/>
  <c r="F204" s="1"/>
  <c r="G205"/>
  <c r="G204" s="1"/>
  <c r="G202"/>
  <c r="G201" s="1"/>
  <c r="F202"/>
  <c r="F201" s="1"/>
  <c r="G199"/>
  <c r="G198" s="1"/>
  <c r="F199"/>
  <c r="G188"/>
  <c r="G187" s="1"/>
  <c r="G186" s="1"/>
  <c r="G185" s="1"/>
  <c r="G184" s="1"/>
  <c r="F188"/>
  <c r="F187" s="1"/>
  <c r="F186" s="1"/>
  <c r="F185" s="1"/>
  <c r="F184" s="1"/>
  <c r="G181"/>
  <c r="G180" s="1"/>
  <c r="G179" s="1"/>
  <c r="F181"/>
  <c r="F180" s="1"/>
  <c r="F179" s="1"/>
  <c r="G177"/>
  <c r="G176" s="1"/>
  <c r="G175" s="1"/>
  <c r="F177"/>
  <c r="F176" s="1"/>
  <c r="F175" s="1"/>
  <c r="G171"/>
  <c r="G170" s="1"/>
  <c r="F171"/>
  <c r="F170" s="1"/>
  <c r="G168"/>
  <c r="G167" s="1"/>
  <c r="F168"/>
  <c r="F167" s="1"/>
  <c r="G162"/>
  <c r="G161" s="1"/>
  <c r="G159" s="1"/>
  <c r="G158" s="1"/>
  <c r="F162"/>
  <c r="F161" s="1"/>
  <c r="F159" s="1"/>
  <c r="F158" s="1"/>
  <c r="G156"/>
  <c r="G155" s="1"/>
  <c r="G154" s="1"/>
  <c r="F156"/>
  <c r="F155" s="1"/>
  <c r="G144"/>
  <c r="G143" s="1"/>
  <c r="G142" s="1"/>
  <c r="G141" s="1"/>
  <c r="F144"/>
  <c r="F143" s="1"/>
  <c r="F142" s="1"/>
  <c r="F141" s="1"/>
  <c r="G126"/>
  <c r="F126"/>
  <c r="G124"/>
  <c r="F124"/>
  <c r="G121"/>
  <c r="F121"/>
  <c r="G119"/>
  <c r="F119"/>
  <c r="G116"/>
  <c r="F116"/>
  <c r="G114"/>
  <c r="F114"/>
  <c r="G111"/>
  <c r="F111"/>
  <c r="G109"/>
  <c r="F109"/>
  <c r="G129"/>
  <c r="G128" s="1"/>
  <c r="F129"/>
  <c r="F128" s="1"/>
  <c r="G105"/>
  <c r="G104" s="1"/>
  <c r="F105"/>
  <c r="F104" s="1"/>
  <c r="G102"/>
  <c r="F102"/>
  <c r="G100"/>
  <c r="F100"/>
  <c r="G96"/>
  <c r="F96"/>
  <c r="G94"/>
  <c r="F94"/>
  <c r="G89"/>
  <c r="G88" s="1"/>
  <c r="F89"/>
  <c r="F88" s="1"/>
  <c r="G87"/>
  <c r="G86" s="1"/>
  <c r="G85" s="1"/>
  <c r="F87"/>
  <c r="F86" s="1"/>
  <c r="F85" s="1"/>
  <c r="G81"/>
  <c r="G80" s="1"/>
  <c r="G79" s="1"/>
  <c r="G78" s="1"/>
  <c r="F81"/>
  <c r="F80" s="1"/>
  <c r="F79" s="1"/>
  <c r="F78" s="1"/>
  <c r="G76"/>
  <c r="F76"/>
  <c r="G74"/>
  <c r="F74"/>
  <c r="G72"/>
  <c r="F72"/>
  <c r="G68"/>
  <c r="G67" s="1"/>
  <c r="F68"/>
  <c r="F67" s="1"/>
  <c r="G65"/>
  <c r="G64" s="1"/>
  <c r="F65"/>
  <c r="F64" s="1"/>
  <c r="G59"/>
  <c r="G58" s="1"/>
  <c r="G57" s="1"/>
  <c r="G56" s="1"/>
  <c r="F59"/>
  <c r="F58" s="1"/>
  <c r="F57" s="1"/>
  <c r="F56" s="1"/>
  <c r="G54"/>
  <c r="G53" s="1"/>
  <c r="G51" s="1"/>
  <c r="G50" s="1"/>
  <c r="F54"/>
  <c r="F53" s="1"/>
  <c r="F51" s="1"/>
  <c r="F50" s="1"/>
  <c r="G48"/>
  <c r="F48"/>
  <c r="G46"/>
  <c r="F46"/>
  <c r="G41"/>
  <c r="G40" s="1"/>
  <c r="G39" s="1"/>
  <c r="G38" s="1"/>
  <c r="F41"/>
  <c r="F40" s="1"/>
  <c r="F39" s="1"/>
  <c r="F38" s="1"/>
  <c r="G34"/>
  <c r="G33" s="1"/>
  <c r="G32" s="1"/>
  <c r="G31" s="1"/>
  <c r="F34"/>
  <c r="F33" s="1"/>
  <c r="F32" s="1"/>
  <c r="F31" s="1"/>
  <c r="G29"/>
  <c r="G28" s="1"/>
  <c r="G27" s="1"/>
  <c r="G26" s="1"/>
  <c r="F29"/>
  <c r="F28" s="1"/>
  <c r="F27" s="1"/>
  <c r="F26" s="1"/>
  <c r="G23"/>
  <c r="F23"/>
  <c r="G21"/>
  <c r="F21"/>
  <c r="G19"/>
  <c r="F19"/>
  <c r="D42" i="15"/>
  <c r="D14" i="12"/>
  <c r="D17" s="1"/>
  <c r="C14"/>
  <c r="C17" s="1"/>
  <c r="E385" i="17" l="1"/>
  <c r="E438"/>
  <c r="F385"/>
  <c r="F514" s="1"/>
  <c r="F268" i="16"/>
  <c r="F267" s="1"/>
  <c r="F266" s="1"/>
  <c r="F280"/>
  <c r="F278" s="1"/>
  <c r="F277" s="1"/>
  <c r="F520" s="1"/>
  <c r="G382" i="17" s="1"/>
  <c r="G268" i="16"/>
  <c r="G267" s="1"/>
  <c r="G266" s="1"/>
  <c r="G280"/>
  <c r="F297" i="17"/>
  <c r="F504" s="1"/>
  <c r="E297"/>
  <c r="F413" i="16"/>
  <c r="G413"/>
  <c r="D14" i="18"/>
  <c r="D73" s="1"/>
  <c r="E505" i="17"/>
  <c r="E335"/>
  <c r="E330" s="1"/>
  <c r="E329" s="1"/>
  <c r="E277"/>
  <c r="E501" s="1"/>
  <c r="E284"/>
  <c r="E502" s="1"/>
  <c r="E514"/>
  <c r="F284"/>
  <c r="F502" s="1"/>
  <c r="E204"/>
  <c r="E203" s="1"/>
  <c r="E483" s="1"/>
  <c r="F46" i="18" s="1"/>
  <c r="F47" s="1"/>
  <c r="F400" i="16"/>
  <c r="G400"/>
  <c r="G197"/>
  <c r="G196" s="1"/>
  <c r="F140"/>
  <c r="F515" s="1"/>
  <c r="G147" i="17" s="1"/>
  <c r="G140" i="16"/>
  <c r="G515" s="1"/>
  <c r="H147" i="17" s="1"/>
  <c r="F103"/>
  <c r="E97"/>
  <c r="E96" s="1"/>
  <c r="E95" s="1"/>
  <c r="F115"/>
  <c r="F120"/>
  <c r="E52"/>
  <c r="E51" s="1"/>
  <c r="E50" s="1"/>
  <c r="E67"/>
  <c r="E524" s="1"/>
  <c r="F75"/>
  <c r="F74" s="1"/>
  <c r="F525" s="1"/>
  <c r="F97"/>
  <c r="F96" s="1"/>
  <c r="F95" s="1"/>
  <c r="E103"/>
  <c r="E125"/>
  <c r="F125"/>
  <c r="E115"/>
  <c r="F173"/>
  <c r="F534" s="1"/>
  <c r="G499" i="16"/>
  <c r="G498" s="1"/>
  <c r="G497" s="1"/>
  <c r="G496" s="1"/>
  <c r="G489" s="1"/>
  <c r="F84"/>
  <c r="F83" s="1"/>
  <c r="F93"/>
  <c r="F92" s="1"/>
  <c r="F91" s="1"/>
  <c r="F174"/>
  <c r="F173" s="1"/>
  <c r="G262"/>
  <c r="G261" s="1"/>
  <c r="G84"/>
  <c r="G83" s="1"/>
  <c r="F99"/>
  <c r="G479"/>
  <c r="F472"/>
  <c r="F479"/>
  <c r="F108"/>
  <c r="F459"/>
  <c r="F458" s="1"/>
  <c r="F113"/>
  <c r="G93"/>
  <c r="G92" s="1"/>
  <c r="G91" s="1"/>
  <c r="G472"/>
  <c r="G459"/>
  <c r="G458" s="1"/>
  <c r="F123"/>
  <c r="F339"/>
  <c r="F338" s="1"/>
  <c r="F337" s="1"/>
  <c r="E120" i="17"/>
  <c r="F433"/>
  <c r="F503" s="1"/>
  <c r="F205"/>
  <c r="F310"/>
  <c r="F505" s="1"/>
  <c r="E372"/>
  <c r="E455"/>
  <c r="E454" s="1"/>
  <c r="E437"/>
  <c r="F277"/>
  <c r="F501" s="1"/>
  <c r="F335"/>
  <c r="F509" s="1"/>
  <c r="F365"/>
  <c r="F27"/>
  <c r="F23" s="1"/>
  <c r="F22" s="1"/>
  <c r="F52"/>
  <c r="F51" s="1"/>
  <c r="F50" s="1"/>
  <c r="E173"/>
  <c r="E172" s="1"/>
  <c r="E488" s="1"/>
  <c r="F55" i="18" s="1"/>
  <c r="F56" s="1"/>
  <c r="E27" i="17"/>
  <c r="E23" s="1"/>
  <c r="F39"/>
  <c r="F38" s="1"/>
  <c r="F37" s="1"/>
  <c r="E508"/>
  <c r="F438"/>
  <c r="F437" s="1"/>
  <c r="F455"/>
  <c r="F454" s="1"/>
  <c r="G393" i="16"/>
  <c r="F212"/>
  <c r="F211" s="1"/>
  <c r="F210" s="1"/>
  <c r="G212"/>
  <c r="G211" s="1"/>
  <c r="G210" s="1"/>
  <c r="G363"/>
  <c r="G359" s="1"/>
  <c r="G358" s="1"/>
  <c r="G123"/>
  <c r="G99"/>
  <c r="F426"/>
  <c r="F198"/>
  <c r="F197" s="1"/>
  <c r="F196" s="1"/>
  <c r="F252"/>
  <c r="G322"/>
  <c r="G321" s="1"/>
  <c r="G320" s="1"/>
  <c r="F63"/>
  <c r="F18"/>
  <c r="F17" s="1"/>
  <c r="F16" s="1"/>
  <c r="F45"/>
  <c r="F44" s="1"/>
  <c r="F43" s="1"/>
  <c r="G113"/>
  <c r="G252"/>
  <c r="G305"/>
  <c r="G45"/>
  <c r="G44" s="1"/>
  <c r="G43" s="1"/>
  <c r="F118"/>
  <c r="F166"/>
  <c r="F165" s="1"/>
  <c r="F164" s="1"/>
  <c r="F262"/>
  <c r="F261" s="1"/>
  <c r="G426"/>
  <c r="G18"/>
  <c r="G17" s="1"/>
  <c r="G16" s="1"/>
  <c r="C14" i="18"/>
  <c r="C73" s="1"/>
  <c r="F88" i="17"/>
  <c r="F87" s="1"/>
  <c r="F487" s="1"/>
  <c r="G53" i="18" s="1"/>
  <c r="G54" s="1"/>
  <c r="E535" i="17"/>
  <c r="E268"/>
  <c r="F535"/>
  <c r="F268"/>
  <c r="F489" s="1"/>
  <c r="G57" i="18" s="1"/>
  <c r="G58" s="1"/>
  <c r="E88" i="17"/>
  <c r="E87" s="1"/>
  <c r="F508"/>
  <c r="F130"/>
  <c r="F372"/>
  <c r="E39"/>
  <c r="E38" s="1"/>
  <c r="E37" s="1"/>
  <c r="E75"/>
  <c r="E74" s="1"/>
  <c r="E525" s="1"/>
  <c r="E130"/>
  <c r="E365"/>
  <c r="E433"/>
  <c r="E503" s="1"/>
  <c r="F393" i="16"/>
  <c r="G63"/>
  <c r="F451"/>
  <c r="G71"/>
  <c r="G70" s="1"/>
  <c r="G108"/>
  <c r="G118"/>
  <c r="F363"/>
  <c r="F359" s="1"/>
  <c r="F358" s="1"/>
  <c r="G339"/>
  <c r="G338" s="1"/>
  <c r="G337" s="1"/>
  <c r="F499"/>
  <c r="F498" s="1"/>
  <c r="F497" s="1"/>
  <c r="F496" s="1"/>
  <c r="F489" s="1"/>
  <c r="F160"/>
  <c r="F305"/>
  <c r="F322"/>
  <c r="F321" s="1"/>
  <c r="F320" s="1"/>
  <c r="D61" i="15"/>
  <c r="G510" i="16" s="1"/>
  <c r="G505"/>
  <c r="G507" s="1"/>
  <c r="G166"/>
  <c r="G165" s="1"/>
  <c r="G164" s="1"/>
  <c r="F154"/>
  <c r="F153"/>
  <c r="F152" s="1"/>
  <c r="G25"/>
  <c r="G52"/>
  <c r="G174"/>
  <c r="G173" s="1"/>
  <c r="E17" i="17"/>
  <c r="E528"/>
  <c r="F17"/>
  <c r="E537"/>
  <c r="E181"/>
  <c r="E192"/>
  <c r="E191" s="1"/>
  <c r="E519"/>
  <c r="E259"/>
  <c r="E479" s="1"/>
  <c r="F36" i="18" s="1"/>
  <c r="F37" s="1"/>
  <c r="E530" i="17"/>
  <c r="E82"/>
  <c r="E484" s="1"/>
  <c r="F49" i="18" s="1"/>
  <c r="F50" s="1"/>
  <c r="F515" i="17"/>
  <c r="F530"/>
  <c r="F82"/>
  <c r="F484" s="1"/>
  <c r="G49" i="18" s="1"/>
  <c r="G50" s="1"/>
  <c r="F528" i="17"/>
  <c r="F218"/>
  <c r="F217" s="1"/>
  <c r="F67"/>
  <c r="F537"/>
  <c r="F181"/>
  <c r="F539"/>
  <c r="F192"/>
  <c r="F191" s="1"/>
  <c r="F519"/>
  <c r="F259"/>
  <c r="E515"/>
  <c r="E383"/>
  <c r="E382" s="1"/>
  <c r="E411"/>
  <c r="E417"/>
  <c r="E421"/>
  <c r="E486" s="1"/>
  <c r="F51" i="18" s="1"/>
  <c r="F52" s="1"/>
  <c r="F411" i="17"/>
  <c r="F417"/>
  <c r="F421"/>
  <c r="F486" s="1"/>
  <c r="G51" i="18" s="1"/>
  <c r="G52" s="1"/>
  <c r="F25" i="16"/>
  <c r="F15" s="1"/>
  <c r="F14" s="1"/>
  <c r="F378"/>
  <c r="G153"/>
  <c r="G152" s="1"/>
  <c r="G160"/>
  <c r="G451"/>
  <c r="F52"/>
  <c r="F71"/>
  <c r="F70" s="1"/>
  <c r="G378"/>
  <c r="G278"/>
  <c r="G277" s="1"/>
  <c r="E534" i="17" l="1"/>
  <c r="E114"/>
  <c r="F114"/>
  <c r="F102" s="1"/>
  <c r="E295"/>
  <c r="E294" s="1"/>
  <c r="E102"/>
  <c r="E496" s="1"/>
  <c r="G520" i="16"/>
  <c r="H382" i="17" s="1"/>
  <c r="F107" i="16"/>
  <c r="F506" s="1"/>
  <c r="G107"/>
  <c r="G506" s="1"/>
  <c r="F411"/>
  <c r="F410" s="1"/>
  <c r="F416" i="17"/>
  <c r="F481" s="1"/>
  <c r="G41" i="18" s="1"/>
  <c r="G42" s="1"/>
  <c r="F523" i="17"/>
  <c r="E416"/>
  <c r="E410" s="1"/>
  <c r="E523"/>
  <c r="E364"/>
  <c r="E511" s="1"/>
  <c r="E509"/>
  <c r="E539"/>
  <c r="E352"/>
  <c r="E351" s="1"/>
  <c r="E202"/>
  <c r="F383"/>
  <c r="F382" s="1"/>
  <c r="F352"/>
  <c r="F351" s="1"/>
  <c r="E478"/>
  <c r="F30" i="18" s="1"/>
  <c r="F31" s="1"/>
  <c r="E489" i="17"/>
  <c r="F57" i="18" s="1"/>
  <c r="F58" s="1"/>
  <c r="E487" i="17"/>
  <c r="F53" i="18" s="1"/>
  <c r="F54" s="1"/>
  <c r="E328" i="17"/>
  <c r="E521"/>
  <c r="E453"/>
  <c r="E452" s="1"/>
  <c r="E451" s="1"/>
  <c r="F521"/>
  <c r="F453"/>
  <c r="F452" s="1"/>
  <c r="F451" s="1"/>
  <c r="F364"/>
  <c r="F363" s="1"/>
  <c r="F362" s="1"/>
  <c r="F295"/>
  <c r="F294" s="1"/>
  <c r="F330"/>
  <c r="F329" s="1"/>
  <c r="F328" s="1"/>
  <c r="F432"/>
  <c r="F431" s="1"/>
  <c r="F430" s="1"/>
  <c r="F204"/>
  <c r="F533"/>
  <c r="F172"/>
  <c r="F488" s="1"/>
  <c r="G55" i="18" s="1"/>
  <c r="G56" s="1"/>
  <c r="F392" i="16"/>
  <c r="F391" s="1"/>
  <c r="F390" s="1"/>
  <c r="F471"/>
  <c r="F470" s="1"/>
  <c r="F469" s="1"/>
  <c r="F446"/>
  <c r="F445" s="1"/>
  <c r="F444" s="1"/>
  <c r="G299"/>
  <c r="G521" s="1"/>
  <c r="H404" i="17" s="1"/>
  <c r="G251" i="16"/>
  <c r="G250" s="1"/>
  <c r="G518" s="1"/>
  <c r="H257" i="17" s="1"/>
  <c r="G392" i="16"/>
  <c r="G391" s="1"/>
  <c r="G390" s="1"/>
  <c r="F62"/>
  <c r="C61" i="15"/>
  <c r="F510" i="16" s="1"/>
  <c r="E276" i="17"/>
  <c r="E275" s="1"/>
  <c r="E533"/>
  <c r="E504"/>
  <c r="G471" i="16"/>
  <c r="G470" s="1"/>
  <c r="G469" s="1"/>
  <c r="G62"/>
  <c r="F299"/>
  <c r="F521" s="1"/>
  <c r="G404" i="17" s="1"/>
  <c r="G15" i="16"/>
  <c r="G14" s="1"/>
  <c r="F151"/>
  <c r="G446"/>
  <c r="G445" s="1"/>
  <c r="G444" s="1"/>
  <c r="F336"/>
  <c r="F335" s="1"/>
  <c r="F522" s="1"/>
  <c r="G451" i="17" s="1"/>
  <c r="G411" i="16"/>
  <c r="G410" s="1"/>
  <c r="E22" i="17"/>
  <c r="E491"/>
  <c r="F62" i="18" s="1"/>
  <c r="F63" s="1"/>
  <c r="E66" i="17"/>
  <c r="E482" s="1"/>
  <c r="F43" i="18" s="1"/>
  <c r="F44" s="1"/>
  <c r="G151" i="16"/>
  <c r="G98"/>
  <c r="F251"/>
  <c r="F250" s="1"/>
  <c r="F518" s="1"/>
  <c r="G257" i="17" s="1"/>
  <c r="F195" i="16"/>
  <c r="F183" s="1"/>
  <c r="F517" s="1"/>
  <c r="G190" i="17" s="1"/>
  <c r="G357" i="16"/>
  <c r="G356" s="1"/>
  <c r="F357"/>
  <c r="F356" s="1"/>
  <c r="E432" i="17"/>
  <c r="E431" s="1"/>
  <c r="E430" s="1"/>
  <c r="G195" i="16"/>
  <c r="G183" s="1"/>
  <c r="G517" s="1"/>
  <c r="H190" i="17" s="1"/>
  <c r="F505" i="16"/>
  <c r="F507" s="1"/>
  <c r="F509" s="1"/>
  <c r="F491" i="17"/>
  <c r="F276"/>
  <c r="F275" s="1"/>
  <c r="F479"/>
  <c r="G36" i="18" s="1"/>
  <c r="G37" s="1"/>
  <c r="F258" i="17"/>
  <c r="F257" s="1"/>
  <c r="F490"/>
  <c r="G59" i="18" s="1"/>
  <c r="G60" s="1"/>
  <c r="F180" i="17"/>
  <c r="F524"/>
  <c r="F66"/>
  <c r="E171"/>
  <c r="E258"/>
  <c r="E257" s="1"/>
  <c r="E490"/>
  <c r="F59" i="18" s="1"/>
  <c r="F60" s="1"/>
  <c r="E180" i="17"/>
  <c r="E527"/>
  <c r="E481" l="1"/>
  <c r="F41" i="18" s="1"/>
  <c r="F42" s="1"/>
  <c r="E545" i="17"/>
  <c r="F496"/>
  <c r="F545"/>
  <c r="F410"/>
  <c r="F98" i="16"/>
  <c r="F61" s="1"/>
  <c r="F37" s="1"/>
  <c r="G516"/>
  <c r="H158" i="17" s="1"/>
  <c r="F516" i="16"/>
  <c r="G158" i="17" s="1"/>
  <c r="F389" i="16"/>
  <c r="F519" s="1"/>
  <c r="G273" i="17" s="1"/>
  <c r="F478"/>
  <c r="G30" i="18" s="1"/>
  <c r="G31" s="1"/>
  <c r="E480" i="17"/>
  <c r="F39" i="18" s="1"/>
  <c r="F40" s="1"/>
  <c r="F477" i="17"/>
  <c r="G14" i="18" s="1"/>
  <c r="G15" s="1"/>
  <c r="F404" i="17"/>
  <c r="E547"/>
  <c r="F73" i="18" s="1"/>
  <c r="F75" s="1"/>
  <c r="E274" i="17"/>
  <c r="F480"/>
  <c r="G39" i="18" s="1"/>
  <c r="G40" s="1"/>
  <c r="E363" i="17"/>
  <c r="E362" s="1"/>
  <c r="F511"/>
  <c r="F547" s="1"/>
  <c r="G73" i="18" s="1"/>
  <c r="G75" s="1"/>
  <c r="F527" i="17"/>
  <c r="F203"/>
  <c r="F171"/>
  <c r="F158" s="1"/>
  <c r="E65"/>
  <c r="E16" s="1"/>
  <c r="G61" i="16"/>
  <c r="G37" s="1"/>
  <c r="E404" i="17"/>
  <c r="G389" i="16"/>
  <c r="G388" s="1"/>
  <c r="G336"/>
  <c r="G335" s="1"/>
  <c r="E546" i="17"/>
  <c r="E158"/>
  <c r="E190"/>
  <c r="F274"/>
  <c r="F273" s="1"/>
  <c r="F482"/>
  <c r="G43" i="18" s="1"/>
  <c r="G44" s="1"/>
  <c r="F65" i="17"/>
  <c r="F16" s="1"/>
  <c r="G513" i="16" l="1"/>
  <c r="G36"/>
  <c r="G503" s="1"/>
  <c r="G509" s="1"/>
  <c r="G511" s="1"/>
  <c r="F513"/>
  <c r="G16" i="17" s="1"/>
  <c r="F36" i="16"/>
  <c r="F388"/>
  <c r="E273" i="17"/>
  <c r="F546"/>
  <c r="E477"/>
  <c r="F14" i="18" s="1"/>
  <c r="F15" s="1"/>
  <c r="F483" i="17"/>
  <c r="G46" i="18" s="1"/>
  <c r="G47" s="1"/>
  <c r="F202" i="17"/>
  <c r="F190" s="1"/>
  <c r="F472" s="1"/>
  <c r="G519" i="16"/>
  <c r="H273" i="17" s="1"/>
  <c r="G522" i="16"/>
  <c r="H451" i="17" s="1"/>
  <c r="F524" i="16" l="1"/>
  <c r="G472" i="17" s="1"/>
  <c r="F497"/>
  <c r="F499" s="1"/>
  <c r="G274"/>
  <c r="E472"/>
  <c r="F503" i="16"/>
  <c r="E497" i="17"/>
  <c r="E549" s="1"/>
  <c r="G524" i="16"/>
  <c r="H472" i="17" s="1"/>
  <c r="F474" s="1"/>
  <c r="F511" i="16" l="1"/>
  <c r="E474" i="17"/>
  <c r="F549"/>
  <c r="E499"/>
  <c r="C16" i="3" l="1"/>
  <c r="C19" s="1"/>
</calcChain>
</file>

<file path=xl/sharedStrings.xml><?xml version="1.0" encoding="utf-8"?>
<sst xmlns="http://schemas.openxmlformats.org/spreadsheetml/2006/main" count="10202" uniqueCount="765">
  <si>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</si>
  <si>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</si>
  <si>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</si>
  <si>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</si>
  <si>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</si>
  <si>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</si>
  <si>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</si>
  <si>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</si>
  <si>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</si>
  <si>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</si>
  <si>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</si>
  <si>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</si>
  <si>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</si>
  <si>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</si>
  <si>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</si>
  <si>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</si>
  <si>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</si>
  <si>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</si>
  <si>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</si>
  <si>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</si>
  <si>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</si>
  <si>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</si>
  <si>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</si>
  <si>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</si>
  <si>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</si>
  <si>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</si>
  <si>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</si>
  <si>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</si>
  <si>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</si>
  <si>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</si>
  <si>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</si>
  <si>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</si>
  <si>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</si>
  <si>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</si>
  <si>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</si>
  <si>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</si>
  <si>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</si>
  <si>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</si>
  <si>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</si>
  <si>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</si>
  <si>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</si>
  <si>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</si>
  <si>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</si>
  <si>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</si>
  <si>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</si>
  <si>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</si>
  <si>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</si>
  <si>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</si>
  <si>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</si>
  <si>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</si>
  <si>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</si>
  <si>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</si>
  <si>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</si>
  <si>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</si>
  <si>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</si>
  <si>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</si>
  <si>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</si>
  <si>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</si>
  <si>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</si>
  <si>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</si>
  <si>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</si>
  <si>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</si>
  <si>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</si>
  <si>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</si>
  <si>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</si>
  <si>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</si>
  <si>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</si>
  <si>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</si>
  <si>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</si>
  <si>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</si>
  <si>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</si>
  <si>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</si>
  <si>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</si>
  <si>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</si>
  <si>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</si>
  <si>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</si>
  <si>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</si>
  <si>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</si>
  <si>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</si>
  <si>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</si>
  <si>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</si>
  <si>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</si>
  <si>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</si>
  <si>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</si>
  <si>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</si>
  <si>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</si>
  <si>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</si>
  <si>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</si>
  <si>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</si>
  <si>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</si>
  <si>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</si>
  <si>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</si>
  <si>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</si>
  <si>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</si>
  <si>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</si>
  <si>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</si>
  <si>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</si>
  <si>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</si>
  <si>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</si>
  <si>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</si>
  <si>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</si>
  <si>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</si>
  <si>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</si>
  <si>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</si>
  <si>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</si>
  <si>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</si>
  <si>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</si>
  <si>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</si>
  <si>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</si>
  <si>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</si>
  <si>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</si>
  <si>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</si>
  <si>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</si>
  <si>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</si>
  <si>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</si>
  <si>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</si>
  <si>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</si>
  <si>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</si>
  <si>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</si>
  <si>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</si>
  <si>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</si>
  <si>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</si>
  <si>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</si>
  <si>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</si>
  <si>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</si>
  <si>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</si>
  <si>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</si>
  <si>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</si>
  <si>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</si>
  <si>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</si>
  <si>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</si>
  <si>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</si>
  <si>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</si>
  <si>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</si>
  <si>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</si>
  <si>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</si>
  <si>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</si>
  <si>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</si>
  <si>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</si>
  <si>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</si>
  <si>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</si>
  <si>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</si>
  <si>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</si>
  <si>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</si>
  <si>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</si>
  <si>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</si>
  <si>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</si>
  <si>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</si>
  <si>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</si>
  <si>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</si>
  <si>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</si>
  <si>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</si>
  <si>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</si>
  <si>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</si>
  <si>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</si>
  <si>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</si>
  <si>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</si>
  <si>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</si>
  <si>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</si>
  <si>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</si>
  <si>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</si>
  <si>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</si>
  <si>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</si>
  <si>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</si>
  <si>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</si>
  <si>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</si>
  <si>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</si>
  <si>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</si>
  <si>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</si>
  <si>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</si>
  <si>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</si>
  <si>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</si>
  <si>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</si>
  <si>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</si>
  <si>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</si>
  <si>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</si>
  <si>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</si>
  <si>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</si>
  <si>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</si>
  <si>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</si>
  <si>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</si>
  <si>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</si>
  <si>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</si>
  <si>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</si>
  <si>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</si>
  <si>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</si>
  <si>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</si>
  <si>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</si>
  <si>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</si>
  <si>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</si>
  <si>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</si>
  <si>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</si>
  <si>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</si>
  <si>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</si>
  <si>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</si>
  <si>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</si>
  <si>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</si>
  <si>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</si>
  <si>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</si>
  <si>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</si>
  <si>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</si>
  <si>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</si>
  <si>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</si>
  <si>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</si>
  <si>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</si>
  <si>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</si>
  <si>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</si>
  <si>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</si>
  <si>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</si>
  <si>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</si>
  <si>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</si>
  <si>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</si>
  <si>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</si>
  <si>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</si>
  <si>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</si>
  <si>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</si>
  <si>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</si>
  <si>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</si>
  <si>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</si>
  <si>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</si>
  <si>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</si>
  <si>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</si>
  <si>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</si>
  <si>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</si>
  <si>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</si>
  <si>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</si>
  <si>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</si>
  <si>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</si>
  <si>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</si>
  <si>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</si>
  <si>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</si>
  <si>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</si>
  <si>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</si>
  <si>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</si>
  <si>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</si>
  <si>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</si>
  <si>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</si>
  <si>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</si>
  <si>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</si>
  <si>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</si>
  <si>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</si>
  <si>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</si>
  <si>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</si>
  <si>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</si>
  <si>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</si>
  <si>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</si>
  <si>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</si>
  <si>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</si>
  <si>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</si>
  <si>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</si>
  <si>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</si>
  <si>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</si>
  <si>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</si>
  <si>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</si>
  <si>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</si>
  <si>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</si>
  <si>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</si>
  <si>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</si>
  <si>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</si>
  <si>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</si>
  <si>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</si>
  <si>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</si>
  <si>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</si>
  <si>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</si>
  <si>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</si>
  <si>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</si>
  <si>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</si>
  <si>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</si>
  <si>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</si>
  <si>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</si>
  <si>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</si>
  <si>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</si>
  <si>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</si>
  <si>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</si>
  <si>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</si>
  <si>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</si>
  <si>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</si>
  <si>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</si>
  <si>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</si>
  <si>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</si>
  <si>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</si>
  <si>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</si>
  <si>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</si>
  <si>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</si>
  <si>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</si>
  <si>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</si>
  <si>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</si>
  <si>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</si>
  <si>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</si>
  <si>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</si>
  <si>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</si>
  <si>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</si>
  <si>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</si>
  <si>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</si>
  <si>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</si>
  <si>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</si>
  <si>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</si>
  <si>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</si>
  <si>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</si>
  <si>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</si>
  <si>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</si>
  <si>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</si>
  <si>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</si>
  <si>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</si>
  <si>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</si>
  <si>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</si>
  <si>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</si>
  <si>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</si>
  <si>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</si>
  <si>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</si>
  <si>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</si>
  <si>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</si>
  <si>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</si>
  <si>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</si>
  <si>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</si>
  <si>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</si>
  <si>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</si>
  <si>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</si>
  <si>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</si>
  <si>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</si>
  <si>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</si>
  <si>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</si>
  <si>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</si>
  <si>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</si>
  <si>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</si>
  <si>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</si>
  <si>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</si>
  <si>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</si>
  <si>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</si>
  <si>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</si>
  <si>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</si>
  <si>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</si>
  <si>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</si>
  <si>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</si>
  <si>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</si>
  <si>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</si>
  <si>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</si>
  <si>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</si>
  <si>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</si>
  <si>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</si>
  <si>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</si>
  <si>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</si>
  <si>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</si>
  <si>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</si>
  <si>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</si>
  <si>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</si>
  <si>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</si>
  <si>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</si>
  <si>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</si>
  <si>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</si>
  <si>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</si>
  <si>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</si>
  <si>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</si>
  <si>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</si>
  <si>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</si>
  <si>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</si>
  <si>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</si>
  <si>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</si>
  <si>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</si>
  <si>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</si>
  <si>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</si>
  <si>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</si>
  <si>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</si>
  <si>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</si>
  <si>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</si>
  <si>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</si>
  <si>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</si>
  <si>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</si>
  <si>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</si>
  <si>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</si>
  <si>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</si>
  <si>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</si>
  <si>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</si>
  <si>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</si>
  <si>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</si>
  <si>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</si>
  <si>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</si>
  <si>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</si>
  <si>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</si>
  <si>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</si>
  <si>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</si>
  <si>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</si>
  <si>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</si>
  <si>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</si>
  <si>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</si>
  <si>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</si>
  <si>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</si>
  <si>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</si>
  <si>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</si>
  <si>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</si>
  <si>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</si>
  <si>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</si>
  <si>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</si>
  <si>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</si>
  <si>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</si>
  <si>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</si>
  <si>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</si>
  <si>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</si>
  <si>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</si>
  <si>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</si>
  <si>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</si>
  <si>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</si>
  <si>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</si>
  <si>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</si>
  <si>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</si>
  <si>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</si>
  <si>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</si>
  <si>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</si>
  <si>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</si>
  <si>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</si>
  <si>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</si>
  <si>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</si>
  <si>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</si>
  <si>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</si>
  <si>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</si>
  <si>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</si>
  <si>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</si>
  <si>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</si>
  <si>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</si>
  <si>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</si>
  <si>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</si>
  <si>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</si>
  <si>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</si>
  <si>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</si>
  <si>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</si>
  <si>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</si>
  <si>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</si>
  <si>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</si>
  <si>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</si>
  <si>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</si>
  <si>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</si>
  <si>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</si>
  <si>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</si>
  <si>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</si>
  <si>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</si>
  <si>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</si>
  <si>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</si>
  <si>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</si>
  <si>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</si>
  <si>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</si>
  <si>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</si>
  <si>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</si>
  <si>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</si>
  <si>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</si>
  <si>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</si>
  <si>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</si>
  <si>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</si>
  <si>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</si>
  <si>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</si>
  <si>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</si>
  <si>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</si>
  <si>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</si>
  <si>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</si>
  <si>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</si>
  <si>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</si>
  <si>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</si>
  <si>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</si>
  <si>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</si>
  <si>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</si>
  <si>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</si>
  <si>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</si>
  <si>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</si>
  <si>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</si>
  <si>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</si>
  <si>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</si>
  <si>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</si>
  <si>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</si>
  <si>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</si>
  <si>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</si>
  <si>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</si>
  <si>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</si>
  <si>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</si>
  <si>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</si>
  <si>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</si>
  <si>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</si>
  <si>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</si>
  <si>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</si>
  <si>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</si>
  <si>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</si>
  <si>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</si>
  <si>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</si>
  <si>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</si>
  <si>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</si>
  <si>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</si>
  <si>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</si>
  <si>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</si>
  <si>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</si>
  <si>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</si>
  <si>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</si>
  <si>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</si>
  <si>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</si>
  <si>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</si>
  <si>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</si>
  <si>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</si>
  <si>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</si>
  <si>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</si>
  <si>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</si>
  <si>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</si>
  <si>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</si>
  <si>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</si>
  <si>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</si>
  <si>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</si>
  <si>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</si>
  <si>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</si>
  <si>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</si>
  <si>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</si>
  <si>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</si>
  <si>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</si>
  <si>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</si>
  <si>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</si>
  <si>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</si>
  <si>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</si>
  <si>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</si>
  <si>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</si>
  <si>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</si>
  <si>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</si>
  <si>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</si>
  <si>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</si>
  <si>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</si>
  <si>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</si>
  <si>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</si>
  <si>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</si>
  <si>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</si>
  <si>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</si>
  <si>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</si>
  <si>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</si>
  <si>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</si>
  <si>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</si>
  <si>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</si>
  <si>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</si>
  <si>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</si>
  <si>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</si>
  <si>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</si>
  <si>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</si>
  <si>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</si>
  <si>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</si>
  <si>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</si>
  <si>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</si>
  <si>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</si>
  <si>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</si>
  <si>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</si>
  <si>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</si>
  <si>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</si>
  <si>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</si>
  <si>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</si>
  <si>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</si>
  <si>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</si>
  <si>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</si>
  <si>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</si>
  <si>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</si>
  <si>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</si>
  <si>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</si>
  <si>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</si>
  <si>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</si>
  <si>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</si>
  <si>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</si>
  <si>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</si>
  <si>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</si>
  <si>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</si>
  <si>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</si>
  <si>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</si>
  <si>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</si>
  <si>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</si>
  <si>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</si>
  <si>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</si>
  <si>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</si>
  <si>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</si>
  <si>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</si>
  <si>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</si>
  <si>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</si>
  <si>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</si>
  <si>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</si>
  <si>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</si>
  <si>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</si>
  <si>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</si>
  <si>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</si>
  <si>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</si>
  <si>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</si>
  <si>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</si>
  <si>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</si>
  <si>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</si>
  <si>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</si>
  <si>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</si>
  <si>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</si>
  <si>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</si>
  <si>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</si>
  <si>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</si>
  <si>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</si>
  <si>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</si>
  <si>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</si>
  <si>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</si>
  <si>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</si>
  <si>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</si>
  <si>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</si>
  <si>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</si>
  <si>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</si>
  <si>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</si>
  <si>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</si>
  <si>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</si>
  <si>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</si>
  <si>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</si>
  <si>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</si>
  <si>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</si>
  <si>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</si>
  <si>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</si>
  <si>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</si>
  <si>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</si>
  <si>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</si>
  <si>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</si>
  <si>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</si>
  <si>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</si>
  <si>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</si>
  <si>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</si>
  <si>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</si>
  <si>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</si>
  <si>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</si>
  <si>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</si>
  <si>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</si>
  <si>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</si>
  <si>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</si>
  <si>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</si>
  <si>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</si>
  <si>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</si>
  <si>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</si>
  <si>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</si>
  <si>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</si>
  <si>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</si>
  <si>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</si>
  <si>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</si>
  <si>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</si>
  <si>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</si>
  <si>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</si>
  <si>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</si>
  <si>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</si>
  <si>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</si>
  <si>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</si>
  <si>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</si>
  <si>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</si>
  <si>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</si>
  <si>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</si>
  <si>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</si>
  <si>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</si>
  <si>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</si>
  <si>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</si>
  <si>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</si>
  <si>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</si>
  <si>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</si>
  <si>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</si>
  <si>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</si>
  <si>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</si>
  <si>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</si>
  <si>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</si>
  <si>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</si>
  <si>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</si>
  <si>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</si>
  <si>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</si>
  <si>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</si>
  <si>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</si>
  <si>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</si>
  <si>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</si>
  <si>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</si>
  <si>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</si>
  <si>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</si>
  <si>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</si>
  <si>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</si>
  <si>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</si>
  <si>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</si>
  <si>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</si>
  <si>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</si>
  <si>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</si>
  <si>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</si>
  <si>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</si>
  <si>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</si>
  <si>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</si>
  <si>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</si>
  <si>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</si>
  <si>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</si>
  <si>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</si>
  <si>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</si>
  <si>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</si>
  <si>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</si>
  <si>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</si>
  <si>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</si>
  <si>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</si>
  <si>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</si>
  <si>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</si>
  <si>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</si>
  <si>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</si>
  <si>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</si>
  <si>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</si>
  <si>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</si>
  <si>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</si>
  <si>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</si>
  <si>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</si>
  <si>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</si>
  <si>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</si>
  <si>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</si>
  <si>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</si>
  <si>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</si>
  <si>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</si>
  <si>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</si>
  <si>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</si>
  <si>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</si>
  <si>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</si>
  <si>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</si>
  <si>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</si>
  <si>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</si>
  <si>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</si>
  <si>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</si>
  <si>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</si>
  <si>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</si>
  <si>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</si>
  <si>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</si>
  <si>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</si>
  <si>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</si>
  <si>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</si>
  <si>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</si>
  <si>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</si>
  <si>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</si>
  <si>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</si>
  <si>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</si>
  <si>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Расходы на приобретение имущества для нужд Администрации округа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</si>
  <si>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</si>
  <si>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</si>
  <si>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</si>
  <si>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</si>
  <si>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</si>
  <si>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</si>
  <si>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</si>
  <si>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</si>
  <si>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</si>
  <si>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</si>
  <si>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</si>
  <si>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</si>
  <si>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</si>
  <si>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</si>
  <si>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</si>
  <si>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</si>
  <si>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</si>
  <si>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</si>
  <si>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</si>
  <si>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</si>
  <si>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</si>
  <si>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</si>
  <si>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</si>
  <si>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</si>
  <si>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</si>
  <si>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</si>
  <si>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</si>
  <si>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</si>
  <si>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</si>
  <si>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</si>
  <si>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Наименование межбюджетных трансфертов</t>
  </si>
  <si>
    <t>№ п/п</t>
  </si>
  <si>
    <t xml:space="preserve">межбюджетных трансфертов от других бюджетов бюджетной системы на 2021 год  </t>
  </si>
  <si>
    <t>Приложение 9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</si>
  <si>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</si>
  <si>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</si>
  <si>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</si>
  <si>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>Наименование межбюджетных трасфертов</t>
  </si>
  <si>
    <t xml:space="preserve">межбюджетных трансфертов от других бюджетов бюджетной системы на 2022 и 2023 годы  </t>
  </si>
  <si>
    <t>Приложение 10</t>
  </si>
  <si>
    <t>к решению Думы</t>
  </si>
  <si>
    <t>от 30.03.2021 № 143</t>
  </si>
  <si>
    <t>к  решению Думы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</si>
</sst>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4" fontId="11" fillId="0" borderId="0" xfId="0" applyNumberFormat="1" applyFont="1"/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11" fillId="0" borderId="0" xfId="0" applyFont="1"/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5" fillId="0" borderId="0" xfId="0" applyFont="1" applyAlignment="1"/>
    <xf numFmtId="164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25" fillId="0" borderId="0" xfId="0" applyFont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399" y="381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29.109375" style="15" customWidth="1"/>
    <col min="2" max="2" width="45.109375" style="15" customWidth="1"/>
    <col min="3" max="3" width="19.88671875" style="15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229" t="s">
        <v>237</v>
      </c>
    </row>
    <row r="2" spans="1:3">
      <c r="B2" s="230" t="s">
        <v>762</v>
      </c>
      <c r="C2" s="231"/>
    </row>
    <row r="3" spans="1:3">
      <c r="B3" s="7"/>
      <c r="C3" s="229" t="s">
        <v>571</v>
      </c>
    </row>
    <row r="4" spans="1:3">
      <c r="B4" s="7"/>
      <c r="C4" s="229" t="s">
        <v>763</v>
      </c>
    </row>
    <row r="5" spans="1:3">
      <c r="B5" s="7"/>
      <c r="C5" s="229" t="s">
        <v>237</v>
      </c>
    </row>
    <row r="6" spans="1:3">
      <c r="B6" s="7"/>
      <c r="C6" s="229" t="s">
        <v>678</v>
      </c>
    </row>
    <row r="7" spans="1:3">
      <c r="B7" s="7"/>
      <c r="C7" s="229" t="s">
        <v>677</v>
      </c>
    </row>
    <row r="8" spans="1:3">
      <c r="B8" s="7"/>
      <c r="C8" s="229" t="s">
        <v>679</v>
      </c>
    </row>
    <row r="9" spans="1:3">
      <c r="C9" s="77"/>
    </row>
    <row r="10" spans="1:3" s="8" customFormat="1" ht="17.399999999999999">
      <c r="A10" s="211" t="s">
        <v>157</v>
      </c>
      <c r="B10" s="211"/>
      <c r="C10" s="211"/>
    </row>
    <row r="11" spans="1:3" ht="37.5" customHeight="1">
      <c r="A11" s="210" t="s">
        <v>575</v>
      </c>
      <c r="B11" s="210"/>
      <c r="C11" s="210"/>
    </row>
    <row r="12" spans="1:3">
      <c r="A12" s="16"/>
      <c r="B12" s="16"/>
      <c r="C12" s="16"/>
    </row>
    <row r="13" spans="1:3">
      <c r="A13" s="77" t="s">
        <v>158</v>
      </c>
      <c r="B13" s="153"/>
      <c r="C13" s="17"/>
    </row>
    <row r="14" spans="1:3">
      <c r="A14" s="77"/>
      <c r="C14" s="77" t="s">
        <v>415</v>
      </c>
    </row>
    <row r="15" spans="1:3" ht="54">
      <c r="A15" s="156" t="s">
        <v>159</v>
      </c>
      <c r="B15" s="156" t="s">
        <v>160</v>
      </c>
      <c r="C15" s="156" t="s">
        <v>240</v>
      </c>
    </row>
    <row r="16" spans="1:3" ht="36">
      <c r="A16" s="18" t="s">
        <v>161</v>
      </c>
      <c r="B16" s="19" t="s">
        <v>162</v>
      </c>
      <c r="C16" s="97">
        <f>C17+C18</f>
        <v>33638568.039999962</v>
      </c>
    </row>
    <row r="17" spans="1:3" ht="36">
      <c r="A17" s="18" t="s">
        <v>689</v>
      </c>
      <c r="B17" s="19" t="s">
        <v>573</v>
      </c>
      <c r="C17" s="97">
        <f>-'прил 7 '!C64</f>
        <v>-988018135.20000005</v>
      </c>
    </row>
    <row r="18" spans="1:3" ht="54">
      <c r="A18" s="18" t="s">
        <v>690</v>
      </c>
      <c r="B18" s="19" t="s">
        <v>574</v>
      </c>
      <c r="C18" s="97">
        <f>'прил 13 '!E566</f>
        <v>1021656703.24</v>
      </c>
    </row>
    <row r="19" spans="1:3">
      <c r="A19" s="18"/>
      <c r="B19" s="20" t="s">
        <v>163</v>
      </c>
      <c r="C19" s="121">
        <f>C16</f>
        <v>33638568.039999962</v>
      </c>
    </row>
    <row r="20" spans="1:3">
      <c r="A20" s="21"/>
      <c r="B20" s="21"/>
      <c r="C20" s="21"/>
    </row>
    <row r="21" spans="1:3">
      <c r="A21" s="21"/>
      <c r="B21" s="21"/>
      <c r="C21" s="21"/>
    </row>
    <row r="22" spans="1:3">
      <c r="A22" s="21"/>
      <c r="B22" s="21"/>
      <c r="C22" s="21"/>
    </row>
    <row r="23" spans="1:3">
      <c r="A23" s="21"/>
      <c r="B23" s="21"/>
      <c r="C23" s="21"/>
    </row>
    <row r="24" spans="1:3">
      <c r="A24" s="21"/>
      <c r="B24" s="21"/>
      <c r="C24" s="21"/>
    </row>
    <row r="25" spans="1:3">
      <c r="A25" s="21"/>
      <c r="B25" s="21"/>
      <c r="C25" s="21"/>
    </row>
    <row r="26" spans="1:3">
      <c r="A26" s="21"/>
      <c r="B26" s="21"/>
      <c r="C26" s="21"/>
    </row>
    <row r="27" spans="1:3">
      <c r="A27" s="21"/>
      <c r="B27" s="21"/>
      <c r="C27" s="21"/>
    </row>
    <row r="28" spans="1:3">
      <c r="A28" s="21"/>
      <c r="B28" s="21"/>
      <c r="C28" s="21"/>
    </row>
    <row r="29" spans="1:3">
      <c r="A29" s="21"/>
      <c r="B29" s="21"/>
      <c r="C29" s="21"/>
    </row>
    <row r="30" spans="1:3">
      <c r="A30" s="21"/>
      <c r="B30" s="21"/>
      <c r="C30" s="21"/>
    </row>
    <row r="31" spans="1:3">
      <c r="A31" s="21"/>
      <c r="B31" s="21"/>
      <c r="C31" s="21"/>
    </row>
    <row r="32" spans="1:3">
      <c r="A32" s="21"/>
      <c r="B32" s="21"/>
      <c r="C32" s="21"/>
    </row>
    <row r="33" spans="1:3">
      <c r="A33" s="21"/>
      <c r="B33" s="21"/>
      <c r="C33" s="21"/>
    </row>
    <row r="34" spans="1:3">
      <c r="A34" s="21"/>
      <c r="B34" s="21"/>
      <c r="C34" s="21"/>
    </row>
    <row r="35" spans="1:3">
      <c r="A35" s="21"/>
      <c r="B35" s="21"/>
      <c r="C35" s="21"/>
    </row>
    <row r="36" spans="1:3">
      <c r="A36" s="21"/>
      <c r="B36" s="21"/>
      <c r="C36" s="21"/>
    </row>
    <row r="37" spans="1:3">
      <c r="A37" s="21"/>
      <c r="B37" s="21"/>
      <c r="C37" s="21"/>
    </row>
    <row r="38" spans="1:3">
      <c r="A38" s="21"/>
      <c r="B38" s="21"/>
      <c r="C38" s="21"/>
    </row>
    <row r="39" spans="1:3">
      <c r="A39" s="21"/>
      <c r="B39" s="21"/>
      <c r="C39" s="21"/>
    </row>
    <row r="40" spans="1:3">
      <c r="A40" s="21"/>
      <c r="B40" s="21"/>
      <c r="C40" s="21"/>
    </row>
    <row r="41" spans="1:3">
      <c r="A41" s="21"/>
      <c r="B41" s="21"/>
      <c r="C41" s="21"/>
    </row>
    <row r="42" spans="1:3">
      <c r="A42" s="21"/>
      <c r="B42" s="21"/>
      <c r="C42" s="21"/>
    </row>
    <row r="43" spans="1:3">
      <c r="A43" s="21"/>
      <c r="B43" s="21"/>
      <c r="C43" s="21"/>
    </row>
    <row r="44" spans="1:3">
      <c r="A44" s="21"/>
      <c r="B44" s="21"/>
      <c r="C44" s="21"/>
    </row>
    <row r="45" spans="1:3">
      <c r="A45" s="21"/>
      <c r="B45" s="21"/>
      <c r="C45" s="21"/>
    </row>
    <row r="46" spans="1:3">
      <c r="A46" s="21"/>
      <c r="B46" s="21"/>
      <c r="C46" s="21"/>
    </row>
    <row r="47" spans="1:3">
      <c r="A47" s="21"/>
      <c r="B47" s="21"/>
      <c r="C47" s="21"/>
    </row>
    <row r="48" spans="1:3">
      <c r="A48" s="21"/>
      <c r="B48" s="21"/>
      <c r="C48" s="21"/>
    </row>
    <row r="49" spans="1:3">
      <c r="A49" s="21"/>
      <c r="B49" s="21"/>
      <c r="C49" s="21"/>
    </row>
    <row r="50" spans="1:3">
      <c r="A50" s="21"/>
      <c r="B50" s="21"/>
      <c r="C50" s="21"/>
    </row>
    <row r="51" spans="1:3">
      <c r="A51" s="21"/>
      <c r="B51" s="21"/>
      <c r="C51" s="21"/>
    </row>
    <row r="52" spans="1:3">
      <c r="A52" s="21"/>
      <c r="B52" s="21"/>
      <c r="C52" s="21"/>
    </row>
    <row r="53" spans="1:3">
      <c r="A53" s="21"/>
      <c r="B53" s="21"/>
      <c r="C53" s="21"/>
    </row>
    <row r="54" spans="1:3">
      <c r="A54" s="21"/>
      <c r="B54" s="21"/>
      <c r="C54" s="21"/>
    </row>
    <row r="55" spans="1:3">
      <c r="A55" s="21"/>
      <c r="B55" s="21"/>
      <c r="C55" s="21"/>
    </row>
    <row r="56" spans="1:3">
      <c r="A56" s="21"/>
      <c r="B56" s="21"/>
      <c r="C56" s="21"/>
    </row>
    <row r="57" spans="1:3">
      <c r="A57" s="21"/>
      <c r="B57" s="21"/>
      <c r="C57" s="21"/>
    </row>
    <row r="58" spans="1:3">
      <c r="A58" s="21"/>
      <c r="B58" s="21"/>
      <c r="C58" s="21"/>
    </row>
    <row r="59" spans="1:3">
      <c r="A59" s="21"/>
      <c r="B59" s="21"/>
      <c r="C59" s="21"/>
    </row>
    <row r="60" spans="1:3">
      <c r="A60" s="21"/>
      <c r="B60" s="21"/>
      <c r="C60" s="21"/>
    </row>
    <row r="61" spans="1:3">
      <c r="A61" s="21"/>
      <c r="B61" s="21"/>
      <c r="C61" s="21"/>
    </row>
    <row r="62" spans="1:3">
      <c r="A62" s="21"/>
      <c r="B62" s="21"/>
      <c r="C62" s="21"/>
    </row>
    <row r="63" spans="1:3">
      <c r="A63" s="21"/>
      <c r="B63" s="21"/>
      <c r="C63" s="21"/>
    </row>
    <row r="64" spans="1:3">
      <c r="A64" s="21"/>
      <c r="B64" s="21"/>
      <c r="C64" s="21"/>
    </row>
    <row r="65" spans="1:3">
      <c r="A65" s="21"/>
      <c r="B65" s="21"/>
      <c r="C65" s="21"/>
    </row>
    <row r="66" spans="1:3">
      <c r="A66" s="21"/>
      <c r="B66" s="21"/>
      <c r="C66" s="21"/>
    </row>
    <row r="67" spans="1:3">
      <c r="A67" s="21"/>
      <c r="B67" s="21"/>
      <c r="C67" s="21"/>
    </row>
    <row r="68" spans="1:3">
      <c r="A68" s="21"/>
      <c r="B68" s="21"/>
      <c r="C68" s="21"/>
    </row>
    <row r="69" spans="1:3">
      <c r="A69" s="21"/>
      <c r="B69" s="21"/>
      <c r="C69" s="21"/>
    </row>
    <row r="70" spans="1:3">
      <c r="A70" s="21"/>
      <c r="B70" s="21"/>
      <c r="C70" s="21"/>
    </row>
    <row r="71" spans="1:3">
      <c r="A71" s="21"/>
      <c r="B71" s="21"/>
      <c r="C71" s="21"/>
    </row>
    <row r="72" spans="1:3">
      <c r="A72" s="21"/>
      <c r="B72" s="21"/>
      <c r="C72" s="21"/>
    </row>
    <row r="73" spans="1:3">
      <c r="A73" s="21"/>
      <c r="B73" s="21"/>
      <c r="C73" s="21"/>
    </row>
    <row r="74" spans="1:3">
      <c r="A74" s="21"/>
      <c r="B74" s="21"/>
      <c r="C74" s="21"/>
    </row>
    <row r="75" spans="1:3">
      <c r="A75" s="21"/>
      <c r="B75" s="21"/>
      <c r="C75" s="21"/>
    </row>
    <row r="76" spans="1:3">
      <c r="A76" s="21"/>
      <c r="B76" s="21"/>
      <c r="C76" s="21"/>
    </row>
    <row r="77" spans="1:3">
      <c r="A77" s="21"/>
      <c r="B77" s="21"/>
      <c r="C77" s="21"/>
    </row>
    <row r="78" spans="1:3">
      <c r="A78" s="21"/>
      <c r="B78" s="21"/>
      <c r="C78" s="21"/>
    </row>
    <row r="79" spans="1:3">
      <c r="A79" s="21"/>
      <c r="B79" s="21"/>
      <c r="C79" s="21"/>
    </row>
    <row r="80" spans="1:3">
      <c r="A80" s="21"/>
      <c r="B80" s="21"/>
      <c r="C80" s="21"/>
    </row>
    <row r="81" spans="1:3">
      <c r="A81" s="21"/>
      <c r="B81" s="21"/>
      <c r="C81" s="21"/>
    </row>
    <row r="82" spans="1:3">
      <c r="A82" s="21"/>
      <c r="B82" s="21"/>
      <c r="C82" s="21"/>
    </row>
    <row r="83" spans="1:3">
      <c r="A83" s="21"/>
      <c r="B83" s="21"/>
      <c r="C83" s="21"/>
    </row>
    <row r="84" spans="1:3">
      <c r="A84" s="21"/>
      <c r="B84" s="21"/>
      <c r="C84" s="21"/>
    </row>
    <row r="85" spans="1:3">
      <c r="A85" s="21"/>
      <c r="B85" s="21"/>
      <c r="C85" s="21"/>
    </row>
    <row r="86" spans="1:3">
      <c r="A86" s="21"/>
      <c r="B86" s="21"/>
      <c r="C86" s="21"/>
    </row>
    <row r="87" spans="1:3">
      <c r="A87" s="21"/>
      <c r="B87" s="21"/>
      <c r="C87" s="21"/>
    </row>
    <row r="88" spans="1:3">
      <c r="A88" s="21"/>
      <c r="B88" s="21"/>
      <c r="C88" s="21"/>
    </row>
    <row r="89" spans="1:3">
      <c r="A89" s="21"/>
      <c r="B89" s="21"/>
      <c r="C89" s="21"/>
    </row>
    <row r="90" spans="1:3">
      <c r="A90" s="21"/>
      <c r="B90" s="21"/>
      <c r="C90" s="21"/>
    </row>
    <row r="91" spans="1:3">
      <c r="A91" s="21"/>
      <c r="B91" s="21"/>
      <c r="C91" s="21"/>
    </row>
    <row r="92" spans="1:3">
      <c r="A92" s="21"/>
      <c r="B92" s="21"/>
      <c r="C92" s="21"/>
    </row>
    <row r="93" spans="1:3">
      <c r="A93" s="21"/>
      <c r="B93" s="21"/>
      <c r="C93" s="21"/>
    </row>
    <row r="94" spans="1:3">
      <c r="A94" s="21"/>
      <c r="B94" s="21"/>
      <c r="C94" s="21"/>
    </row>
    <row r="95" spans="1:3">
      <c r="A95" s="21"/>
      <c r="B95" s="21"/>
      <c r="C95" s="21"/>
    </row>
    <row r="96" spans="1:3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  <row r="109" spans="1:3">
      <c r="A109" s="21"/>
      <c r="B109" s="21"/>
      <c r="C109" s="21"/>
    </row>
    <row r="110" spans="1:3">
      <c r="A110" s="21"/>
      <c r="B110" s="21"/>
      <c r="C110" s="21"/>
    </row>
    <row r="111" spans="1:3">
      <c r="A111" s="21"/>
      <c r="B111" s="21"/>
      <c r="C111" s="21"/>
    </row>
    <row r="112" spans="1:3">
      <c r="A112" s="21"/>
      <c r="B112" s="21"/>
      <c r="C112" s="21"/>
    </row>
    <row r="113" spans="1:3">
      <c r="A113" s="21"/>
      <c r="B113" s="21"/>
      <c r="C113" s="21"/>
    </row>
    <row r="114" spans="1:3">
      <c r="A114" s="21"/>
      <c r="B114" s="21"/>
      <c r="C114" s="21"/>
    </row>
    <row r="115" spans="1:3">
      <c r="A115" s="21"/>
      <c r="B115" s="21"/>
      <c r="C115" s="21"/>
    </row>
    <row r="116" spans="1:3">
      <c r="A116" s="21"/>
      <c r="B116" s="21"/>
      <c r="C116" s="21"/>
    </row>
    <row r="117" spans="1:3">
      <c r="A117" s="21"/>
      <c r="B117" s="21"/>
      <c r="C117" s="21"/>
    </row>
    <row r="118" spans="1:3">
      <c r="A118" s="21"/>
      <c r="B118" s="21"/>
      <c r="C118" s="21"/>
    </row>
    <row r="119" spans="1:3">
      <c r="A119" s="21"/>
      <c r="B119" s="21"/>
      <c r="C119" s="21"/>
    </row>
    <row r="120" spans="1:3">
      <c r="A120" s="21"/>
      <c r="B120" s="21"/>
      <c r="C120" s="21"/>
    </row>
    <row r="121" spans="1:3">
      <c r="A121" s="21"/>
      <c r="B121" s="21"/>
      <c r="C121" s="21"/>
    </row>
    <row r="122" spans="1:3">
      <c r="A122" s="21"/>
      <c r="B122" s="21"/>
      <c r="C122" s="21"/>
    </row>
    <row r="123" spans="1:3">
      <c r="A123" s="21"/>
      <c r="B123" s="21"/>
      <c r="C123" s="21"/>
    </row>
    <row r="124" spans="1:3">
      <c r="A124" s="21"/>
      <c r="B124" s="21"/>
      <c r="C124" s="21"/>
    </row>
    <row r="125" spans="1:3">
      <c r="A125" s="21"/>
      <c r="B125" s="21"/>
      <c r="C125" s="21"/>
    </row>
    <row r="126" spans="1:3">
      <c r="A126" s="21"/>
      <c r="B126" s="21"/>
      <c r="C126" s="21"/>
    </row>
    <row r="127" spans="1:3">
      <c r="A127" s="21"/>
      <c r="B127" s="21"/>
      <c r="C127" s="21"/>
    </row>
    <row r="128" spans="1:3">
      <c r="A128" s="21"/>
      <c r="B128" s="21"/>
      <c r="C128" s="21"/>
    </row>
    <row r="129" spans="1:3">
      <c r="A129" s="21"/>
      <c r="B129" s="21"/>
      <c r="C129" s="21"/>
    </row>
    <row r="130" spans="1:3">
      <c r="A130" s="21"/>
      <c r="B130" s="21"/>
      <c r="C130" s="21"/>
    </row>
    <row r="131" spans="1:3">
      <c r="A131" s="21"/>
      <c r="B131" s="21"/>
      <c r="C131" s="21"/>
    </row>
    <row r="132" spans="1:3">
      <c r="A132" s="21"/>
      <c r="B132" s="21"/>
      <c r="C132" s="21"/>
    </row>
    <row r="133" spans="1:3">
      <c r="A133" s="21"/>
      <c r="B133" s="21"/>
      <c r="C133" s="21"/>
    </row>
    <row r="134" spans="1:3">
      <c r="A134" s="21"/>
      <c r="B134" s="21"/>
      <c r="C134" s="21"/>
    </row>
    <row r="135" spans="1:3">
      <c r="A135" s="21"/>
      <c r="B135" s="21"/>
      <c r="C135" s="21"/>
    </row>
    <row r="136" spans="1:3">
      <c r="A136" s="21"/>
      <c r="B136" s="21"/>
      <c r="C136" s="21"/>
    </row>
    <row r="137" spans="1:3">
      <c r="A137" s="21"/>
      <c r="B137" s="21"/>
      <c r="C137" s="21"/>
    </row>
    <row r="138" spans="1:3">
      <c r="A138" s="21"/>
      <c r="B138" s="21"/>
      <c r="C138" s="21"/>
    </row>
    <row r="139" spans="1:3">
      <c r="A139" s="21"/>
      <c r="B139" s="21"/>
      <c r="C139" s="21"/>
    </row>
    <row r="140" spans="1:3">
      <c r="A140" s="21"/>
      <c r="B140" s="21"/>
      <c r="C140" s="21"/>
    </row>
    <row r="141" spans="1:3">
      <c r="A141" s="21"/>
      <c r="B141" s="21"/>
      <c r="C141" s="21"/>
    </row>
    <row r="142" spans="1:3">
      <c r="A142" s="21"/>
      <c r="B142" s="21"/>
      <c r="C142" s="21"/>
    </row>
    <row r="143" spans="1:3">
      <c r="A143" s="21"/>
      <c r="B143" s="21"/>
      <c r="C143" s="21"/>
    </row>
    <row r="144" spans="1:3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  <row r="156" spans="1:3">
      <c r="A156" s="21"/>
      <c r="B156" s="21"/>
      <c r="C156" s="21"/>
    </row>
    <row r="157" spans="1:3">
      <c r="A157" s="21"/>
      <c r="B157" s="21"/>
      <c r="C157" s="21"/>
    </row>
    <row r="158" spans="1:3">
      <c r="A158" s="21"/>
      <c r="B158" s="21"/>
      <c r="C158" s="21"/>
    </row>
    <row r="159" spans="1:3">
      <c r="A159" s="21"/>
      <c r="B159" s="21"/>
      <c r="C159" s="21"/>
    </row>
    <row r="160" spans="1:3">
      <c r="A160" s="21"/>
      <c r="B160" s="21"/>
      <c r="C160" s="21"/>
    </row>
    <row r="161" spans="1:3">
      <c r="A161" s="21"/>
      <c r="B161" s="21"/>
      <c r="C161" s="21"/>
    </row>
    <row r="162" spans="1:3">
      <c r="A162" s="21"/>
      <c r="B162" s="21"/>
      <c r="C162" s="21"/>
    </row>
    <row r="163" spans="1:3">
      <c r="A163" s="21"/>
      <c r="B163" s="21"/>
      <c r="C163" s="21"/>
    </row>
    <row r="164" spans="1:3">
      <c r="A164" s="21"/>
      <c r="B164" s="21"/>
      <c r="C164" s="21"/>
    </row>
    <row r="165" spans="1:3">
      <c r="A165" s="21"/>
      <c r="B165" s="21"/>
      <c r="C165" s="21"/>
    </row>
    <row r="166" spans="1:3">
      <c r="A166" s="21"/>
      <c r="B166" s="21"/>
      <c r="C166" s="21"/>
    </row>
    <row r="167" spans="1:3">
      <c r="A167" s="21"/>
      <c r="B167" s="21"/>
      <c r="C167" s="21"/>
    </row>
    <row r="168" spans="1:3">
      <c r="A168" s="21"/>
      <c r="B168" s="21"/>
      <c r="C168" s="21"/>
    </row>
    <row r="169" spans="1:3">
      <c r="A169" s="21"/>
      <c r="B169" s="21"/>
      <c r="C169" s="21"/>
    </row>
    <row r="170" spans="1:3">
      <c r="A170" s="21"/>
      <c r="B170" s="21"/>
      <c r="C170" s="21"/>
    </row>
    <row r="171" spans="1:3">
      <c r="A171" s="21"/>
      <c r="B171" s="21"/>
      <c r="C171" s="21"/>
    </row>
    <row r="172" spans="1:3">
      <c r="A172" s="21"/>
      <c r="B172" s="21"/>
      <c r="C172" s="21"/>
    </row>
    <row r="173" spans="1:3">
      <c r="A173" s="21"/>
      <c r="B173" s="21"/>
      <c r="C173" s="21"/>
    </row>
    <row r="174" spans="1:3">
      <c r="A174" s="21"/>
      <c r="B174" s="21"/>
      <c r="C174" s="21"/>
    </row>
    <row r="175" spans="1:3">
      <c r="A175" s="21"/>
      <c r="B175" s="21"/>
      <c r="C175" s="21"/>
    </row>
    <row r="176" spans="1:3">
      <c r="A176" s="21"/>
      <c r="B176" s="21"/>
      <c r="C176" s="21"/>
    </row>
    <row r="177" spans="1:3">
      <c r="A177" s="21"/>
      <c r="B177" s="21"/>
      <c r="C177" s="21"/>
    </row>
    <row r="178" spans="1:3">
      <c r="A178" s="21"/>
      <c r="B178" s="21"/>
      <c r="C178" s="21"/>
    </row>
    <row r="179" spans="1:3">
      <c r="A179" s="21"/>
      <c r="B179" s="21"/>
      <c r="C179" s="21"/>
    </row>
    <row r="180" spans="1:3">
      <c r="A180" s="21"/>
      <c r="B180" s="21"/>
      <c r="C180" s="21"/>
    </row>
    <row r="181" spans="1:3">
      <c r="A181" s="21"/>
      <c r="B181" s="21"/>
      <c r="C181" s="21"/>
    </row>
    <row r="182" spans="1:3">
      <c r="A182" s="21"/>
      <c r="B182" s="21"/>
      <c r="C182" s="21"/>
    </row>
    <row r="183" spans="1:3">
      <c r="A183" s="21"/>
      <c r="B183" s="21"/>
      <c r="C183" s="21"/>
    </row>
    <row r="184" spans="1:3">
      <c r="A184" s="21"/>
      <c r="B184" s="21"/>
      <c r="C184" s="21"/>
    </row>
    <row r="185" spans="1:3">
      <c r="A185" s="21"/>
      <c r="B185" s="21"/>
      <c r="C185" s="21"/>
    </row>
    <row r="186" spans="1:3">
      <c r="A186" s="21"/>
      <c r="B186" s="21"/>
      <c r="C186" s="21"/>
    </row>
    <row r="187" spans="1:3">
      <c r="A187" s="21"/>
      <c r="B187" s="21"/>
      <c r="C187" s="21"/>
    </row>
    <row r="188" spans="1:3">
      <c r="A188" s="21"/>
      <c r="B188" s="21"/>
      <c r="C188" s="21"/>
    </row>
    <row r="189" spans="1:3">
      <c r="A189" s="21"/>
      <c r="B189" s="21"/>
      <c r="C189" s="21"/>
    </row>
    <row r="190" spans="1:3">
      <c r="A190" s="21"/>
      <c r="B190" s="21"/>
      <c r="C190" s="21"/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>
      <c r="A193" s="21"/>
      <c r="B193" s="21"/>
      <c r="C193" s="21"/>
    </row>
    <row r="194" spans="1:3">
      <c r="A194" s="21"/>
      <c r="B194" s="21"/>
      <c r="C194" s="21"/>
    </row>
    <row r="195" spans="1:3">
      <c r="A195" s="21"/>
      <c r="B195" s="21"/>
      <c r="C195" s="21"/>
    </row>
    <row r="196" spans="1:3">
      <c r="A196" s="21"/>
      <c r="B196" s="21"/>
      <c r="C196" s="21"/>
    </row>
    <row r="197" spans="1:3">
      <c r="A197" s="21"/>
      <c r="B197" s="21"/>
      <c r="C197" s="21"/>
    </row>
    <row r="198" spans="1:3">
      <c r="A198" s="21"/>
      <c r="B198" s="21"/>
      <c r="C198" s="21"/>
    </row>
    <row r="199" spans="1:3">
      <c r="A199" s="21"/>
      <c r="B199" s="21"/>
      <c r="C199" s="21"/>
    </row>
    <row r="200" spans="1:3">
      <c r="A200" s="21"/>
      <c r="B200" s="21"/>
      <c r="C200" s="21"/>
    </row>
    <row r="201" spans="1:3">
      <c r="A201" s="21"/>
      <c r="B201" s="21"/>
      <c r="C201" s="21"/>
    </row>
    <row r="202" spans="1:3">
      <c r="A202" s="21"/>
      <c r="B202" s="21"/>
      <c r="C202" s="21"/>
    </row>
    <row r="203" spans="1:3">
      <c r="A203" s="21"/>
      <c r="B203" s="21"/>
      <c r="C203" s="21"/>
    </row>
    <row r="204" spans="1:3">
      <c r="A204" s="21"/>
      <c r="B204" s="21"/>
      <c r="C204" s="21"/>
    </row>
    <row r="205" spans="1:3">
      <c r="A205" s="21"/>
      <c r="B205" s="21"/>
      <c r="C205" s="21"/>
    </row>
    <row r="206" spans="1:3">
      <c r="A206" s="21"/>
      <c r="B206" s="21"/>
      <c r="C206" s="21"/>
    </row>
    <row r="207" spans="1:3">
      <c r="A207" s="21"/>
      <c r="B207" s="21"/>
      <c r="C207" s="21"/>
    </row>
    <row r="208" spans="1:3">
      <c r="A208" s="21"/>
      <c r="B208" s="21"/>
      <c r="C208" s="21"/>
    </row>
    <row r="209" spans="1:3">
      <c r="A209" s="21"/>
      <c r="B209" s="21"/>
      <c r="C209" s="21"/>
    </row>
    <row r="210" spans="1:3">
      <c r="A210" s="21"/>
      <c r="B210" s="21"/>
      <c r="C210" s="21"/>
    </row>
    <row r="211" spans="1:3">
      <c r="A211" s="21"/>
      <c r="B211" s="21"/>
      <c r="C211" s="21"/>
    </row>
    <row r="212" spans="1:3">
      <c r="A212" s="21"/>
      <c r="B212" s="21"/>
      <c r="C212" s="21"/>
    </row>
    <row r="213" spans="1:3">
      <c r="A213" s="21"/>
      <c r="B213" s="21"/>
      <c r="C213" s="21"/>
    </row>
    <row r="214" spans="1:3">
      <c r="A214" s="21"/>
      <c r="B214" s="21"/>
      <c r="C214" s="21"/>
    </row>
    <row r="215" spans="1:3">
      <c r="A215" s="21"/>
      <c r="B215" s="21"/>
      <c r="C215" s="21"/>
    </row>
    <row r="216" spans="1:3">
      <c r="A216" s="21"/>
      <c r="B216" s="21"/>
      <c r="C216" s="21"/>
    </row>
    <row r="217" spans="1:3">
      <c r="A217" s="21"/>
      <c r="B217" s="21"/>
      <c r="C217" s="21"/>
    </row>
    <row r="218" spans="1:3">
      <c r="A218" s="21"/>
      <c r="B218" s="21"/>
      <c r="C218" s="21"/>
    </row>
    <row r="219" spans="1:3">
      <c r="A219" s="21"/>
      <c r="B219" s="21"/>
      <c r="C219" s="21"/>
    </row>
    <row r="220" spans="1:3">
      <c r="A220" s="21"/>
      <c r="B220" s="21"/>
      <c r="C220" s="21"/>
    </row>
    <row r="221" spans="1:3">
      <c r="A221" s="21"/>
      <c r="B221" s="21"/>
      <c r="C221" s="21"/>
    </row>
    <row r="222" spans="1:3">
      <c r="A222" s="21"/>
      <c r="B222" s="21"/>
      <c r="C222" s="21"/>
    </row>
    <row r="223" spans="1:3">
      <c r="A223" s="21"/>
      <c r="B223" s="21"/>
      <c r="C223" s="21"/>
    </row>
    <row r="224" spans="1:3">
      <c r="A224" s="21"/>
      <c r="B224" s="21"/>
      <c r="C224" s="21"/>
    </row>
    <row r="225" spans="1:3">
      <c r="A225" s="21"/>
      <c r="B225" s="21"/>
      <c r="C225" s="21"/>
    </row>
    <row r="226" spans="1:3">
      <c r="A226" s="21"/>
      <c r="B226" s="21"/>
      <c r="C226" s="21"/>
    </row>
    <row r="227" spans="1:3">
      <c r="A227" s="21"/>
      <c r="B227" s="21"/>
      <c r="C227" s="21"/>
    </row>
    <row r="228" spans="1:3">
      <c r="A228" s="21"/>
      <c r="B228" s="21"/>
      <c r="C228" s="21"/>
    </row>
    <row r="229" spans="1:3">
      <c r="A229" s="21"/>
      <c r="B229" s="21"/>
      <c r="C229" s="21"/>
    </row>
    <row r="230" spans="1:3">
      <c r="A230" s="21"/>
      <c r="B230" s="21"/>
      <c r="C230" s="21"/>
    </row>
    <row r="231" spans="1:3">
      <c r="A231" s="21"/>
      <c r="B231" s="21"/>
      <c r="C231" s="21"/>
    </row>
    <row r="232" spans="1:3">
      <c r="A232" s="21"/>
      <c r="B232" s="21"/>
      <c r="C232" s="21"/>
    </row>
    <row r="233" spans="1:3">
      <c r="A233" s="21"/>
      <c r="B233" s="21"/>
      <c r="C233" s="21"/>
    </row>
    <row r="234" spans="1:3">
      <c r="A234" s="21"/>
      <c r="B234" s="21"/>
      <c r="C234" s="21"/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>
      <c r="A237" s="21"/>
      <c r="B237" s="21"/>
      <c r="C237" s="21"/>
    </row>
    <row r="238" spans="1:3">
      <c r="A238" s="21"/>
      <c r="B238" s="21"/>
      <c r="C238" s="21"/>
    </row>
    <row r="239" spans="1:3">
      <c r="A239" s="21"/>
      <c r="B239" s="21"/>
      <c r="C239" s="21"/>
    </row>
    <row r="240" spans="1:3">
      <c r="A240" s="21"/>
      <c r="B240" s="21"/>
      <c r="C240" s="21"/>
    </row>
    <row r="241" spans="1:3">
      <c r="A241" s="21"/>
      <c r="B241" s="21"/>
      <c r="C241" s="21"/>
    </row>
    <row r="242" spans="1:3">
      <c r="A242" s="21"/>
      <c r="B242" s="21"/>
      <c r="C242" s="21"/>
    </row>
    <row r="243" spans="1:3">
      <c r="A243" s="21"/>
      <c r="B243" s="21"/>
      <c r="C243" s="21"/>
    </row>
    <row r="244" spans="1:3">
      <c r="A244" s="21"/>
      <c r="B244" s="21"/>
      <c r="C244" s="21"/>
    </row>
    <row r="245" spans="1:3">
      <c r="A245" s="21"/>
      <c r="B245" s="21"/>
      <c r="C245" s="21"/>
    </row>
    <row r="246" spans="1:3">
      <c r="A246" s="21"/>
      <c r="B246" s="21"/>
      <c r="C246" s="21"/>
    </row>
    <row r="247" spans="1:3">
      <c r="A247" s="21"/>
      <c r="B247" s="21"/>
      <c r="C247" s="21"/>
    </row>
    <row r="248" spans="1:3">
      <c r="A248" s="21"/>
      <c r="B248" s="21"/>
      <c r="C248" s="21"/>
    </row>
    <row r="249" spans="1:3">
      <c r="A249" s="21"/>
      <c r="B249" s="21"/>
      <c r="C249" s="21"/>
    </row>
    <row r="250" spans="1:3">
      <c r="A250" s="21"/>
      <c r="B250" s="21"/>
      <c r="C250" s="21"/>
    </row>
    <row r="251" spans="1:3">
      <c r="A251" s="21"/>
      <c r="B251" s="21"/>
      <c r="C251" s="21"/>
    </row>
    <row r="252" spans="1:3">
      <c r="A252" s="21"/>
      <c r="B252" s="21"/>
      <c r="C252" s="21"/>
    </row>
    <row r="253" spans="1:3">
      <c r="A253" s="21"/>
      <c r="B253" s="21"/>
      <c r="C253" s="21"/>
    </row>
    <row r="254" spans="1:3">
      <c r="A254" s="21"/>
      <c r="B254" s="21"/>
      <c r="C254" s="21"/>
    </row>
    <row r="255" spans="1:3">
      <c r="A255" s="21"/>
      <c r="B255" s="21"/>
      <c r="C255" s="21"/>
    </row>
    <row r="256" spans="1:3">
      <c r="A256" s="21"/>
      <c r="B256" s="21"/>
      <c r="C256" s="21"/>
    </row>
    <row r="257" spans="1:3">
      <c r="A257" s="21"/>
      <c r="B257" s="21"/>
      <c r="C257" s="21"/>
    </row>
    <row r="258" spans="1:3">
      <c r="A258" s="21"/>
      <c r="B258" s="21"/>
      <c r="C258" s="21"/>
    </row>
    <row r="259" spans="1:3">
      <c r="A259" s="21"/>
      <c r="B259" s="21"/>
      <c r="C259" s="21"/>
    </row>
    <row r="260" spans="1:3">
      <c r="A260" s="21"/>
      <c r="B260" s="21"/>
      <c r="C260" s="21"/>
    </row>
    <row r="261" spans="1:3">
      <c r="A261" s="21"/>
      <c r="B261" s="21"/>
      <c r="C261" s="21"/>
    </row>
    <row r="262" spans="1:3">
      <c r="A262" s="21"/>
      <c r="B262" s="21"/>
      <c r="C262" s="21"/>
    </row>
    <row r="263" spans="1:3">
      <c r="A263" s="21"/>
      <c r="B263" s="21"/>
      <c r="C263" s="21"/>
    </row>
    <row r="264" spans="1:3">
      <c r="A264" s="21"/>
      <c r="B264" s="21"/>
      <c r="C264" s="21"/>
    </row>
    <row r="265" spans="1:3">
      <c r="A265" s="21"/>
      <c r="B265" s="21"/>
      <c r="C265" s="21"/>
    </row>
    <row r="266" spans="1:3">
      <c r="A266" s="21"/>
      <c r="B266" s="21"/>
      <c r="C266" s="21"/>
    </row>
    <row r="267" spans="1:3">
      <c r="A267" s="21"/>
      <c r="B267" s="21"/>
      <c r="C267" s="21"/>
    </row>
    <row r="268" spans="1:3">
      <c r="A268" s="21"/>
      <c r="B268" s="21"/>
      <c r="C268" s="21"/>
    </row>
    <row r="269" spans="1:3">
      <c r="A269" s="21"/>
      <c r="B269" s="21"/>
      <c r="C269" s="21"/>
    </row>
    <row r="270" spans="1:3">
      <c r="A270" s="21"/>
      <c r="B270" s="21"/>
      <c r="C270" s="21"/>
    </row>
    <row r="271" spans="1:3">
      <c r="A271" s="21"/>
      <c r="B271" s="21"/>
      <c r="C271" s="21"/>
    </row>
    <row r="272" spans="1:3">
      <c r="A272" s="21"/>
      <c r="B272" s="21"/>
      <c r="C272" s="21"/>
    </row>
    <row r="273" spans="1:3">
      <c r="A273" s="21"/>
      <c r="B273" s="21"/>
      <c r="C273" s="21"/>
    </row>
    <row r="274" spans="1:3">
      <c r="A274" s="21"/>
      <c r="B274" s="21"/>
      <c r="C274" s="21"/>
    </row>
    <row r="275" spans="1:3">
      <c r="A275" s="21"/>
      <c r="B275" s="21"/>
      <c r="C275" s="21"/>
    </row>
    <row r="276" spans="1:3">
      <c r="A276" s="21"/>
      <c r="B276" s="21"/>
      <c r="C276" s="21"/>
    </row>
    <row r="277" spans="1:3">
      <c r="A277" s="21"/>
      <c r="B277" s="21"/>
      <c r="C277" s="21"/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>
      <c r="A280" s="21"/>
      <c r="B280" s="21"/>
      <c r="C280" s="21"/>
    </row>
    <row r="281" spans="1:3">
      <c r="A281" s="21"/>
      <c r="B281" s="21"/>
      <c r="C281" s="21"/>
    </row>
    <row r="282" spans="1:3">
      <c r="A282" s="21"/>
      <c r="B282" s="21"/>
      <c r="C282" s="21"/>
    </row>
    <row r="283" spans="1:3">
      <c r="A283" s="21"/>
      <c r="B283" s="21"/>
      <c r="C283" s="21"/>
    </row>
    <row r="284" spans="1:3">
      <c r="A284" s="21"/>
      <c r="B284" s="21"/>
      <c r="C284" s="21"/>
    </row>
    <row r="285" spans="1:3">
      <c r="A285" s="21"/>
      <c r="B285" s="21"/>
      <c r="C285" s="21"/>
    </row>
    <row r="286" spans="1:3">
      <c r="A286" s="21"/>
      <c r="B286" s="21"/>
      <c r="C286" s="21"/>
    </row>
    <row r="287" spans="1:3">
      <c r="A287" s="21"/>
      <c r="B287" s="21"/>
      <c r="C287" s="21"/>
    </row>
    <row r="288" spans="1:3">
      <c r="A288" s="21"/>
      <c r="B288" s="21"/>
      <c r="C288" s="21"/>
    </row>
    <row r="289" spans="1:3">
      <c r="A289" s="21"/>
      <c r="B289" s="21"/>
      <c r="C289" s="21"/>
    </row>
    <row r="290" spans="1:3">
      <c r="A290" s="21"/>
      <c r="B290" s="21"/>
      <c r="C290" s="21"/>
    </row>
    <row r="291" spans="1:3">
      <c r="A291" s="21"/>
      <c r="B291" s="21"/>
      <c r="C291" s="21"/>
    </row>
    <row r="292" spans="1:3">
      <c r="A292" s="21"/>
      <c r="B292" s="21"/>
      <c r="C292" s="21"/>
    </row>
    <row r="293" spans="1:3">
      <c r="A293" s="21"/>
      <c r="B293" s="21"/>
      <c r="C293" s="21"/>
    </row>
    <row r="294" spans="1:3">
      <c r="A294" s="21"/>
      <c r="B294" s="21"/>
      <c r="C294" s="21"/>
    </row>
    <row r="295" spans="1:3">
      <c r="A295" s="21"/>
      <c r="B295" s="21"/>
      <c r="C295" s="21"/>
    </row>
    <row r="296" spans="1:3">
      <c r="A296" s="21"/>
      <c r="B296" s="21"/>
      <c r="C296" s="21"/>
    </row>
    <row r="297" spans="1:3">
      <c r="A297" s="21"/>
      <c r="B297" s="21"/>
      <c r="C297" s="21"/>
    </row>
    <row r="298" spans="1:3">
      <c r="A298" s="21"/>
      <c r="B298" s="21"/>
      <c r="C298" s="21"/>
    </row>
    <row r="299" spans="1:3">
      <c r="A299" s="21"/>
      <c r="B299" s="21"/>
      <c r="C299" s="21"/>
    </row>
    <row r="300" spans="1:3">
      <c r="A300" s="21"/>
      <c r="B300" s="21"/>
      <c r="C300" s="21"/>
    </row>
    <row r="301" spans="1:3">
      <c r="A301" s="21"/>
      <c r="B301" s="21"/>
      <c r="C301" s="21"/>
    </row>
    <row r="302" spans="1:3">
      <c r="A302" s="21"/>
      <c r="B302" s="21"/>
      <c r="C302" s="21"/>
    </row>
    <row r="303" spans="1:3">
      <c r="A303" s="21"/>
      <c r="B303" s="21"/>
      <c r="C303" s="21"/>
    </row>
    <row r="304" spans="1:3">
      <c r="A304" s="21"/>
      <c r="B304" s="21"/>
      <c r="C304" s="21"/>
    </row>
    <row r="305" spans="1:3">
      <c r="A305" s="21"/>
      <c r="B305" s="21"/>
      <c r="C305" s="21"/>
    </row>
    <row r="306" spans="1:3">
      <c r="A306" s="21"/>
      <c r="B306" s="21"/>
      <c r="C306" s="21"/>
    </row>
    <row r="307" spans="1:3">
      <c r="A307" s="21"/>
      <c r="B307" s="21"/>
      <c r="C307" s="21"/>
    </row>
    <row r="308" spans="1:3">
      <c r="A308" s="21"/>
      <c r="B308" s="21"/>
      <c r="C308" s="21"/>
    </row>
    <row r="309" spans="1:3">
      <c r="A309" s="21"/>
      <c r="B309" s="21"/>
      <c r="C309" s="21"/>
    </row>
    <row r="310" spans="1:3">
      <c r="A310" s="21"/>
      <c r="B310" s="21"/>
      <c r="C310" s="21"/>
    </row>
    <row r="311" spans="1:3">
      <c r="A311" s="21"/>
      <c r="B311" s="21"/>
      <c r="C311" s="21"/>
    </row>
    <row r="312" spans="1:3">
      <c r="A312" s="21"/>
      <c r="B312" s="21"/>
      <c r="C312" s="21"/>
    </row>
    <row r="313" spans="1:3">
      <c r="A313" s="21"/>
      <c r="B313" s="21"/>
      <c r="C313" s="21"/>
    </row>
    <row r="314" spans="1:3">
      <c r="A314" s="21"/>
      <c r="B314" s="21"/>
      <c r="C314" s="21"/>
    </row>
    <row r="315" spans="1:3">
      <c r="A315" s="21"/>
      <c r="B315" s="21"/>
      <c r="C315" s="21"/>
    </row>
    <row r="316" spans="1:3">
      <c r="A316" s="21"/>
      <c r="B316" s="21"/>
      <c r="C316" s="21"/>
    </row>
    <row r="317" spans="1:3">
      <c r="A317" s="21"/>
      <c r="B317" s="21"/>
      <c r="C317" s="21"/>
    </row>
    <row r="318" spans="1:3">
      <c r="A318" s="21"/>
      <c r="B318" s="21"/>
      <c r="C318" s="21"/>
    </row>
    <row r="319" spans="1:3">
      <c r="A319" s="21"/>
      <c r="B319" s="21"/>
      <c r="C319" s="21"/>
    </row>
    <row r="320" spans="1:3">
      <c r="A320" s="21"/>
      <c r="B320" s="21"/>
      <c r="C320" s="21"/>
    </row>
    <row r="321" spans="1:3">
      <c r="A321" s="21"/>
      <c r="B321" s="21"/>
      <c r="C321" s="21"/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>
      <c r="A324" s="21"/>
      <c r="B324" s="21"/>
      <c r="C324" s="21"/>
    </row>
    <row r="325" spans="1:3">
      <c r="A325" s="21"/>
      <c r="B325" s="21"/>
      <c r="C325" s="21"/>
    </row>
    <row r="326" spans="1:3">
      <c r="A326" s="21"/>
      <c r="B326" s="21"/>
      <c r="C326" s="21"/>
    </row>
    <row r="327" spans="1:3">
      <c r="A327" s="21"/>
      <c r="B327" s="21"/>
      <c r="C327" s="21"/>
    </row>
    <row r="328" spans="1:3">
      <c r="A328" s="21"/>
      <c r="B328" s="21"/>
      <c r="C328" s="21"/>
    </row>
    <row r="329" spans="1:3">
      <c r="A329" s="21"/>
      <c r="B329" s="21"/>
      <c r="C329" s="21"/>
    </row>
    <row r="330" spans="1:3">
      <c r="A330" s="21"/>
      <c r="B330" s="21"/>
      <c r="C330" s="21"/>
    </row>
    <row r="331" spans="1:3">
      <c r="A331" s="21"/>
      <c r="B331" s="21"/>
      <c r="C331" s="21"/>
    </row>
    <row r="332" spans="1:3">
      <c r="A332" s="21"/>
      <c r="B332" s="21"/>
      <c r="C332" s="21"/>
    </row>
    <row r="333" spans="1:3">
      <c r="A333" s="21"/>
      <c r="B333" s="21"/>
      <c r="C333" s="21"/>
    </row>
    <row r="334" spans="1:3">
      <c r="A334" s="21"/>
      <c r="B334" s="21"/>
      <c r="C334" s="21"/>
    </row>
    <row r="335" spans="1:3">
      <c r="A335" s="21"/>
      <c r="B335" s="21"/>
      <c r="C335" s="21"/>
    </row>
    <row r="336" spans="1:3">
      <c r="A336" s="21"/>
      <c r="B336" s="21"/>
      <c r="C336" s="21"/>
    </row>
    <row r="337" spans="1:3">
      <c r="A337" s="21"/>
      <c r="B337" s="21"/>
      <c r="C337" s="21"/>
    </row>
    <row r="338" spans="1:3">
      <c r="A338" s="21"/>
      <c r="B338" s="21"/>
      <c r="C338" s="21"/>
    </row>
    <row r="339" spans="1:3">
      <c r="A339" s="21"/>
      <c r="B339" s="21"/>
      <c r="C339" s="21"/>
    </row>
    <row r="340" spans="1:3">
      <c r="A340" s="21"/>
      <c r="B340" s="21"/>
      <c r="C340" s="21"/>
    </row>
    <row r="341" spans="1:3">
      <c r="A341" s="21"/>
      <c r="B341" s="21"/>
      <c r="C341" s="21"/>
    </row>
    <row r="342" spans="1:3">
      <c r="A342" s="21"/>
      <c r="B342" s="21"/>
      <c r="C342" s="21"/>
    </row>
    <row r="343" spans="1:3">
      <c r="A343" s="21"/>
      <c r="B343" s="21"/>
      <c r="C343" s="21"/>
    </row>
    <row r="344" spans="1:3">
      <c r="A344" s="21"/>
      <c r="B344" s="21"/>
      <c r="C344" s="21"/>
    </row>
    <row r="345" spans="1:3">
      <c r="A345" s="21"/>
      <c r="B345" s="21"/>
      <c r="C345" s="21"/>
    </row>
    <row r="346" spans="1:3">
      <c r="A346" s="21"/>
      <c r="B346" s="21"/>
      <c r="C346" s="21"/>
    </row>
    <row r="347" spans="1:3">
      <c r="A347" s="21"/>
      <c r="B347" s="21"/>
      <c r="C347" s="21"/>
    </row>
    <row r="348" spans="1:3">
      <c r="A348" s="21"/>
      <c r="B348" s="21"/>
      <c r="C348" s="21"/>
    </row>
    <row r="349" spans="1:3">
      <c r="A349" s="21"/>
      <c r="B349" s="21"/>
      <c r="C349" s="21"/>
    </row>
    <row r="350" spans="1:3">
      <c r="A350" s="21"/>
      <c r="B350" s="21"/>
      <c r="C350" s="21"/>
    </row>
    <row r="351" spans="1:3">
      <c r="A351" s="21"/>
      <c r="B351" s="21"/>
      <c r="C351" s="21"/>
    </row>
    <row r="352" spans="1:3">
      <c r="A352" s="21"/>
      <c r="B352" s="21"/>
      <c r="C352" s="21"/>
    </row>
    <row r="353" spans="1:3">
      <c r="A353" s="21"/>
      <c r="B353" s="21"/>
      <c r="C353" s="21"/>
    </row>
    <row r="354" spans="1:3">
      <c r="A354" s="21"/>
      <c r="B354" s="21"/>
      <c r="C354" s="21"/>
    </row>
    <row r="355" spans="1:3">
      <c r="A355" s="21"/>
      <c r="B355" s="21"/>
      <c r="C355" s="21"/>
    </row>
    <row r="356" spans="1:3">
      <c r="A356" s="21"/>
      <c r="B356" s="21"/>
      <c r="C356" s="21"/>
    </row>
    <row r="357" spans="1:3">
      <c r="A357" s="21"/>
      <c r="B357" s="21"/>
      <c r="C357" s="21"/>
    </row>
    <row r="358" spans="1:3">
      <c r="A358" s="21"/>
      <c r="B358" s="21"/>
      <c r="C358" s="21"/>
    </row>
    <row r="359" spans="1:3">
      <c r="A359" s="21"/>
      <c r="B359" s="21"/>
      <c r="C359" s="21"/>
    </row>
    <row r="360" spans="1:3">
      <c r="A360" s="21"/>
      <c r="B360" s="21"/>
      <c r="C360" s="21"/>
    </row>
    <row r="361" spans="1:3">
      <c r="A361" s="21"/>
      <c r="B361" s="21"/>
      <c r="C361" s="21"/>
    </row>
    <row r="362" spans="1:3">
      <c r="A362" s="21"/>
      <c r="B362" s="21"/>
      <c r="C362" s="21"/>
    </row>
    <row r="363" spans="1:3">
      <c r="A363" s="21"/>
      <c r="B363" s="21"/>
      <c r="C363" s="21"/>
    </row>
    <row r="364" spans="1:3">
      <c r="A364" s="21"/>
      <c r="B364" s="21"/>
      <c r="C364" s="21"/>
    </row>
    <row r="365" spans="1:3">
      <c r="A365" s="21"/>
      <c r="B365" s="21"/>
      <c r="C365" s="21"/>
    </row>
    <row r="366" spans="1:3">
      <c r="A366" s="21"/>
      <c r="B366" s="21"/>
      <c r="C366" s="21"/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>
      <c r="A369" s="21"/>
      <c r="B369" s="21"/>
      <c r="C369" s="21"/>
    </row>
    <row r="370" spans="1:3">
      <c r="A370" s="21"/>
      <c r="B370" s="21"/>
      <c r="C370" s="21"/>
    </row>
    <row r="371" spans="1:3">
      <c r="A371" s="21"/>
      <c r="B371" s="21"/>
      <c r="C371" s="21"/>
    </row>
    <row r="372" spans="1:3">
      <c r="A372" s="21"/>
      <c r="B372" s="21"/>
      <c r="C372" s="21"/>
    </row>
    <row r="373" spans="1:3">
      <c r="A373" s="21"/>
      <c r="B373" s="21"/>
      <c r="C373" s="21"/>
    </row>
    <row r="374" spans="1:3">
      <c r="A374" s="21"/>
      <c r="B374" s="21"/>
      <c r="C374" s="21"/>
    </row>
    <row r="375" spans="1:3">
      <c r="A375" s="21"/>
      <c r="B375" s="21"/>
      <c r="C375" s="21"/>
    </row>
    <row r="376" spans="1:3">
      <c r="A376" s="21"/>
      <c r="B376" s="21"/>
      <c r="C376" s="21"/>
    </row>
    <row r="377" spans="1:3">
      <c r="A377" s="21"/>
      <c r="B377" s="21"/>
      <c r="C377" s="21"/>
    </row>
    <row r="378" spans="1:3">
      <c r="A378" s="21"/>
      <c r="B378" s="21"/>
      <c r="C378" s="21"/>
    </row>
    <row r="379" spans="1:3">
      <c r="A379" s="21"/>
      <c r="B379" s="21"/>
      <c r="C379" s="21"/>
    </row>
    <row r="380" spans="1:3">
      <c r="A380" s="21"/>
      <c r="B380" s="21"/>
      <c r="C380" s="21"/>
    </row>
    <row r="381" spans="1:3">
      <c r="A381" s="21"/>
      <c r="B381" s="21"/>
      <c r="C381" s="21"/>
    </row>
    <row r="382" spans="1:3">
      <c r="A382" s="21"/>
      <c r="B382" s="21"/>
      <c r="C382" s="21"/>
    </row>
    <row r="383" spans="1:3">
      <c r="A383" s="21"/>
      <c r="B383" s="21"/>
      <c r="C383" s="21"/>
    </row>
    <row r="384" spans="1:3">
      <c r="A384" s="21"/>
      <c r="B384" s="21"/>
      <c r="C384" s="21"/>
    </row>
    <row r="385" spans="1:3">
      <c r="A385" s="21"/>
      <c r="B385" s="21"/>
      <c r="C385" s="21"/>
    </row>
    <row r="386" spans="1:3">
      <c r="A386" s="21"/>
      <c r="B386" s="21"/>
      <c r="C386" s="21"/>
    </row>
    <row r="387" spans="1:3">
      <c r="A387" s="21"/>
      <c r="B387" s="21"/>
      <c r="C387" s="21"/>
    </row>
    <row r="388" spans="1:3">
      <c r="A388" s="21"/>
      <c r="B388" s="21"/>
      <c r="C388" s="21"/>
    </row>
    <row r="389" spans="1:3">
      <c r="A389" s="21"/>
      <c r="B389" s="21"/>
      <c r="C389" s="21"/>
    </row>
    <row r="390" spans="1:3">
      <c r="A390" s="21"/>
      <c r="B390" s="21"/>
      <c r="C390" s="21"/>
    </row>
    <row r="391" spans="1:3">
      <c r="A391" s="21"/>
      <c r="B391" s="21"/>
      <c r="C391" s="21"/>
    </row>
    <row r="392" spans="1:3">
      <c r="A392" s="21"/>
      <c r="B392" s="21"/>
      <c r="C392" s="21"/>
    </row>
    <row r="393" spans="1:3">
      <c r="A393" s="21"/>
      <c r="B393" s="21"/>
      <c r="C393" s="21"/>
    </row>
    <row r="394" spans="1:3">
      <c r="A394" s="21"/>
      <c r="B394" s="21"/>
      <c r="C394" s="21"/>
    </row>
    <row r="395" spans="1:3">
      <c r="A395" s="21"/>
      <c r="B395" s="21"/>
      <c r="C395" s="21"/>
    </row>
    <row r="396" spans="1:3">
      <c r="A396" s="21"/>
      <c r="B396" s="21"/>
      <c r="C396" s="21"/>
    </row>
    <row r="397" spans="1:3">
      <c r="A397" s="21"/>
      <c r="B397" s="21"/>
      <c r="C397" s="21"/>
    </row>
    <row r="398" spans="1:3">
      <c r="A398" s="21"/>
      <c r="B398" s="21"/>
      <c r="C398" s="21"/>
    </row>
    <row r="399" spans="1:3">
      <c r="A399" s="21"/>
      <c r="B399" s="21"/>
      <c r="C399" s="21"/>
    </row>
    <row r="400" spans="1:3">
      <c r="A400" s="21"/>
      <c r="B400" s="21"/>
      <c r="C400" s="21"/>
    </row>
    <row r="401" spans="1:3">
      <c r="A401" s="21"/>
      <c r="B401" s="21"/>
      <c r="C401" s="21"/>
    </row>
    <row r="402" spans="1:3">
      <c r="A402" s="21"/>
      <c r="B402" s="21"/>
      <c r="C402" s="21"/>
    </row>
    <row r="403" spans="1:3">
      <c r="A403" s="21"/>
      <c r="B403" s="21"/>
      <c r="C403" s="21"/>
    </row>
    <row r="404" spans="1:3">
      <c r="A404" s="21"/>
      <c r="B404" s="21"/>
      <c r="C404" s="21"/>
    </row>
    <row r="405" spans="1:3">
      <c r="A405" s="21"/>
      <c r="B405" s="21"/>
      <c r="C405" s="21"/>
    </row>
    <row r="406" spans="1:3">
      <c r="A406" s="21"/>
      <c r="B406" s="21"/>
      <c r="C406" s="21"/>
    </row>
    <row r="407" spans="1:3">
      <c r="A407" s="21"/>
      <c r="B407" s="21"/>
      <c r="C407" s="21"/>
    </row>
    <row r="408" spans="1:3">
      <c r="A408" s="21"/>
      <c r="B408" s="21"/>
      <c r="C408" s="21"/>
    </row>
    <row r="409" spans="1:3">
      <c r="A409" s="21"/>
      <c r="B409" s="21"/>
      <c r="C409" s="21"/>
    </row>
    <row r="410" spans="1:3">
      <c r="A410" s="21"/>
      <c r="B410" s="21"/>
      <c r="C410" s="21"/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>
      <c r="A413" s="21"/>
      <c r="B413" s="21"/>
      <c r="C413" s="21"/>
    </row>
    <row r="414" spans="1:3">
      <c r="A414" s="21"/>
      <c r="B414" s="21"/>
      <c r="C414" s="21"/>
    </row>
    <row r="415" spans="1:3">
      <c r="A415" s="21"/>
      <c r="B415" s="21"/>
      <c r="C415" s="21"/>
    </row>
    <row r="416" spans="1:3">
      <c r="A416" s="21"/>
      <c r="B416" s="21"/>
      <c r="C416" s="21"/>
    </row>
    <row r="417" spans="1:3">
      <c r="A417" s="21"/>
      <c r="B417" s="21"/>
      <c r="C417" s="21"/>
    </row>
    <row r="418" spans="1:3">
      <c r="A418" s="21"/>
      <c r="B418" s="21"/>
      <c r="C418" s="21"/>
    </row>
    <row r="419" spans="1:3">
      <c r="A419" s="21"/>
      <c r="B419" s="21"/>
      <c r="C419" s="21"/>
    </row>
    <row r="420" spans="1:3">
      <c r="A420" s="21"/>
      <c r="B420" s="21"/>
      <c r="C420" s="21"/>
    </row>
    <row r="421" spans="1:3">
      <c r="A421" s="21"/>
      <c r="B421" s="21"/>
      <c r="C421" s="21"/>
    </row>
    <row r="422" spans="1:3">
      <c r="A422" s="21"/>
      <c r="B422" s="21"/>
      <c r="C422" s="21"/>
    </row>
    <row r="423" spans="1:3">
      <c r="A423" s="21"/>
      <c r="B423" s="21"/>
      <c r="C423" s="21"/>
    </row>
    <row r="424" spans="1:3">
      <c r="A424" s="21"/>
      <c r="B424" s="21"/>
      <c r="C424" s="21"/>
    </row>
    <row r="425" spans="1:3">
      <c r="A425" s="21"/>
      <c r="B425" s="21"/>
      <c r="C425" s="21"/>
    </row>
    <row r="426" spans="1:3">
      <c r="A426" s="21"/>
      <c r="B426" s="21"/>
      <c r="C426" s="21"/>
    </row>
    <row r="427" spans="1:3">
      <c r="A427" s="21"/>
      <c r="B427" s="21"/>
      <c r="C427" s="21"/>
    </row>
    <row r="428" spans="1:3">
      <c r="A428" s="21"/>
      <c r="B428" s="21"/>
      <c r="C428" s="21"/>
    </row>
    <row r="429" spans="1:3">
      <c r="A429" s="21"/>
      <c r="B429" s="21"/>
      <c r="C429" s="21"/>
    </row>
    <row r="430" spans="1:3">
      <c r="A430" s="21"/>
      <c r="B430" s="21"/>
      <c r="C430" s="21"/>
    </row>
    <row r="431" spans="1:3">
      <c r="A431" s="21"/>
      <c r="B431" s="21"/>
      <c r="C431" s="21"/>
    </row>
    <row r="432" spans="1:3">
      <c r="A432" s="21"/>
      <c r="B432" s="21"/>
      <c r="C432" s="21"/>
    </row>
    <row r="433" spans="1:3">
      <c r="A433" s="21"/>
      <c r="B433" s="21"/>
      <c r="C433" s="21"/>
    </row>
    <row r="434" spans="1:3">
      <c r="A434" s="21"/>
      <c r="B434" s="21"/>
      <c r="C434" s="21"/>
    </row>
    <row r="435" spans="1:3">
      <c r="A435" s="21"/>
      <c r="B435" s="21"/>
      <c r="C435" s="21"/>
    </row>
    <row r="436" spans="1:3">
      <c r="A436" s="21"/>
      <c r="B436" s="21"/>
      <c r="C436" s="21"/>
    </row>
    <row r="437" spans="1:3">
      <c r="A437" s="21"/>
      <c r="B437" s="21"/>
      <c r="C437" s="21"/>
    </row>
    <row r="438" spans="1:3">
      <c r="A438" s="21"/>
      <c r="B438" s="21"/>
      <c r="C438" s="21"/>
    </row>
    <row r="439" spans="1:3">
      <c r="A439" s="21"/>
      <c r="B439" s="21"/>
      <c r="C439" s="21"/>
    </row>
    <row r="440" spans="1:3">
      <c r="A440" s="21"/>
      <c r="B440" s="21"/>
      <c r="C440" s="21"/>
    </row>
    <row r="441" spans="1:3">
      <c r="A441" s="21"/>
      <c r="B441" s="21"/>
      <c r="C441" s="21"/>
    </row>
    <row r="442" spans="1:3">
      <c r="A442" s="21"/>
      <c r="B442" s="21"/>
      <c r="C442" s="21"/>
    </row>
    <row r="443" spans="1:3">
      <c r="A443" s="21"/>
      <c r="B443" s="21"/>
      <c r="C443" s="21"/>
    </row>
    <row r="444" spans="1:3">
      <c r="A444" s="21"/>
      <c r="B444" s="21"/>
      <c r="C444" s="21"/>
    </row>
    <row r="445" spans="1:3">
      <c r="A445" s="21"/>
      <c r="B445" s="21"/>
      <c r="C445" s="21"/>
    </row>
    <row r="446" spans="1:3">
      <c r="A446" s="21"/>
      <c r="B446" s="21"/>
      <c r="C446" s="21"/>
    </row>
    <row r="447" spans="1:3">
      <c r="A447" s="21"/>
      <c r="B447" s="21"/>
      <c r="C447" s="21"/>
    </row>
    <row r="448" spans="1:3">
      <c r="A448" s="21"/>
      <c r="B448" s="21"/>
      <c r="C448" s="21"/>
    </row>
    <row r="449" spans="1:3">
      <c r="A449" s="21"/>
      <c r="B449" s="21"/>
      <c r="C449" s="21"/>
    </row>
    <row r="450" spans="1:3">
      <c r="A450" s="21"/>
      <c r="B450" s="21"/>
      <c r="C450" s="21"/>
    </row>
    <row r="451" spans="1:3">
      <c r="A451" s="21"/>
      <c r="B451" s="21"/>
      <c r="C451" s="21"/>
    </row>
    <row r="452" spans="1:3">
      <c r="A452" s="21"/>
      <c r="B452" s="21"/>
      <c r="C452" s="21"/>
    </row>
    <row r="453" spans="1:3">
      <c r="A453" s="21"/>
      <c r="B453" s="21"/>
      <c r="C453" s="21"/>
    </row>
    <row r="454" spans="1:3">
      <c r="A454" s="21"/>
      <c r="B454" s="21"/>
      <c r="C454" s="21"/>
    </row>
    <row r="455" spans="1:3">
      <c r="A455" s="21"/>
      <c r="B455" s="21"/>
      <c r="C455" s="21"/>
    </row>
    <row r="456" spans="1:3">
      <c r="A456" s="21"/>
      <c r="B456" s="21"/>
      <c r="C456" s="21"/>
    </row>
    <row r="457" spans="1:3">
      <c r="A457" s="21"/>
      <c r="B457" s="21"/>
      <c r="C457" s="21"/>
    </row>
    <row r="458" spans="1:3">
      <c r="A458" s="21"/>
      <c r="B458" s="21"/>
      <c r="C458" s="21"/>
    </row>
    <row r="459" spans="1:3">
      <c r="A459" s="21"/>
      <c r="B459" s="21"/>
      <c r="C459" s="21"/>
    </row>
    <row r="460" spans="1:3">
      <c r="A460" s="21"/>
      <c r="B460" s="21"/>
      <c r="C460" s="21"/>
    </row>
    <row r="461" spans="1:3">
      <c r="A461" s="21"/>
      <c r="B461" s="21"/>
      <c r="C461" s="21"/>
    </row>
    <row r="462" spans="1:3">
      <c r="A462" s="21"/>
      <c r="B462" s="21"/>
      <c r="C462" s="21"/>
    </row>
    <row r="463" spans="1:3">
      <c r="A463" s="21"/>
      <c r="B463" s="21"/>
      <c r="C463" s="21"/>
    </row>
    <row r="464" spans="1:3">
      <c r="A464" s="21"/>
      <c r="B464" s="21"/>
      <c r="C464" s="21"/>
    </row>
    <row r="465" spans="1:3">
      <c r="A465" s="21"/>
      <c r="B465" s="21"/>
      <c r="C465" s="21"/>
    </row>
    <row r="466" spans="1:3">
      <c r="A466" s="21"/>
      <c r="B466" s="21"/>
      <c r="C466" s="21"/>
    </row>
    <row r="467" spans="1:3">
      <c r="A467" s="21"/>
      <c r="B467" s="21"/>
      <c r="C467" s="21"/>
    </row>
    <row r="468" spans="1:3">
      <c r="A468" s="21"/>
      <c r="B468" s="21"/>
      <c r="C468" s="21"/>
    </row>
    <row r="469" spans="1:3">
      <c r="A469" s="21"/>
      <c r="B469" s="21"/>
      <c r="C469" s="21"/>
    </row>
    <row r="470" spans="1:3">
      <c r="A470" s="21"/>
      <c r="B470" s="21"/>
      <c r="C470" s="21"/>
    </row>
    <row r="471" spans="1:3">
      <c r="A471" s="21"/>
      <c r="B471" s="21"/>
      <c r="C471" s="21"/>
    </row>
    <row r="472" spans="1:3">
      <c r="A472" s="21"/>
      <c r="B472" s="21"/>
      <c r="C472" s="21"/>
    </row>
    <row r="473" spans="1:3">
      <c r="A473" s="21"/>
      <c r="B473" s="21"/>
      <c r="C473" s="21"/>
    </row>
    <row r="474" spans="1:3">
      <c r="A474" s="21"/>
      <c r="B474" s="21"/>
      <c r="C474" s="21"/>
    </row>
    <row r="475" spans="1:3">
      <c r="A475" s="21"/>
      <c r="B475" s="21"/>
      <c r="C475" s="21"/>
    </row>
    <row r="476" spans="1:3">
      <c r="A476" s="21"/>
      <c r="B476" s="21"/>
      <c r="C476" s="21"/>
    </row>
    <row r="477" spans="1:3">
      <c r="A477" s="21"/>
      <c r="B477" s="21"/>
      <c r="C477" s="21"/>
    </row>
    <row r="478" spans="1:3">
      <c r="A478" s="21"/>
      <c r="B478" s="21"/>
      <c r="C478" s="21"/>
    </row>
    <row r="479" spans="1:3">
      <c r="A479" s="21"/>
      <c r="B479" s="21"/>
      <c r="C479" s="21"/>
    </row>
    <row r="480" spans="1:3">
      <c r="A480" s="21"/>
      <c r="B480" s="21"/>
      <c r="C480" s="21"/>
    </row>
    <row r="481" spans="1:3">
      <c r="A481" s="21"/>
      <c r="B481" s="21"/>
      <c r="C481" s="21"/>
    </row>
    <row r="482" spans="1:3">
      <c r="A482" s="21"/>
      <c r="B482" s="21"/>
      <c r="C482" s="21"/>
    </row>
    <row r="483" spans="1:3">
      <c r="A483" s="21"/>
      <c r="B483" s="21"/>
      <c r="C483" s="21"/>
    </row>
    <row r="484" spans="1:3">
      <c r="A484" s="21"/>
      <c r="B484" s="21"/>
      <c r="C484" s="21"/>
    </row>
    <row r="485" spans="1:3">
      <c r="A485" s="21"/>
      <c r="B485" s="21"/>
      <c r="C485" s="21"/>
    </row>
    <row r="486" spans="1:3">
      <c r="A486" s="21"/>
      <c r="B486" s="21"/>
      <c r="C486" s="21"/>
    </row>
    <row r="487" spans="1:3">
      <c r="A487" s="21"/>
      <c r="B487" s="21"/>
      <c r="C487" s="21"/>
    </row>
    <row r="488" spans="1:3">
      <c r="A488" s="21"/>
      <c r="B488" s="21"/>
      <c r="C488" s="21"/>
    </row>
    <row r="489" spans="1:3">
      <c r="A489" s="21"/>
      <c r="B489" s="21"/>
      <c r="C489" s="21"/>
    </row>
    <row r="490" spans="1:3">
      <c r="A490" s="21"/>
      <c r="B490" s="21"/>
      <c r="C490" s="21"/>
    </row>
    <row r="491" spans="1:3">
      <c r="A491" s="21"/>
      <c r="B491" s="21"/>
      <c r="C491" s="21"/>
    </row>
    <row r="492" spans="1:3">
      <c r="A492" s="21"/>
      <c r="B492" s="21"/>
      <c r="C492" s="21"/>
    </row>
    <row r="493" spans="1:3">
      <c r="A493" s="21"/>
      <c r="B493" s="21"/>
      <c r="C493" s="21"/>
    </row>
    <row r="494" spans="1:3">
      <c r="A494" s="21"/>
      <c r="B494" s="21"/>
      <c r="C494" s="21"/>
    </row>
    <row r="495" spans="1:3">
      <c r="A495" s="21"/>
      <c r="B495" s="21"/>
      <c r="C495" s="21"/>
    </row>
    <row r="496" spans="1:3">
      <c r="A496" s="21"/>
      <c r="B496" s="21"/>
      <c r="C496" s="21"/>
    </row>
    <row r="497" spans="1:3">
      <c r="A497" s="21"/>
      <c r="B497" s="21"/>
      <c r="C497" s="21"/>
    </row>
    <row r="498" spans="1:3">
      <c r="A498" s="21"/>
      <c r="B498" s="21"/>
      <c r="C498" s="21"/>
    </row>
    <row r="499" spans="1:3">
      <c r="A499" s="21"/>
      <c r="B499" s="21"/>
      <c r="C499" s="21"/>
    </row>
    <row r="500" spans="1:3">
      <c r="A500" s="21"/>
      <c r="B500" s="21"/>
      <c r="C500" s="21"/>
    </row>
    <row r="501" spans="1:3">
      <c r="A501" s="21"/>
      <c r="B501" s="21"/>
      <c r="C501" s="21"/>
    </row>
    <row r="502" spans="1:3">
      <c r="A502" s="21"/>
      <c r="B502" s="21"/>
      <c r="C502" s="21"/>
    </row>
    <row r="503" spans="1:3">
      <c r="A503" s="21"/>
      <c r="B503" s="21"/>
      <c r="C503" s="21"/>
    </row>
    <row r="504" spans="1:3">
      <c r="A504" s="21"/>
      <c r="B504" s="21"/>
      <c r="C504" s="21"/>
    </row>
    <row r="505" spans="1:3">
      <c r="A505" s="21"/>
      <c r="B505" s="21"/>
      <c r="C505" s="21"/>
    </row>
    <row r="506" spans="1:3">
      <c r="A506" s="21"/>
      <c r="B506" s="21"/>
      <c r="C506" s="21"/>
    </row>
    <row r="507" spans="1:3">
      <c r="A507" s="21"/>
      <c r="B507" s="21"/>
      <c r="C507" s="21"/>
    </row>
    <row r="508" spans="1:3">
      <c r="A508" s="21"/>
      <c r="B508" s="21"/>
      <c r="C508" s="21"/>
    </row>
    <row r="509" spans="1:3">
      <c r="A509" s="21"/>
      <c r="B509" s="21"/>
      <c r="C509" s="21"/>
    </row>
    <row r="510" spans="1:3">
      <c r="A510" s="21"/>
      <c r="B510" s="21"/>
      <c r="C510" s="21"/>
    </row>
    <row r="511" spans="1:3">
      <c r="A511" s="21"/>
      <c r="B511" s="21"/>
      <c r="C511" s="21"/>
    </row>
    <row r="512" spans="1:3">
      <c r="A512" s="21"/>
      <c r="B512" s="21"/>
      <c r="C512" s="21"/>
    </row>
    <row r="513" spans="1:3">
      <c r="A513" s="21"/>
      <c r="B513" s="21"/>
      <c r="C513" s="21"/>
    </row>
    <row r="514" spans="1:3">
      <c r="A514" s="21"/>
      <c r="B514" s="21"/>
      <c r="C514" s="21"/>
    </row>
    <row r="515" spans="1:3">
      <c r="A515" s="21"/>
      <c r="B515" s="21"/>
      <c r="C515" s="21"/>
    </row>
    <row r="516" spans="1:3">
      <c r="A516" s="21"/>
      <c r="B516" s="21"/>
      <c r="C516" s="21"/>
    </row>
    <row r="517" spans="1:3">
      <c r="A517" s="21"/>
      <c r="B517" s="21"/>
      <c r="C517" s="21"/>
    </row>
    <row r="518" spans="1:3">
      <c r="A518" s="21"/>
      <c r="B518" s="21"/>
      <c r="C518" s="21"/>
    </row>
    <row r="519" spans="1:3">
      <c r="A519" s="21"/>
      <c r="B519" s="21"/>
      <c r="C519" s="21"/>
    </row>
    <row r="520" spans="1:3">
      <c r="A520" s="21"/>
      <c r="B520" s="21"/>
      <c r="C520" s="21"/>
    </row>
    <row r="521" spans="1:3">
      <c r="A521" s="21"/>
      <c r="B521" s="21"/>
      <c r="C521" s="21"/>
    </row>
    <row r="522" spans="1:3">
      <c r="A522" s="21"/>
      <c r="B522" s="21"/>
      <c r="C522" s="21"/>
    </row>
    <row r="523" spans="1:3">
      <c r="A523" s="21"/>
      <c r="B523" s="21"/>
      <c r="C523" s="21"/>
    </row>
    <row r="524" spans="1:3">
      <c r="A524" s="21"/>
      <c r="B524" s="21"/>
      <c r="C524" s="21"/>
    </row>
    <row r="525" spans="1:3">
      <c r="A525" s="21"/>
      <c r="B525" s="21"/>
      <c r="C525" s="21"/>
    </row>
    <row r="526" spans="1:3">
      <c r="A526" s="21"/>
      <c r="B526" s="21"/>
      <c r="C526" s="21"/>
    </row>
    <row r="527" spans="1:3">
      <c r="A527" s="21"/>
      <c r="B527" s="21"/>
      <c r="C527" s="21"/>
    </row>
    <row r="528" spans="1:3">
      <c r="A528" s="21"/>
      <c r="B528" s="21"/>
      <c r="C528" s="21"/>
    </row>
    <row r="529" spans="1:3">
      <c r="A529" s="21"/>
      <c r="B529" s="21"/>
      <c r="C529" s="21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  <row r="577" spans="1:3">
      <c r="A577" s="21"/>
      <c r="B577" s="21"/>
      <c r="C577" s="21"/>
    </row>
    <row r="578" spans="1:3">
      <c r="A578" s="21"/>
      <c r="B578" s="21"/>
      <c r="C578" s="21"/>
    </row>
    <row r="579" spans="1:3">
      <c r="A579" s="21"/>
      <c r="B579" s="21"/>
      <c r="C579" s="21"/>
    </row>
    <row r="580" spans="1:3">
      <c r="A580" s="21"/>
      <c r="B580" s="21"/>
      <c r="C580" s="21"/>
    </row>
    <row r="581" spans="1:3">
      <c r="A581" s="21"/>
      <c r="B581" s="21"/>
      <c r="C581" s="21"/>
    </row>
    <row r="582" spans="1:3">
      <c r="A582" s="21"/>
      <c r="B582" s="21"/>
      <c r="C582" s="21"/>
    </row>
    <row r="583" spans="1:3">
      <c r="A583" s="21"/>
      <c r="B583" s="21"/>
      <c r="C583" s="21"/>
    </row>
    <row r="584" spans="1:3">
      <c r="A584" s="21"/>
      <c r="B584" s="21"/>
      <c r="C584" s="21"/>
    </row>
    <row r="585" spans="1:3">
      <c r="A585" s="21"/>
      <c r="B585" s="21"/>
      <c r="C585" s="21"/>
    </row>
    <row r="586" spans="1:3">
      <c r="A586" s="21"/>
      <c r="B586" s="21"/>
      <c r="C586" s="21"/>
    </row>
    <row r="587" spans="1:3">
      <c r="A587" s="21"/>
      <c r="B587" s="21"/>
      <c r="C587" s="21"/>
    </row>
    <row r="588" spans="1:3">
      <c r="A588" s="21"/>
      <c r="B588" s="21"/>
      <c r="C588" s="21"/>
    </row>
    <row r="589" spans="1:3">
      <c r="A589" s="21"/>
      <c r="B589" s="21"/>
      <c r="C589" s="21"/>
    </row>
    <row r="590" spans="1:3">
      <c r="A590" s="21"/>
      <c r="B590" s="21"/>
      <c r="C590" s="21"/>
    </row>
    <row r="591" spans="1:3">
      <c r="A591" s="21"/>
      <c r="B591" s="21"/>
      <c r="C591" s="21"/>
    </row>
    <row r="592" spans="1:3">
      <c r="A592" s="21"/>
      <c r="B592" s="21"/>
      <c r="C592" s="21"/>
    </row>
    <row r="593" spans="1:3">
      <c r="A593" s="21"/>
      <c r="B593" s="21"/>
      <c r="C593" s="21"/>
    </row>
    <row r="594" spans="1:3">
      <c r="A594" s="21"/>
      <c r="B594" s="21"/>
      <c r="C594" s="21"/>
    </row>
    <row r="595" spans="1:3">
      <c r="A595" s="21"/>
      <c r="B595" s="21"/>
      <c r="C595" s="21"/>
    </row>
    <row r="596" spans="1:3">
      <c r="A596" s="21"/>
      <c r="B596" s="21"/>
      <c r="C596" s="21"/>
    </row>
    <row r="597" spans="1:3">
      <c r="A597" s="21"/>
      <c r="B597" s="21"/>
      <c r="C597" s="21"/>
    </row>
    <row r="598" spans="1:3">
      <c r="A598" s="21"/>
      <c r="B598" s="21"/>
      <c r="C598" s="21"/>
    </row>
    <row r="599" spans="1:3">
      <c r="A599" s="21"/>
      <c r="B599" s="21"/>
      <c r="C599" s="21"/>
    </row>
    <row r="600" spans="1:3">
      <c r="A600" s="21"/>
      <c r="B600" s="21"/>
      <c r="C600" s="21"/>
    </row>
    <row r="601" spans="1:3">
      <c r="A601" s="21"/>
      <c r="B601" s="21"/>
      <c r="C601" s="21"/>
    </row>
    <row r="602" spans="1:3">
      <c r="A602" s="21"/>
      <c r="B602" s="21"/>
      <c r="C602" s="21"/>
    </row>
    <row r="603" spans="1:3">
      <c r="A603" s="21"/>
      <c r="B603" s="21"/>
      <c r="C603" s="21"/>
    </row>
    <row r="604" spans="1:3">
      <c r="A604" s="21"/>
      <c r="B604" s="21"/>
      <c r="C604" s="21"/>
    </row>
    <row r="605" spans="1:3">
      <c r="A605" s="21"/>
      <c r="B605" s="21"/>
      <c r="C605" s="21"/>
    </row>
    <row r="606" spans="1:3">
      <c r="A606" s="21"/>
      <c r="B606" s="21"/>
      <c r="C606" s="21"/>
    </row>
    <row r="607" spans="1:3">
      <c r="A607" s="21"/>
      <c r="B607" s="21"/>
      <c r="C607" s="21"/>
    </row>
    <row r="608" spans="1:3">
      <c r="A608" s="21"/>
      <c r="B608" s="21"/>
      <c r="C608" s="21"/>
    </row>
    <row r="609" spans="1:3">
      <c r="A609" s="21"/>
      <c r="B609" s="21"/>
      <c r="C609" s="21"/>
    </row>
    <row r="610" spans="1:3">
      <c r="A610" s="21"/>
      <c r="B610" s="21"/>
      <c r="C610" s="21"/>
    </row>
    <row r="611" spans="1:3">
      <c r="A611" s="21"/>
      <c r="B611" s="21"/>
      <c r="C611" s="21"/>
    </row>
    <row r="612" spans="1:3">
      <c r="A612" s="21"/>
      <c r="B612" s="21"/>
      <c r="C612" s="21"/>
    </row>
    <row r="613" spans="1:3">
      <c r="A613" s="21"/>
      <c r="B613" s="21"/>
      <c r="C613" s="21"/>
    </row>
    <row r="614" spans="1:3">
      <c r="A614" s="21"/>
      <c r="B614" s="21"/>
      <c r="C614" s="21"/>
    </row>
    <row r="615" spans="1:3">
      <c r="A615" s="21"/>
      <c r="B615" s="21"/>
      <c r="C615" s="21"/>
    </row>
    <row r="616" spans="1:3">
      <c r="A616" s="21"/>
      <c r="B616" s="21"/>
      <c r="C616" s="21"/>
    </row>
    <row r="617" spans="1:3">
      <c r="A617" s="21"/>
      <c r="B617" s="21"/>
      <c r="C617" s="21"/>
    </row>
    <row r="618" spans="1:3">
      <c r="A618" s="21"/>
      <c r="B618" s="21"/>
      <c r="C618" s="21"/>
    </row>
    <row r="619" spans="1:3">
      <c r="A619" s="21"/>
      <c r="B619" s="21"/>
      <c r="C619" s="21"/>
    </row>
    <row r="620" spans="1:3">
      <c r="A620" s="21"/>
      <c r="B620" s="21"/>
      <c r="C620" s="21"/>
    </row>
    <row r="621" spans="1:3">
      <c r="A621" s="21"/>
      <c r="B621" s="21"/>
      <c r="C621" s="21"/>
    </row>
    <row r="622" spans="1:3">
      <c r="A622" s="21"/>
      <c r="B622" s="21"/>
      <c r="C622" s="21"/>
    </row>
    <row r="623" spans="1:3">
      <c r="A623" s="21"/>
      <c r="B623" s="21"/>
      <c r="C623" s="21"/>
    </row>
    <row r="624" spans="1:3">
      <c r="A624" s="21"/>
      <c r="B624" s="21"/>
      <c r="C624" s="21"/>
    </row>
    <row r="625" spans="1:3">
      <c r="A625" s="21"/>
      <c r="B625" s="21"/>
      <c r="C625" s="21"/>
    </row>
    <row r="626" spans="1:3">
      <c r="A626" s="21"/>
      <c r="B626" s="21"/>
      <c r="C626" s="21"/>
    </row>
    <row r="627" spans="1:3">
      <c r="A627" s="21"/>
      <c r="B627" s="21"/>
      <c r="C627" s="21"/>
    </row>
    <row r="628" spans="1:3">
      <c r="A628" s="21"/>
      <c r="B628" s="21"/>
      <c r="C628" s="21"/>
    </row>
    <row r="629" spans="1:3">
      <c r="A629" s="21"/>
      <c r="B629" s="21"/>
      <c r="C629" s="21"/>
    </row>
    <row r="630" spans="1:3">
      <c r="A630" s="21"/>
      <c r="B630" s="21"/>
      <c r="C630" s="21"/>
    </row>
    <row r="631" spans="1:3">
      <c r="A631" s="21"/>
      <c r="B631" s="21"/>
      <c r="C631" s="21"/>
    </row>
    <row r="632" spans="1:3">
      <c r="A632" s="21"/>
      <c r="B632" s="21"/>
      <c r="C632" s="21"/>
    </row>
    <row r="633" spans="1:3">
      <c r="A633" s="21"/>
      <c r="B633" s="21"/>
      <c r="C633" s="21"/>
    </row>
    <row r="634" spans="1:3">
      <c r="A634" s="21"/>
      <c r="B634" s="21"/>
      <c r="C634" s="21"/>
    </row>
    <row r="635" spans="1:3">
      <c r="A635" s="21"/>
      <c r="B635" s="21"/>
      <c r="C635" s="21"/>
    </row>
    <row r="636" spans="1:3">
      <c r="A636" s="21"/>
      <c r="B636" s="21"/>
      <c r="C636" s="21"/>
    </row>
    <row r="637" spans="1:3">
      <c r="A637" s="21"/>
      <c r="B637" s="21"/>
      <c r="C637" s="21"/>
    </row>
    <row r="638" spans="1:3">
      <c r="A638" s="21"/>
      <c r="B638" s="21"/>
      <c r="C638" s="21"/>
    </row>
    <row r="639" spans="1:3">
      <c r="A639" s="21"/>
      <c r="B639" s="21"/>
      <c r="C639" s="21"/>
    </row>
    <row r="640" spans="1:3">
      <c r="A640" s="21"/>
      <c r="B640" s="21"/>
      <c r="C640" s="21"/>
    </row>
    <row r="641" spans="1:3">
      <c r="A641" s="21"/>
      <c r="B641" s="21"/>
      <c r="C641" s="21"/>
    </row>
    <row r="642" spans="1:3">
      <c r="A642" s="21"/>
      <c r="B642" s="21"/>
      <c r="C642" s="21"/>
    </row>
    <row r="643" spans="1:3">
      <c r="A643" s="21"/>
      <c r="B643" s="21"/>
      <c r="C643" s="21"/>
    </row>
    <row r="644" spans="1:3">
      <c r="A644" s="21"/>
      <c r="B644" s="21"/>
      <c r="C644" s="21"/>
    </row>
    <row r="645" spans="1:3">
      <c r="A645" s="21"/>
      <c r="B645" s="21"/>
      <c r="C645" s="21"/>
    </row>
    <row r="646" spans="1:3">
      <c r="A646" s="21"/>
      <c r="B646" s="21"/>
      <c r="C646" s="21"/>
    </row>
    <row r="647" spans="1:3">
      <c r="A647" s="21"/>
      <c r="B647" s="21"/>
      <c r="C647" s="21"/>
    </row>
    <row r="648" spans="1:3">
      <c r="A648" s="21"/>
      <c r="B648" s="21"/>
      <c r="C648" s="21"/>
    </row>
    <row r="649" spans="1:3">
      <c r="A649" s="21"/>
      <c r="B649" s="21"/>
      <c r="C649" s="21"/>
    </row>
    <row r="650" spans="1:3">
      <c r="A650" s="21"/>
      <c r="B650" s="21"/>
      <c r="C650" s="21"/>
    </row>
    <row r="651" spans="1:3">
      <c r="A651" s="21"/>
      <c r="B651" s="21"/>
      <c r="C651" s="21"/>
    </row>
    <row r="652" spans="1:3">
      <c r="A652" s="21"/>
      <c r="B652" s="21"/>
      <c r="C652" s="21"/>
    </row>
    <row r="653" spans="1:3">
      <c r="A653" s="21"/>
      <c r="B653" s="21"/>
      <c r="C653" s="21"/>
    </row>
    <row r="654" spans="1:3">
      <c r="A654" s="21"/>
      <c r="B654" s="21"/>
      <c r="C654" s="21"/>
    </row>
    <row r="655" spans="1:3">
      <c r="A655" s="21"/>
      <c r="B655" s="21"/>
      <c r="C655" s="21"/>
    </row>
    <row r="656" spans="1:3">
      <c r="A656" s="21"/>
      <c r="B656" s="21"/>
      <c r="C656" s="21"/>
    </row>
    <row r="657" spans="1:3">
      <c r="A657" s="21"/>
      <c r="B657" s="21"/>
      <c r="C657" s="21"/>
    </row>
    <row r="658" spans="1:3">
      <c r="A658" s="21"/>
      <c r="B658" s="21"/>
      <c r="C658" s="21"/>
    </row>
    <row r="659" spans="1:3">
      <c r="A659" s="21"/>
      <c r="B659" s="21"/>
      <c r="C659" s="21"/>
    </row>
    <row r="660" spans="1:3">
      <c r="A660" s="21"/>
      <c r="B660" s="21"/>
      <c r="C660" s="21"/>
    </row>
    <row r="661" spans="1:3">
      <c r="A661" s="21"/>
      <c r="B661" s="21"/>
      <c r="C661" s="21"/>
    </row>
    <row r="662" spans="1:3">
      <c r="A662" s="21"/>
      <c r="B662" s="21"/>
      <c r="C662" s="21"/>
    </row>
    <row r="663" spans="1:3">
      <c r="A663" s="21"/>
      <c r="B663" s="21"/>
      <c r="C663" s="21"/>
    </row>
    <row r="664" spans="1:3">
      <c r="A664" s="21"/>
      <c r="B664" s="21"/>
      <c r="C664" s="21"/>
    </row>
    <row r="665" spans="1:3">
      <c r="A665" s="21"/>
      <c r="B665" s="21"/>
      <c r="C665" s="21"/>
    </row>
    <row r="666" spans="1:3">
      <c r="A666" s="21"/>
      <c r="B666" s="21"/>
      <c r="C666" s="21"/>
    </row>
    <row r="667" spans="1:3">
      <c r="A667" s="21"/>
      <c r="B667" s="21"/>
      <c r="C667" s="21"/>
    </row>
    <row r="668" spans="1:3">
      <c r="A668" s="21"/>
      <c r="B668" s="21"/>
      <c r="C668" s="21"/>
    </row>
    <row r="669" spans="1:3">
      <c r="A669" s="21"/>
      <c r="B669" s="21"/>
      <c r="C669" s="21"/>
    </row>
    <row r="670" spans="1:3">
      <c r="A670" s="21"/>
      <c r="B670" s="21"/>
      <c r="C670" s="21"/>
    </row>
    <row r="671" spans="1:3">
      <c r="A671" s="21"/>
      <c r="B671" s="21"/>
      <c r="C671" s="21"/>
    </row>
    <row r="672" spans="1:3">
      <c r="A672" s="21"/>
      <c r="B672" s="21"/>
      <c r="C672" s="21"/>
    </row>
    <row r="673" spans="1:3">
      <c r="A673" s="21"/>
      <c r="B673" s="21"/>
      <c r="C673" s="21"/>
    </row>
    <row r="674" spans="1:3">
      <c r="A674" s="21"/>
      <c r="B674" s="21"/>
      <c r="C674" s="21"/>
    </row>
    <row r="675" spans="1:3">
      <c r="A675" s="21"/>
      <c r="B675" s="21"/>
      <c r="C675" s="21"/>
    </row>
    <row r="676" spans="1:3">
      <c r="A676" s="21"/>
      <c r="B676" s="21"/>
      <c r="C676" s="21"/>
    </row>
    <row r="677" spans="1:3">
      <c r="A677" s="21"/>
      <c r="B677" s="21"/>
      <c r="C677" s="21"/>
    </row>
    <row r="678" spans="1:3">
      <c r="A678" s="21"/>
      <c r="B678" s="21"/>
      <c r="C678" s="21"/>
    </row>
    <row r="679" spans="1:3">
      <c r="A679" s="21"/>
      <c r="B679" s="21"/>
      <c r="C679" s="21"/>
    </row>
    <row r="680" spans="1:3">
      <c r="A680" s="21"/>
      <c r="B680" s="21"/>
      <c r="C680" s="21"/>
    </row>
    <row r="681" spans="1:3">
      <c r="A681" s="21"/>
      <c r="B681" s="21"/>
      <c r="C681" s="21"/>
    </row>
    <row r="682" spans="1:3">
      <c r="A682" s="21"/>
      <c r="B682" s="21"/>
      <c r="C682" s="21"/>
    </row>
    <row r="683" spans="1:3">
      <c r="A683" s="21"/>
      <c r="B683" s="21"/>
      <c r="C683" s="21"/>
    </row>
    <row r="684" spans="1:3">
      <c r="A684" s="21"/>
      <c r="B684" s="21"/>
      <c r="C684" s="21"/>
    </row>
    <row r="685" spans="1:3">
      <c r="A685" s="21"/>
      <c r="B685" s="21"/>
      <c r="C685" s="21"/>
    </row>
    <row r="686" spans="1:3">
      <c r="A686" s="21"/>
      <c r="B686" s="21"/>
      <c r="C686" s="21"/>
    </row>
    <row r="687" spans="1:3">
      <c r="A687" s="21"/>
      <c r="B687" s="21"/>
      <c r="C687" s="21"/>
    </row>
    <row r="688" spans="1:3">
      <c r="A688" s="21"/>
      <c r="B688" s="21"/>
      <c r="C688" s="21"/>
    </row>
    <row r="689" spans="1:3">
      <c r="A689" s="21"/>
      <c r="B689" s="21"/>
      <c r="C689" s="21"/>
    </row>
    <row r="690" spans="1:3">
      <c r="A690" s="21"/>
      <c r="B690" s="21"/>
      <c r="C690" s="21"/>
    </row>
    <row r="691" spans="1:3">
      <c r="A691" s="21"/>
      <c r="B691" s="21"/>
      <c r="C691" s="21"/>
    </row>
    <row r="692" spans="1:3">
      <c r="A692" s="21"/>
      <c r="B692" s="21"/>
      <c r="C692" s="21"/>
    </row>
    <row r="693" spans="1:3">
      <c r="A693" s="21"/>
      <c r="B693" s="21"/>
      <c r="C693" s="21"/>
    </row>
    <row r="694" spans="1:3">
      <c r="A694" s="21"/>
      <c r="B694" s="21"/>
      <c r="C694" s="21"/>
    </row>
    <row r="695" spans="1:3">
      <c r="A695" s="21"/>
      <c r="B695" s="21"/>
      <c r="C695" s="21"/>
    </row>
    <row r="696" spans="1:3">
      <c r="A696" s="21"/>
      <c r="B696" s="21"/>
      <c r="C696" s="21"/>
    </row>
    <row r="697" spans="1:3">
      <c r="A697" s="21"/>
      <c r="B697" s="21"/>
      <c r="C697" s="21"/>
    </row>
    <row r="698" spans="1:3">
      <c r="A698" s="21"/>
      <c r="B698" s="21"/>
      <c r="C698" s="21"/>
    </row>
    <row r="699" spans="1:3">
      <c r="A699" s="21"/>
      <c r="B699" s="21"/>
      <c r="C699" s="21"/>
    </row>
    <row r="700" spans="1:3">
      <c r="A700" s="21"/>
      <c r="B700" s="21"/>
      <c r="C700" s="21"/>
    </row>
    <row r="701" spans="1:3">
      <c r="A701" s="21"/>
      <c r="B701" s="21"/>
      <c r="C701" s="21"/>
    </row>
    <row r="702" spans="1:3">
      <c r="A702" s="21"/>
      <c r="B702" s="21"/>
      <c r="C702" s="21"/>
    </row>
    <row r="703" spans="1:3">
      <c r="A703" s="21"/>
      <c r="B703" s="21"/>
      <c r="C703" s="21"/>
    </row>
    <row r="704" spans="1:3">
      <c r="A704" s="21"/>
      <c r="B704" s="21"/>
      <c r="C704" s="21"/>
    </row>
    <row r="705" spans="1:3">
      <c r="A705" s="21"/>
      <c r="B705" s="21"/>
      <c r="C705" s="21"/>
    </row>
    <row r="706" spans="1:3">
      <c r="A706" s="21"/>
      <c r="B706" s="21"/>
      <c r="C706" s="21"/>
    </row>
    <row r="707" spans="1:3">
      <c r="A707" s="21"/>
      <c r="B707" s="21"/>
      <c r="C707" s="21"/>
    </row>
    <row r="708" spans="1:3">
      <c r="A708" s="21"/>
      <c r="B708" s="21"/>
      <c r="C708" s="21"/>
    </row>
    <row r="709" spans="1:3">
      <c r="A709" s="21"/>
      <c r="B709" s="21"/>
      <c r="C709" s="21"/>
    </row>
    <row r="710" spans="1:3">
      <c r="A710" s="21"/>
      <c r="B710" s="21"/>
      <c r="C710" s="21"/>
    </row>
    <row r="711" spans="1:3">
      <c r="A711" s="21"/>
      <c r="B711" s="21"/>
      <c r="C711" s="21"/>
    </row>
    <row r="712" spans="1:3">
      <c r="A712" s="21"/>
      <c r="B712" s="21"/>
      <c r="C712" s="21"/>
    </row>
    <row r="713" spans="1:3">
      <c r="A713" s="21"/>
      <c r="B713" s="21"/>
      <c r="C713" s="21"/>
    </row>
    <row r="714" spans="1:3">
      <c r="A714" s="21"/>
      <c r="B714" s="21"/>
      <c r="C714" s="21"/>
    </row>
    <row r="715" spans="1:3">
      <c r="A715" s="21"/>
      <c r="B715" s="21"/>
      <c r="C715" s="21"/>
    </row>
    <row r="716" spans="1:3">
      <c r="A716" s="21"/>
      <c r="B716" s="21"/>
      <c r="C716" s="21"/>
    </row>
    <row r="717" spans="1:3">
      <c r="A717" s="21"/>
      <c r="B717" s="21"/>
      <c r="C717" s="21"/>
    </row>
    <row r="718" spans="1:3">
      <c r="A718" s="21"/>
      <c r="B718" s="21"/>
      <c r="C718" s="21"/>
    </row>
    <row r="719" spans="1:3">
      <c r="A719" s="21"/>
      <c r="B719" s="21"/>
      <c r="C719" s="21"/>
    </row>
    <row r="720" spans="1:3">
      <c r="A720" s="21"/>
      <c r="B720" s="21"/>
      <c r="C720" s="21"/>
    </row>
    <row r="721" spans="1:3">
      <c r="A721" s="21"/>
      <c r="B721" s="21"/>
      <c r="C721" s="21"/>
    </row>
    <row r="722" spans="1:3">
      <c r="A722" s="21"/>
      <c r="B722" s="21"/>
      <c r="C722" s="21"/>
    </row>
    <row r="723" spans="1:3">
      <c r="A723" s="21"/>
      <c r="B723" s="21"/>
      <c r="C723" s="21"/>
    </row>
    <row r="724" spans="1:3">
      <c r="A724" s="21"/>
      <c r="B724" s="21"/>
      <c r="C724" s="21"/>
    </row>
    <row r="725" spans="1:3">
      <c r="A725" s="21"/>
      <c r="B725" s="21"/>
      <c r="C725" s="21"/>
    </row>
    <row r="726" spans="1:3">
      <c r="A726" s="21"/>
      <c r="B726" s="21"/>
      <c r="C726" s="21"/>
    </row>
    <row r="727" spans="1:3">
      <c r="A727" s="21"/>
      <c r="B727" s="21"/>
      <c r="C727" s="21"/>
    </row>
    <row r="728" spans="1:3">
      <c r="A728" s="21"/>
      <c r="B728" s="21"/>
      <c r="C728" s="21"/>
    </row>
    <row r="729" spans="1:3">
      <c r="A729" s="21"/>
      <c r="B729" s="21"/>
      <c r="C729" s="21"/>
    </row>
    <row r="730" spans="1:3">
      <c r="A730" s="21"/>
      <c r="B730" s="21"/>
      <c r="C730" s="21"/>
    </row>
    <row r="731" spans="1:3">
      <c r="A731" s="21"/>
      <c r="B731" s="21"/>
      <c r="C731" s="21"/>
    </row>
    <row r="732" spans="1:3">
      <c r="A732" s="21"/>
      <c r="B732" s="21"/>
      <c r="C732" s="21"/>
    </row>
    <row r="733" spans="1:3">
      <c r="A733" s="21"/>
      <c r="B733" s="21"/>
      <c r="C733" s="21"/>
    </row>
    <row r="734" spans="1:3">
      <c r="A734" s="21"/>
      <c r="B734" s="21"/>
      <c r="C734" s="21"/>
    </row>
    <row r="735" spans="1:3">
      <c r="A735" s="21"/>
      <c r="B735" s="21"/>
      <c r="C735" s="21"/>
    </row>
    <row r="736" spans="1:3">
      <c r="A736" s="21"/>
      <c r="B736" s="21"/>
      <c r="C736" s="21"/>
    </row>
    <row r="737" spans="1:3">
      <c r="A737" s="21"/>
      <c r="B737" s="21"/>
      <c r="C737" s="21"/>
    </row>
    <row r="738" spans="1:3">
      <c r="A738" s="21"/>
      <c r="B738" s="21"/>
      <c r="C738" s="21"/>
    </row>
    <row r="739" spans="1:3">
      <c r="A739" s="21"/>
      <c r="B739" s="21"/>
      <c r="C739" s="21"/>
    </row>
    <row r="740" spans="1:3">
      <c r="A740" s="21"/>
      <c r="B740" s="21"/>
      <c r="C740" s="21"/>
    </row>
    <row r="741" spans="1:3">
      <c r="A741" s="21"/>
      <c r="B741" s="21"/>
      <c r="C741" s="21"/>
    </row>
    <row r="742" spans="1:3">
      <c r="A742" s="21"/>
      <c r="B742" s="21"/>
      <c r="C742" s="21"/>
    </row>
    <row r="743" spans="1:3">
      <c r="A743" s="21"/>
      <c r="B743" s="21"/>
      <c r="C743" s="21"/>
    </row>
    <row r="744" spans="1:3">
      <c r="A744" s="21"/>
      <c r="B744" s="21"/>
      <c r="C744" s="21"/>
    </row>
    <row r="745" spans="1:3">
      <c r="A745" s="21"/>
      <c r="B745" s="21"/>
      <c r="C745" s="21"/>
    </row>
    <row r="746" spans="1:3">
      <c r="A746" s="21"/>
      <c r="B746" s="21"/>
      <c r="C746" s="21"/>
    </row>
    <row r="747" spans="1:3">
      <c r="A747" s="21"/>
      <c r="B747" s="21"/>
      <c r="C747" s="21"/>
    </row>
    <row r="748" spans="1:3">
      <c r="A748" s="21"/>
      <c r="B748" s="21"/>
      <c r="C748" s="21"/>
    </row>
    <row r="749" spans="1:3">
      <c r="A749" s="21"/>
      <c r="B749" s="21"/>
      <c r="C749" s="21"/>
    </row>
    <row r="750" spans="1:3">
      <c r="A750" s="21"/>
      <c r="B750" s="21"/>
      <c r="C750" s="21"/>
    </row>
    <row r="751" spans="1:3">
      <c r="A751" s="21"/>
      <c r="B751" s="21"/>
      <c r="C751" s="21"/>
    </row>
    <row r="752" spans="1:3">
      <c r="A752" s="21"/>
      <c r="B752" s="21"/>
      <c r="C752" s="21"/>
    </row>
    <row r="753" spans="1:3">
      <c r="A753" s="21"/>
      <c r="B753" s="21"/>
      <c r="C753" s="21"/>
    </row>
    <row r="754" spans="1:3">
      <c r="A754" s="21"/>
      <c r="B754" s="21"/>
      <c r="C754" s="21"/>
    </row>
    <row r="755" spans="1:3">
      <c r="A755" s="21"/>
      <c r="B755" s="21"/>
      <c r="C755" s="21"/>
    </row>
    <row r="756" spans="1:3">
      <c r="A756" s="21"/>
      <c r="B756" s="21"/>
      <c r="C756" s="21"/>
    </row>
    <row r="757" spans="1:3">
      <c r="A757" s="21"/>
      <c r="B757" s="21"/>
      <c r="C757" s="21"/>
    </row>
    <row r="758" spans="1:3">
      <c r="A758" s="21"/>
      <c r="B758" s="21"/>
      <c r="C758" s="21"/>
    </row>
    <row r="759" spans="1:3">
      <c r="A759" s="21"/>
      <c r="B759" s="21"/>
      <c r="C759" s="21"/>
    </row>
    <row r="760" spans="1:3">
      <c r="A760" s="21"/>
      <c r="B760" s="21"/>
      <c r="C760" s="21"/>
    </row>
    <row r="761" spans="1:3">
      <c r="A761" s="21"/>
      <c r="B761" s="21"/>
      <c r="C761" s="21"/>
    </row>
    <row r="762" spans="1:3">
      <c r="A762" s="21"/>
      <c r="B762" s="21"/>
      <c r="C762" s="21"/>
    </row>
    <row r="763" spans="1:3">
      <c r="A763" s="21"/>
      <c r="B763" s="21"/>
      <c r="C763" s="21"/>
    </row>
    <row r="764" spans="1:3">
      <c r="A764" s="21"/>
      <c r="B764" s="21"/>
      <c r="C764" s="21"/>
    </row>
    <row r="765" spans="1:3">
      <c r="A765" s="21"/>
      <c r="B765" s="21"/>
      <c r="C765" s="21"/>
    </row>
    <row r="766" spans="1:3">
      <c r="A766" s="21"/>
      <c r="B766" s="21"/>
      <c r="C766" s="21"/>
    </row>
    <row r="767" spans="1:3">
      <c r="A767" s="21"/>
      <c r="B767" s="21"/>
      <c r="C767" s="21"/>
    </row>
    <row r="768" spans="1:3">
      <c r="A768" s="21"/>
      <c r="B768" s="21"/>
      <c r="C768" s="21"/>
    </row>
    <row r="769" spans="1:3">
      <c r="A769" s="21"/>
      <c r="B769" s="21"/>
      <c r="C769" s="21"/>
    </row>
    <row r="770" spans="1:3">
      <c r="A770" s="21"/>
      <c r="B770" s="21"/>
      <c r="C770" s="21"/>
    </row>
    <row r="771" spans="1:3">
      <c r="A771" s="21"/>
      <c r="B771" s="21"/>
      <c r="C771" s="21"/>
    </row>
    <row r="772" spans="1:3">
      <c r="A772" s="21"/>
      <c r="B772" s="21"/>
      <c r="C772" s="21"/>
    </row>
    <row r="773" spans="1:3">
      <c r="A773" s="21"/>
      <c r="B773" s="21"/>
      <c r="C773" s="21"/>
    </row>
    <row r="774" spans="1:3">
      <c r="A774" s="21"/>
      <c r="B774" s="21"/>
      <c r="C774" s="21"/>
    </row>
    <row r="775" spans="1:3">
      <c r="A775" s="21"/>
      <c r="B775" s="21"/>
      <c r="C775" s="21"/>
    </row>
    <row r="776" spans="1:3">
      <c r="A776" s="21"/>
      <c r="B776" s="21"/>
      <c r="C776" s="21"/>
    </row>
    <row r="777" spans="1:3">
      <c r="A777" s="21"/>
      <c r="B777" s="21"/>
      <c r="C777" s="21"/>
    </row>
    <row r="778" spans="1:3">
      <c r="A778" s="21"/>
      <c r="B778" s="21"/>
      <c r="C778" s="21"/>
    </row>
    <row r="779" spans="1:3">
      <c r="A779" s="21"/>
      <c r="B779" s="21"/>
      <c r="C779" s="21"/>
    </row>
    <row r="780" spans="1:3">
      <c r="A780" s="21"/>
      <c r="B780" s="21"/>
      <c r="C780" s="21"/>
    </row>
    <row r="781" spans="1:3">
      <c r="A781" s="21"/>
      <c r="B781" s="21"/>
      <c r="C781" s="21"/>
    </row>
    <row r="782" spans="1:3">
      <c r="A782" s="21"/>
      <c r="B782" s="21"/>
      <c r="C782" s="21"/>
    </row>
    <row r="783" spans="1:3">
      <c r="A783" s="21"/>
      <c r="B783" s="21"/>
      <c r="C783" s="21"/>
    </row>
    <row r="784" spans="1:3">
      <c r="A784" s="21"/>
      <c r="B784" s="21"/>
      <c r="C784" s="21"/>
    </row>
    <row r="785" spans="1:3">
      <c r="A785" s="21"/>
      <c r="B785" s="21"/>
      <c r="C785" s="21"/>
    </row>
    <row r="786" spans="1:3">
      <c r="A786" s="21"/>
      <c r="B786" s="21"/>
      <c r="C786" s="21"/>
    </row>
    <row r="787" spans="1:3">
      <c r="A787" s="21"/>
      <c r="B787" s="21"/>
      <c r="C787" s="21"/>
    </row>
    <row r="788" spans="1:3">
      <c r="A788" s="21"/>
      <c r="B788" s="21"/>
      <c r="C788" s="21"/>
    </row>
    <row r="789" spans="1:3">
      <c r="A789" s="21"/>
      <c r="B789" s="21"/>
      <c r="C789" s="21"/>
    </row>
    <row r="790" spans="1:3">
      <c r="A790" s="21"/>
      <c r="B790" s="21"/>
      <c r="C790" s="21"/>
    </row>
    <row r="791" spans="1:3">
      <c r="A791" s="21"/>
      <c r="B791" s="21"/>
      <c r="C791" s="21"/>
    </row>
    <row r="792" spans="1:3">
      <c r="A792" s="21"/>
      <c r="B792" s="21"/>
      <c r="C792" s="21"/>
    </row>
    <row r="793" spans="1:3">
      <c r="A793" s="21"/>
      <c r="B793" s="21"/>
      <c r="C793" s="21"/>
    </row>
    <row r="794" spans="1:3">
      <c r="A794" s="21"/>
      <c r="B794" s="21"/>
      <c r="C794" s="21"/>
    </row>
    <row r="795" spans="1:3">
      <c r="A795" s="21"/>
      <c r="B795" s="21"/>
      <c r="C795" s="21"/>
    </row>
    <row r="796" spans="1:3">
      <c r="A796" s="21"/>
      <c r="B796" s="21"/>
      <c r="C796" s="21"/>
    </row>
    <row r="797" spans="1:3">
      <c r="A797" s="21"/>
      <c r="B797" s="21"/>
      <c r="C797" s="21"/>
    </row>
    <row r="798" spans="1:3">
      <c r="A798" s="21"/>
      <c r="B798" s="21"/>
      <c r="C798" s="21"/>
    </row>
    <row r="799" spans="1:3">
      <c r="A799" s="21"/>
      <c r="B799" s="21"/>
      <c r="C799" s="21"/>
    </row>
    <row r="800" spans="1:3">
      <c r="A800" s="21"/>
      <c r="B800" s="21"/>
      <c r="C800" s="21"/>
    </row>
    <row r="801" spans="1:3">
      <c r="A801" s="21"/>
      <c r="B801" s="21"/>
      <c r="C801" s="21"/>
    </row>
    <row r="802" spans="1:3">
      <c r="A802" s="21"/>
      <c r="B802" s="21"/>
      <c r="C802" s="21"/>
    </row>
    <row r="803" spans="1:3">
      <c r="A803" s="21"/>
      <c r="B803" s="21"/>
      <c r="C803" s="21"/>
    </row>
    <row r="804" spans="1:3">
      <c r="A804" s="21"/>
      <c r="B804" s="21"/>
      <c r="C804" s="21"/>
    </row>
    <row r="805" spans="1:3">
      <c r="A805" s="21"/>
      <c r="B805" s="21"/>
      <c r="C805" s="21"/>
    </row>
    <row r="806" spans="1:3">
      <c r="A806" s="21"/>
      <c r="B806" s="21"/>
      <c r="C806" s="21"/>
    </row>
    <row r="807" spans="1:3">
      <c r="A807" s="21"/>
      <c r="B807" s="21"/>
      <c r="C807" s="21"/>
    </row>
    <row r="808" spans="1:3">
      <c r="A808" s="21"/>
      <c r="B808" s="21"/>
      <c r="C808" s="21"/>
    </row>
    <row r="809" spans="1:3">
      <c r="A809" s="21"/>
      <c r="B809" s="21"/>
      <c r="C809" s="21"/>
    </row>
    <row r="810" spans="1:3">
      <c r="A810" s="21"/>
      <c r="B810" s="21"/>
      <c r="C810" s="21"/>
    </row>
    <row r="811" spans="1:3">
      <c r="A811" s="21"/>
      <c r="B811" s="21"/>
      <c r="C811" s="21"/>
    </row>
    <row r="812" spans="1:3">
      <c r="A812" s="21"/>
      <c r="B812" s="21"/>
      <c r="C812" s="21"/>
    </row>
    <row r="813" spans="1:3">
      <c r="A813" s="21"/>
      <c r="B813" s="21"/>
      <c r="C813" s="21"/>
    </row>
    <row r="814" spans="1:3">
      <c r="A814" s="21"/>
      <c r="B814" s="21"/>
      <c r="C814" s="21"/>
    </row>
    <row r="815" spans="1:3">
      <c r="A815" s="21"/>
      <c r="B815" s="21"/>
      <c r="C815" s="21"/>
    </row>
    <row r="816" spans="1:3">
      <c r="A816" s="21"/>
      <c r="B816" s="21"/>
      <c r="C816" s="21"/>
    </row>
    <row r="817" spans="1:3">
      <c r="A817" s="21"/>
      <c r="B817" s="21"/>
      <c r="C817" s="21"/>
    </row>
    <row r="818" spans="1:3">
      <c r="A818" s="21"/>
      <c r="B818" s="21"/>
      <c r="C818" s="21"/>
    </row>
    <row r="819" spans="1:3">
      <c r="A819" s="21"/>
      <c r="B819" s="21"/>
      <c r="C819" s="21"/>
    </row>
    <row r="820" spans="1:3">
      <c r="A820" s="21"/>
      <c r="B820" s="21"/>
      <c r="C820" s="21"/>
    </row>
    <row r="821" spans="1:3">
      <c r="A821" s="21"/>
      <c r="B821" s="21"/>
      <c r="C821" s="21"/>
    </row>
    <row r="822" spans="1:3">
      <c r="A822" s="21"/>
      <c r="B822" s="21"/>
      <c r="C822" s="21"/>
    </row>
    <row r="823" spans="1:3">
      <c r="A823" s="21"/>
      <c r="B823" s="21"/>
      <c r="C823" s="21"/>
    </row>
    <row r="824" spans="1:3">
      <c r="A824" s="21"/>
      <c r="B824" s="21"/>
      <c r="C824" s="21"/>
    </row>
    <row r="825" spans="1:3">
      <c r="A825" s="21"/>
      <c r="B825" s="21"/>
      <c r="C825" s="21"/>
    </row>
    <row r="826" spans="1:3">
      <c r="A826" s="21"/>
      <c r="B826" s="21"/>
      <c r="C826" s="21"/>
    </row>
    <row r="827" spans="1:3">
      <c r="A827" s="21"/>
      <c r="B827" s="21"/>
      <c r="C827" s="21"/>
    </row>
    <row r="828" spans="1:3">
      <c r="A828" s="21"/>
      <c r="B828" s="21"/>
      <c r="C828" s="21"/>
    </row>
    <row r="829" spans="1:3">
      <c r="A829" s="21"/>
      <c r="B829" s="21"/>
      <c r="C829" s="21"/>
    </row>
    <row r="830" spans="1:3">
      <c r="A830" s="21"/>
      <c r="B830" s="21"/>
      <c r="C830" s="21"/>
    </row>
    <row r="831" spans="1:3">
      <c r="A831" s="21"/>
      <c r="B831" s="21"/>
      <c r="C831" s="21"/>
    </row>
    <row r="832" spans="1:3">
      <c r="A832" s="21"/>
      <c r="B832" s="21"/>
      <c r="C832" s="21"/>
    </row>
    <row r="833" spans="1:3">
      <c r="A833" s="21"/>
      <c r="B833" s="21"/>
      <c r="C833" s="21"/>
    </row>
    <row r="834" spans="1:3">
      <c r="A834" s="21"/>
      <c r="B834" s="21"/>
      <c r="C834" s="21"/>
    </row>
    <row r="835" spans="1:3">
      <c r="A835" s="21"/>
      <c r="B835" s="21"/>
      <c r="C835" s="21"/>
    </row>
    <row r="836" spans="1:3">
      <c r="A836" s="21"/>
      <c r="B836" s="21"/>
      <c r="C836" s="21"/>
    </row>
    <row r="837" spans="1:3">
      <c r="A837" s="21"/>
      <c r="B837" s="21"/>
      <c r="C837" s="21"/>
    </row>
    <row r="838" spans="1:3">
      <c r="A838" s="21"/>
      <c r="B838" s="21"/>
      <c r="C838" s="21"/>
    </row>
    <row r="839" spans="1:3">
      <c r="A839" s="21"/>
      <c r="B839" s="21"/>
      <c r="C839" s="21"/>
    </row>
    <row r="840" spans="1:3">
      <c r="A840" s="21"/>
      <c r="B840" s="21"/>
      <c r="C840" s="21"/>
    </row>
    <row r="841" spans="1:3">
      <c r="A841" s="21"/>
      <c r="B841" s="21"/>
      <c r="C841" s="21"/>
    </row>
    <row r="842" spans="1:3">
      <c r="A842" s="21"/>
      <c r="B842" s="21"/>
      <c r="C842" s="21"/>
    </row>
    <row r="843" spans="1:3">
      <c r="A843" s="21"/>
      <c r="B843" s="21"/>
      <c r="C843" s="21"/>
    </row>
    <row r="844" spans="1:3">
      <c r="A844" s="21"/>
      <c r="B844" s="21"/>
      <c r="C844" s="21"/>
    </row>
    <row r="845" spans="1:3">
      <c r="A845" s="21"/>
      <c r="B845" s="21"/>
      <c r="C845" s="21"/>
    </row>
    <row r="846" spans="1:3">
      <c r="A846" s="21"/>
      <c r="B846" s="21"/>
      <c r="C846" s="21"/>
    </row>
    <row r="847" spans="1:3">
      <c r="A847" s="21"/>
      <c r="B847" s="21"/>
      <c r="C847" s="21"/>
    </row>
    <row r="848" spans="1:3">
      <c r="A848" s="21"/>
      <c r="B848" s="21"/>
      <c r="C848" s="21"/>
    </row>
    <row r="849" spans="1:3">
      <c r="A849" s="21"/>
      <c r="B849" s="21"/>
      <c r="C849" s="21"/>
    </row>
    <row r="850" spans="1:3">
      <c r="A850" s="21"/>
      <c r="B850" s="21"/>
      <c r="C850" s="21"/>
    </row>
    <row r="851" spans="1:3">
      <c r="A851" s="21"/>
      <c r="B851" s="21"/>
      <c r="C851" s="21"/>
    </row>
    <row r="852" spans="1:3">
      <c r="A852" s="21"/>
      <c r="B852" s="21"/>
      <c r="C852" s="21"/>
    </row>
    <row r="853" spans="1:3">
      <c r="A853" s="21"/>
      <c r="B853" s="21"/>
      <c r="C853" s="21"/>
    </row>
    <row r="854" spans="1:3">
      <c r="A854" s="21"/>
      <c r="B854" s="21"/>
      <c r="C854" s="21"/>
    </row>
    <row r="855" spans="1:3">
      <c r="A855" s="21"/>
      <c r="B855" s="21"/>
      <c r="C855" s="21"/>
    </row>
    <row r="856" spans="1:3">
      <c r="A856" s="21"/>
      <c r="B856" s="21"/>
      <c r="C856" s="21"/>
    </row>
    <row r="857" spans="1:3">
      <c r="A857" s="21"/>
      <c r="B857" s="21"/>
      <c r="C857" s="21"/>
    </row>
    <row r="858" spans="1:3">
      <c r="A858" s="21"/>
      <c r="B858" s="21"/>
      <c r="C858" s="21"/>
    </row>
    <row r="859" spans="1:3">
      <c r="A859" s="21"/>
      <c r="B859" s="21"/>
      <c r="C859" s="21"/>
    </row>
    <row r="860" spans="1:3">
      <c r="A860" s="21"/>
      <c r="B860" s="21"/>
      <c r="C860" s="21"/>
    </row>
    <row r="861" spans="1:3">
      <c r="A861" s="21"/>
      <c r="B861" s="21"/>
      <c r="C861" s="21"/>
    </row>
    <row r="862" spans="1:3">
      <c r="A862" s="21"/>
      <c r="B862" s="21"/>
      <c r="C862" s="21"/>
    </row>
    <row r="863" spans="1:3">
      <c r="A863" s="21"/>
      <c r="B863" s="21"/>
      <c r="C863" s="21"/>
    </row>
    <row r="864" spans="1:3">
      <c r="A864" s="21"/>
      <c r="B864" s="21"/>
      <c r="C864" s="21"/>
    </row>
    <row r="865" spans="1:3">
      <c r="A865" s="21"/>
      <c r="B865" s="21"/>
      <c r="C865" s="21"/>
    </row>
    <row r="866" spans="1:3">
      <c r="A866" s="21"/>
      <c r="B866" s="21"/>
      <c r="C866" s="21"/>
    </row>
    <row r="867" spans="1:3">
      <c r="A867" s="21"/>
      <c r="B867" s="21"/>
      <c r="C867" s="21"/>
    </row>
    <row r="868" spans="1:3">
      <c r="A868" s="21"/>
      <c r="B868" s="21"/>
      <c r="C868" s="21"/>
    </row>
    <row r="869" spans="1:3">
      <c r="A869" s="21"/>
      <c r="B869" s="21"/>
      <c r="C869" s="21"/>
    </row>
    <row r="870" spans="1:3">
      <c r="A870" s="21"/>
      <c r="B870" s="21"/>
      <c r="C870" s="21"/>
    </row>
    <row r="871" spans="1:3">
      <c r="A871" s="21"/>
      <c r="B871" s="21"/>
      <c r="C871" s="21"/>
    </row>
    <row r="872" spans="1:3">
      <c r="A872" s="21"/>
      <c r="B872" s="21"/>
      <c r="C872" s="21"/>
    </row>
    <row r="873" spans="1:3">
      <c r="A873" s="21"/>
      <c r="B873" s="21"/>
      <c r="C873" s="21"/>
    </row>
    <row r="874" spans="1:3">
      <c r="A874" s="21"/>
      <c r="B874" s="21"/>
      <c r="C874" s="21"/>
    </row>
    <row r="875" spans="1:3">
      <c r="A875" s="21"/>
      <c r="B875" s="21"/>
      <c r="C875" s="21"/>
    </row>
    <row r="876" spans="1:3">
      <c r="A876" s="21"/>
      <c r="B876" s="21"/>
      <c r="C876" s="21"/>
    </row>
    <row r="877" spans="1:3">
      <c r="A877" s="21"/>
      <c r="B877" s="21"/>
      <c r="C877" s="21"/>
    </row>
    <row r="878" spans="1:3">
      <c r="A878" s="21"/>
      <c r="B878" s="21"/>
      <c r="C878" s="21"/>
    </row>
    <row r="879" spans="1:3">
      <c r="A879" s="21"/>
      <c r="B879" s="21"/>
      <c r="C879" s="21"/>
    </row>
    <row r="880" spans="1:3">
      <c r="A880" s="21"/>
      <c r="B880" s="21"/>
      <c r="C880" s="21"/>
    </row>
    <row r="881" spans="1:3">
      <c r="A881" s="21"/>
      <c r="B881" s="21"/>
      <c r="C881" s="21"/>
    </row>
    <row r="882" spans="1:3">
      <c r="A882" s="21"/>
      <c r="B882" s="21"/>
      <c r="C882" s="21"/>
    </row>
    <row r="883" spans="1:3">
      <c r="A883" s="21"/>
      <c r="B883" s="21"/>
      <c r="C883" s="21"/>
    </row>
    <row r="884" spans="1:3">
      <c r="A884" s="21"/>
      <c r="B884" s="21"/>
      <c r="C884" s="21"/>
    </row>
    <row r="885" spans="1:3">
      <c r="A885" s="21"/>
      <c r="B885" s="21"/>
      <c r="C885" s="21"/>
    </row>
    <row r="886" spans="1:3">
      <c r="A886" s="21"/>
      <c r="B886" s="21"/>
      <c r="C886" s="21"/>
    </row>
    <row r="887" spans="1:3">
      <c r="A887" s="21"/>
      <c r="B887" s="21"/>
      <c r="C887" s="21"/>
    </row>
    <row r="888" spans="1:3">
      <c r="A888" s="21"/>
      <c r="B888" s="21"/>
      <c r="C888" s="21"/>
    </row>
    <row r="889" spans="1:3">
      <c r="A889" s="21"/>
      <c r="B889" s="21"/>
      <c r="C889" s="21"/>
    </row>
    <row r="890" spans="1:3">
      <c r="A890" s="21"/>
      <c r="B890" s="21"/>
      <c r="C890" s="21"/>
    </row>
    <row r="891" spans="1:3">
      <c r="A891" s="21"/>
      <c r="B891" s="21"/>
      <c r="C891" s="21"/>
    </row>
    <row r="892" spans="1:3">
      <c r="A892" s="21"/>
      <c r="B892" s="21"/>
      <c r="C892" s="21"/>
    </row>
    <row r="893" spans="1:3">
      <c r="A893" s="21"/>
      <c r="B893" s="21"/>
      <c r="C893" s="21"/>
    </row>
    <row r="894" spans="1:3">
      <c r="A894" s="21"/>
      <c r="B894" s="21"/>
      <c r="C894" s="21"/>
    </row>
    <row r="895" spans="1:3">
      <c r="A895" s="21"/>
      <c r="B895" s="21"/>
      <c r="C895" s="21"/>
    </row>
    <row r="896" spans="1:3">
      <c r="A896" s="21"/>
      <c r="B896" s="21"/>
      <c r="C896" s="21"/>
    </row>
    <row r="897" spans="1:3">
      <c r="A897" s="21"/>
      <c r="B897" s="21"/>
      <c r="C897" s="21"/>
    </row>
    <row r="898" spans="1:3">
      <c r="A898" s="21"/>
      <c r="B898" s="21"/>
      <c r="C898" s="21"/>
    </row>
    <row r="899" spans="1:3">
      <c r="A899" s="21"/>
      <c r="B899" s="21"/>
      <c r="C899" s="21"/>
    </row>
    <row r="900" spans="1:3">
      <c r="A900" s="21"/>
      <c r="B900" s="21"/>
      <c r="C900" s="21"/>
    </row>
    <row r="901" spans="1:3">
      <c r="A901" s="21"/>
      <c r="B901" s="21"/>
      <c r="C901" s="21"/>
    </row>
    <row r="902" spans="1:3">
      <c r="A902" s="21"/>
      <c r="B902" s="21"/>
      <c r="C902" s="21"/>
    </row>
    <row r="903" spans="1:3">
      <c r="A903" s="21"/>
      <c r="B903" s="21"/>
      <c r="C903" s="21"/>
    </row>
    <row r="904" spans="1:3">
      <c r="A904" s="21"/>
      <c r="B904" s="21"/>
      <c r="C904" s="21"/>
    </row>
    <row r="905" spans="1:3">
      <c r="A905" s="21"/>
      <c r="B905" s="21"/>
      <c r="C905" s="21"/>
    </row>
    <row r="906" spans="1:3">
      <c r="A906" s="21"/>
      <c r="B906" s="21"/>
      <c r="C906" s="21"/>
    </row>
    <row r="907" spans="1:3">
      <c r="A907" s="21"/>
      <c r="B907" s="21"/>
      <c r="C907" s="21"/>
    </row>
    <row r="908" spans="1:3">
      <c r="A908" s="21"/>
      <c r="B908" s="21"/>
      <c r="C908" s="21"/>
    </row>
    <row r="909" spans="1:3">
      <c r="A909" s="21"/>
      <c r="B909" s="21"/>
      <c r="C909" s="21"/>
    </row>
    <row r="910" spans="1:3">
      <c r="A910" s="21"/>
      <c r="B910" s="21"/>
      <c r="C910" s="21"/>
    </row>
    <row r="911" spans="1:3">
      <c r="A911" s="21"/>
      <c r="B911" s="21"/>
      <c r="C911" s="21"/>
    </row>
    <row r="912" spans="1:3">
      <c r="A912" s="21"/>
      <c r="B912" s="21"/>
      <c r="C912" s="21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9"/>
  <sheetViews>
    <sheetView view="pageBreakPreview" zoomScale="75" zoomScaleNormal="100" zoomScaleSheetLayoutView="75" workbookViewId="0">
      <selection activeCell="A12" sqref="A12:F12"/>
    </sheetView>
  </sheetViews>
  <sheetFormatPr defaultRowHeight="18" outlineLevelRow="6"/>
  <cols>
    <col min="1" max="1" width="85.33203125" style="137" customWidth="1"/>
    <col min="2" max="2" width="6.88671875" style="54" customWidth="1"/>
    <col min="3" max="3" width="14.5546875" style="54" customWidth="1"/>
    <col min="4" max="4" width="6.44140625" style="54" customWidth="1"/>
    <col min="5" max="5" width="18.109375" style="54" customWidth="1"/>
    <col min="6" max="6" width="18.109375" style="41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E1" s="1"/>
      <c r="F1" s="229" t="s">
        <v>761</v>
      </c>
    </row>
    <row r="2" spans="1:8">
      <c r="E2" s="230" t="s">
        <v>762</v>
      </c>
      <c r="F2" s="231"/>
    </row>
    <row r="3" spans="1:8">
      <c r="E3" s="1"/>
      <c r="F3" s="229" t="s">
        <v>571</v>
      </c>
    </row>
    <row r="4" spans="1:8">
      <c r="E4" s="1"/>
      <c r="F4" s="238" t="s">
        <v>763</v>
      </c>
    </row>
    <row r="5" spans="1:8">
      <c r="E5" s="1"/>
      <c r="F5" s="229" t="s">
        <v>466</v>
      </c>
    </row>
    <row r="6" spans="1:8">
      <c r="E6" s="1"/>
      <c r="F6" s="229" t="s">
        <v>678</v>
      </c>
    </row>
    <row r="7" spans="1:8">
      <c r="E7" s="1"/>
      <c r="F7" s="229" t="s">
        <v>677</v>
      </c>
    </row>
    <row r="8" spans="1:8">
      <c r="E8" s="1"/>
      <c r="F8" s="229" t="s">
        <v>679</v>
      </c>
    </row>
    <row r="9" spans="1:8">
      <c r="A9" s="221" t="s">
        <v>196</v>
      </c>
      <c r="B9" s="221"/>
      <c r="C9" s="221"/>
      <c r="D9" s="221"/>
      <c r="E9" s="221"/>
      <c r="F9" s="221"/>
    </row>
    <row r="10" spans="1:8">
      <c r="A10" s="217" t="s">
        <v>568</v>
      </c>
      <c r="B10" s="217"/>
      <c r="C10" s="217"/>
      <c r="D10" s="217"/>
      <c r="E10" s="217"/>
      <c r="F10" s="217"/>
    </row>
    <row r="11" spans="1:8" ht="19.5" customHeight="1">
      <c r="A11" s="217" t="s">
        <v>467</v>
      </c>
      <c r="B11" s="217"/>
      <c r="C11" s="217"/>
      <c r="D11" s="217"/>
      <c r="E11" s="217"/>
      <c r="F11" s="217"/>
    </row>
    <row r="12" spans="1:8" ht="19.5" customHeight="1">
      <c r="A12" s="217" t="s">
        <v>468</v>
      </c>
      <c r="B12" s="217"/>
      <c r="C12" s="217"/>
      <c r="D12" s="217"/>
      <c r="E12" s="217"/>
      <c r="F12" s="217"/>
    </row>
    <row r="13" spans="1:8">
      <c r="A13" s="217" t="s">
        <v>469</v>
      </c>
      <c r="B13" s="217"/>
      <c r="C13" s="217"/>
      <c r="D13" s="217"/>
      <c r="E13" s="217"/>
      <c r="F13" s="217"/>
    </row>
    <row r="14" spans="1:8">
      <c r="A14" s="40"/>
      <c r="B14" s="55"/>
      <c r="C14" s="55"/>
      <c r="D14" s="55"/>
      <c r="F14" s="66" t="s">
        <v>415</v>
      </c>
    </row>
    <row r="15" spans="1:8" ht="36">
      <c r="A15" s="43" t="s">
        <v>0</v>
      </c>
      <c r="B15" s="43" t="s">
        <v>2</v>
      </c>
      <c r="C15" s="43" t="s">
        <v>3</v>
      </c>
      <c r="D15" s="43" t="s">
        <v>4</v>
      </c>
      <c r="E15" s="138" t="s">
        <v>470</v>
      </c>
      <c r="F15" s="43" t="s">
        <v>494</v>
      </c>
      <c r="G15" s="106"/>
    </row>
    <row r="16" spans="1:8" s="3" customFormat="1" ht="17.399999999999999">
      <c r="A16" s="44" t="s">
        <v>7</v>
      </c>
      <c r="B16" s="45" t="s">
        <v>8</v>
      </c>
      <c r="C16" s="45" t="s">
        <v>126</v>
      </c>
      <c r="D16" s="45" t="s">
        <v>6</v>
      </c>
      <c r="E16" s="139">
        <f>E17+E22+E44+E37+E50+E65</f>
        <v>100576742.59999999</v>
      </c>
      <c r="F16" s="89">
        <f>F17+F22+F44+F37+F50+F65</f>
        <v>100520274.22</v>
      </c>
      <c r="G16" s="9">
        <f>'прил 12'!F513</f>
        <v>100576742.59999999</v>
      </c>
      <c r="H16" s="9">
        <f>'[1]прил 12'!G478</f>
        <v>72206241.75999999</v>
      </c>
    </row>
    <row r="17" spans="1:7" ht="38.25" customHeight="1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140">
        <f t="shared" ref="E17:F20" si="0">E18</f>
        <v>2463500</v>
      </c>
      <c r="F17" s="85">
        <f t="shared" si="0"/>
        <v>2463500</v>
      </c>
      <c r="G17" s="106"/>
    </row>
    <row r="18" spans="1:7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140">
        <f t="shared" si="0"/>
        <v>2463500</v>
      </c>
      <c r="F18" s="85">
        <f t="shared" si="0"/>
        <v>2463500</v>
      </c>
      <c r="G18" s="106"/>
    </row>
    <row r="19" spans="1:7" outlineLevel="4">
      <c r="A19" s="46" t="s">
        <v>520</v>
      </c>
      <c r="B19" s="47" t="s">
        <v>29</v>
      </c>
      <c r="C19" s="47" t="s">
        <v>521</v>
      </c>
      <c r="D19" s="47" t="s">
        <v>6</v>
      </c>
      <c r="E19" s="140">
        <f t="shared" si="0"/>
        <v>2463500</v>
      </c>
      <c r="F19" s="85">
        <f t="shared" si="0"/>
        <v>2463500</v>
      </c>
      <c r="G19" s="106"/>
    </row>
    <row r="20" spans="1:7" ht="55.5" customHeight="1" outlineLevel="5">
      <c r="A20" s="46" t="s">
        <v>11</v>
      </c>
      <c r="B20" s="47" t="s">
        <v>29</v>
      </c>
      <c r="C20" s="47" t="s">
        <v>521</v>
      </c>
      <c r="D20" s="47" t="s">
        <v>12</v>
      </c>
      <c r="E20" s="140">
        <f t="shared" si="0"/>
        <v>2463500</v>
      </c>
      <c r="F20" s="85">
        <f t="shared" si="0"/>
        <v>2463500</v>
      </c>
      <c r="G20" s="106"/>
    </row>
    <row r="21" spans="1:7" ht="19.5" customHeight="1" outlineLevel="6">
      <c r="A21" s="46" t="s">
        <v>13</v>
      </c>
      <c r="B21" s="47" t="s">
        <v>29</v>
      </c>
      <c r="C21" s="47" t="s">
        <v>521</v>
      </c>
      <c r="D21" s="47" t="s">
        <v>14</v>
      </c>
      <c r="E21" s="140">
        <v>2463500</v>
      </c>
      <c r="F21" s="85">
        <v>2463500</v>
      </c>
      <c r="G21" s="106"/>
    </row>
    <row r="22" spans="1:7" ht="54.7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140">
        <f>E23</f>
        <v>4852227</v>
      </c>
      <c r="F22" s="85">
        <f>F23</f>
        <v>4852227</v>
      </c>
      <c r="G22" s="106"/>
    </row>
    <row r="23" spans="1:7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140">
        <f>E24+E27+E34</f>
        <v>4852227</v>
      </c>
      <c r="F23" s="85">
        <f>F24+F27+F34</f>
        <v>4852227</v>
      </c>
      <c r="G23" s="106"/>
    </row>
    <row r="24" spans="1:7" ht="18.75" customHeight="1" outlineLevel="4">
      <c r="A24" s="46" t="s">
        <v>553</v>
      </c>
      <c r="B24" s="47" t="s">
        <v>109</v>
      </c>
      <c r="C24" s="47" t="s">
        <v>554</v>
      </c>
      <c r="D24" s="47" t="s">
        <v>6</v>
      </c>
      <c r="E24" s="140">
        <f>E25</f>
        <v>2207541</v>
      </c>
      <c r="F24" s="85">
        <f>F25</f>
        <v>2207541</v>
      </c>
      <c r="G24" s="106"/>
    </row>
    <row r="25" spans="1:7" ht="56.25" customHeight="1" outlineLevel="5">
      <c r="A25" s="46" t="s">
        <v>11</v>
      </c>
      <c r="B25" s="47" t="s">
        <v>109</v>
      </c>
      <c r="C25" s="47" t="s">
        <v>554</v>
      </c>
      <c r="D25" s="47" t="s">
        <v>12</v>
      </c>
      <c r="E25" s="140">
        <f>E26</f>
        <v>2207541</v>
      </c>
      <c r="F25" s="85">
        <f>F26</f>
        <v>2207541</v>
      </c>
      <c r="G25" s="106"/>
    </row>
    <row r="26" spans="1:7" ht="19.5" customHeight="1" outlineLevel="6">
      <c r="A26" s="46" t="s">
        <v>13</v>
      </c>
      <c r="B26" s="47" t="s">
        <v>109</v>
      </c>
      <c r="C26" s="47" t="s">
        <v>554</v>
      </c>
      <c r="D26" s="47" t="s">
        <v>14</v>
      </c>
      <c r="E26" s="140">
        <f>2207541</f>
        <v>2207541</v>
      </c>
      <c r="F26" s="85">
        <f>2207541</f>
        <v>2207541</v>
      </c>
      <c r="G26" s="106"/>
    </row>
    <row r="27" spans="1:7" ht="39.75" customHeight="1" outlineLevel="4">
      <c r="A27" s="46" t="s">
        <v>518</v>
      </c>
      <c r="B27" s="47" t="s">
        <v>109</v>
      </c>
      <c r="C27" s="47" t="s">
        <v>519</v>
      </c>
      <c r="D27" s="47" t="s">
        <v>6</v>
      </c>
      <c r="E27" s="140">
        <f>E28+E30+E32</f>
        <v>2464686</v>
      </c>
      <c r="F27" s="85">
        <f>F28+F30+F32</f>
        <v>2464686</v>
      </c>
      <c r="G27" s="106"/>
    </row>
    <row r="28" spans="1:7" ht="54.75" customHeight="1" outlineLevel="5">
      <c r="A28" s="46" t="s">
        <v>11</v>
      </c>
      <c r="B28" s="47" t="s">
        <v>109</v>
      </c>
      <c r="C28" s="47" t="s">
        <v>519</v>
      </c>
      <c r="D28" s="47" t="s">
        <v>12</v>
      </c>
      <c r="E28" s="140">
        <f>E29</f>
        <v>2319186</v>
      </c>
      <c r="F28" s="85">
        <f>F29</f>
        <v>2319186</v>
      </c>
      <c r="G28" s="106"/>
    </row>
    <row r="29" spans="1:7" ht="17.25" customHeight="1" outlineLevel="6">
      <c r="A29" s="46" t="s">
        <v>13</v>
      </c>
      <c r="B29" s="47" t="s">
        <v>109</v>
      </c>
      <c r="C29" s="47" t="s">
        <v>519</v>
      </c>
      <c r="D29" s="47" t="s">
        <v>14</v>
      </c>
      <c r="E29" s="140">
        <f>2319186</f>
        <v>2319186</v>
      </c>
      <c r="F29" s="85">
        <f>2319186</f>
        <v>2319186</v>
      </c>
      <c r="G29" s="106"/>
    </row>
    <row r="30" spans="1:7" ht="17.25" customHeight="1" outlineLevel="5">
      <c r="A30" s="46" t="s">
        <v>15</v>
      </c>
      <c r="B30" s="47" t="s">
        <v>109</v>
      </c>
      <c r="C30" s="47" t="s">
        <v>519</v>
      </c>
      <c r="D30" s="47" t="s">
        <v>16</v>
      </c>
      <c r="E30" s="140">
        <f>E31</f>
        <v>140000</v>
      </c>
      <c r="F30" s="85">
        <f>F31</f>
        <v>140000</v>
      </c>
      <c r="G30" s="106"/>
    </row>
    <row r="31" spans="1:7" ht="36" outlineLevel="6">
      <c r="A31" s="46" t="s">
        <v>17</v>
      </c>
      <c r="B31" s="47" t="s">
        <v>109</v>
      </c>
      <c r="C31" s="47" t="s">
        <v>519</v>
      </c>
      <c r="D31" s="47" t="s">
        <v>18</v>
      </c>
      <c r="E31" s="140">
        <v>140000</v>
      </c>
      <c r="F31" s="85">
        <v>140000</v>
      </c>
      <c r="G31" s="106"/>
    </row>
    <row r="32" spans="1:7" outlineLevel="5">
      <c r="A32" s="46" t="s">
        <v>19</v>
      </c>
      <c r="B32" s="47" t="s">
        <v>109</v>
      </c>
      <c r="C32" s="47" t="s">
        <v>519</v>
      </c>
      <c r="D32" s="47" t="s">
        <v>20</v>
      </c>
      <c r="E32" s="140">
        <f>E33</f>
        <v>5500</v>
      </c>
      <c r="F32" s="85">
        <f>F33</f>
        <v>5500</v>
      </c>
      <c r="G32" s="106"/>
    </row>
    <row r="33" spans="1:7" outlineLevel="6">
      <c r="A33" s="46" t="s">
        <v>21</v>
      </c>
      <c r="B33" s="47" t="s">
        <v>109</v>
      </c>
      <c r="C33" s="47" t="s">
        <v>519</v>
      </c>
      <c r="D33" s="47" t="s">
        <v>22</v>
      </c>
      <c r="E33" s="140">
        <v>5500</v>
      </c>
      <c r="F33" s="85">
        <v>5500</v>
      </c>
      <c r="G33" s="106"/>
    </row>
    <row r="34" spans="1:7" outlineLevel="4">
      <c r="A34" s="46" t="s">
        <v>556</v>
      </c>
      <c r="B34" s="47" t="s">
        <v>109</v>
      </c>
      <c r="C34" s="47" t="s">
        <v>555</v>
      </c>
      <c r="D34" s="47" t="s">
        <v>6</v>
      </c>
      <c r="E34" s="140">
        <f>E35</f>
        <v>180000</v>
      </c>
      <c r="F34" s="85">
        <f>F35</f>
        <v>180000</v>
      </c>
      <c r="G34" s="106"/>
    </row>
    <row r="35" spans="1:7" ht="54.75" customHeight="1" outlineLevel="5">
      <c r="A35" s="46" t="s">
        <v>11</v>
      </c>
      <c r="B35" s="47" t="s">
        <v>109</v>
      </c>
      <c r="C35" s="47" t="s">
        <v>555</v>
      </c>
      <c r="D35" s="47" t="s">
        <v>12</v>
      </c>
      <c r="E35" s="140">
        <f>E36</f>
        <v>180000</v>
      </c>
      <c r="F35" s="85">
        <f>F36</f>
        <v>180000</v>
      </c>
      <c r="G35" s="106"/>
    </row>
    <row r="36" spans="1:7" ht="17.25" customHeight="1" outlineLevel="6">
      <c r="A36" s="46" t="s">
        <v>13</v>
      </c>
      <c r="B36" s="47" t="s">
        <v>109</v>
      </c>
      <c r="C36" s="47" t="s">
        <v>555</v>
      </c>
      <c r="D36" s="47" t="s">
        <v>14</v>
      </c>
      <c r="E36" s="140">
        <v>180000</v>
      </c>
      <c r="F36" s="85">
        <v>180000</v>
      </c>
      <c r="G36" s="106"/>
    </row>
    <row r="37" spans="1:7" ht="58.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140">
        <f>E38</f>
        <v>20575252</v>
      </c>
      <c r="F37" s="85">
        <f>F38</f>
        <v>20575252</v>
      </c>
      <c r="G37" s="106"/>
    </row>
    <row r="38" spans="1:7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140">
        <f>E39</f>
        <v>20575252</v>
      </c>
      <c r="F38" s="85">
        <f>F39</f>
        <v>20575252</v>
      </c>
      <c r="G38" s="106"/>
    </row>
    <row r="39" spans="1:7" ht="38.25" customHeight="1" outlineLevel="4">
      <c r="A39" s="46" t="s">
        <v>518</v>
      </c>
      <c r="B39" s="47" t="s">
        <v>31</v>
      </c>
      <c r="C39" s="47" t="s">
        <v>519</v>
      </c>
      <c r="D39" s="47" t="s">
        <v>6</v>
      </c>
      <c r="E39" s="140">
        <f>E40+E42</f>
        <v>20575252</v>
      </c>
      <c r="F39" s="85">
        <f>F40+F42</f>
        <v>20575252</v>
      </c>
      <c r="G39" s="106"/>
    </row>
    <row r="40" spans="1:7" ht="54.75" customHeight="1" outlineLevel="5">
      <c r="A40" s="46" t="s">
        <v>11</v>
      </c>
      <c r="B40" s="47" t="s">
        <v>31</v>
      </c>
      <c r="C40" s="47" t="s">
        <v>519</v>
      </c>
      <c r="D40" s="47" t="s">
        <v>12</v>
      </c>
      <c r="E40" s="140">
        <f>E41</f>
        <v>20483252</v>
      </c>
      <c r="F40" s="85">
        <f>F41</f>
        <v>20483252</v>
      </c>
      <c r="G40" s="106"/>
    </row>
    <row r="41" spans="1:7" ht="17.25" customHeight="1" outlineLevel="6">
      <c r="A41" s="46" t="s">
        <v>13</v>
      </c>
      <c r="B41" s="47" t="s">
        <v>31</v>
      </c>
      <c r="C41" s="47" t="s">
        <v>519</v>
      </c>
      <c r="D41" s="47" t="s">
        <v>14</v>
      </c>
      <c r="E41" s="140">
        <v>20483252</v>
      </c>
      <c r="F41" s="85">
        <v>20483252</v>
      </c>
      <c r="G41" s="106"/>
    </row>
    <row r="42" spans="1:7" ht="17.25" customHeight="1" outlineLevel="5">
      <c r="A42" s="46" t="s">
        <v>15</v>
      </c>
      <c r="B42" s="47" t="s">
        <v>31</v>
      </c>
      <c r="C42" s="47" t="s">
        <v>519</v>
      </c>
      <c r="D42" s="47" t="s">
        <v>16</v>
      </c>
      <c r="E42" s="140">
        <f>E43</f>
        <v>92000</v>
      </c>
      <c r="F42" s="85">
        <f>F43</f>
        <v>92000</v>
      </c>
      <c r="G42" s="106"/>
    </row>
    <row r="43" spans="1:7" ht="36" outlineLevel="6">
      <c r="A43" s="46" t="s">
        <v>17</v>
      </c>
      <c r="B43" s="47" t="s">
        <v>31</v>
      </c>
      <c r="C43" s="47" t="s">
        <v>519</v>
      </c>
      <c r="D43" s="47" t="s">
        <v>18</v>
      </c>
      <c r="E43" s="140">
        <f>92000</f>
        <v>92000</v>
      </c>
      <c r="F43" s="85">
        <f>92000</f>
        <v>92000</v>
      </c>
      <c r="G43" s="106"/>
    </row>
    <row r="44" spans="1:7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140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140">
        <f t="shared" si="1"/>
        <v>214169.4</v>
      </c>
      <c r="F45" s="85">
        <f t="shared" si="1"/>
        <v>13368.02</v>
      </c>
      <c r="G45" s="106"/>
    </row>
    <row r="46" spans="1:7" outlineLevel="6">
      <c r="A46" s="46" t="s">
        <v>278</v>
      </c>
      <c r="B46" s="47" t="s">
        <v>262</v>
      </c>
      <c r="C46" s="47" t="s">
        <v>277</v>
      </c>
      <c r="D46" s="47" t="s">
        <v>6</v>
      </c>
      <c r="E46" s="140">
        <f t="shared" si="1"/>
        <v>214169.4</v>
      </c>
      <c r="F46" s="85">
        <f t="shared" si="1"/>
        <v>13368.02</v>
      </c>
      <c r="G46" s="106"/>
    </row>
    <row r="47" spans="1:7" ht="73.5" customHeight="1" outlineLevel="6">
      <c r="A47" s="46" t="s">
        <v>417</v>
      </c>
      <c r="B47" s="47" t="s">
        <v>262</v>
      </c>
      <c r="C47" s="47" t="s">
        <v>286</v>
      </c>
      <c r="D47" s="47" t="s">
        <v>6</v>
      </c>
      <c r="E47" s="140">
        <f t="shared" si="1"/>
        <v>214169.4</v>
      </c>
      <c r="F47" s="85">
        <f t="shared" si="1"/>
        <v>13368.02</v>
      </c>
      <c r="G47" s="106"/>
    </row>
    <row r="48" spans="1:7" ht="18" customHeight="1" outlineLevel="6">
      <c r="A48" s="46" t="s">
        <v>15</v>
      </c>
      <c r="B48" s="47" t="s">
        <v>262</v>
      </c>
      <c r="C48" s="47" t="s">
        <v>286</v>
      </c>
      <c r="D48" s="47" t="s">
        <v>16</v>
      </c>
      <c r="E48" s="140">
        <f t="shared" si="1"/>
        <v>214169.4</v>
      </c>
      <c r="F48" s="85">
        <f t="shared" si="1"/>
        <v>13368.02</v>
      </c>
      <c r="G48" s="106"/>
    </row>
    <row r="49" spans="1:7" ht="36" outlineLevel="6">
      <c r="A49" s="46" t="s">
        <v>17</v>
      </c>
      <c r="B49" s="47" t="s">
        <v>262</v>
      </c>
      <c r="C49" s="47" t="s">
        <v>286</v>
      </c>
      <c r="D49" s="47" t="s">
        <v>18</v>
      </c>
      <c r="E49" s="140">
        <v>214169.4</v>
      </c>
      <c r="F49" s="85">
        <v>13368.02</v>
      </c>
      <c r="G49" s="106"/>
    </row>
    <row r="50" spans="1:7" ht="39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140">
        <f>E51</f>
        <v>8460672</v>
      </c>
      <c r="F50" s="85">
        <f>F51</f>
        <v>8460672</v>
      </c>
      <c r="G50" s="106"/>
    </row>
    <row r="51" spans="1:7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140">
        <f>E52+E59+E62</f>
        <v>8460672</v>
      </c>
      <c r="F51" s="85">
        <f>F52+F59+F62</f>
        <v>8460672</v>
      </c>
      <c r="G51" s="106"/>
    </row>
    <row r="52" spans="1:7" ht="39" customHeight="1" outlineLevel="4">
      <c r="A52" s="46" t="s">
        <v>518</v>
      </c>
      <c r="B52" s="47" t="s">
        <v>10</v>
      </c>
      <c r="C52" s="47" t="s">
        <v>519</v>
      </c>
      <c r="D52" s="47" t="s">
        <v>6</v>
      </c>
      <c r="E52" s="140">
        <f>E53+E55+E57</f>
        <v>6498213</v>
      </c>
      <c r="F52" s="85">
        <f>F53+F55+F57</f>
        <v>6498213</v>
      </c>
      <c r="G52" s="106"/>
    </row>
    <row r="53" spans="1:7" ht="55.5" customHeight="1" outlineLevel="5">
      <c r="A53" s="46" t="s">
        <v>11</v>
      </c>
      <c r="B53" s="47" t="s">
        <v>10</v>
      </c>
      <c r="C53" s="47" t="s">
        <v>519</v>
      </c>
      <c r="D53" s="47" t="s">
        <v>12</v>
      </c>
      <c r="E53" s="140">
        <f>E54</f>
        <v>6247213</v>
      </c>
      <c r="F53" s="85">
        <f>F54</f>
        <v>6247213</v>
      </c>
      <c r="G53" s="106"/>
    </row>
    <row r="54" spans="1:7" ht="18" customHeight="1" outlineLevel="6">
      <c r="A54" s="46" t="s">
        <v>13</v>
      </c>
      <c r="B54" s="47" t="s">
        <v>10</v>
      </c>
      <c r="C54" s="47" t="s">
        <v>519</v>
      </c>
      <c r="D54" s="47" t="s">
        <v>14</v>
      </c>
      <c r="E54" s="140">
        <f>6247213</f>
        <v>6247213</v>
      </c>
      <c r="F54" s="85">
        <f>6247213</f>
        <v>6247213</v>
      </c>
      <c r="G54" s="106"/>
    </row>
    <row r="55" spans="1:7" ht="18" customHeight="1" outlineLevel="5">
      <c r="A55" s="46" t="s">
        <v>15</v>
      </c>
      <c r="B55" s="47" t="s">
        <v>10</v>
      </c>
      <c r="C55" s="47" t="s">
        <v>519</v>
      </c>
      <c r="D55" s="47" t="s">
        <v>16</v>
      </c>
      <c r="E55" s="140">
        <f>E56</f>
        <v>250000</v>
      </c>
      <c r="F55" s="85">
        <f>F56</f>
        <v>250000</v>
      </c>
      <c r="G55" s="106"/>
    </row>
    <row r="56" spans="1:7" ht="36" outlineLevel="6">
      <c r="A56" s="46" t="s">
        <v>17</v>
      </c>
      <c r="B56" s="47" t="s">
        <v>10</v>
      </c>
      <c r="C56" s="47" t="s">
        <v>519</v>
      </c>
      <c r="D56" s="47" t="s">
        <v>18</v>
      </c>
      <c r="E56" s="140">
        <f>250000</f>
        <v>250000</v>
      </c>
      <c r="F56" s="85">
        <f>250000</f>
        <v>250000</v>
      </c>
      <c r="G56" s="106"/>
    </row>
    <row r="57" spans="1:7" outlineLevel="5">
      <c r="A57" s="46" t="s">
        <v>19</v>
      </c>
      <c r="B57" s="47" t="s">
        <v>10</v>
      </c>
      <c r="C57" s="47" t="s">
        <v>519</v>
      </c>
      <c r="D57" s="47" t="s">
        <v>20</v>
      </c>
      <c r="E57" s="140">
        <f>E58</f>
        <v>1000</v>
      </c>
      <c r="F57" s="85">
        <f>F58</f>
        <v>1000</v>
      </c>
      <c r="G57" s="106"/>
    </row>
    <row r="58" spans="1:7" outlineLevel="6">
      <c r="A58" s="46" t="s">
        <v>21</v>
      </c>
      <c r="B58" s="47" t="s">
        <v>10</v>
      </c>
      <c r="C58" s="47" t="s">
        <v>519</v>
      </c>
      <c r="D58" s="47" t="s">
        <v>22</v>
      </c>
      <c r="E58" s="140">
        <v>1000</v>
      </c>
      <c r="F58" s="85">
        <v>1000</v>
      </c>
      <c r="G58" s="106"/>
    </row>
    <row r="59" spans="1:7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140">
        <f>E60</f>
        <v>1252217</v>
      </c>
      <c r="F59" s="85">
        <f>F60</f>
        <v>1252217</v>
      </c>
      <c r="G59" s="106"/>
    </row>
    <row r="60" spans="1:7" ht="56.2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140">
        <f>E61</f>
        <v>1252217</v>
      </c>
      <c r="F60" s="85">
        <f>F61</f>
        <v>1252217</v>
      </c>
      <c r="G60" s="106"/>
    </row>
    <row r="61" spans="1:7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140">
        <f>1252217</f>
        <v>1252217</v>
      </c>
      <c r="F61" s="85">
        <f>1252217</f>
        <v>1252217</v>
      </c>
      <c r="G61" s="106"/>
    </row>
    <row r="62" spans="1:7" ht="17.25" customHeight="1" outlineLevel="4">
      <c r="A62" s="46" t="s">
        <v>522</v>
      </c>
      <c r="B62" s="47" t="s">
        <v>10</v>
      </c>
      <c r="C62" s="47" t="s">
        <v>562</v>
      </c>
      <c r="D62" s="47" t="s">
        <v>6</v>
      </c>
      <c r="E62" s="140">
        <f>E63</f>
        <v>710242</v>
      </c>
      <c r="F62" s="85">
        <f>F63</f>
        <v>710242</v>
      </c>
      <c r="G62" s="106"/>
    </row>
    <row r="63" spans="1:7" ht="55.5" customHeight="1" outlineLevel="5">
      <c r="A63" s="46" t="s">
        <v>11</v>
      </c>
      <c r="B63" s="47" t="s">
        <v>10</v>
      </c>
      <c r="C63" s="47" t="s">
        <v>562</v>
      </c>
      <c r="D63" s="47" t="s">
        <v>12</v>
      </c>
      <c r="E63" s="140">
        <f>E64</f>
        <v>710242</v>
      </c>
      <c r="F63" s="85">
        <f>F64</f>
        <v>710242</v>
      </c>
      <c r="G63" s="106"/>
    </row>
    <row r="64" spans="1:7" ht="17.25" customHeight="1" outlineLevel="6">
      <c r="A64" s="46" t="s">
        <v>13</v>
      </c>
      <c r="B64" s="47" t="s">
        <v>10</v>
      </c>
      <c r="C64" s="47" t="s">
        <v>562</v>
      </c>
      <c r="D64" s="47" t="s">
        <v>14</v>
      </c>
      <c r="E64" s="140">
        <v>710242</v>
      </c>
      <c r="F64" s="85">
        <v>710242</v>
      </c>
      <c r="G64" s="106"/>
    </row>
    <row r="65" spans="1:7" outlineLevel="6">
      <c r="A65" s="46" t="s">
        <v>23</v>
      </c>
      <c r="B65" s="47" t="s">
        <v>24</v>
      </c>
      <c r="C65" s="47" t="s">
        <v>126</v>
      </c>
      <c r="D65" s="47" t="s">
        <v>6</v>
      </c>
      <c r="E65" s="140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>
      <c r="A66" s="79" t="s">
        <v>386</v>
      </c>
      <c r="B66" s="62" t="s">
        <v>24</v>
      </c>
      <c r="C66" s="62" t="s">
        <v>128</v>
      </c>
      <c r="D66" s="62" t="s">
        <v>6</v>
      </c>
      <c r="E66" s="140">
        <f>E67+E74</f>
        <v>18462025</v>
      </c>
      <c r="F66" s="85">
        <f>F67+F74</f>
        <v>18462025</v>
      </c>
      <c r="G66" s="106"/>
    </row>
    <row r="67" spans="1:7" ht="39.75" customHeight="1" outlineLevel="5">
      <c r="A67" s="46" t="s">
        <v>214</v>
      </c>
      <c r="B67" s="47" t="s">
        <v>24</v>
      </c>
      <c r="C67" s="47" t="s">
        <v>318</v>
      </c>
      <c r="D67" s="47" t="s">
        <v>6</v>
      </c>
      <c r="E67" s="140">
        <f>E68+E71</f>
        <v>313385</v>
      </c>
      <c r="F67" s="85">
        <f>F68+F71</f>
        <v>313385</v>
      </c>
      <c r="G67" s="106"/>
    </row>
    <row r="68" spans="1:7" outlineLevel="6">
      <c r="A68" s="46" t="s">
        <v>326</v>
      </c>
      <c r="B68" s="47" t="s">
        <v>24</v>
      </c>
      <c r="C68" s="47" t="s">
        <v>319</v>
      </c>
      <c r="D68" s="47" t="s">
        <v>6</v>
      </c>
      <c r="E68" s="140">
        <f>E69</f>
        <v>263385</v>
      </c>
      <c r="F68" s="85">
        <f>F69</f>
        <v>263385</v>
      </c>
      <c r="G68" s="106"/>
    </row>
    <row r="69" spans="1:7" ht="18" customHeight="1" outlineLevel="4">
      <c r="A69" s="46" t="s">
        <v>15</v>
      </c>
      <c r="B69" s="47" t="s">
        <v>24</v>
      </c>
      <c r="C69" s="47" t="s">
        <v>319</v>
      </c>
      <c r="D69" s="47" t="s">
        <v>16</v>
      </c>
      <c r="E69" s="140">
        <f>E70</f>
        <v>263385</v>
      </c>
      <c r="F69" s="85">
        <f>F70</f>
        <v>263385</v>
      </c>
      <c r="G69" s="106"/>
    </row>
    <row r="70" spans="1:7" ht="36" outlineLevel="5">
      <c r="A70" s="46" t="s">
        <v>17</v>
      </c>
      <c r="B70" s="47" t="s">
        <v>24</v>
      </c>
      <c r="C70" s="47" t="s">
        <v>319</v>
      </c>
      <c r="D70" s="47" t="s">
        <v>18</v>
      </c>
      <c r="E70" s="140">
        <f>212385+20000+31000</f>
        <v>263385</v>
      </c>
      <c r="F70" s="85">
        <v>263385</v>
      </c>
      <c r="G70" s="106"/>
    </row>
    <row r="71" spans="1:7" outlineLevel="6">
      <c r="A71" s="46" t="s">
        <v>327</v>
      </c>
      <c r="B71" s="47" t="s">
        <v>24</v>
      </c>
      <c r="C71" s="47" t="s">
        <v>328</v>
      </c>
      <c r="D71" s="47" t="s">
        <v>6</v>
      </c>
      <c r="E71" s="140">
        <f>E72</f>
        <v>50000</v>
      </c>
      <c r="F71" s="85">
        <f>F72</f>
        <v>50000</v>
      </c>
      <c r="G71" s="106"/>
    </row>
    <row r="72" spans="1:7" ht="18" customHeight="1" outlineLevel="5">
      <c r="A72" s="46" t="s">
        <v>15</v>
      </c>
      <c r="B72" s="47" t="s">
        <v>24</v>
      </c>
      <c r="C72" s="47" t="s">
        <v>328</v>
      </c>
      <c r="D72" s="47" t="s">
        <v>16</v>
      </c>
      <c r="E72" s="140">
        <f>E73</f>
        <v>50000</v>
      </c>
      <c r="F72" s="85">
        <f>F73</f>
        <v>50000</v>
      </c>
      <c r="G72" s="106"/>
    </row>
    <row r="73" spans="1:7" ht="36" outlineLevel="6">
      <c r="A73" s="46" t="s">
        <v>17</v>
      </c>
      <c r="B73" s="47" t="s">
        <v>24</v>
      </c>
      <c r="C73" s="47" t="s">
        <v>328</v>
      </c>
      <c r="D73" s="47" t="s">
        <v>18</v>
      </c>
      <c r="E73" s="140">
        <v>50000</v>
      </c>
      <c r="F73" s="85">
        <v>50000</v>
      </c>
      <c r="G73" s="106"/>
    </row>
    <row r="74" spans="1:7" ht="36" outlineLevel="4">
      <c r="A74" s="46" t="s">
        <v>216</v>
      </c>
      <c r="B74" s="47" t="s">
        <v>24</v>
      </c>
      <c r="C74" s="47" t="s">
        <v>232</v>
      </c>
      <c r="D74" s="47" t="s">
        <v>6</v>
      </c>
      <c r="E74" s="140">
        <f>E75</f>
        <v>18148640</v>
      </c>
      <c r="F74" s="85">
        <f>F75</f>
        <v>18148640</v>
      </c>
      <c r="G74" s="106"/>
    </row>
    <row r="75" spans="1:7" ht="39" customHeight="1" outlineLevel="5">
      <c r="A75" s="46" t="s">
        <v>33</v>
      </c>
      <c r="B75" s="47" t="s">
        <v>24</v>
      </c>
      <c r="C75" s="47" t="s">
        <v>130</v>
      </c>
      <c r="D75" s="47" t="s">
        <v>6</v>
      </c>
      <c r="E75" s="140">
        <f>E76+E78+E80</f>
        <v>18148640</v>
      </c>
      <c r="F75" s="85">
        <f>F76+F78+F80</f>
        <v>18148640</v>
      </c>
      <c r="G75" s="106"/>
    </row>
    <row r="76" spans="1:7" ht="55.5" customHeight="1" outlineLevel="6">
      <c r="A76" s="46" t="s">
        <v>11</v>
      </c>
      <c r="B76" s="47" t="s">
        <v>24</v>
      </c>
      <c r="C76" s="47" t="s">
        <v>130</v>
      </c>
      <c r="D76" s="47" t="s">
        <v>12</v>
      </c>
      <c r="E76" s="140">
        <f>E77</f>
        <v>9720370</v>
      </c>
      <c r="F76" s="85">
        <f>F77</f>
        <v>9720370</v>
      </c>
      <c r="G76" s="106"/>
    </row>
    <row r="77" spans="1:7" outlineLevel="5">
      <c r="A77" s="46" t="s">
        <v>34</v>
      </c>
      <c r="B77" s="47" t="s">
        <v>24</v>
      </c>
      <c r="C77" s="47" t="s">
        <v>130</v>
      </c>
      <c r="D77" s="47" t="s">
        <v>35</v>
      </c>
      <c r="E77" s="140">
        <f>9720370</f>
        <v>9720370</v>
      </c>
      <c r="F77" s="85">
        <f>9720370</f>
        <v>9720370</v>
      </c>
      <c r="G77" s="106"/>
    </row>
    <row r="78" spans="1:7" ht="18" customHeight="1" outlineLevel="6">
      <c r="A78" s="46" t="s">
        <v>15</v>
      </c>
      <c r="B78" s="47" t="s">
        <v>24</v>
      </c>
      <c r="C78" s="47" t="s">
        <v>130</v>
      </c>
      <c r="D78" s="47" t="s">
        <v>16</v>
      </c>
      <c r="E78" s="140">
        <f>E79</f>
        <v>7657000</v>
      </c>
      <c r="F78" s="85">
        <f>F79</f>
        <v>7657000</v>
      </c>
      <c r="G78" s="106"/>
    </row>
    <row r="79" spans="1:7" ht="36" outlineLevel="5">
      <c r="A79" s="46" t="s">
        <v>17</v>
      </c>
      <c r="B79" s="47" t="s">
        <v>24</v>
      </c>
      <c r="C79" s="47" t="s">
        <v>130</v>
      </c>
      <c r="D79" s="47" t="s">
        <v>18</v>
      </c>
      <c r="E79" s="140">
        <f>7657000</f>
        <v>7657000</v>
      </c>
      <c r="F79" s="85">
        <f>7657000</f>
        <v>7657000</v>
      </c>
      <c r="G79" s="106"/>
    </row>
    <row r="80" spans="1:7" outlineLevel="6">
      <c r="A80" s="46" t="s">
        <v>19</v>
      </c>
      <c r="B80" s="47" t="s">
        <v>24</v>
      </c>
      <c r="C80" s="47" t="s">
        <v>130</v>
      </c>
      <c r="D80" s="47" t="s">
        <v>20</v>
      </c>
      <c r="E80" s="140">
        <f>E81</f>
        <v>771270</v>
      </c>
      <c r="F80" s="85">
        <f>F81</f>
        <v>771270</v>
      </c>
      <c r="G80" s="106"/>
    </row>
    <row r="81" spans="1:7" outlineLevel="2">
      <c r="A81" s="46" t="s">
        <v>21</v>
      </c>
      <c r="B81" s="47" t="s">
        <v>24</v>
      </c>
      <c r="C81" s="47" t="s">
        <v>130</v>
      </c>
      <c r="D81" s="47" t="s">
        <v>22</v>
      </c>
      <c r="E81" s="140">
        <f>771270</f>
        <v>771270</v>
      </c>
      <c r="F81" s="85">
        <f>771270</f>
        <v>771270</v>
      </c>
      <c r="G81" s="106"/>
    </row>
    <row r="82" spans="1:7" ht="36" outlineLevel="4">
      <c r="A82" s="79" t="s">
        <v>440</v>
      </c>
      <c r="B82" s="62" t="s">
        <v>24</v>
      </c>
      <c r="C82" s="62" t="s">
        <v>131</v>
      </c>
      <c r="D82" s="62" t="s">
        <v>6</v>
      </c>
      <c r="E82" s="140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>
      <c r="A83" s="46" t="s">
        <v>329</v>
      </c>
      <c r="B83" s="47" t="s">
        <v>24</v>
      </c>
      <c r="C83" s="47" t="s">
        <v>234</v>
      </c>
      <c r="D83" s="47" t="s">
        <v>6</v>
      </c>
      <c r="E83" s="140">
        <f t="shared" si="2"/>
        <v>50000</v>
      </c>
      <c r="F83" s="85">
        <f t="shared" si="2"/>
        <v>50000</v>
      </c>
      <c r="G83" s="106"/>
    </row>
    <row r="84" spans="1:7" ht="18" customHeight="1" outlineLevel="6">
      <c r="A84" s="46" t="s">
        <v>330</v>
      </c>
      <c r="B84" s="47" t="s">
        <v>24</v>
      </c>
      <c r="C84" s="47" t="s">
        <v>331</v>
      </c>
      <c r="D84" s="47" t="s">
        <v>6</v>
      </c>
      <c r="E84" s="140">
        <f t="shared" si="2"/>
        <v>50000</v>
      </c>
      <c r="F84" s="85">
        <f t="shared" si="2"/>
        <v>50000</v>
      </c>
      <c r="G84" s="106"/>
    </row>
    <row r="85" spans="1:7" ht="18" customHeight="1" outlineLevel="6">
      <c r="A85" s="46" t="s">
        <v>15</v>
      </c>
      <c r="B85" s="47" t="s">
        <v>24</v>
      </c>
      <c r="C85" s="47" t="s">
        <v>331</v>
      </c>
      <c r="D85" s="47" t="s">
        <v>16</v>
      </c>
      <c r="E85" s="140">
        <f t="shared" si="2"/>
        <v>50000</v>
      </c>
      <c r="F85" s="85">
        <f t="shared" si="2"/>
        <v>50000</v>
      </c>
      <c r="G85" s="106"/>
    </row>
    <row r="86" spans="1:7" ht="41.25" customHeight="1" outlineLevel="6">
      <c r="A86" s="46" t="s">
        <v>17</v>
      </c>
      <c r="B86" s="47" t="s">
        <v>24</v>
      </c>
      <c r="C86" s="47" t="s">
        <v>331</v>
      </c>
      <c r="D86" s="47" t="s">
        <v>18</v>
      </c>
      <c r="E86" s="140">
        <v>50000</v>
      </c>
      <c r="F86" s="85">
        <v>50000</v>
      </c>
      <c r="G86" s="106"/>
    </row>
    <row r="87" spans="1:7" ht="38.25" customHeight="1" outlineLevel="6">
      <c r="A87" s="79" t="s">
        <v>441</v>
      </c>
      <c r="B87" s="62" t="s">
        <v>24</v>
      </c>
      <c r="C87" s="62" t="s">
        <v>320</v>
      </c>
      <c r="D87" s="62" t="s">
        <v>6</v>
      </c>
      <c r="E87" s="140">
        <f>E88</f>
        <v>1492285</v>
      </c>
      <c r="F87" s="85">
        <f>F88</f>
        <v>1462285</v>
      </c>
      <c r="G87" s="106"/>
    </row>
    <row r="88" spans="1:7" ht="36" outlineLevel="6">
      <c r="A88" s="49" t="s">
        <v>332</v>
      </c>
      <c r="B88" s="47" t="s">
        <v>24</v>
      </c>
      <c r="C88" s="47" t="s">
        <v>322</v>
      </c>
      <c r="D88" s="47" t="s">
        <v>6</v>
      </c>
      <c r="E88" s="140">
        <f>E89+E92</f>
        <v>1492285</v>
      </c>
      <c r="F88" s="85">
        <f>F89+F92</f>
        <v>1462285</v>
      </c>
      <c r="G88" s="106"/>
    </row>
    <row r="89" spans="1:7" ht="39.75" customHeight="1" outlineLevel="6">
      <c r="A89" s="49" t="s">
        <v>333</v>
      </c>
      <c r="B89" s="47" t="s">
        <v>24</v>
      </c>
      <c r="C89" s="47" t="s">
        <v>334</v>
      </c>
      <c r="D89" s="47" t="s">
        <v>6</v>
      </c>
      <c r="E89" s="140">
        <f>E90</f>
        <v>1449785</v>
      </c>
      <c r="F89" s="85">
        <f>F90</f>
        <v>1419785</v>
      </c>
      <c r="G89" s="106"/>
    </row>
    <row r="90" spans="1:7" ht="21.75" customHeight="1" outlineLevel="6">
      <c r="A90" s="46" t="s">
        <v>15</v>
      </c>
      <c r="B90" s="47" t="s">
        <v>24</v>
      </c>
      <c r="C90" s="47" t="s">
        <v>334</v>
      </c>
      <c r="D90" s="47" t="s">
        <v>16</v>
      </c>
      <c r="E90" s="140">
        <f>E91</f>
        <v>1449785</v>
      </c>
      <c r="F90" s="85">
        <f>F91</f>
        <v>1419785</v>
      </c>
      <c r="G90" s="106"/>
    </row>
    <row r="91" spans="1:7" ht="36" outlineLevel="6">
      <c r="A91" s="46" t="s">
        <v>17</v>
      </c>
      <c r="B91" s="47" t="s">
        <v>24</v>
      </c>
      <c r="C91" s="47" t="s">
        <v>334</v>
      </c>
      <c r="D91" s="47" t="s">
        <v>18</v>
      </c>
      <c r="E91" s="140">
        <f>459315+990470</f>
        <v>1449785</v>
      </c>
      <c r="F91" s="85">
        <f>459315+960470</f>
        <v>1419785</v>
      </c>
      <c r="G91" s="106"/>
    </row>
    <row r="92" spans="1:7" ht="19.5" customHeight="1" outlineLevel="6">
      <c r="A92" s="49" t="s">
        <v>335</v>
      </c>
      <c r="B92" s="47" t="s">
        <v>24</v>
      </c>
      <c r="C92" s="47" t="s">
        <v>323</v>
      </c>
      <c r="D92" s="47" t="s">
        <v>6</v>
      </c>
      <c r="E92" s="140">
        <f>E93</f>
        <v>42500</v>
      </c>
      <c r="F92" s="85">
        <f>F93</f>
        <v>42500</v>
      </c>
      <c r="G92" s="106"/>
    </row>
    <row r="93" spans="1:7" ht="17.25" customHeight="1" outlineLevel="6">
      <c r="A93" s="46" t="s">
        <v>15</v>
      </c>
      <c r="B93" s="47" t="s">
        <v>24</v>
      </c>
      <c r="C93" s="47" t="s">
        <v>323</v>
      </c>
      <c r="D93" s="47" t="s">
        <v>16</v>
      </c>
      <c r="E93" s="140">
        <f>E94</f>
        <v>42500</v>
      </c>
      <c r="F93" s="85">
        <f>F94</f>
        <v>42500</v>
      </c>
      <c r="G93" s="106"/>
    </row>
    <row r="94" spans="1:7" ht="36" outlineLevel="6">
      <c r="A94" s="46" t="s">
        <v>17</v>
      </c>
      <c r="B94" s="47" t="s">
        <v>24</v>
      </c>
      <c r="C94" s="47" t="s">
        <v>323</v>
      </c>
      <c r="D94" s="47" t="s">
        <v>18</v>
      </c>
      <c r="E94" s="140">
        <v>42500</v>
      </c>
      <c r="F94" s="85">
        <v>42500</v>
      </c>
      <c r="G94" s="106"/>
    </row>
    <row r="95" spans="1:7" ht="39.75" customHeight="1" outlineLevel="4">
      <c r="A95" s="79" t="s">
        <v>387</v>
      </c>
      <c r="B95" s="62" t="s">
        <v>24</v>
      </c>
      <c r="C95" s="62" t="s">
        <v>336</v>
      </c>
      <c r="D95" s="62" t="s">
        <v>6</v>
      </c>
      <c r="E95" s="140">
        <f>E96</f>
        <v>1140000</v>
      </c>
      <c r="F95" s="85">
        <f>F96</f>
        <v>1140000</v>
      </c>
      <c r="G95" s="106"/>
    </row>
    <row r="96" spans="1:7" ht="39.75" customHeight="1" outlineLevel="5">
      <c r="A96" s="46" t="s">
        <v>215</v>
      </c>
      <c r="B96" s="47" t="s">
        <v>24</v>
      </c>
      <c r="C96" s="47" t="s">
        <v>337</v>
      </c>
      <c r="D96" s="47" t="s">
        <v>6</v>
      </c>
      <c r="E96" s="140">
        <f>E97</f>
        <v>1140000</v>
      </c>
      <c r="F96" s="85">
        <f>F97</f>
        <v>1140000</v>
      </c>
      <c r="G96" s="106"/>
    </row>
    <row r="97" spans="1:7" ht="36" customHeight="1" outlineLevel="6">
      <c r="A97" s="46" t="s">
        <v>32</v>
      </c>
      <c r="B97" s="47" t="s">
        <v>24</v>
      </c>
      <c r="C97" s="47" t="s">
        <v>338</v>
      </c>
      <c r="D97" s="47" t="s">
        <v>6</v>
      </c>
      <c r="E97" s="140">
        <f>E98+E100</f>
        <v>1140000</v>
      </c>
      <c r="F97" s="85">
        <f>F98+F100</f>
        <v>1140000</v>
      </c>
      <c r="G97" s="106"/>
    </row>
    <row r="98" spans="1:7" ht="19.5" customHeight="1" outlineLevel="5">
      <c r="A98" s="46" t="s">
        <v>15</v>
      </c>
      <c r="B98" s="47" t="s">
        <v>24</v>
      </c>
      <c r="C98" s="47" t="s">
        <v>338</v>
      </c>
      <c r="D98" s="47" t="s">
        <v>16</v>
      </c>
      <c r="E98" s="140">
        <f>E99</f>
        <v>1000000</v>
      </c>
      <c r="F98" s="85">
        <f>F99</f>
        <v>1000000</v>
      </c>
      <c r="G98" s="106"/>
    </row>
    <row r="99" spans="1:7" ht="36" outlineLevel="6">
      <c r="A99" s="46" t="s">
        <v>17</v>
      </c>
      <c r="B99" s="47" t="s">
        <v>24</v>
      </c>
      <c r="C99" s="47" t="s">
        <v>338</v>
      </c>
      <c r="D99" s="47" t="s">
        <v>18</v>
      </c>
      <c r="E99" s="140">
        <v>1000000</v>
      </c>
      <c r="F99" s="85">
        <v>1000000</v>
      </c>
      <c r="G99" s="106"/>
    </row>
    <row r="100" spans="1:7" ht="19.5" customHeight="1" outlineLevel="4">
      <c r="A100" s="46" t="s">
        <v>19</v>
      </c>
      <c r="B100" s="47" t="s">
        <v>24</v>
      </c>
      <c r="C100" s="47" t="s">
        <v>338</v>
      </c>
      <c r="D100" s="47" t="s">
        <v>20</v>
      </c>
      <c r="E100" s="140">
        <f>E101</f>
        <v>140000</v>
      </c>
      <c r="F100" s="85">
        <f>F101</f>
        <v>140000</v>
      </c>
      <c r="G100" s="106"/>
    </row>
    <row r="101" spans="1:7" ht="19.5" customHeight="1" outlineLevel="5">
      <c r="A101" s="46" t="s">
        <v>21</v>
      </c>
      <c r="B101" s="47" t="s">
        <v>24</v>
      </c>
      <c r="C101" s="47" t="s">
        <v>338</v>
      </c>
      <c r="D101" s="47" t="s">
        <v>22</v>
      </c>
      <c r="E101" s="140">
        <v>140000</v>
      </c>
      <c r="F101" s="85">
        <v>140000</v>
      </c>
      <c r="G101" s="106"/>
    </row>
    <row r="102" spans="1:7" outlineLevel="6">
      <c r="A102" s="46" t="s">
        <v>198</v>
      </c>
      <c r="B102" s="47" t="s">
        <v>24</v>
      </c>
      <c r="C102" s="47" t="s">
        <v>127</v>
      </c>
      <c r="D102" s="47" t="s">
        <v>6</v>
      </c>
      <c r="E102" s="140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>
      <c r="A103" s="46" t="s">
        <v>518</v>
      </c>
      <c r="B103" s="47" t="s">
        <v>24</v>
      </c>
      <c r="C103" s="47" t="s">
        <v>519</v>
      </c>
      <c r="D103" s="47" t="s">
        <v>6</v>
      </c>
      <c r="E103" s="140">
        <f>E104+E106</f>
        <v>35762809</v>
      </c>
      <c r="F103" s="85">
        <f>F104+F106</f>
        <v>35762809</v>
      </c>
      <c r="G103" s="106"/>
    </row>
    <row r="104" spans="1:7" ht="54.75" customHeight="1" outlineLevel="6">
      <c r="A104" s="46" t="s">
        <v>11</v>
      </c>
      <c r="B104" s="47" t="s">
        <v>24</v>
      </c>
      <c r="C104" s="47" t="s">
        <v>519</v>
      </c>
      <c r="D104" s="47" t="s">
        <v>12</v>
      </c>
      <c r="E104" s="140">
        <f>E105</f>
        <v>34882443</v>
      </c>
      <c r="F104" s="85">
        <f>F105</f>
        <v>34882443</v>
      </c>
      <c r="G104" s="106"/>
    </row>
    <row r="105" spans="1:7" ht="18" customHeight="1" outlineLevel="4">
      <c r="A105" s="46" t="s">
        <v>13</v>
      </c>
      <c r="B105" s="47" t="s">
        <v>24</v>
      </c>
      <c r="C105" s="47" t="s">
        <v>519</v>
      </c>
      <c r="D105" s="47" t="s">
        <v>14</v>
      </c>
      <c r="E105" s="140">
        <v>34882443</v>
      </c>
      <c r="F105" s="85">
        <v>34882443</v>
      </c>
      <c r="G105" s="106"/>
    </row>
    <row r="106" spans="1:7" ht="18" customHeight="1" outlineLevel="5">
      <c r="A106" s="46" t="s">
        <v>15</v>
      </c>
      <c r="B106" s="47" t="s">
        <v>24</v>
      </c>
      <c r="C106" s="47" t="s">
        <v>519</v>
      </c>
      <c r="D106" s="47" t="s">
        <v>16</v>
      </c>
      <c r="E106" s="140">
        <f>E107</f>
        <v>880366</v>
      </c>
      <c r="F106" s="85">
        <f>F107</f>
        <v>880366</v>
      </c>
      <c r="G106" s="106"/>
    </row>
    <row r="107" spans="1:7" ht="36" outlineLevel="6">
      <c r="A107" s="46" t="s">
        <v>17</v>
      </c>
      <c r="B107" s="47" t="s">
        <v>24</v>
      </c>
      <c r="C107" s="47" t="s">
        <v>519</v>
      </c>
      <c r="D107" s="47" t="s">
        <v>18</v>
      </c>
      <c r="E107" s="140">
        <v>880366</v>
      </c>
      <c r="F107" s="85">
        <v>880366</v>
      </c>
      <c r="G107" s="106"/>
    </row>
    <row r="108" spans="1:7" ht="36" outlineLevel="6">
      <c r="A108" s="46" t="s">
        <v>565</v>
      </c>
      <c r="B108" s="47" t="s">
        <v>24</v>
      </c>
      <c r="C108" s="47" t="s">
        <v>526</v>
      </c>
      <c r="D108" s="47" t="s">
        <v>6</v>
      </c>
      <c r="E108" s="140">
        <f>E109</f>
        <v>200000</v>
      </c>
      <c r="F108" s="85">
        <f>F109</f>
        <v>200000</v>
      </c>
      <c r="G108" s="106"/>
    </row>
    <row r="109" spans="1:7" ht="18" customHeight="1" outlineLevel="6">
      <c r="A109" s="46" t="s">
        <v>15</v>
      </c>
      <c r="B109" s="47" t="s">
        <v>24</v>
      </c>
      <c r="C109" s="47" t="s">
        <v>526</v>
      </c>
      <c r="D109" s="47" t="s">
        <v>16</v>
      </c>
      <c r="E109" s="140">
        <f>E110</f>
        <v>200000</v>
      </c>
      <c r="F109" s="85">
        <f>F110</f>
        <v>200000</v>
      </c>
      <c r="G109" s="106"/>
    </row>
    <row r="110" spans="1:7" ht="38.25" customHeight="1" outlineLevel="4">
      <c r="A110" s="46" t="s">
        <v>17</v>
      </c>
      <c r="B110" s="47" t="s">
        <v>24</v>
      </c>
      <c r="C110" s="47" t="s">
        <v>526</v>
      </c>
      <c r="D110" s="47" t="s">
        <v>18</v>
      </c>
      <c r="E110" s="140">
        <f>200000</f>
        <v>200000</v>
      </c>
      <c r="F110" s="85">
        <f>200000</f>
        <v>200000</v>
      </c>
      <c r="G110" s="106"/>
    </row>
    <row r="111" spans="1:7" ht="18.75" customHeight="1" outlineLevel="5">
      <c r="A111" s="46" t="s">
        <v>557</v>
      </c>
      <c r="B111" s="47" t="s">
        <v>24</v>
      </c>
      <c r="C111" s="47" t="s">
        <v>558</v>
      </c>
      <c r="D111" s="47" t="s">
        <v>6</v>
      </c>
      <c r="E111" s="140">
        <f>E112</f>
        <v>100000</v>
      </c>
      <c r="F111" s="85">
        <f>F112</f>
        <v>100000</v>
      </c>
      <c r="G111" s="106"/>
    </row>
    <row r="112" spans="1:7" ht="18.75" customHeight="1" outlineLevel="6">
      <c r="A112" s="46" t="s">
        <v>15</v>
      </c>
      <c r="B112" s="47" t="s">
        <v>24</v>
      </c>
      <c r="C112" s="47" t="s">
        <v>558</v>
      </c>
      <c r="D112" s="47" t="s">
        <v>16</v>
      </c>
      <c r="E112" s="140">
        <f>E113</f>
        <v>100000</v>
      </c>
      <c r="F112" s="85">
        <f>F113</f>
        <v>100000</v>
      </c>
      <c r="G112" s="106"/>
    </row>
    <row r="113" spans="1:7" ht="36" outlineLevel="5">
      <c r="A113" s="46" t="s">
        <v>17</v>
      </c>
      <c r="B113" s="47" t="s">
        <v>24</v>
      </c>
      <c r="C113" s="47" t="s">
        <v>558</v>
      </c>
      <c r="D113" s="47" t="s">
        <v>18</v>
      </c>
      <c r="E113" s="140">
        <v>100000</v>
      </c>
      <c r="F113" s="85">
        <v>100000</v>
      </c>
      <c r="G113" s="106"/>
    </row>
    <row r="114" spans="1:7" outlineLevel="6">
      <c r="A114" s="46" t="s">
        <v>278</v>
      </c>
      <c r="B114" s="47" t="s">
        <v>24</v>
      </c>
      <c r="C114" s="47" t="s">
        <v>277</v>
      </c>
      <c r="D114" s="47" t="s">
        <v>6</v>
      </c>
      <c r="E114" s="140">
        <f>E135+E115+E120+E125+E130</f>
        <v>6803803.2000000002</v>
      </c>
      <c r="F114" s="140">
        <f>F135+F115+F120+F125+F130</f>
        <v>6978136.2000000002</v>
      </c>
      <c r="G114" s="106"/>
    </row>
    <row r="115" spans="1:7" ht="58.5" customHeight="1" outlineLevel="3">
      <c r="A115" s="29" t="s">
        <v>419</v>
      </c>
      <c r="B115" s="47" t="s">
        <v>24</v>
      </c>
      <c r="C115" s="47" t="s">
        <v>288</v>
      </c>
      <c r="D115" s="47" t="s">
        <v>6</v>
      </c>
      <c r="E115" s="140">
        <f>E116+E118</f>
        <v>1361162</v>
      </c>
      <c r="F115" s="85">
        <f>F116+F118</f>
        <v>1361162</v>
      </c>
      <c r="G115" s="106"/>
    </row>
    <row r="116" spans="1:7" ht="55.5" customHeight="1" outlineLevel="4">
      <c r="A116" s="46" t="s">
        <v>11</v>
      </c>
      <c r="B116" s="47" t="s">
        <v>24</v>
      </c>
      <c r="C116" s="47" t="s">
        <v>288</v>
      </c>
      <c r="D116" s="47" t="s">
        <v>12</v>
      </c>
      <c r="E116" s="140">
        <f>E117</f>
        <v>1346162</v>
      </c>
      <c r="F116" s="85">
        <f>F117</f>
        <v>1346162</v>
      </c>
      <c r="G116" s="106"/>
    </row>
    <row r="117" spans="1:7" ht="18" customHeight="1" outlineLevel="5">
      <c r="A117" s="46" t="s">
        <v>13</v>
      </c>
      <c r="B117" s="47" t="s">
        <v>24</v>
      </c>
      <c r="C117" s="47" t="s">
        <v>288</v>
      </c>
      <c r="D117" s="47" t="s">
        <v>14</v>
      </c>
      <c r="E117" s="140">
        <v>1346162</v>
      </c>
      <c r="F117" s="85">
        <v>1346162</v>
      </c>
      <c r="G117" s="106"/>
    </row>
    <row r="118" spans="1:7" ht="18" customHeight="1" outlineLevel="6">
      <c r="A118" s="46" t="s">
        <v>15</v>
      </c>
      <c r="B118" s="47" t="s">
        <v>24</v>
      </c>
      <c r="C118" s="47" t="s">
        <v>288</v>
      </c>
      <c r="D118" s="47" t="s">
        <v>16</v>
      </c>
      <c r="E118" s="140">
        <f>E119</f>
        <v>15000</v>
      </c>
      <c r="F118" s="85">
        <f>F119</f>
        <v>15000</v>
      </c>
      <c r="G118" s="106"/>
    </row>
    <row r="119" spans="1:7" s="3" customFormat="1" ht="36">
      <c r="A119" s="46" t="s">
        <v>17</v>
      </c>
      <c r="B119" s="47" t="s">
        <v>24</v>
      </c>
      <c r="C119" s="47" t="s">
        <v>288</v>
      </c>
      <c r="D119" s="47" t="s">
        <v>18</v>
      </c>
      <c r="E119" s="140">
        <v>15000</v>
      </c>
      <c r="F119" s="85">
        <v>15000</v>
      </c>
      <c r="G119" s="106"/>
    </row>
    <row r="120" spans="1:7" ht="20.25" customHeight="1" outlineLevel="1">
      <c r="A120" s="29" t="s">
        <v>601</v>
      </c>
      <c r="B120" s="47" t="s">
        <v>24</v>
      </c>
      <c r="C120" s="47" t="s">
        <v>604</v>
      </c>
      <c r="D120" s="47" t="s">
        <v>6</v>
      </c>
      <c r="E120" s="140">
        <f>E121+E123</f>
        <v>2017233</v>
      </c>
      <c r="F120" s="85">
        <f>F121+F123</f>
        <v>2093065</v>
      </c>
      <c r="G120" s="106"/>
    </row>
    <row r="121" spans="1:7" ht="54.75" customHeight="1" outlineLevel="3">
      <c r="A121" s="46" t="s">
        <v>11</v>
      </c>
      <c r="B121" s="47" t="s">
        <v>24</v>
      </c>
      <c r="C121" s="47" t="s">
        <v>604</v>
      </c>
      <c r="D121" s="47" t="s">
        <v>12</v>
      </c>
      <c r="E121" s="140">
        <f>E122</f>
        <v>2002233</v>
      </c>
      <c r="F121" s="85">
        <f>F122</f>
        <v>2078065</v>
      </c>
      <c r="G121" s="106"/>
    </row>
    <row r="122" spans="1:7" ht="18" customHeight="1" outlineLevel="4">
      <c r="A122" s="46" t="s">
        <v>13</v>
      </c>
      <c r="B122" s="47" t="s">
        <v>24</v>
      </c>
      <c r="C122" s="47" t="s">
        <v>604</v>
      </c>
      <c r="D122" s="47" t="s">
        <v>14</v>
      </c>
      <c r="E122" s="140">
        <v>2002233</v>
      </c>
      <c r="F122" s="85">
        <v>2078065</v>
      </c>
      <c r="G122" s="106"/>
    </row>
    <row r="123" spans="1:7" ht="18" customHeight="1" outlineLevel="5">
      <c r="A123" s="46" t="s">
        <v>15</v>
      </c>
      <c r="B123" s="47" t="s">
        <v>24</v>
      </c>
      <c r="C123" s="47" t="s">
        <v>604</v>
      </c>
      <c r="D123" s="47" t="s">
        <v>16</v>
      </c>
      <c r="E123" s="140">
        <f>E124</f>
        <v>15000</v>
      </c>
      <c r="F123" s="85">
        <f>F124</f>
        <v>15000</v>
      </c>
      <c r="G123" s="106"/>
    </row>
    <row r="124" spans="1:7" ht="36" outlineLevel="6">
      <c r="A124" s="46" t="s">
        <v>17</v>
      </c>
      <c r="B124" s="47" t="s">
        <v>24</v>
      </c>
      <c r="C124" s="47" t="s">
        <v>604</v>
      </c>
      <c r="D124" s="47" t="s">
        <v>18</v>
      </c>
      <c r="E124" s="140">
        <v>15000</v>
      </c>
      <c r="F124" s="85">
        <v>15000</v>
      </c>
      <c r="G124" s="106"/>
    </row>
    <row r="125" spans="1:7" s="3" customFormat="1" ht="58.5" customHeight="1">
      <c r="A125" s="29" t="s">
        <v>389</v>
      </c>
      <c r="B125" s="47" t="s">
        <v>24</v>
      </c>
      <c r="C125" s="47" t="s">
        <v>289</v>
      </c>
      <c r="D125" s="47" t="s">
        <v>6</v>
      </c>
      <c r="E125" s="140">
        <f>E126+E128</f>
        <v>802160</v>
      </c>
      <c r="F125" s="85">
        <f>F126+F128</f>
        <v>831647</v>
      </c>
      <c r="G125" s="106"/>
    </row>
    <row r="126" spans="1:7" s="3" customFormat="1" ht="55.5" customHeight="1">
      <c r="A126" s="46" t="s">
        <v>11</v>
      </c>
      <c r="B126" s="47" t="s">
        <v>24</v>
      </c>
      <c r="C126" s="47" t="s">
        <v>289</v>
      </c>
      <c r="D126" s="47" t="s">
        <v>12</v>
      </c>
      <c r="E126" s="140">
        <f>E127</f>
        <v>757160</v>
      </c>
      <c r="F126" s="85">
        <f>F127</f>
        <v>786647</v>
      </c>
      <c r="G126" s="106"/>
    </row>
    <row r="127" spans="1:7" s="3" customFormat="1" ht="18" customHeight="1">
      <c r="A127" s="46" t="s">
        <v>13</v>
      </c>
      <c r="B127" s="47" t="s">
        <v>24</v>
      </c>
      <c r="C127" s="47" t="s">
        <v>289</v>
      </c>
      <c r="D127" s="47" t="s">
        <v>14</v>
      </c>
      <c r="E127" s="140">
        <v>757160</v>
      </c>
      <c r="F127" s="85">
        <v>786647</v>
      </c>
      <c r="G127" s="106"/>
    </row>
    <row r="128" spans="1:7" s="3" customFormat="1" ht="18" customHeight="1">
      <c r="A128" s="46" t="s">
        <v>15</v>
      </c>
      <c r="B128" s="47" t="s">
        <v>24</v>
      </c>
      <c r="C128" s="47" t="s">
        <v>289</v>
      </c>
      <c r="D128" s="47" t="s">
        <v>16</v>
      </c>
      <c r="E128" s="140">
        <f>E129</f>
        <v>45000</v>
      </c>
      <c r="F128" s="85">
        <f>F129</f>
        <v>45000</v>
      </c>
      <c r="G128" s="106"/>
    </row>
    <row r="129" spans="1:7" s="3" customFormat="1" ht="36">
      <c r="A129" s="46" t="s">
        <v>17</v>
      </c>
      <c r="B129" s="47" t="s">
        <v>24</v>
      </c>
      <c r="C129" s="47" t="s">
        <v>289</v>
      </c>
      <c r="D129" s="47" t="s">
        <v>18</v>
      </c>
      <c r="E129" s="140">
        <v>45000</v>
      </c>
      <c r="F129" s="85">
        <v>45000</v>
      </c>
      <c r="G129" s="106"/>
    </row>
    <row r="130" spans="1:7" s="3" customFormat="1" ht="36">
      <c r="A130" s="46" t="s">
        <v>413</v>
      </c>
      <c r="B130" s="47" t="s">
        <v>24</v>
      </c>
      <c r="C130" s="47" t="s">
        <v>414</v>
      </c>
      <c r="D130" s="47" t="s">
        <v>6</v>
      </c>
      <c r="E130" s="140">
        <f>E131+E133</f>
        <v>1882931</v>
      </c>
      <c r="F130" s="140">
        <f>F131+F133</f>
        <v>1951945</v>
      </c>
      <c r="G130" s="106"/>
    </row>
    <row r="131" spans="1:7" s="3" customFormat="1" ht="60" customHeight="1">
      <c r="A131" s="46" t="s">
        <v>11</v>
      </c>
      <c r="B131" s="47" t="s">
        <v>24</v>
      </c>
      <c r="C131" s="47" t="s">
        <v>414</v>
      </c>
      <c r="D131" s="47" t="s">
        <v>12</v>
      </c>
      <c r="E131" s="140">
        <f>E132</f>
        <v>1725331</v>
      </c>
      <c r="F131" s="140">
        <f>F132</f>
        <v>1794345</v>
      </c>
      <c r="G131" s="106"/>
    </row>
    <row r="132" spans="1:7" s="3" customFormat="1" ht="20.25" customHeight="1">
      <c r="A132" s="46" t="s">
        <v>13</v>
      </c>
      <c r="B132" s="47" t="s">
        <v>24</v>
      </c>
      <c r="C132" s="47" t="s">
        <v>414</v>
      </c>
      <c r="D132" s="47" t="s">
        <v>14</v>
      </c>
      <c r="E132" s="140">
        <v>1725331</v>
      </c>
      <c r="F132" s="85">
        <v>1794345</v>
      </c>
      <c r="G132" s="106"/>
    </row>
    <row r="133" spans="1:7" s="3" customFormat="1" ht="20.25" customHeight="1">
      <c r="A133" s="46" t="s">
        <v>15</v>
      </c>
      <c r="B133" s="47" t="s">
        <v>24</v>
      </c>
      <c r="C133" s="47" t="s">
        <v>414</v>
      </c>
      <c r="D133" s="47" t="s">
        <v>16</v>
      </c>
      <c r="E133" s="140">
        <f>E134</f>
        <v>157600</v>
      </c>
      <c r="F133" s="140">
        <f>F134</f>
        <v>157600</v>
      </c>
      <c r="G133" s="106"/>
    </row>
    <row r="134" spans="1:7" s="3" customFormat="1" ht="36">
      <c r="A134" s="46" t="s">
        <v>17</v>
      </c>
      <c r="B134" s="47" t="s">
        <v>24</v>
      </c>
      <c r="C134" s="47" t="s">
        <v>414</v>
      </c>
      <c r="D134" s="47" t="s">
        <v>18</v>
      </c>
      <c r="E134" s="140">
        <v>157600</v>
      </c>
      <c r="F134" s="85">
        <v>157600</v>
      </c>
      <c r="G134" s="106"/>
    </row>
    <row r="135" spans="1:7" s="3" customFormat="1" ht="74.25" customHeight="1">
      <c r="A135" s="29" t="s">
        <v>685</v>
      </c>
      <c r="B135" s="47" t="s">
        <v>24</v>
      </c>
      <c r="C135" s="47" t="s">
        <v>298</v>
      </c>
      <c r="D135" s="47" t="s">
        <v>6</v>
      </c>
      <c r="E135" s="140">
        <f>E136+E138</f>
        <v>740317.2</v>
      </c>
      <c r="F135" s="140">
        <f>F136+F138</f>
        <v>740317.2</v>
      </c>
      <c r="G135" s="106"/>
    </row>
    <row r="136" spans="1:7" ht="55.5" customHeight="1" outlineLevel="1">
      <c r="A136" s="46" t="s">
        <v>11</v>
      </c>
      <c r="B136" s="47" t="s">
        <v>24</v>
      </c>
      <c r="C136" s="47" t="s">
        <v>298</v>
      </c>
      <c r="D136" s="47" t="s">
        <v>12</v>
      </c>
      <c r="E136" s="140">
        <f>E137</f>
        <v>680317.2</v>
      </c>
      <c r="F136" s="85">
        <f>F137</f>
        <v>680317.2</v>
      </c>
      <c r="G136" s="106"/>
    </row>
    <row r="137" spans="1:7" ht="18" customHeight="1" outlineLevel="3">
      <c r="A137" s="46" t="s">
        <v>13</v>
      </c>
      <c r="B137" s="47" t="s">
        <v>24</v>
      </c>
      <c r="C137" s="47" t="s">
        <v>298</v>
      </c>
      <c r="D137" s="47" t="s">
        <v>14</v>
      </c>
      <c r="E137" s="140">
        <v>680317.2</v>
      </c>
      <c r="F137" s="85">
        <v>680317.2</v>
      </c>
      <c r="G137" s="106"/>
    </row>
    <row r="138" spans="1:7" ht="36" outlineLevel="3">
      <c r="A138" s="46" t="s">
        <v>15</v>
      </c>
      <c r="B138" s="47" t="s">
        <v>24</v>
      </c>
      <c r="C138" s="47" t="s">
        <v>298</v>
      </c>
      <c r="D138" s="47" t="s">
        <v>16</v>
      </c>
      <c r="E138" s="140">
        <f>E139</f>
        <v>60000</v>
      </c>
      <c r="F138" s="140">
        <f>F139</f>
        <v>60000</v>
      </c>
      <c r="G138" s="106"/>
    </row>
    <row r="139" spans="1:7" ht="36" outlineLevel="3">
      <c r="A139" s="46" t="s">
        <v>17</v>
      </c>
      <c r="B139" s="47" t="s">
        <v>24</v>
      </c>
      <c r="C139" s="47" t="s">
        <v>298</v>
      </c>
      <c r="D139" s="47" t="s">
        <v>18</v>
      </c>
      <c r="E139" s="140">
        <v>60000</v>
      </c>
      <c r="F139" s="140">
        <v>60000</v>
      </c>
      <c r="G139" s="106"/>
    </row>
    <row r="140" spans="1:7" ht="18.75" customHeight="1" outlineLevel="3">
      <c r="A140" s="44" t="s">
        <v>605</v>
      </c>
      <c r="B140" s="45" t="s">
        <v>26</v>
      </c>
      <c r="C140" s="45" t="s">
        <v>126</v>
      </c>
      <c r="D140" s="45" t="s">
        <v>6</v>
      </c>
      <c r="E140" s="139">
        <f t="shared" ref="E140:F145" si="3">E141</f>
        <v>1348180</v>
      </c>
      <c r="F140" s="139">
        <f t="shared" si="3"/>
        <v>1401668</v>
      </c>
      <c r="G140" s="106"/>
    </row>
    <row r="141" spans="1:7" ht="21" customHeight="1" outlineLevel="3">
      <c r="A141" s="46" t="s">
        <v>606</v>
      </c>
      <c r="B141" s="47" t="s">
        <v>607</v>
      </c>
      <c r="C141" s="47" t="s">
        <v>126</v>
      </c>
      <c r="D141" s="47" t="s">
        <v>6</v>
      </c>
      <c r="E141" s="140">
        <f t="shared" si="3"/>
        <v>1348180</v>
      </c>
      <c r="F141" s="140">
        <f t="shared" si="3"/>
        <v>1401668</v>
      </c>
      <c r="G141" s="106"/>
    </row>
    <row r="142" spans="1:7" outlineLevel="3">
      <c r="A142" s="46" t="s">
        <v>198</v>
      </c>
      <c r="B142" s="47" t="s">
        <v>607</v>
      </c>
      <c r="C142" s="47" t="s">
        <v>127</v>
      </c>
      <c r="D142" s="47" t="s">
        <v>6</v>
      </c>
      <c r="E142" s="140">
        <f t="shared" si="3"/>
        <v>1348180</v>
      </c>
      <c r="F142" s="140">
        <f t="shared" si="3"/>
        <v>1401668</v>
      </c>
      <c r="G142" s="106"/>
    </row>
    <row r="143" spans="1:7" outlineLevel="3">
      <c r="A143" s="46" t="s">
        <v>278</v>
      </c>
      <c r="B143" s="47" t="s">
        <v>607</v>
      </c>
      <c r="C143" s="47" t="s">
        <v>277</v>
      </c>
      <c r="D143" s="47" t="s">
        <v>6</v>
      </c>
      <c r="E143" s="140">
        <f t="shared" si="3"/>
        <v>1348180</v>
      </c>
      <c r="F143" s="140">
        <f t="shared" si="3"/>
        <v>1401668</v>
      </c>
      <c r="G143" s="106"/>
    </row>
    <row r="144" spans="1:7" ht="36" outlineLevel="3">
      <c r="A144" s="80" t="s">
        <v>608</v>
      </c>
      <c r="B144" s="47" t="s">
        <v>607</v>
      </c>
      <c r="C144" s="47" t="s">
        <v>609</v>
      </c>
      <c r="D144" s="47" t="s">
        <v>6</v>
      </c>
      <c r="E144" s="140">
        <f t="shared" si="3"/>
        <v>1348180</v>
      </c>
      <c r="F144" s="140">
        <f t="shared" si="3"/>
        <v>1401668</v>
      </c>
      <c r="G144" s="106"/>
    </row>
    <row r="145" spans="1:8" ht="72" outlineLevel="3">
      <c r="A145" s="46" t="s">
        <v>11</v>
      </c>
      <c r="B145" s="47" t="s">
        <v>607</v>
      </c>
      <c r="C145" s="47" t="s">
        <v>609</v>
      </c>
      <c r="D145" s="47" t="s">
        <v>12</v>
      </c>
      <c r="E145" s="140">
        <f t="shared" si="3"/>
        <v>1348180</v>
      </c>
      <c r="F145" s="140">
        <f t="shared" si="3"/>
        <v>1401668</v>
      </c>
      <c r="G145" s="106"/>
    </row>
    <row r="146" spans="1:8" ht="39" customHeight="1" outlineLevel="3">
      <c r="A146" s="46" t="s">
        <v>13</v>
      </c>
      <c r="B146" s="47" t="s">
        <v>607</v>
      </c>
      <c r="C146" s="47" t="s">
        <v>609</v>
      </c>
      <c r="D146" s="47" t="s">
        <v>14</v>
      </c>
      <c r="E146" s="140">
        <v>1348180</v>
      </c>
      <c r="F146" s="140">
        <v>1401668</v>
      </c>
      <c r="G146" s="106"/>
    </row>
    <row r="147" spans="1:8" ht="37.5" customHeight="1" outlineLevel="1">
      <c r="A147" s="44" t="s">
        <v>41</v>
      </c>
      <c r="B147" s="45" t="s">
        <v>42</v>
      </c>
      <c r="C147" s="45" t="s">
        <v>126</v>
      </c>
      <c r="D147" s="45" t="s">
        <v>6</v>
      </c>
      <c r="E147" s="139">
        <f>E148+E153</f>
        <v>440000</v>
      </c>
      <c r="F147" s="139">
        <f>F148+F153</f>
        <v>440000</v>
      </c>
      <c r="G147" s="107">
        <f>'прил 12'!F515</f>
        <v>440000</v>
      </c>
      <c r="H147" s="107">
        <f>'прил 12'!G515</f>
        <v>440000</v>
      </c>
    </row>
    <row r="148" spans="1:8" ht="39" customHeight="1" outlineLevel="1">
      <c r="A148" s="46" t="s">
        <v>43</v>
      </c>
      <c r="B148" s="47" t="s">
        <v>44</v>
      </c>
      <c r="C148" s="47" t="s">
        <v>126</v>
      </c>
      <c r="D148" s="47" t="s">
        <v>6</v>
      </c>
      <c r="E148" s="140">
        <f t="shared" ref="E148:F151" si="4">E149</f>
        <v>100000</v>
      </c>
      <c r="F148" s="85">
        <f t="shared" si="4"/>
        <v>100000</v>
      </c>
      <c r="G148" s="106"/>
    </row>
    <row r="149" spans="1:8" outlineLevel="1">
      <c r="A149" s="46" t="s">
        <v>198</v>
      </c>
      <c r="B149" s="47" t="s">
        <v>44</v>
      </c>
      <c r="C149" s="47" t="s">
        <v>127</v>
      </c>
      <c r="D149" s="47" t="s">
        <v>6</v>
      </c>
      <c r="E149" s="140">
        <f t="shared" si="4"/>
        <v>100000</v>
      </c>
      <c r="F149" s="85">
        <f t="shared" si="4"/>
        <v>100000</v>
      </c>
      <c r="G149" s="106"/>
    </row>
    <row r="150" spans="1:8" ht="36" outlineLevel="1">
      <c r="A150" s="46" t="s">
        <v>45</v>
      </c>
      <c r="B150" s="47" t="s">
        <v>44</v>
      </c>
      <c r="C150" s="47" t="s">
        <v>133</v>
      </c>
      <c r="D150" s="47" t="s">
        <v>6</v>
      </c>
      <c r="E150" s="140">
        <f t="shared" si="4"/>
        <v>100000</v>
      </c>
      <c r="F150" s="85">
        <f t="shared" si="4"/>
        <v>100000</v>
      </c>
      <c r="G150" s="106"/>
    </row>
    <row r="151" spans="1:8" ht="18" customHeight="1" outlineLevel="4">
      <c r="A151" s="46" t="s">
        <v>15</v>
      </c>
      <c r="B151" s="47" t="s">
        <v>44</v>
      </c>
      <c r="C151" s="47" t="s">
        <v>133</v>
      </c>
      <c r="D151" s="47" t="s">
        <v>16</v>
      </c>
      <c r="E151" s="140">
        <f t="shared" si="4"/>
        <v>100000</v>
      </c>
      <c r="F151" s="85">
        <f t="shared" si="4"/>
        <v>100000</v>
      </c>
      <c r="G151" s="106"/>
    </row>
    <row r="152" spans="1:8" ht="36" outlineLevel="5">
      <c r="A152" s="46" t="s">
        <v>17</v>
      </c>
      <c r="B152" s="47" t="s">
        <v>44</v>
      </c>
      <c r="C152" s="47" t="s">
        <v>133</v>
      </c>
      <c r="D152" s="47" t="s">
        <v>18</v>
      </c>
      <c r="E152" s="140">
        <v>100000</v>
      </c>
      <c r="F152" s="85">
        <v>100000</v>
      </c>
      <c r="G152" s="106"/>
    </row>
    <row r="153" spans="1:8" outlineLevel="5">
      <c r="A153" s="46" t="s">
        <v>528</v>
      </c>
      <c r="B153" s="47" t="s">
        <v>529</v>
      </c>
      <c r="C153" s="47" t="s">
        <v>126</v>
      </c>
      <c r="D153" s="47" t="s">
        <v>6</v>
      </c>
      <c r="E153" s="140">
        <f t="shared" ref="E153:F156" si="5">E154</f>
        <v>340000</v>
      </c>
      <c r="F153" s="140">
        <f t="shared" si="5"/>
        <v>340000</v>
      </c>
      <c r="G153" s="106"/>
    </row>
    <row r="154" spans="1:8" ht="20.25" customHeight="1" outlineLevel="5">
      <c r="A154" s="46" t="s">
        <v>132</v>
      </c>
      <c r="B154" s="47" t="s">
        <v>529</v>
      </c>
      <c r="C154" s="47" t="s">
        <v>127</v>
      </c>
      <c r="D154" s="47" t="s">
        <v>6</v>
      </c>
      <c r="E154" s="140">
        <f t="shared" si="5"/>
        <v>340000</v>
      </c>
      <c r="F154" s="140">
        <f t="shared" si="5"/>
        <v>340000</v>
      </c>
      <c r="G154" s="106"/>
    </row>
    <row r="155" spans="1:8" ht="36" outlineLevel="5">
      <c r="A155" s="46" t="s">
        <v>530</v>
      </c>
      <c r="B155" s="47" t="s">
        <v>529</v>
      </c>
      <c r="C155" s="47" t="s">
        <v>713</v>
      </c>
      <c r="D155" s="47" t="s">
        <v>6</v>
      </c>
      <c r="E155" s="140">
        <f t="shared" si="5"/>
        <v>340000</v>
      </c>
      <c r="F155" s="140">
        <f t="shared" si="5"/>
        <v>340000</v>
      </c>
      <c r="G155" s="106"/>
    </row>
    <row r="156" spans="1:8" ht="36" outlineLevel="5">
      <c r="A156" s="46" t="s">
        <v>15</v>
      </c>
      <c r="B156" s="47" t="s">
        <v>529</v>
      </c>
      <c r="C156" s="47" t="s">
        <v>713</v>
      </c>
      <c r="D156" s="47" t="s">
        <v>16</v>
      </c>
      <c r="E156" s="140">
        <f t="shared" si="5"/>
        <v>340000</v>
      </c>
      <c r="F156" s="140">
        <f t="shared" si="5"/>
        <v>340000</v>
      </c>
      <c r="G156" s="106"/>
    </row>
    <row r="157" spans="1:8" ht="36" outlineLevel="5">
      <c r="A157" s="46" t="s">
        <v>17</v>
      </c>
      <c r="B157" s="47" t="s">
        <v>529</v>
      </c>
      <c r="C157" s="47" t="s">
        <v>713</v>
      </c>
      <c r="D157" s="47" t="s">
        <v>18</v>
      </c>
      <c r="E157" s="140">
        <v>340000</v>
      </c>
      <c r="F157" s="85">
        <v>340000</v>
      </c>
      <c r="G157" s="106"/>
    </row>
    <row r="158" spans="1:8" ht="17.399999999999999" outlineLevel="6">
      <c r="A158" s="44" t="s">
        <v>119</v>
      </c>
      <c r="B158" s="45" t="s">
        <v>46</v>
      </c>
      <c r="C158" s="45" t="s">
        <v>126</v>
      </c>
      <c r="D158" s="45" t="s">
        <v>6</v>
      </c>
      <c r="E158" s="139">
        <f>E159+E165+E171+E180</f>
        <v>12961514.17</v>
      </c>
      <c r="F158" s="89">
        <f>F159+F165+F171+F180</f>
        <v>14188514.17</v>
      </c>
      <c r="G158" s="107">
        <f>'прил 12'!F516</f>
        <v>12961514.17</v>
      </c>
      <c r="H158" s="107">
        <f>'прил 12'!G516</f>
        <v>14188514.17</v>
      </c>
    </row>
    <row r="159" spans="1:8" s="3" customFormat="1">
      <c r="A159" s="46" t="s">
        <v>121</v>
      </c>
      <c r="B159" s="47" t="s">
        <v>122</v>
      </c>
      <c r="C159" s="47" t="s">
        <v>126</v>
      </c>
      <c r="D159" s="47" t="s">
        <v>6</v>
      </c>
      <c r="E159" s="140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>
      <c r="A160" s="46" t="s">
        <v>198</v>
      </c>
      <c r="B160" s="47" t="s">
        <v>122</v>
      </c>
      <c r="C160" s="47" t="s">
        <v>127</v>
      </c>
      <c r="D160" s="47" t="s">
        <v>6</v>
      </c>
      <c r="E160" s="140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>
      <c r="A161" s="46" t="s">
        <v>278</v>
      </c>
      <c r="B161" s="47" t="s">
        <v>122</v>
      </c>
      <c r="C161" s="47" t="s">
        <v>277</v>
      </c>
      <c r="D161" s="47" t="s">
        <v>6</v>
      </c>
      <c r="E161" s="140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>
      <c r="A162" s="49" t="s">
        <v>390</v>
      </c>
      <c r="B162" s="47" t="s">
        <v>122</v>
      </c>
      <c r="C162" s="47" t="s">
        <v>287</v>
      </c>
      <c r="D162" s="47" t="s">
        <v>6</v>
      </c>
      <c r="E162" s="140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>
      <c r="A163" s="46" t="s">
        <v>15</v>
      </c>
      <c r="B163" s="47" t="s">
        <v>122</v>
      </c>
      <c r="C163" s="47" t="s">
        <v>287</v>
      </c>
      <c r="D163" s="47" t="s">
        <v>16</v>
      </c>
      <c r="E163" s="140">
        <f t="shared" si="6"/>
        <v>324127.09000000003</v>
      </c>
      <c r="F163" s="85">
        <f t="shared" si="6"/>
        <v>324127.09000000003</v>
      </c>
      <c r="G163" s="107"/>
    </row>
    <row r="164" spans="1:7" s="3" customFormat="1" ht="36">
      <c r="A164" s="46" t="s">
        <v>17</v>
      </c>
      <c r="B164" s="47" t="s">
        <v>122</v>
      </c>
      <c r="C164" s="47" t="s">
        <v>287</v>
      </c>
      <c r="D164" s="47" t="s">
        <v>18</v>
      </c>
      <c r="E164" s="140">
        <v>324127.09000000003</v>
      </c>
      <c r="F164" s="85">
        <v>324127.09000000003</v>
      </c>
      <c r="G164" s="107"/>
    </row>
    <row r="165" spans="1:7" s="3" customFormat="1">
      <c r="A165" s="46" t="s">
        <v>293</v>
      </c>
      <c r="B165" s="47" t="s">
        <v>294</v>
      </c>
      <c r="C165" s="47" t="s">
        <v>126</v>
      </c>
      <c r="D165" s="47" t="s">
        <v>6</v>
      </c>
      <c r="E165" s="140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>
      <c r="A166" s="46" t="s">
        <v>132</v>
      </c>
      <c r="B166" s="47" t="s">
        <v>294</v>
      </c>
      <c r="C166" s="47" t="s">
        <v>127</v>
      </c>
      <c r="D166" s="47" t="s">
        <v>6</v>
      </c>
      <c r="E166" s="140">
        <f t="shared" si="7"/>
        <v>3387.08</v>
      </c>
      <c r="F166" s="85">
        <f t="shared" si="7"/>
        <v>3387.08</v>
      </c>
      <c r="G166" s="107"/>
    </row>
    <row r="167" spans="1:7" s="3" customFormat="1" ht="21" customHeight="1">
      <c r="A167" s="46" t="s">
        <v>278</v>
      </c>
      <c r="B167" s="47" t="s">
        <v>294</v>
      </c>
      <c r="C167" s="47" t="s">
        <v>277</v>
      </c>
      <c r="D167" s="47" t="s">
        <v>6</v>
      </c>
      <c r="E167" s="140">
        <f t="shared" si="7"/>
        <v>3387.08</v>
      </c>
      <c r="F167" s="85">
        <f t="shared" si="7"/>
        <v>3387.08</v>
      </c>
      <c r="G167" s="107"/>
    </row>
    <row r="168" spans="1:7" s="3" customFormat="1" ht="93" customHeight="1">
      <c r="A168" s="29" t="s">
        <v>392</v>
      </c>
      <c r="B168" s="47" t="s">
        <v>294</v>
      </c>
      <c r="C168" s="47" t="s">
        <v>391</v>
      </c>
      <c r="D168" s="47" t="s">
        <v>6</v>
      </c>
      <c r="E168" s="140">
        <f t="shared" si="7"/>
        <v>3387.08</v>
      </c>
      <c r="F168" s="85">
        <f t="shared" si="7"/>
        <v>3387.08</v>
      </c>
      <c r="G168" s="107"/>
    </row>
    <row r="169" spans="1:7" s="3" customFormat="1" ht="18.75" customHeight="1">
      <c r="A169" s="46" t="s">
        <v>15</v>
      </c>
      <c r="B169" s="47" t="s">
        <v>294</v>
      </c>
      <c r="C169" s="47" t="s">
        <v>391</v>
      </c>
      <c r="D169" s="47" t="s">
        <v>16</v>
      </c>
      <c r="E169" s="140">
        <f t="shared" si="7"/>
        <v>3387.08</v>
      </c>
      <c r="F169" s="85">
        <f t="shared" si="7"/>
        <v>3387.08</v>
      </c>
      <c r="G169" s="107"/>
    </row>
    <row r="170" spans="1:7" s="3" customFormat="1" ht="36">
      <c r="A170" s="46" t="s">
        <v>17</v>
      </c>
      <c r="B170" s="47" t="s">
        <v>294</v>
      </c>
      <c r="C170" s="47" t="s">
        <v>391</v>
      </c>
      <c r="D170" s="47" t="s">
        <v>18</v>
      </c>
      <c r="E170" s="140">
        <v>3387.08</v>
      </c>
      <c r="F170" s="85">
        <v>3387.08</v>
      </c>
      <c r="G170" s="107"/>
    </row>
    <row r="171" spans="1:7" s="3" customFormat="1">
      <c r="A171" s="46" t="s">
        <v>49</v>
      </c>
      <c r="B171" s="47" t="s">
        <v>50</v>
      </c>
      <c r="C171" s="47" t="s">
        <v>126</v>
      </c>
      <c r="D171" s="47" t="s">
        <v>6</v>
      </c>
      <c r="E171" s="140">
        <f>E172</f>
        <v>12014000</v>
      </c>
      <c r="F171" s="85">
        <f>F172</f>
        <v>13241000</v>
      </c>
      <c r="G171" s="106"/>
    </row>
    <row r="172" spans="1:7" s="3" customFormat="1" ht="57.75" customHeight="1">
      <c r="A172" s="79" t="s">
        <v>339</v>
      </c>
      <c r="B172" s="62" t="s">
        <v>50</v>
      </c>
      <c r="C172" s="62" t="s">
        <v>340</v>
      </c>
      <c r="D172" s="62" t="s">
        <v>6</v>
      </c>
      <c r="E172" s="140">
        <f>E173</f>
        <v>12014000</v>
      </c>
      <c r="F172" s="85">
        <f>F173</f>
        <v>13241000</v>
      </c>
      <c r="G172" s="106"/>
    </row>
    <row r="173" spans="1:7" s="3" customFormat="1" ht="36">
      <c r="A173" s="46" t="s">
        <v>341</v>
      </c>
      <c r="B173" s="47" t="s">
        <v>50</v>
      </c>
      <c r="C173" s="47" t="s">
        <v>342</v>
      </c>
      <c r="D173" s="47" t="s">
        <v>6</v>
      </c>
      <c r="E173" s="140">
        <f>E174+E177</f>
        <v>12014000</v>
      </c>
      <c r="F173" s="85">
        <f>F174+F177</f>
        <v>13241000</v>
      </c>
      <c r="G173" s="106"/>
    </row>
    <row r="174" spans="1:7" s="3" customFormat="1" ht="54">
      <c r="A174" s="82" t="s">
        <v>343</v>
      </c>
      <c r="B174" s="47" t="s">
        <v>50</v>
      </c>
      <c r="C174" s="47" t="s">
        <v>344</v>
      </c>
      <c r="D174" s="47" t="s">
        <v>6</v>
      </c>
      <c r="E174" s="140">
        <f>E175</f>
        <v>11914000</v>
      </c>
      <c r="F174" s="85">
        <f>F175</f>
        <v>13141000</v>
      </c>
      <c r="G174" s="106"/>
    </row>
    <row r="175" spans="1:7" s="3" customFormat="1" ht="18" customHeight="1">
      <c r="A175" s="46" t="s">
        <v>15</v>
      </c>
      <c r="B175" s="47" t="s">
        <v>50</v>
      </c>
      <c r="C175" s="47" t="s">
        <v>344</v>
      </c>
      <c r="D175" s="47" t="s">
        <v>16</v>
      </c>
      <c r="E175" s="140">
        <f>E176</f>
        <v>11914000</v>
      </c>
      <c r="F175" s="85">
        <f>F176</f>
        <v>13141000</v>
      </c>
      <c r="G175" s="106"/>
    </row>
    <row r="176" spans="1:7" s="3" customFormat="1" ht="36">
      <c r="A176" s="46" t="s">
        <v>17</v>
      </c>
      <c r="B176" s="47" t="s">
        <v>50</v>
      </c>
      <c r="C176" s="47" t="s">
        <v>344</v>
      </c>
      <c r="D176" s="47" t="s">
        <v>18</v>
      </c>
      <c r="E176" s="140">
        <v>11914000</v>
      </c>
      <c r="F176" s="85">
        <v>13141000</v>
      </c>
      <c r="G176" s="106"/>
    </row>
    <row r="177" spans="1:8" s="3" customFormat="1" ht="39" customHeight="1">
      <c r="A177" s="46" t="s">
        <v>281</v>
      </c>
      <c r="B177" s="47" t="s">
        <v>50</v>
      </c>
      <c r="C177" s="47" t="s">
        <v>416</v>
      </c>
      <c r="D177" s="47" t="s">
        <v>6</v>
      </c>
      <c r="E177" s="140">
        <f>E178</f>
        <v>100000</v>
      </c>
      <c r="F177" s="85">
        <f>F178</f>
        <v>100000</v>
      </c>
      <c r="G177" s="106"/>
    </row>
    <row r="178" spans="1:8" s="3" customFormat="1" ht="18" customHeight="1">
      <c r="A178" s="46" t="s">
        <v>15</v>
      </c>
      <c r="B178" s="47" t="s">
        <v>50</v>
      </c>
      <c r="C178" s="47" t="s">
        <v>416</v>
      </c>
      <c r="D178" s="47" t="s">
        <v>16</v>
      </c>
      <c r="E178" s="140">
        <f>E179</f>
        <v>100000</v>
      </c>
      <c r="F178" s="85">
        <f>F179</f>
        <v>100000</v>
      </c>
      <c r="G178" s="106"/>
    </row>
    <row r="179" spans="1:8" s="3" customFormat="1" ht="39" customHeight="1">
      <c r="A179" s="46" t="s">
        <v>17</v>
      </c>
      <c r="B179" s="47" t="s">
        <v>50</v>
      </c>
      <c r="C179" s="47" t="s">
        <v>416</v>
      </c>
      <c r="D179" s="47" t="s">
        <v>18</v>
      </c>
      <c r="E179" s="140">
        <v>100000</v>
      </c>
      <c r="F179" s="85">
        <v>100000</v>
      </c>
      <c r="G179" s="106"/>
    </row>
    <row r="180" spans="1:8" s="3" customFormat="1">
      <c r="A180" s="46" t="s">
        <v>52</v>
      </c>
      <c r="B180" s="47" t="s">
        <v>53</v>
      </c>
      <c r="C180" s="47" t="s">
        <v>126</v>
      </c>
      <c r="D180" s="47" t="s">
        <v>6</v>
      </c>
      <c r="E180" s="140">
        <f>E181</f>
        <v>620000</v>
      </c>
      <c r="F180" s="85">
        <f>F181</f>
        <v>620000</v>
      </c>
      <c r="G180" s="106"/>
    </row>
    <row r="181" spans="1:8" s="3" customFormat="1" ht="59.25" customHeight="1">
      <c r="A181" s="79" t="s">
        <v>396</v>
      </c>
      <c r="B181" s="62" t="s">
        <v>53</v>
      </c>
      <c r="C181" s="62" t="s">
        <v>345</v>
      </c>
      <c r="D181" s="62" t="s">
        <v>6</v>
      </c>
      <c r="E181" s="140">
        <f>E182+E186</f>
        <v>620000</v>
      </c>
      <c r="F181" s="85">
        <f>F182+F186</f>
        <v>620000</v>
      </c>
      <c r="G181" s="106"/>
    </row>
    <row r="182" spans="1:8" s="3" customFormat="1" ht="18" customHeight="1">
      <c r="A182" s="46" t="s">
        <v>393</v>
      </c>
      <c r="B182" s="47" t="s">
        <v>53</v>
      </c>
      <c r="C182" s="47" t="s">
        <v>346</v>
      </c>
      <c r="D182" s="47" t="s">
        <v>6</v>
      </c>
      <c r="E182" s="140">
        <f t="shared" ref="E182:F184" si="8">E183</f>
        <v>300000</v>
      </c>
      <c r="F182" s="85">
        <f t="shared" si="8"/>
        <v>300000</v>
      </c>
      <c r="G182" s="106"/>
    </row>
    <row r="183" spans="1:8" s="3" customFormat="1">
      <c r="A183" s="46" t="s">
        <v>347</v>
      </c>
      <c r="B183" s="47" t="s">
        <v>53</v>
      </c>
      <c r="C183" s="47" t="s">
        <v>348</v>
      </c>
      <c r="D183" s="47" t="s">
        <v>6</v>
      </c>
      <c r="E183" s="140">
        <f t="shared" si="8"/>
        <v>300000</v>
      </c>
      <c r="F183" s="85">
        <f t="shared" si="8"/>
        <v>300000</v>
      </c>
      <c r="G183" s="106"/>
    </row>
    <row r="184" spans="1:8" s="3" customFormat="1" ht="18" customHeight="1">
      <c r="A184" s="46" t="s">
        <v>15</v>
      </c>
      <c r="B184" s="47" t="s">
        <v>53</v>
      </c>
      <c r="C184" s="47" t="s">
        <v>348</v>
      </c>
      <c r="D184" s="47" t="s">
        <v>16</v>
      </c>
      <c r="E184" s="140">
        <f t="shared" si="8"/>
        <v>300000</v>
      </c>
      <c r="F184" s="85">
        <f t="shared" si="8"/>
        <v>300000</v>
      </c>
      <c r="G184" s="106"/>
    </row>
    <row r="185" spans="1:8" s="3" customFormat="1" ht="36">
      <c r="A185" s="46" t="s">
        <v>17</v>
      </c>
      <c r="B185" s="47" t="s">
        <v>53</v>
      </c>
      <c r="C185" s="47" t="s">
        <v>348</v>
      </c>
      <c r="D185" s="47" t="s">
        <v>18</v>
      </c>
      <c r="E185" s="140">
        <v>300000</v>
      </c>
      <c r="F185" s="85">
        <v>300000</v>
      </c>
      <c r="G185" s="106"/>
    </row>
    <row r="186" spans="1:8" s="3" customFormat="1" ht="36">
      <c r="A186" s="49" t="s">
        <v>395</v>
      </c>
      <c r="B186" s="47" t="s">
        <v>53</v>
      </c>
      <c r="C186" s="47" t="s">
        <v>394</v>
      </c>
      <c r="D186" s="47" t="s">
        <v>6</v>
      </c>
      <c r="E186" s="140">
        <f t="shared" ref="E186:F188" si="9">E187</f>
        <v>320000</v>
      </c>
      <c r="F186" s="85">
        <f t="shared" si="9"/>
        <v>320000</v>
      </c>
      <c r="G186" s="106"/>
    </row>
    <row r="187" spans="1:8" s="3" customFormat="1">
      <c r="A187" s="46" t="s">
        <v>349</v>
      </c>
      <c r="B187" s="47" t="s">
        <v>53</v>
      </c>
      <c r="C187" s="47" t="s">
        <v>425</v>
      </c>
      <c r="D187" s="47" t="s">
        <v>6</v>
      </c>
      <c r="E187" s="140">
        <f t="shared" si="9"/>
        <v>320000</v>
      </c>
      <c r="F187" s="85">
        <f t="shared" si="9"/>
        <v>320000</v>
      </c>
      <c r="G187" s="106"/>
    </row>
    <row r="188" spans="1:8" s="3" customFormat="1" ht="18" customHeight="1">
      <c r="A188" s="46" t="s">
        <v>15</v>
      </c>
      <c r="B188" s="47" t="s">
        <v>53</v>
      </c>
      <c r="C188" s="47" t="s">
        <v>425</v>
      </c>
      <c r="D188" s="47" t="s">
        <v>16</v>
      </c>
      <c r="E188" s="140">
        <f t="shared" si="9"/>
        <v>320000</v>
      </c>
      <c r="F188" s="85">
        <f t="shared" si="9"/>
        <v>320000</v>
      </c>
      <c r="G188" s="106"/>
    </row>
    <row r="189" spans="1:8" s="3" customFormat="1" ht="36">
      <c r="A189" s="46" t="s">
        <v>17</v>
      </c>
      <c r="B189" s="47" t="s">
        <v>53</v>
      </c>
      <c r="C189" s="47" t="s">
        <v>425</v>
      </c>
      <c r="D189" s="47" t="s">
        <v>18</v>
      </c>
      <c r="E189" s="140">
        <v>320000</v>
      </c>
      <c r="F189" s="85">
        <v>320000</v>
      </c>
      <c r="G189" s="106"/>
    </row>
    <row r="190" spans="1:8" ht="17.399999999999999" outlineLevel="1">
      <c r="A190" s="44" t="s">
        <v>54</v>
      </c>
      <c r="B190" s="45" t="s">
        <v>55</v>
      </c>
      <c r="C190" s="45" t="s">
        <v>126</v>
      </c>
      <c r="D190" s="45" t="s">
        <v>6</v>
      </c>
      <c r="E190" s="139">
        <f>E191+E202+E217+E251</f>
        <v>29634370.300000001</v>
      </c>
      <c r="F190" s="89">
        <f>F191+F202+F217+F251</f>
        <v>29634370.300000001</v>
      </c>
      <c r="G190" s="107">
        <f>'прил 12'!F517</f>
        <v>29634370.300000001</v>
      </c>
      <c r="H190" s="107">
        <f>'прил 12'!G517</f>
        <v>29634370.300000001</v>
      </c>
    </row>
    <row r="191" spans="1:8" ht="19.5" customHeight="1" outlineLevel="2">
      <c r="A191" s="46" t="s">
        <v>56</v>
      </c>
      <c r="B191" s="47" t="s">
        <v>57</v>
      </c>
      <c r="C191" s="47" t="s">
        <v>126</v>
      </c>
      <c r="D191" s="47" t="s">
        <v>6</v>
      </c>
      <c r="E191" s="140">
        <f>E192+E197</f>
        <v>500000</v>
      </c>
      <c r="F191" s="140">
        <f>F192+F197</f>
        <v>500000</v>
      </c>
      <c r="G191" s="107"/>
    </row>
    <row r="192" spans="1:8" ht="38.25" customHeight="1" outlineLevel="2">
      <c r="A192" s="79" t="s">
        <v>581</v>
      </c>
      <c r="B192" s="62" t="s">
        <v>57</v>
      </c>
      <c r="C192" s="62" t="s">
        <v>336</v>
      </c>
      <c r="D192" s="62" t="s">
        <v>6</v>
      </c>
      <c r="E192" s="140">
        <f t="shared" ref="E192:F195" si="10">E193</f>
        <v>500000</v>
      </c>
      <c r="F192" s="85">
        <f t="shared" si="10"/>
        <v>500000</v>
      </c>
      <c r="G192" s="107"/>
    </row>
    <row r="193" spans="1:7" ht="36" outlineLevel="2">
      <c r="A193" s="46" t="s">
        <v>350</v>
      </c>
      <c r="B193" s="47" t="s">
        <v>57</v>
      </c>
      <c r="C193" s="47" t="s">
        <v>337</v>
      </c>
      <c r="D193" s="47" t="s">
        <v>6</v>
      </c>
      <c r="E193" s="140">
        <f t="shared" si="10"/>
        <v>500000</v>
      </c>
      <c r="F193" s="85">
        <f t="shared" si="10"/>
        <v>500000</v>
      </c>
      <c r="G193" s="107"/>
    </row>
    <row r="194" spans="1:7" ht="19.5" customHeight="1" outlineLevel="2">
      <c r="A194" s="46" t="s">
        <v>351</v>
      </c>
      <c r="B194" s="47" t="s">
        <v>57</v>
      </c>
      <c r="C194" s="47" t="s">
        <v>352</v>
      </c>
      <c r="D194" s="47" t="s">
        <v>6</v>
      </c>
      <c r="E194" s="140">
        <f t="shared" si="10"/>
        <v>500000</v>
      </c>
      <c r="F194" s="85">
        <f t="shared" si="10"/>
        <v>500000</v>
      </c>
      <c r="G194" s="107"/>
    </row>
    <row r="195" spans="1:7" ht="18" customHeight="1" outlineLevel="2">
      <c r="A195" s="46" t="s">
        <v>15</v>
      </c>
      <c r="B195" s="47" t="s">
        <v>57</v>
      </c>
      <c r="C195" s="47" t="s">
        <v>352</v>
      </c>
      <c r="D195" s="47" t="s">
        <v>16</v>
      </c>
      <c r="E195" s="140">
        <f t="shared" si="10"/>
        <v>500000</v>
      </c>
      <c r="F195" s="85">
        <f t="shared" si="10"/>
        <v>500000</v>
      </c>
      <c r="G195" s="107"/>
    </row>
    <row r="196" spans="1:7" ht="36" outlineLevel="4">
      <c r="A196" s="46" t="s">
        <v>17</v>
      </c>
      <c r="B196" s="47" t="s">
        <v>57</v>
      </c>
      <c r="C196" s="47" t="s">
        <v>352</v>
      </c>
      <c r="D196" s="47" t="s">
        <v>18</v>
      </c>
      <c r="E196" s="140">
        <v>500000</v>
      </c>
      <c r="F196" s="85">
        <v>500000</v>
      </c>
      <c r="G196" s="107"/>
    </row>
    <row r="197" spans="1:7" ht="19.5" hidden="1" customHeight="1" outlineLevel="4">
      <c r="A197" s="46" t="s">
        <v>132</v>
      </c>
      <c r="B197" s="47" t="s">
        <v>57</v>
      </c>
      <c r="C197" s="47" t="s">
        <v>127</v>
      </c>
      <c r="D197" s="47" t="s">
        <v>6</v>
      </c>
      <c r="E197" s="140">
        <f t="shared" ref="E197:F200" si="11">E198</f>
        <v>0</v>
      </c>
      <c r="F197" s="140">
        <f t="shared" si="11"/>
        <v>0</v>
      </c>
      <c r="G197" s="107"/>
    </row>
    <row r="198" spans="1:7" hidden="1" outlineLevel="4">
      <c r="A198" s="46" t="s">
        <v>278</v>
      </c>
      <c r="B198" s="47" t="s">
        <v>57</v>
      </c>
      <c r="C198" s="47" t="s">
        <v>277</v>
      </c>
      <c r="D198" s="47" t="s">
        <v>6</v>
      </c>
      <c r="E198" s="140">
        <f t="shared" si="11"/>
        <v>0</v>
      </c>
      <c r="F198" s="140">
        <f t="shared" si="11"/>
        <v>0</v>
      </c>
      <c r="G198" s="107"/>
    </row>
    <row r="199" spans="1:7" ht="54" hidden="1" outlineLevel="4">
      <c r="A199" s="29" t="s">
        <v>388</v>
      </c>
      <c r="B199" s="47" t="s">
        <v>57</v>
      </c>
      <c r="C199" s="47" t="s">
        <v>531</v>
      </c>
      <c r="D199" s="47" t="s">
        <v>6</v>
      </c>
      <c r="E199" s="140">
        <f t="shared" si="11"/>
        <v>0</v>
      </c>
      <c r="F199" s="140">
        <f t="shared" si="11"/>
        <v>0</v>
      </c>
      <c r="G199" s="107"/>
    </row>
    <row r="200" spans="1:7" ht="36" hidden="1" outlineLevel="4">
      <c r="A200" s="46" t="s">
        <v>15</v>
      </c>
      <c r="B200" s="47" t="s">
        <v>57</v>
      </c>
      <c r="C200" s="47" t="s">
        <v>531</v>
      </c>
      <c r="D200" s="47" t="s">
        <v>16</v>
      </c>
      <c r="E200" s="140">
        <f t="shared" si="11"/>
        <v>0</v>
      </c>
      <c r="F200" s="140">
        <f t="shared" si="11"/>
        <v>0</v>
      </c>
      <c r="G200" s="107"/>
    </row>
    <row r="201" spans="1:7" ht="36" hidden="1" outlineLevel="4">
      <c r="A201" s="46" t="s">
        <v>17</v>
      </c>
      <c r="B201" s="47" t="s">
        <v>57</v>
      </c>
      <c r="C201" s="47" t="s">
        <v>531</v>
      </c>
      <c r="D201" s="47" t="s">
        <v>18</v>
      </c>
      <c r="E201" s="140">
        <v>0</v>
      </c>
      <c r="F201" s="85">
        <v>0</v>
      </c>
      <c r="G201" s="107"/>
    </row>
    <row r="202" spans="1:7" outlineLevel="5">
      <c r="A202" s="46" t="s">
        <v>58</v>
      </c>
      <c r="B202" s="47" t="s">
        <v>59</v>
      </c>
      <c r="C202" s="47" t="s">
        <v>126</v>
      </c>
      <c r="D202" s="47" t="s">
        <v>6</v>
      </c>
      <c r="E202" s="140">
        <f>E203</f>
        <v>2075000</v>
      </c>
      <c r="F202" s="85">
        <f>F203</f>
        <v>2075000</v>
      </c>
      <c r="G202" s="107"/>
    </row>
    <row r="203" spans="1:7" ht="39.75" customHeight="1" outlineLevel="6">
      <c r="A203" s="79" t="s">
        <v>353</v>
      </c>
      <c r="B203" s="62" t="s">
        <v>59</v>
      </c>
      <c r="C203" s="62" t="s">
        <v>134</v>
      </c>
      <c r="D203" s="62" t="s">
        <v>6</v>
      </c>
      <c r="E203" s="140">
        <f>E204</f>
        <v>2075000</v>
      </c>
      <c r="F203" s="140">
        <f>F204</f>
        <v>2075000</v>
      </c>
      <c r="G203" s="107"/>
    </row>
    <row r="204" spans="1:7" ht="36.75" customHeight="1" outlineLevel="4">
      <c r="A204" s="46" t="s">
        <v>354</v>
      </c>
      <c r="B204" s="47" t="s">
        <v>59</v>
      </c>
      <c r="C204" s="47" t="s">
        <v>355</v>
      </c>
      <c r="D204" s="47" t="s">
        <v>6</v>
      </c>
      <c r="E204" s="140">
        <f>E205+E208+E211+E214</f>
        <v>2075000</v>
      </c>
      <c r="F204" s="140">
        <f>F205+F208+F211+F214</f>
        <v>2075000</v>
      </c>
      <c r="G204" s="107"/>
    </row>
    <row r="205" spans="1:7" ht="76.5" customHeight="1" outlineLevel="5">
      <c r="A205" s="50" t="s">
        <v>60</v>
      </c>
      <c r="B205" s="47" t="s">
        <v>59</v>
      </c>
      <c r="C205" s="47" t="s">
        <v>356</v>
      </c>
      <c r="D205" s="47" t="s">
        <v>6</v>
      </c>
      <c r="E205" s="140">
        <f>E206</f>
        <v>1000000</v>
      </c>
      <c r="F205" s="140">
        <f>F206</f>
        <v>1000000</v>
      </c>
      <c r="G205" s="107"/>
    </row>
    <row r="206" spans="1:7" ht="18" customHeight="1" outlineLevel="6">
      <c r="A206" s="46" t="s">
        <v>15</v>
      </c>
      <c r="B206" s="47" t="s">
        <v>59</v>
      </c>
      <c r="C206" s="47" t="s">
        <v>356</v>
      </c>
      <c r="D206" s="47" t="s">
        <v>16</v>
      </c>
      <c r="E206" s="140">
        <f>E207</f>
        <v>1000000</v>
      </c>
      <c r="F206" s="85">
        <f>F207</f>
        <v>1000000</v>
      </c>
      <c r="G206" s="107"/>
    </row>
    <row r="207" spans="1:7" s="3" customFormat="1" ht="36">
      <c r="A207" s="46" t="s">
        <v>17</v>
      </c>
      <c r="B207" s="47" t="s">
        <v>59</v>
      </c>
      <c r="C207" s="47" t="s">
        <v>356</v>
      </c>
      <c r="D207" s="47" t="s">
        <v>18</v>
      </c>
      <c r="E207" s="140">
        <v>1000000</v>
      </c>
      <c r="F207" s="85">
        <v>1000000</v>
      </c>
      <c r="G207" s="107"/>
    </row>
    <row r="208" spans="1:7" ht="39.75" customHeight="1" outlineLevel="1">
      <c r="A208" s="46" t="s">
        <v>251</v>
      </c>
      <c r="B208" s="47" t="s">
        <v>59</v>
      </c>
      <c r="C208" s="47" t="s">
        <v>357</v>
      </c>
      <c r="D208" s="47" t="s">
        <v>6</v>
      </c>
      <c r="E208" s="140">
        <f>E209</f>
        <v>500000</v>
      </c>
      <c r="F208" s="85">
        <f>F209</f>
        <v>500000</v>
      </c>
      <c r="G208" s="107"/>
    </row>
    <row r="209" spans="1:7" ht="20.25" customHeight="1" outlineLevel="2">
      <c r="A209" s="46" t="s">
        <v>19</v>
      </c>
      <c r="B209" s="47" t="s">
        <v>59</v>
      </c>
      <c r="C209" s="47" t="s">
        <v>357</v>
      </c>
      <c r="D209" s="47" t="s">
        <v>20</v>
      </c>
      <c r="E209" s="140">
        <f>E210</f>
        <v>500000</v>
      </c>
      <c r="F209" s="85">
        <f>F210</f>
        <v>500000</v>
      </c>
      <c r="G209" s="107"/>
    </row>
    <row r="210" spans="1:7" ht="39" customHeight="1" outlineLevel="3">
      <c r="A210" s="46" t="s">
        <v>47</v>
      </c>
      <c r="B210" s="47" t="s">
        <v>59</v>
      </c>
      <c r="C210" s="47" t="s">
        <v>357</v>
      </c>
      <c r="D210" s="47" t="s">
        <v>48</v>
      </c>
      <c r="E210" s="140">
        <v>500000</v>
      </c>
      <c r="F210" s="85">
        <v>500000</v>
      </c>
      <c r="G210" s="107"/>
    </row>
    <row r="211" spans="1:7" ht="36" outlineLevel="4">
      <c r="A211" s="46" t="s">
        <v>263</v>
      </c>
      <c r="B211" s="47" t="s">
        <v>59</v>
      </c>
      <c r="C211" s="47" t="s">
        <v>358</v>
      </c>
      <c r="D211" s="47" t="s">
        <v>6</v>
      </c>
      <c r="E211" s="140">
        <f>E212</f>
        <v>500000</v>
      </c>
      <c r="F211" s="85">
        <f>F212</f>
        <v>500000</v>
      </c>
      <c r="G211" s="107"/>
    </row>
    <row r="212" spans="1:7" ht="17.25" customHeight="1" outlineLevel="5">
      <c r="A212" s="46" t="s">
        <v>19</v>
      </c>
      <c r="B212" s="47" t="s">
        <v>59</v>
      </c>
      <c r="C212" s="47" t="s">
        <v>358</v>
      </c>
      <c r="D212" s="47" t="s">
        <v>20</v>
      </c>
      <c r="E212" s="140">
        <f>E213</f>
        <v>500000</v>
      </c>
      <c r="F212" s="85">
        <f>F213</f>
        <v>500000</v>
      </c>
      <c r="G212" s="107"/>
    </row>
    <row r="213" spans="1:7" ht="39" customHeight="1" outlineLevel="6">
      <c r="A213" s="46" t="s">
        <v>47</v>
      </c>
      <c r="B213" s="47" t="s">
        <v>59</v>
      </c>
      <c r="C213" s="47" t="s">
        <v>358</v>
      </c>
      <c r="D213" s="47" t="s">
        <v>48</v>
      </c>
      <c r="E213" s="140">
        <v>500000</v>
      </c>
      <c r="F213" s="85">
        <v>500000</v>
      </c>
      <c r="G213" s="107"/>
    </row>
    <row r="214" spans="1:7" ht="56.25" customHeight="1" outlineLevel="6">
      <c r="A214" s="46" t="s">
        <v>264</v>
      </c>
      <c r="B214" s="47" t="s">
        <v>59</v>
      </c>
      <c r="C214" s="47" t="s">
        <v>398</v>
      </c>
      <c r="D214" s="47" t="s">
        <v>6</v>
      </c>
      <c r="E214" s="140">
        <f>E215</f>
        <v>75000</v>
      </c>
      <c r="F214" s="140">
        <f>F215</f>
        <v>75000</v>
      </c>
      <c r="G214" s="107"/>
    </row>
    <row r="215" spans="1:7" ht="21" customHeight="1" outlineLevel="6">
      <c r="A215" s="46" t="s">
        <v>15</v>
      </c>
      <c r="B215" s="47" t="s">
        <v>59</v>
      </c>
      <c r="C215" s="47" t="s">
        <v>398</v>
      </c>
      <c r="D215" s="47" t="s">
        <v>16</v>
      </c>
      <c r="E215" s="140">
        <f>E216</f>
        <v>75000</v>
      </c>
      <c r="F215" s="140">
        <f>F216</f>
        <v>75000</v>
      </c>
      <c r="G215" s="107"/>
    </row>
    <row r="216" spans="1:7" ht="36" outlineLevel="6">
      <c r="A216" s="46" t="s">
        <v>17</v>
      </c>
      <c r="B216" s="47" t="s">
        <v>59</v>
      </c>
      <c r="C216" s="47" t="s">
        <v>398</v>
      </c>
      <c r="D216" s="47" t="s">
        <v>18</v>
      </c>
      <c r="E216" s="140">
        <v>75000</v>
      </c>
      <c r="F216" s="85">
        <v>75000</v>
      </c>
      <c r="G216" s="107"/>
    </row>
    <row r="217" spans="1:7" outlineLevel="1">
      <c r="A217" s="46" t="s">
        <v>61</v>
      </c>
      <c r="B217" s="47" t="s">
        <v>62</v>
      </c>
      <c r="C217" s="47" t="s">
        <v>126</v>
      </c>
      <c r="D217" s="47" t="s">
        <v>6</v>
      </c>
      <c r="E217" s="140">
        <f>E218+E226+E237</f>
        <v>26909370.300000001</v>
      </c>
      <c r="F217" s="140">
        <f>F218+F226+F237</f>
        <v>26909370.300000001</v>
      </c>
      <c r="G217" s="107"/>
    </row>
    <row r="218" spans="1:7" ht="37.5" customHeight="1" outlineLevel="2">
      <c r="A218" s="79" t="s">
        <v>353</v>
      </c>
      <c r="B218" s="62" t="s">
        <v>62</v>
      </c>
      <c r="C218" s="62" t="s">
        <v>134</v>
      </c>
      <c r="D218" s="62" t="s">
        <v>6</v>
      </c>
      <c r="E218" s="140">
        <f>E219</f>
        <v>550000</v>
      </c>
      <c r="F218" s="85">
        <f t="shared" ref="E218:F224" si="12">F219</f>
        <v>550000</v>
      </c>
      <c r="G218" s="107"/>
    </row>
    <row r="219" spans="1:7" ht="19.5" customHeight="1" outlineLevel="3">
      <c r="A219" s="46" t="s">
        <v>359</v>
      </c>
      <c r="B219" s="47" t="s">
        <v>62</v>
      </c>
      <c r="C219" s="47" t="s">
        <v>233</v>
      </c>
      <c r="D219" s="47" t="s">
        <v>6</v>
      </c>
      <c r="E219" s="140">
        <f>E220+E223</f>
        <v>550000</v>
      </c>
      <c r="F219" s="140">
        <f>F220+F223</f>
        <v>550000</v>
      </c>
      <c r="G219" s="107"/>
    </row>
    <row r="220" spans="1:7" ht="19.5" customHeight="1" outlineLevel="3">
      <c r="A220" s="46" t="s">
        <v>365</v>
      </c>
      <c r="B220" s="47" t="s">
        <v>62</v>
      </c>
      <c r="C220" s="47" t="s">
        <v>481</v>
      </c>
      <c r="D220" s="47" t="s">
        <v>6</v>
      </c>
      <c r="E220" s="140">
        <f>E221</f>
        <v>200000</v>
      </c>
      <c r="F220" s="140">
        <f>F221</f>
        <v>200000</v>
      </c>
      <c r="G220" s="107"/>
    </row>
    <row r="221" spans="1:7" ht="19.5" customHeight="1" outlineLevel="3">
      <c r="A221" s="48" t="s">
        <v>15</v>
      </c>
      <c r="B221" s="47" t="s">
        <v>62</v>
      </c>
      <c r="C221" s="47" t="s">
        <v>481</v>
      </c>
      <c r="D221" s="47" t="s">
        <v>16</v>
      </c>
      <c r="E221" s="140">
        <f>E222</f>
        <v>200000</v>
      </c>
      <c r="F221" s="140">
        <f>F222</f>
        <v>200000</v>
      </c>
      <c r="G221" s="107"/>
    </row>
    <row r="222" spans="1:7" ht="36" outlineLevel="3">
      <c r="A222" s="48" t="s">
        <v>17</v>
      </c>
      <c r="B222" s="47" t="s">
        <v>62</v>
      </c>
      <c r="C222" s="47" t="s">
        <v>481</v>
      </c>
      <c r="D222" s="47" t="s">
        <v>18</v>
      </c>
      <c r="E222" s="140">
        <v>200000</v>
      </c>
      <c r="F222" s="85">
        <v>200000</v>
      </c>
      <c r="G222" s="107"/>
    </row>
    <row r="223" spans="1:7" ht="18" customHeight="1" outlineLevel="4">
      <c r="A223" s="50" t="s">
        <v>63</v>
      </c>
      <c r="B223" s="47" t="s">
        <v>62</v>
      </c>
      <c r="C223" s="47" t="s">
        <v>360</v>
      </c>
      <c r="D223" s="47" t="s">
        <v>6</v>
      </c>
      <c r="E223" s="140">
        <f t="shared" si="12"/>
        <v>350000</v>
      </c>
      <c r="F223" s="85">
        <f t="shared" si="12"/>
        <v>350000</v>
      </c>
      <c r="G223" s="107"/>
    </row>
    <row r="224" spans="1:7" ht="18" customHeight="1" outlineLevel="5">
      <c r="A224" s="46" t="s">
        <v>15</v>
      </c>
      <c r="B224" s="47" t="s">
        <v>62</v>
      </c>
      <c r="C224" s="47" t="s">
        <v>360</v>
      </c>
      <c r="D224" s="47" t="s">
        <v>16</v>
      </c>
      <c r="E224" s="140">
        <f t="shared" si="12"/>
        <v>350000</v>
      </c>
      <c r="F224" s="85">
        <f t="shared" si="12"/>
        <v>350000</v>
      </c>
      <c r="G224" s="107"/>
    </row>
    <row r="225" spans="1:7" ht="36" outlineLevel="6">
      <c r="A225" s="46" t="s">
        <v>17</v>
      </c>
      <c r="B225" s="47" t="s">
        <v>62</v>
      </c>
      <c r="C225" s="47" t="s">
        <v>360</v>
      </c>
      <c r="D225" s="47" t="s">
        <v>18</v>
      </c>
      <c r="E225" s="140">
        <v>350000</v>
      </c>
      <c r="F225" s="85">
        <v>350000</v>
      </c>
      <c r="G225" s="107"/>
    </row>
    <row r="226" spans="1:7" ht="36" outlineLevel="6">
      <c r="A226" s="79" t="s">
        <v>532</v>
      </c>
      <c r="B226" s="62" t="s">
        <v>62</v>
      </c>
      <c r="C226" s="62" t="s">
        <v>533</v>
      </c>
      <c r="D226" s="62" t="s">
        <v>6</v>
      </c>
      <c r="E226" s="140">
        <f>E227</f>
        <v>6000000</v>
      </c>
      <c r="F226" s="140">
        <f>F227</f>
        <v>6000000</v>
      </c>
      <c r="G226" s="107"/>
    </row>
    <row r="227" spans="1:7" ht="20.25" customHeight="1" outlineLevel="6">
      <c r="A227" s="46" t="s">
        <v>534</v>
      </c>
      <c r="B227" s="47" t="s">
        <v>62</v>
      </c>
      <c r="C227" s="47" t="s">
        <v>535</v>
      </c>
      <c r="D227" s="47" t="s">
        <v>6</v>
      </c>
      <c r="E227" s="140">
        <f>E228+E231+E234</f>
        <v>6000000</v>
      </c>
      <c r="F227" s="140">
        <f>F228+F231+F234</f>
        <v>6000000</v>
      </c>
      <c r="G227" s="107"/>
    </row>
    <row r="228" spans="1:7" ht="54" outlineLevel="6">
      <c r="A228" s="46" t="s">
        <v>536</v>
      </c>
      <c r="B228" s="47" t="s">
        <v>62</v>
      </c>
      <c r="C228" s="47" t="s">
        <v>537</v>
      </c>
      <c r="D228" s="47" t="s">
        <v>6</v>
      </c>
      <c r="E228" s="140">
        <f>E229</f>
        <v>2000000</v>
      </c>
      <c r="F228" s="140">
        <f>F229</f>
        <v>2000000</v>
      </c>
      <c r="G228" s="107"/>
    </row>
    <row r="229" spans="1:7" ht="36" outlineLevel="6">
      <c r="A229" s="46" t="s">
        <v>15</v>
      </c>
      <c r="B229" s="47" t="s">
        <v>62</v>
      </c>
      <c r="C229" s="47" t="s">
        <v>537</v>
      </c>
      <c r="D229" s="47" t="s">
        <v>16</v>
      </c>
      <c r="E229" s="140">
        <f>E230</f>
        <v>2000000</v>
      </c>
      <c r="F229" s="140">
        <f>F230</f>
        <v>2000000</v>
      </c>
      <c r="G229" s="107"/>
    </row>
    <row r="230" spans="1:7" ht="36" outlineLevel="6">
      <c r="A230" s="46" t="s">
        <v>17</v>
      </c>
      <c r="B230" s="47" t="s">
        <v>62</v>
      </c>
      <c r="C230" s="47" t="s">
        <v>537</v>
      </c>
      <c r="D230" s="47" t="s">
        <v>18</v>
      </c>
      <c r="E230" s="140">
        <v>2000000</v>
      </c>
      <c r="F230" s="85">
        <v>2000000</v>
      </c>
      <c r="G230" s="107"/>
    </row>
    <row r="231" spans="1:7" ht="36" outlineLevel="6">
      <c r="A231" s="46" t="s">
        <v>538</v>
      </c>
      <c r="B231" s="47" t="s">
        <v>62</v>
      </c>
      <c r="C231" s="47" t="s">
        <v>539</v>
      </c>
      <c r="D231" s="47" t="s">
        <v>6</v>
      </c>
      <c r="E231" s="140">
        <f>E232</f>
        <v>1500000</v>
      </c>
      <c r="F231" s="140">
        <f>F232</f>
        <v>1500000</v>
      </c>
      <c r="G231" s="107"/>
    </row>
    <row r="232" spans="1:7" ht="36" outlineLevel="6">
      <c r="A232" s="46" t="s">
        <v>15</v>
      </c>
      <c r="B232" s="47" t="s">
        <v>62</v>
      </c>
      <c r="C232" s="47" t="s">
        <v>539</v>
      </c>
      <c r="D232" s="47" t="s">
        <v>16</v>
      </c>
      <c r="E232" s="140">
        <f>E233</f>
        <v>1500000</v>
      </c>
      <c r="F232" s="140">
        <f>F233</f>
        <v>1500000</v>
      </c>
      <c r="G232" s="107"/>
    </row>
    <row r="233" spans="1:7" ht="36" outlineLevel="6">
      <c r="A233" s="46" t="s">
        <v>17</v>
      </c>
      <c r="B233" s="47" t="s">
        <v>62</v>
      </c>
      <c r="C233" s="47" t="s">
        <v>539</v>
      </c>
      <c r="D233" s="47" t="s">
        <v>18</v>
      </c>
      <c r="E233" s="140">
        <v>1500000</v>
      </c>
      <c r="F233" s="85">
        <v>1500000</v>
      </c>
      <c r="G233" s="107"/>
    </row>
    <row r="234" spans="1:7" outlineLevel="6">
      <c r="A234" s="46" t="s">
        <v>540</v>
      </c>
      <c r="B234" s="47" t="s">
        <v>62</v>
      </c>
      <c r="C234" s="47" t="s">
        <v>541</v>
      </c>
      <c r="D234" s="47" t="s">
        <v>6</v>
      </c>
      <c r="E234" s="140">
        <f>E235</f>
        <v>2500000</v>
      </c>
      <c r="F234" s="140">
        <f>F235</f>
        <v>2500000</v>
      </c>
      <c r="G234" s="107"/>
    </row>
    <row r="235" spans="1:7" ht="36" outlineLevel="6">
      <c r="A235" s="46" t="s">
        <v>15</v>
      </c>
      <c r="B235" s="47" t="s">
        <v>62</v>
      </c>
      <c r="C235" s="47" t="s">
        <v>541</v>
      </c>
      <c r="D235" s="47" t="s">
        <v>16</v>
      </c>
      <c r="E235" s="140">
        <f>E236</f>
        <v>2500000</v>
      </c>
      <c r="F235" s="140">
        <f>F236</f>
        <v>2500000</v>
      </c>
      <c r="G235" s="107"/>
    </row>
    <row r="236" spans="1:7" ht="36" outlineLevel="6">
      <c r="A236" s="46" t="s">
        <v>17</v>
      </c>
      <c r="B236" s="47" t="s">
        <v>62</v>
      </c>
      <c r="C236" s="47" t="s">
        <v>541</v>
      </c>
      <c r="D236" s="47" t="s">
        <v>18</v>
      </c>
      <c r="E236" s="140">
        <f>2500000</f>
        <v>2500000</v>
      </c>
      <c r="F236" s="85">
        <f>2500000</f>
        <v>2500000</v>
      </c>
      <c r="G236" s="107"/>
    </row>
    <row r="237" spans="1:7" ht="54" outlineLevel="6">
      <c r="A237" s="79" t="s">
        <v>542</v>
      </c>
      <c r="B237" s="62" t="s">
        <v>62</v>
      </c>
      <c r="C237" s="62" t="s">
        <v>543</v>
      </c>
      <c r="D237" s="62" t="s">
        <v>6</v>
      </c>
      <c r="E237" s="140">
        <f>E238+E243</f>
        <v>20359370.300000001</v>
      </c>
      <c r="F237" s="140">
        <f>F238+F243</f>
        <v>20359370.300000001</v>
      </c>
      <c r="G237" s="107"/>
    </row>
    <row r="238" spans="1:7" ht="38.25" customHeight="1" outlineLevel="6">
      <c r="A238" s="79" t="s">
        <v>584</v>
      </c>
      <c r="B238" s="62" t="s">
        <v>62</v>
      </c>
      <c r="C238" s="62" t="s">
        <v>585</v>
      </c>
      <c r="D238" s="62" t="s">
        <v>6</v>
      </c>
      <c r="E238" s="140">
        <f t="shared" ref="E238:F241" si="13">E239</f>
        <v>7018314.5599999996</v>
      </c>
      <c r="F238" s="140">
        <f t="shared" si="13"/>
        <v>7018314.5599999996</v>
      </c>
      <c r="G238" s="107"/>
    </row>
    <row r="239" spans="1:7" outlineLevel="6">
      <c r="A239" s="46" t="s">
        <v>583</v>
      </c>
      <c r="B239" s="47" t="s">
        <v>62</v>
      </c>
      <c r="C239" s="47" t="s">
        <v>586</v>
      </c>
      <c r="D239" s="47" t="s">
        <v>6</v>
      </c>
      <c r="E239" s="140">
        <f t="shared" si="13"/>
        <v>7018314.5599999996</v>
      </c>
      <c r="F239" s="140">
        <f t="shared" si="13"/>
        <v>7018314.5599999996</v>
      </c>
      <c r="G239" s="107"/>
    </row>
    <row r="240" spans="1:7" outlineLevel="6">
      <c r="A240" s="46" t="s">
        <v>582</v>
      </c>
      <c r="B240" s="47" t="s">
        <v>62</v>
      </c>
      <c r="C240" s="47" t="s">
        <v>587</v>
      </c>
      <c r="D240" s="47" t="s">
        <v>6</v>
      </c>
      <c r="E240" s="140">
        <f t="shared" si="13"/>
        <v>7018314.5599999996</v>
      </c>
      <c r="F240" s="140">
        <f t="shared" si="13"/>
        <v>7018314.5599999996</v>
      </c>
      <c r="G240" s="107"/>
    </row>
    <row r="241" spans="1:8" ht="36" outlineLevel="6">
      <c r="A241" s="46" t="s">
        <v>15</v>
      </c>
      <c r="B241" s="47" t="s">
        <v>62</v>
      </c>
      <c r="C241" s="47" t="s">
        <v>587</v>
      </c>
      <c r="D241" s="47" t="s">
        <v>16</v>
      </c>
      <c r="E241" s="140">
        <f t="shared" si="13"/>
        <v>7018314.5599999996</v>
      </c>
      <c r="F241" s="140">
        <f t="shared" si="13"/>
        <v>7018314.5599999996</v>
      </c>
      <c r="G241" s="107"/>
    </row>
    <row r="242" spans="1:8" ht="36" outlineLevel="6">
      <c r="A242" s="46" t="s">
        <v>17</v>
      </c>
      <c r="B242" s="47" t="s">
        <v>62</v>
      </c>
      <c r="C242" s="47" t="s">
        <v>587</v>
      </c>
      <c r="D242" s="47" t="s">
        <v>18</v>
      </c>
      <c r="E242" s="140">
        <v>7018314.5599999996</v>
      </c>
      <c r="F242" s="140">
        <v>7018314.5599999996</v>
      </c>
      <c r="G242" s="107"/>
    </row>
    <row r="243" spans="1:8" ht="36" outlineLevel="6">
      <c r="A243" s="149" t="s">
        <v>588</v>
      </c>
      <c r="B243" s="47" t="s">
        <v>62</v>
      </c>
      <c r="C243" s="62" t="s">
        <v>590</v>
      </c>
      <c r="D243" s="62" t="s">
        <v>6</v>
      </c>
      <c r="E243" s="140">
        <f t="shared" ref="E243:F249" si="14">E244</f>
        <v>13341055.74</v>
      </c>
      <c r="F243" s="140">
        <f t="shared" si="14"/>
        <v>13341055.74</v>
      </c>
      <c r="G243" s="107"/>
    </row>
    <row r="244" spans="1:8" ht="36" outlineLevel="6">
      <c r="A244" s="149" t="s">
        <v>589</v>
      </c>
      <c r="B244" s="47" t="s">
        <v>62</v>
      </c>
      <c r="C244" s="62" t="s">
        <v>591</v>
      </c>
      <c r="D244" s="62" t="s">
        <v>6</v>
      </c>
      <c r="E244" s="140">
        <f>E245+E248</f>
        <v>13341055.74</v>
      </c>
      <c r="F244" s="140">
        <f>F245+F248</f>
        <v>13341055.74</v>
      </c>
      <c r="G244" s="107"/>
    </row>
    <row r="245" spans="1:8" ht="54" outlineLevel="6">
      <c r="A245" s="48" t="s">
        <v>599</v>
      </c>
      <c r="B245" s="47" t="s">
        <v>62</v>
      </c>
      <c r="C245" s="47" t="s">
        <v>611</v>
      </c>
      <c r="D245" s="47" t="s">
        <v>6</v>
      </c>
      <c r="E245" s="140">
        <f>E246</f>
        <v>13041055.74</v>
      </c>
      <c r="F245" s="140">
        <f>F246</f>
        <v>13041055.74</v>
      </c>
      <c r="G245" s="107"/>
    </row>
    <row r="246" spans="1:8" ht="36" outlineLevel="6">
      <c r="A246" s="46" t="s">
        <v>15</v>
      </c>
      <c r="B246" s="47" t="s">
        <v>62</v>
      </c>
      <c r="C246" s="47" t="s">
        <v>611</v>
      </c>
      <c r="D246" s="47" t="s">
        <v>16</v>
      </c>
      <c r="E246" s="140">
        <f>E247</f>
        <v>13041055.74</v>
      </c>
      <c r="F246" s="140">
        <f>F247</f>
        <v>13041055.74</v>
      </c>
      <c r="G246" s="107"/>
    </row>
    <row r="247" spans="1:8" ht="36" outlineLevel="6">
      <c r="A247" s="46" t="s">
        <v>17</v>
      </c>
      <c r="B247" s="47" t="s">
        <v>62</v>
      </c>
      <c r="C247" s="47" t="s">
        <v>611</v>
      </c>
      <c r="D247" s="47" t="s">
        <v>18</v>
      </c>
      <c r="E247" s="140">
        <v>13041055.74</v>
      </c>
      <c r="F247" s="140">
        <v>13041055.74</v>
      </c>
      <c r="G247" s="107"/>
    </row>
    <row r="248" spans="1:8" ht="36" outlineLevel="6">
      <c r="A248" s="48" t="s">
        <v>593</v>
      </c>
      <c r="B248" s="47" t="s">
        <v>62</v>
      </c>
      <c r="C248" s="47" t="s">
        <v>592</v>
      </c>
      <c r="D248" s="47" t="s">
        <v>6</v>
      </c>
      <c r="E248" s="140">
        <f t="shared" si="14"/>
        <v>300000</v>
      </c>
      <c r="F248" s="140">
        <f t="shared" si="14"/>
        <v>300000</v>
      </c>
      <c r="G248" s="107"/>
    </row>
    <row r="249" spans="1:8" ht="36" outlineLevel="6">
      <c r="A249" s="46" t="s">
        <v>15</v>
      </c>
      <c r="B249" s="47" t="s">
        <v>62</v>
      </c>
      <c r="C249" s="47" t="s">
        <v>592</v>
      </c>
      <c r="D249" s="47" t="s">
        <v>16</v>
      </c>
      <c r="E249" s="140">
        <f t="shared" si="14"/>
        <v>300000</v>
      </c>
      <c r="F249" s="140">
        <f t="shared" si="14"/>
        <v>300000</v>
      </c>
      <c r="G249" s="107"/>
    </row>
    <row r="250" spans="1:8" ht="36" outlineLevel="6">
      <c r="A250" s="46" t="s">
        <v>17</v>
      </c>
      <c r="B250" s="47" t="s">
        <v>62</v>
      </c>
      <c r="C250" s="47" t="s">
        <v>592</v>
      </c>
      <c r="D250" s="47" t="s">
        <v>18</v>
      </c>
      <c r="E250" s="140">
        <v>300000</v>
      </c>
      <c r="F250" s="85">
        <v>300000</v>
      </c>
      <c r="G250" s="107"/>
    </row>
    <row r="251" spans="1:8" ht="20.25" customHeight="1" outlineLevel="4">
      <c r="A251" s="46" t="s">
        <v>295</v>
      </c>
      <c r="B251" s="47" t="s">
        <v>296</v>
      </c>
      <c r="C251" s="47" t="s">
        <v>126</v>
      </c>
      <c r="D251" s="47" t="s">
        <v>6</v>
      </c>
      <c r="E251" s="140">
        <f t="shared" ref="E251:F255" si="15">E252</f>
        <v>150000</v>
      </c>
      <c r="F251" s="85">
        <f t="shared" si="15"/>
        <v>150000</v>
      </c>
      <c r="G251" s="107"/>
    </row>
    <row r="252" spans="1:8" ht="38.25" customHeight="1" outlineLevel="5">
      <c r="A252" s="79" t="s">
        <v>433</v>
      </c>
      <c r="B252" s="62" t="s">
        <v>296</v>
      </c>
      <c r="C252" s="62" t="s">
        <v>134</v>
      </c>
      <c r="D252" s="62" t="s">
        <v>6</v>
      </c>
      <c r="E252" s="140">
        <f t="shared" si="15"/>
        <v>150000</v>
      </c>
      <c r="F252" s="85">
        <f t="shared" si="15"/>
        <v>150000</v>
      </c>
      <c r="G252" s="107"/>
    </row>
    <row r="253" spans="1:8" ht="39" customHeight="1" outlineLevel="6">
      <c r="A253" s="46" t="s">
        <v>361</v>
      </c>
      <c r="B253" s="47" t="s">
        <v>296</v>
      </c>
      <c r="C253" s="47" t="s">
        <v>355</v>
      </c>
      <c r="D253" s="47" t="s">
        <v>6</v>
      </c>
      <c r="E253" s="140">
        <f t="shared" si="15"/>
        <v>150000</v>
      </c>
      <c r="F253" s="85">
        <f t="shared" si="15"/>
        <v>150000</v>
      </c>
      <c r="G253" s="107"/>
    </row>
    <row r="254" spans="1:8" ht="21.75" customHeight="1" outlineLevel="6">
      <c r="A254" s="46" t="s">
        <v>309</v>
      </c>
      <c r="B254" s="47" t="s">
        <v>296</v>
      </c>
      <c r="C254" s="47" t="s">
        <v>362</v>
      </c>
      <c r="D254" s="47" t="s">
        <v>6</v>
      </c>
      <c r="E254" s="140">
        <f t="shared" si="15"/>
        <v>150000</v>
      </c>
      <c r="F254" s="85">
        <f t="shared" si="15"/>
        <v>150000</v>
      </c>
      <c r="G254" s="107"/>
      <c r="H254" s="1" t="s">
        <v>51</v>
      </c>
    </row>
    <row r="255" spans="1:8" outlineLevel="6">
      <c r="A255" s="46" t="s">
        <v>19</v>
      </c>
      <c r="B255" s="47" t="s">
        <v>296</v>
      </c>
      <c r="C255" s="47" t="s">
        <v>362</v>
      </c>
      <c r="D255" s="47" t="s">
        <v>20</v>
      </c>
      <c r="E255" s="140">
        <f t="shared" si="15"/>
        <v>150000</v>
      </c>
      <c r="F255" s="85">
        <f t="shared" si="15"/>
        <v>150000</v>
      </c>
      <c r="G255" s="107"/>
    </row>
    <row r="256" spans="1:8" ht="39" customHeight="1" outlineLevel="6">
      <c r="A256" s="46" t="s">
        <v>47</v>
      </c>
      <c r="B256" s="47" t="s">
        <v>296</v>
      </c>
      <c r="C256" s="47" t="s">
        <v>362</v>
      </c>
      <c r="D256" s="47" t="s">
        <v>48</v>
      </c>
      <c r="E256" s="140">
        <v>150000</v>
      </c>
      <c r="F256" s="85">
        <v>150000</v>
      </c>
      <c r="G256" s="107"/>
    </row>
    <row r="257" spans="1:8" ht="17.399999999999999" outlineLevel="6">
      <c r="A257" s="44" t="s">
        <v>64</v>
      </c>
      <c r="B257" s="45" t="s">
        <v>65</v>
      </c>
      <c r="C257" s="45" t="s">
        <v>126</v>
      </c>
      <c r="D257" s="45" t="s">
        <v>6</v>
      </c>
      <c r="E257" s="139">
        <f>E258</f>
        <v>515000</v>
      </c>
      <c r="F257" s="89">
        <f>F258</f>
        <v>515000</v>
      </c>
      <c r="G257" s="107">
        <f>'прил 12'!F518</f>
        <v>515000</v>
      </c>
      <c r="H257" s="107">
        <f>'прил 12'!G518</f>
        <v>515000</v>
      </c>
    </row>
    <row r="258" spans="1:8" ht="18" customHeight="1" outlineLevel="6">
      <c r="A258" s="46" t="s">
        <v>66</v>
      </c>
      <c r="B258" s="47" t="s">
        <v>67</v>
      </c>
      <c r="C258" s="47" t="s">
        <v>126</v>
      </c>
      <c r="D258" s="47" t="s">
        <v>6</v>
      </c>
      <c r="E258" s="140">
        <f>E259+E268</f>
        <v>515000</v>
      </c>
      <c r="F258" s="85">
        <f>F259+F268</f>
        <v>515000</v>
      </c>
      <c r="G258" s="106"/>
    </row>
    <row r="259" spans="1:8" ht="36" outlineLevel="3">
      <c r="A259" s="79" t="s">
        <v>363</v>
      </c>
      <c r="B259" s="62" t="s">
        <v>67</v>
      </c>
      <c r="C259" s="62" t="s">
        <v>135</v>
      </c>
      <c r="D259" s="62" t="s">
        <v>6</v>
      </c>
      <c r="E259" s="140">
        <f>E260+E264</f>
        <v>470000</v>
      </c>
      <c r="F259" s="85">
        <f>F260+F264</f>
        <v>470000</v>
      </c>
      <c r="G259" s="106"/>
    </row>
    <row r="260" spans="1:8" ht="38.25" customHeight="1" outlineLevel="4">
      <c r="A260" s="46" t="s">
        <v>364</v>
      </c>
      <c r="B260" s="47" t="s">
        <v>67</v>
      </c>
      <c r="C260" s="47" t="s">
        <v>399</v>
      </c>
      <c r="D260" s="47" t="s">
        <v>6</v>
      </c>
      <c r="E260" s="140">
        <f t="shared" ref="E260:F262" si="16">E261</f>
        <v>440000</v>
      </c>
      <c r="F260" s="140">
        <f t="shared" si="16"/>
        <v>440000</v>
      </c>
      <c r="G260" s="106"/>
    </row>
    <row r="261" spans="1:8" ht="19.5" customHeight="1" outlineLevel="6">
      <c r="A261" s="46" t="s">
        <v>245</v>
      </c>
      <c r="B261" s="47" t="s">
        <v>67</v>
      </c>
      <c r="C261" s="47" t="s">
        <v>366</v>
      </c>
      <c r="D261" s="47" t="s">
        <v>6</v>
      </c>
      <c r="E261" s="140">
        <f t="shared" si="16"/>
        <v>440000</v>
      </c>
      <c r="F261" s="85">
        <f t="shared" si="16"/>
        <v>440000</v>
      </c>
      <c r="G261" s="106"/>
    </row>
    <row r="262" spans="1:8" ht="18" customHeight="1" outlineLevel="6">
      <c r="A262" s="46" t="s">
        <v>15</v>
      </c>
      <c r="B262" s="47" t="s">
        <v>67</v>
      </c>
      <c r="C262" s="47" t="s">
        <v>366</v>
      </c>
      <c r="D262" s="47" t="s">
        <v>16</v>
      </c>
      <c r="E262" s="140">
        <f t="shared" si="16"/>
        <v>440000</v>
      </c>
      <c r="F262" s="85">
        <f t="shared" si="16"/>
        <v>440000</v>
      </c>
      <c r="G262" s="106"/>
    </row>
    <row r="263" spans="1:8" ht="23.25" customHeight="1" outlineLevel="6">
      <c r="A263" s="46" t="s">
        <v>17</v>
      </c>
      <c r="B263" s="47" t="s">
        <v>67</v>
      </c>
      <c r="C263" s="47" t="s">
        <v>366</v>
      </c>
      <c r="D263" s="47" t="s">
        <v>18</v>
      </c>
      <c r="E263" s="140">
        <v>440000</v>
      </c>
      <c r="F263" s="85">
        <v>440000</v>
      </c>
      <c r="G263" s="106"/>
    </row>
    <row r="264" spans="1:8" ht="19.5" customHeight="1" outlineLevel="6">
      <c r="A264" s="46" t="s">
        <v>367</v>
      </c>
      <c r="B264" s="47" t="s">
        <v>67</v>
      </c>
      <c r="C264" s="47" t="s">
        <v>247</v>
      </c>
      <c r="D264" s="47" t="s">
        <v>6</v>
      </c>
      <c r="E264" s="140">
        <f t="shared" ref="E264:F266" si="17">E265</f>
        <v>30000</v>
      </c>
      <c r="F264" s="85">
        <f t="shared" si="17"/>
        <v>30000</v>
      </c>
      <c r="G264" s="106"/>
    </row>
    <row r="265" spans="1:8" outlineLevel="6">
      <c r="A265" s="46" t="s">
        <v>68</v>
      </c>
      <c r="B265" s="47" t="s">
        <v>67</v>
      </c>
      <c r="C265" s="47" t="s">
        <v>246</v>
      </c>
      <c r="D265" s="47" t="s">
        <v>6</v>
      </c>
      <c r="E265" s="140">
        <f t="shared" si="17"/>
        <v>30000</v>
      </c>
      <c r="F265" s="85">
        <f t="shared" si="17"/>
        <v>30000</v>
      </c>
      <c r="G265" s="106"/>
    </row>
    <row r="266" spans="1:8" ht="18.75" customHeight="1" outlineLevel="4">
      <c r="A266" s="46" t="s">
        <v>15</v>
      </c>
      <c r="B266" s="47" t="s">
        <v>67</v>
      </c>
      <c r="C266" s="47" t="s">
        <v>246</v>
      </c>
      <c r="D266" s="47" t="s">
        <v>16</v>
      </c>
      <c r="E266" s="140">
        <f t="shared" si="17"/>
        <v>30000</v>
      </c>
      <c r="F266" s="85">
        <f t="shared" si="17"/>
        <v>30000</v>
      </c>
      <c r="G266" s="106"/>
    </row>
    <row r="267" spans="1:8" ht="36" outlineLevel="5">
      <c r="A267" s="46" t="s">
        <v>17</v>
      </c>
      <c r="B267" s="47" t="s">
        <v>67</v>
      </c>
      <c r="C267" s="47" t="s">
        <v>246</v>
      </c>
      <c r="D267" s="47" t="s">
        <v>18</v>
      </c>
      <c r="E267" s="140">
        <v>30000</v>
      </c>
      <c r="F267" s="85">
        <v>30000</v>
      </c>
      <c r="G267" s="106"/>
    </row>
    <row r="268" spans="1:8" ht="56.25" customHeight="1" outlineLevel="6">
      <c r="A268" s="79" t="s">
        <v>443</v>
      </c>
      <c r="B268" s="62" t="s">
        <v>67</v>
      </c>
      <c r="C268" s="62" t="s">
        <v>368</v>
      </c>
      <c r="D268" s="62" t="s">
        <v>6</v>
      </c>
      <c r="E268" s="140">
        <f t="shared" ref="E268:F271" si="18">E269</f>
        <v>45000</v>
      </c>
      <c r="F268" s="85">
        <f t="shared" si="18"/>
        <v>45000</v>
      </c>
      <c r="G268" s="106"/>
    </row>
    <row r="269" spans="1:8" ht="17.25" customHeight="1" outlineLevel="2">
      <c r="A269" s="46" t="s">
        <v>369</v>
      </c>
      <c r="B269" s="47" t="s">
        <v>67</v>
      </c>
      <c r="C269" s="47" t="s">
        <v>370</v>
      </c>
      <c r="D269" s="47" t="s">
        <v>6</v>
      </c>
      <c r="E269" s="140">
        <f t="shared" si="18"/>
        <v>45000</v>
      </c>
      <c r="F269" s="85">
        <f t="shared" si="18"/>
        <v>45000</v>
      </c>
      <c r="G269" s="106"/>
    </row>
    <row r="270" spans="1:8" outlineLevel="4">
      <c r="A270" s="46" t="s">
        <v>371</v>
      </c>
      <c r="B270" s="47" t="s">
        <v>67</v>
      </c>
      <c r="C270" s="47" t="s">
        <v>372</v>
      </c>
      <c r="D270" s="47" t="s">
        <v>6</v>
      </c>
      <c r="E270" s="140">
        <f t="shared" si="18"/>
        <v>45000</v>
      </c>
      <c r="F270" s="85">
        <f t="shared" si="18"/>
        <v>45000</v>
      </c>
      <c r="G270" s="106"/>
    </row>
    <row r="271" spans="1:8" ht="18" customHeight="1" outlineLevel="5">
      <c r="A271" s="46" t="s">
        <v>15</v>
      </c>
      <c r="B271" s="47" t="s">
        <v>67</v>
      </c>
      <c r="C271" s="47" t="s">
        <v>372</v>
      </c>
      <c r="D271" s="47" t="s">
        <v>16</v>
      </c>
      <c r="E271" s="140">
        <f t="shared" si="18"/>
        <v>45000</v>
      </c>
      <c r="F271" s="85">
        <f t="shared" si="18"/>
        <v>45000</v>
      </c>
      <c r="G271" s="106"/>
    </row>
    <row r="272" spans="1:8" ht="36" outlineLevel="6">
      <c r="A272" s="46" t="s">
        <v>17</v>
      </c>
      <c r="B272" s="47" t="s">
        <v>67</v>
      </c>
      <c r="C272" s="47" t="s">
        <v>372</v>
      </c>
      <c r="D272" s="47" t="s">
        <v>18</v>
      </c>
      <c r="E272" s="140">
        <v>45000</v>
      </c>
      <c r="F272" s="85">
        <v>45000</v>
      </c>
      <c r="G272" s="106"/>
    </row>
    <row r="273" spans="1:9" ht="17.399999999999999" outlineLevel="1">
      <c r="A273" s="44" t="s">
        <v>69</v>
      </c>
      <c r="B273" s="45" t="s">
        <v>70</v>
      </c>
      <c r="C273" s="45" t="s">
        <v>126</v>
      </c>
      <c r="D273" s="45" t="s">
        <v>6</v>
      </c>
      <c r="E273" s="139">
        <f>E274+E294+E328+E351+E362</f>
        <v>510797596.50999999</v>
      </c>
      <c r="F273" s="139">
        <f>F274+F294+F328+F351+F362</f>
        <v>537422477.88</v>
      </c>
      <c r="G273" s="107">
        <f>'прил 12'!F519</f>
        <v>510797596.51000005</v>
      </c>
      <c r="H273" s="107">
        <f>'прил 12'!G519</f>
        <v>537422477.88</v>
      </c>
    </row>
    <row r="274" spans="1:9" ht="17.25" customHeight="1" outlineLevel="2">
      <c r="A274" s="46" t="s">
        <v>110</v>
      </c>
      <c r="B274" s="47" t="s">
        <v>111</v>
      </c>
      <c r="C274" s="47" t="s">
        <v>126</v>
      </c>
      <c r="D274" s="47" t="s">
        <v>6</v>
      </c>
      <c r="E274" s="140">
        <f>E275</f>
        <v>110540713.96000001</v>
      </c>
      <c r="F274" s="85">
        <f>F275</f>
        <v>115938708.71000001</v>
      </c>
      <c r="G274" s="106">
        <f>E273-G273</f>
        <v>0</v>
      </c>
    </row>
    <row r="275" spans="1:9" ht="39.75" customHeight="1" outlineLevel="3">
      <c r="A275" s="79" t="s">
        <v>402</v>
      </c>
      <c r="B275" s="62" t="s">
        <v>111</v>
      </c>
      <c r="C275" s="62" t="s">
        <v>138</v>
      </c>
      <c r="D275" s="62" t="s">
        <v>6</v>
      </c>
      <c r="E275" s="140">
        <f>E276</f>
        <v>110540713.96000001</v>
      </c>
      <c r="F275" s="85">
        <f>F276</f>
        <v>115938708.71000001</v>
      </c>
      <c r="G275" s="106"/>
    </row>
    <row r="276" spans="1:9" ht="36" outlineLevel="3">
      <c r="A276" s="46" t="s">
        <v>403</v>
      </c>
      <c r="B276" s="47" t="s">
        <v>111</v>
      </c>
      <c r="C276" s="47" t="s">
        <v>139</v>
      </c>
      <c r="D276" s="47" t="s">
        <v>6</v>
      </c>
      <c r="E276" s="140">
        <f>E277+E284</f>
        <v>110540713.96000001</v>
      </c>
      <c r="F276" s="85">
        <f>F277+F284</f>
        <v>115938708.71000001</v>
      </c>
      <c r="G276" s="106"/>
    </row>
    <row r="277" spans="1:9" ht="36" outlineLevel="3">
      <c r="A277" s="49" t="s">
        <v>202</v>
      </c>
      <c r="B277" s="47" t="s">
        <v>111</v>
      </c>
      <c r="C277" s="47" t="s">
        <v>220</v>
      </c>
      <c r="D277" s="47" t="s">
        <v>6</v>
      </c>
      <c r="E277" s="140">
        <f>E278+E281</f>
        <v>110298213.96000001</v>
      </c>
      <c r="F277" s="85">
        <f>F278+F281</f>
        <v>115798708.71000001</v>
      </c>
      <c r="G277" s="106"/>
    </row>
    <row r="278" spans="1:9" ht="38.25" customHeight="1" outlineLevel="3">
      <c r="A278" s="46" t="s">
        <v>113</v>
      </c>
      <c r="B278" s="47" t="s">
        <v>111</v>
      </c>
      <c r="C278" s="47" t="s">
        <v>144</v>
      </c>
      <c r="D278" s="47" t="s">
        <v>6</v>
      </c>
      <c r="E278" s="140">
        <f>E279</f>
        <v>29581197.960000001</v>
      </c>
      <c r="F278" s="85">
        <f>F279</f>
        <v>30298365.710000001</v>
      </c>
      <c r="G278" s="106"/>
    </row>
    <row r="279" spans="1:9" ht="39" customHeight="1" outlineLevel="4">
      <c r="A279" s="46" t="s">
        <v>37</v>
      </c>
      <c r="B279" s="47" t="s">
        <v>111</v>
      </c>
      <c r="C279" s="47" t="s">
        <v>144</v>
      </c>
      <c r="D279" s="47" t="s">
        <v>38</v>
      </c>
      <c r="E279" s="140">
        <f>E280</f>
        <v>29581197.960000001</v>
      </c>
      <c r="F279" s="85">
        <f>F280</f>
        <v>30298365.710000001</v>
      </c>
      <c r="G279" s="106"/>
    </row>
    <row r="280" spans="1:9" outlineLevel="6">
      <c r="A280" s="46" t="s">
        <v>74</v>
      </c>
      <c r="B280" s="47" t="s">
        <v>111</v>
      </c>
      <c r="C280" s="47" t="s">
        <v>144</v>
      </c>
      <c r="D280" s="47" t="s">
        <v>75</v>
      </c>
      <c r="E280" s="140">
        <v>29581197.960000001</v>
      </c>
      <c r="F280" s="85">
        <v>30298365.710000001</v>
      </c>
      <c r="G280" s="106"/>
    </row>
    <row r="281" spans="1:9" ht="77.25" customHeight="1" outlineLevel="6">
      <c r="A281" s="49" t="s">
        <v>404</v>
      </c>
      <c r="B281" s="47" t="s">
        <v>111</v>
      </c>
      <c r="C281" s="47" t="s">
        <v>145</v>
      </c>
      <c r="D281" s="47" t="s">
        <v>6</v>
      </c>
      <c r="E281" s="140">
        <f>E282</f>
        <v>80717016</v>
      </c>
      <c r="F281" s="85">
        <f>F282</f>
        <v>85500343</v>
      </c>
      <c r="G281" s="106"/>
    </row>
    <row r="282" spans="1:9" ht="36" outlineLevel="5">
      <c r="A282" s="46" t="s">
        <v>37</v>
      </c>
      <c r="B282" s="47" t="s">
        <v>111</v>
      </c>
      <c r="C282" s="47" t="s">
        <v>145</v>
      </c>
      <c r="D282" s="47" t="s">
        <v>38</v>
      </c>
      <c r="E282" s="140">
        <f>E283</f>
        <v>80717016</v>
      </c>
      <c r="F282" s="85">
        <f>F283</f>
        <v>85500343</v>
      </c>
      <c r="G282" s="106"/>
    </row>
    <row r="283" spans="1:9" outlineLevel="6">
      <c r="A283" s="46" t="s">
        <v>74</v>
      </c>
      <c r="B283" s="47" t="s">
        <v>111</v>
      </c>
      <c r="C283" s="47" t="s">
        <v>145</v>
      </c>
      <c r="D283" s="47" t="s">
        <v>75</v>
      </c>
      <c r="E283" s="140">
        <v>80717016</v>
      </c>
      <c r="F283" s="85">
        <v>85500343</v>
      </c>
      <c r="G283" s="106"/>
    </row>
    <row r="284" spans="1:9" ht="36" outlineLevel="4">
      <c r="A284" s="49" t="s">
        <v>203</v>
      </c>
      <c r="B284" s="47" t="s">
        <v>111</v>
      </c>
      <c r="C284" s="47" t="s">
        <v>222</v>
      </c>
      <c r="D284" s="47" t="s">
        <v>6</v>
      </c>
      <c r="E284" s="140">
        <f>E291+E285+E288</f>
        <v>242500</v>
      </c>
      <c r="F284" s="140">
        <f>F291+F285+F288</f>
        <v>140000</v>
      </c>
      <c r="G284" s="106"/>
    </row>
    <row r="285" spans="1:9" ht="36" outlineLevel="6">
      <c r="A285" s="46" t="s">
        <v>283</v>
      </c>
      <c r="B285" s="47" t="s">
        <v>111</v>
      </c>
      <c r="C285" s="47" t="s">
        <v>284</v>
      </c>
      <c r="D285" s="47" t="s">
        <v>6</v>
      </c>
      <c r="E285" s="140">
        <f>E286</f>
        <v>97500</v>
      </c>
      <c r="F285" s="85">
        <f>F286</f>
        <v>95000</v>
      </c>
      <c r="G285" s="106"/>
    </row>
    <row r="286" spans="1:9" ht="36" outlineLevel="5">
      <c r="A286" s="46" t="s">
        <v>37</v>
      </c>
      <c r="B286" s="47" t="s">
        <v>111</v>
      </c>
      <c r="C286" s="47" t="s">
        <v>284</v>
      </c>
      <c r="D286" s="47" t="s">
        <v>38</v>
      </c>
      <c r="E286" s="140">
        <f>E287</f>
        <v>97500</v>
      </c>
      <c r="F286" s="85">
        <f>F287</f>
        <v>95000</v>
      </c>
      <c r="G286" s="106"/>
    </row>
    <row r="287" spans="1:9" outlineLevel="6">
      <c r="A287" s="46" t="s">
        <v>74</v>
      </c>
      <c r="B287" s="47" t="s">
        <v>111</v>
      </c>
      <c r="C287" s="47" t="s">
        <v>284</v>
      </c>
      <c r="D287" s="47" t="s">
        <v>75</v>
      </c>
      <c r="E287" s="140">
        <v>97500</v>
      </c>
      <c r="F287" s="85">
        <v>95000</v>
      </c>
      <c r="G287" s="106"/>
    </row>
    <row r="288" spans="1:9" outlineLevel="4">
      <c r="A288" s="46" t="s">
        <v>269</v>
      </c>
      <c r="B288" s="47" t="s">
        <v>111</v>
      </c>
      <c r="C288" s="47" t="s">
        <v>285</v>
      </c>
      <c r="D288" s="47" t="s">
        <v>6</v>
      </c>
      <c r="E288" s="140">
        <f>E289</f>
        <v>45000</v>
      </c>
      <c r="F288" s="85">
        <f>F289</f>
        <v>45000</v>
      </c>
      <c r="G288" s="106"/>
      <c r="I288" s="1" t="s">
        <v>51</v>
      </c>
    </row>
    <row r="289" spans="1:7" ht="40.5" customHeight="1" outlineLevel="5">
      <c r="A289" s="46" t="s">
        <v>37</v>
      </c>
      <c r="B289" s="47" t="s">
        <v>111</v>
      </c>
      <c r="C289" s="47" t="s">
        <v>285</v>
      </c>
      <c r="D289" s="47" t="s">
        <v>38</v>
      </c>
      <c r="E289" s="140">
        <f>E290</f>
        <v>45000</v>
      </c>
      <c r="F289" s="85">
        <f>F290</f>
        <v>45000</v>
      </c>
      <c r="G289" s="106"/>
    </row>
    <row r="290" spans="1:7" outlineLevel="6">
      <c r="A290" s="46" t="s">
        <v>74</v>
      </c>
      <c r="B290" s="47" t="s">
        <v>111</v>
      </c>
      <c r="C290" s="47" t="s">
        <v>285</v>
      </c>
      <c r="D290" s="47" t="s">
        <v>75</v>
      </c>
      <c r="E290" s="140">
        <v>45000</v>
      </c>
      <c r="F290" s="85">
        <v>45000</v>
      </c>
      <c r="G290" s="106"/>
    </row>
    <row r="291" spans="1:7" ht="38.25" customHeight="1" outlineLevel="2">
      <c r="A291" s="46" t="s">
        <v>458</v>
      </c>
      <c r="B291" s="47" t="s">
        <v>111</v>
      </c>
      <c r="C291" s="47" t="s">
        <v>459</v>
      </c>
      <c r="D291" s="47" t="s">
        <v>6</v>
      </c>
      <c r="E291" s="140">
        <f>E292</f>
        <v>100000</v>
      </c>
      <c r="F291" s="85">
        <f>F292</f>
        <v>0</v>
      </c>
      <c r="G291" s="106"/>
    </row>
    <row r="292" spans="1:7" ht="36" outlineLevel="4">
      <c r="A292" s="46" t="s">
        <v>37</v>
      </c>
      <c r="B292" s="47" t="s">
        <v>111</v>
      </c>
      <c r="C292" s="47" t="s">
        <v>459</v>
      </c>
      <c r="D292" s="47" t="s">
        <v>38</v>
      </c>
      <c r="E292" s="140">
        <f>E293</f>
        <v>100000</v>
      </c>
      <c r="F292" s="85">
        <f>F293</f>
        <v>0</v>
      </c>
      <c r="G292" s="106"/>
    </row>
    <row r="293" spans="1:7" ht="21" customHeight="1" outlineLevel="5">
      <c r="A293" s="46" t="s">
        <v>74</v>
      </c>
      <c r="B293" s="47" t="s">
        <v>111</v>
      </c>
      <c r="C293" s="47" t="s">
        <v>459</v>
      </c>
      <c r="D293" s="47" t="s">
        <v>75</v>
      </c>
      <c r="E293" s="140">
        <v>100000</v>
      </c>
      <c r="F293" s="85">
        <v>0</v>
      </c>
      <c r="G293" s="106"/>
    </row>
    <row r="294" spans="1:7" outlineLevel="5">
      <c r="A294" s="46" t="s">
        <v>71</v>
      </c>
      <c r="B294" s="47" t="s">
        <v>72</v>
      </c>
      <c r="C294" s="47" t="s">
        <v>126</v>
      </c>
      <c r="D294" s="47" t="s">
        <v>6</v>
      </c>
      <c r="E294" s="140">
        <f>E295</f>
        <v>349776745.51999998</v>
      </c>
      <c r="F294" s="85">
        <f>F295</f>
        <v>365891805.06999999</v>
      </c>
      <c r="G294" s="106"/>
    </row>
    <row r="295" spans="1:7" ht="36" outlineLevel="6">
      <c r="A295" s="79" t="s">
        <v>402</v>
      </c>
      <c r="B295" s="62" t="s">
        <v>72</v>
      </c>
      <c r="C295" s="62" t="s">
        <v>138</v>
      </c>
      <c r="D295" s="62" t="s">
        <v>6</v>
      </c>
      <c r="E295" s="140">
        <f>E296</f>
        <v>349776745.51999998</v>
      </c>
      <c r="F295" s="85">
        <f>F296</f>
        <v>365891805.06999999</v>
      </c>
      <c r="G295" s="106"/>
    </row>
    <row r="296" spans="1:7" ht="36" outlineLevel="5">
      <c r="A296" s="46" t="s">
        <v>406</v>
      </c>
      <c r="B296" s="47" t="s">
        <v>72</v>
      </c>
      <c r="C296" s="47" t="s">
        <v>146</v>
      </c>
      <c r="D296" s="47" t="s">
        <v>6</v>
      </c>
      <c r="E296" s="140">
        <f>E297+E310+E320+E324</f>
        <v>349776745.51999998</v>
      </c>
      <c r="F296" s="140">
        <f>F297+F310+F320+F324</f>
        <v>365891805.06999999</v>
      </c>
      <c r="G296" s="106"/>
    </row>
    <row r="297" spans="1:7" ht="39.75" customHeight="1" outlineLevel="6">
      <c r="A297" s="49" t="s">
        <v>205</v>
      </c>
      <c r="B297" s="47" t="s">
        <v>72</v>
      </c>
      <c r="C297" s="47" t="s">
        <v>223</v>
      </c>
      <c r="D297" s="47" t="s">
        <v>6</v>
      </c>
      <c r="E297" s="140">
        <f>E298+E301+E304+E307</f>
        <v>341121441.27999997</v>
      </c>
      <c r="F297" s="140">
        <f>F298+F301+F304+F307</f>
        <v>357278714.27999997</v>
      </c>
      <c r="G297" s="106"/>
    </row>
    <row r="298" spans="1:7" ht="39.75" customHeight="1" outlineLevel="6">
      <c r="A298" s="51" t="s">
        <v>617</v>
      </c>
      <c r="B298" s="47" t="s">
        <v>72</v>
      </c>
      <c r="C298" s="47" t="s">
        <v>618</v>
      </c>
      <c r="D298" s="47" t="s">
        <v>6</v>
      </c>
      <c r="E298" s="140">
        <f>E299</f>
        <v>20592000</v>
      </c>
      <c r="F298" s="140">
        <f>F299</f>
        <v>20592000</v>
      </c>
      <c r="G298" s="106"/>
    </row>
    <row r="299" spans="1:7" ht="39.75" customHeight="1" outlineLevel="6">
      <c r="A299" s="46" t="s">
        <v>37</v>
      </c>
      <c r="B299" s="47" t="s">
        <v>72</v>
      </c>
      <c r="C299" s="47" t="s">
        <v>618</v>
      </c>
      <c r="D299" s="47" t="s">
        <v>38</v>
      </c>
      <c r="E299" s="140">
        <f>E300</f>
        <v>20592000</v>
      </c>
      <c r="F299" s="140">
        <f>F300</f>
        <v>20592000</v>
      </c>
      <c r="G299" s="106"/>
    </row>
    <row r="300" spans="1:7" ht="22.5" customHeight="1" outlineLevel="6">
      <c r="A300" s="46" t="s">
        <v>74</v>
      </c>
      <c r="B300" s="47" t="s">
        <v>72</v>
      </c>
      <c r="C300" s="47" t="s">
        <v>618</v>
      </c>
      <c r="D300" s="47" t="s">
        <v>75</v>
      </c>
      <c r="E300" s="140">
        <v>20592000</v>
      </c>
      <c r="F300" s="140">
        <v>20592000</v>
      </c>
      <c r="G300" s="106"/>
    </row>
    <row r="301" spans="1:7" ht="38.25" customHeight="1" outlineLevel="6">
      <c r="A301" s="46" t="s">
        <v>114</v>
      </c>
      <c r="B301" s="47" t="s">
        <v>72</v>
      </c>
      <c r="C301" s="47" t="s">
        <v>147</v>
      </c>
      <c r="D301" s="47" t="s">
        <v>6</v>
      </c>
      <c r="E301" s="140">
        <f>E302</f>
        <v>60979276.280000001</v>
      </c>
      <c r="F301" s="85">
        <f>F302</f>
        <v>62457660.280000001</v>
      </c>
      <c r="G301" s="106"/>
    </row>
    <row r="302" spans="1:7" ht="36" outlineLevel="6">
      <c r="A302" s="46" t="s">
        <v>37</v>
      </c>
      <c r="B302" s="47" t="s">
        <v>72</v>
      </c>
      <c r="C302" s="47" t="s">
        <v>147</v>
      </c>
      <c r="D302" s="47" t="s">
        <v>38</v>
      </c>
      <c r="E302" s="140">
        <f>E303</f>
        <v>60979276.280000001</v>
      </c>
      <c r="F302" s="85">
        <f>F303</f>
        <v>62457660.280000001</v>
      </c>
      <c r="G302" s="106"/>
    </row>
    <row r="303" spans="1:7" outlineLevel="6">
      <c r="A303" s="46" t="s">
        <v>74</v>
      </c>
      <c r="B303" s="47" t="s">
        <v>72</v>
      </c>
      <c r="C303" s="47" t="s">
        <v>147</v>
      </c>
      <c r="D303" s="47" t="s">
        <v>75</v>
      </c>
      <c r="E303" s="140">
        <v>60979276.280000001</v>
      </c>
      <c r="F303" s="85">
        <v>62457660.280000001</v>
      </c>
      <c r="G303" s="106"/>
    </row>
    <row r="304" spans="1:7" s="3" customFormat="1" ht="93.75" customHeight="1">
      <c r="A304" s="49" t="s">
        <v>407</v>
      </c>
      <c r="B304" s="47" t="s">
        <v>72</v>
      </c>
      <c r="C304" s="47" t="s">
        <v>148</v>
      </c>
      <c r="D304" s="47" t="s">
        <v>6</v>
      </c>
      <c r="E304" s="140">
        <f>E305</f>
        <v>248435565</v>
      </c>
      <c r="F304" s="85">
        <f>F305</f>
        <v>263114454</v>
      </c>
      <c r="G304" s="106"/>
    </row>
    <row r="305" spans="1:7" ht="36" outlineLevel="1">
      <c r="A305" s="46" t="s">
        <v>37</v>
      </c>
      <c r="B305" s="47" t="s">
        <v>72</v>
      </c>
      <c r="C305" s="47" t="s">
        <v>148</v>
      </c>
      <c r="D305" s="47" t="s">
        <v>38</v>
      </c>
      <c r="E305" s="140">
        <f>E306</f>
        <v>248435565</v>
      </c>
      <c r="F305" s="85">
        <f>F306</f>
        <v>263114454</v>
      </c>
      <c r="G305" s="106"/>
    </row>
    <row r="306" spans="1:7" ht="19.5" customHeight="1" outlineLevel="2">
      <c r="A306" s="46" t="s">
        <v>74</v>
      </c>
      <c r="B306" s="47" t="s">
        <v>72</v>
      </c>
      <c r="C306" s="47" t="s">
        <v>148</v>
      </c>
      <c r="D306" s="47" t="s">
        <v>75</v>
      </c>
      <c r="E306" s="140">
        <v>248435565</v>
      </c>
      <c r="F306" s="85">
        <v>263114454</v>
      </c>
      <c r="G306" s="106"/>
    </row>
    <row r="307" spans="1:7" ht="108" outlineLevel="2">
      <c r="A307" s="48" t="s">
        <v>490</v>
      </c>
      <c r="B307" s="47" t="s">
        <v>72</v>
      </c>
      <c r="C307" s="47" t="s">
        <v>491</v>
      </c>
      <c r="D307" s="47" t="s">
        <v>6</v>
      </c>
      <c r="E307" s="140">
        <f>E308</f>
        <v>11114600</v>
      </c>
      <c r="F307" s="140">
        <f>F308</f>
        <v>11114600</v>
      </c>
      <c r="G307" s="106"/>
    </row>
    <row r="308" spans="1:7" ht="36" outlineLevel="2">
      <c r="A308" s="46" t="s">
        <v>37</v>
      </c>
      <c r="B308" s="47" t="s">
        <v>72</v>
      </c>
      <c r="C308" s="47" t="s">
        <v>491</v>
      </c>
      <c r="D308" s="47" t="s">
        <v>38</v>
      </c>
      <c r="E308" s="140">
        <f>E309</f>
        <v>11114600</v>
      </c>
      <c r="F308" s="140">
        <f>F309</f>
        <v>11114600</v>
      </c>
      <c r="G308" s="106"/>
    </row>
    <row r="309" spans="1:7" outlineLevel="2">
      <c r="A309" s="46" t="s">
        <v>74</v>
      </c>
      <c r="B309" s="47" t="s">
        <v>72</v>
      </c>
      <c r="C309" s="47" t="s">
        <v>491</v>
      </c>
      <c r="D309" s="47" t="s">
        <v>75</v>
      </c>
      <c r="E309" s="140">
        <v>11114600</v>
      </c>
      <c r="F309" s="85">
        <v>11114600</v>
      </c>
      <c r="G309" s="106"/>
    </row>
    <row r="310" spans="1:7" ht="41.25" customHeight="1" outlineLevel="6">
      <c r="A310" s="80" t="s">
        <v>206</v>
      </c>
      <c r="B310" s="47" t="s">
        <v>72</v>
      </c>
      <c r="C310" s="47" t="s">
        <v>221</v>
      </c>
      <c r="D310" s="47" t="s">
        <v>6</v>
      </c>
      <c r="E310" s="140">
        <f>E317+E311+E314</f>
        <v>200000</v>
      </c>
      <c r="F310" s="85">
        <f>F317+F311+F314</f>
        <v>200000</v>
      </c>
      <c r="G310" s="106"/>
    </row>
    <row r="311" spans="1:7" outlineLevel="6">
      <c r="A311" s="46" t="s">
        <v>269</v>
      </c>
      <c r="B311" s="47" t="s">
        <v>72</v>
      </c>
      <c r="C311" s="47" t="s">
        <v>270</v>
      </c>
      <c r="D311" s="47" t="s">
        <v>6</v>
      </c>
      <c r="E311" s="140">
        <f>E312</f>
        <v>50000</v>
      </c>
      <c r="F311" s="85">
        <f>F312</f>
        <v>50000</v>
      </c>
      <c r="G311" s="106"/>
    </row>
    <row r="312" spans="1:7" ht="36" outlineLevel="6">
      <c r="A312" s="46" t="s">
        <v>37</v>
      </c>
      <c r="B312" s="47" t="s">
        <v>72</v>
      </c>
      <c r="C312" s="47" t="s">
        <v>270</v>
      </c>
      <c r="D312" s="47" t="s">
        <v>38</v>
      </c>
      <c r="E312" s="140">
        <f>E313</f>
        <v>50000</v>
      </c>
      <c r="F312" s="85">
        <f>F313</f>
        <v>50000</v>
      </c>
      <c r="G312" s="106"/>
    </row>
    <row r="313" spans="1:7" outlineLevel="4">
      <c r="A313" s="46" t="s">
        <v>74</v>
      </c>
      <c r="B313" s="47" t="s">
        <v>72</v>
      </c>
      <c r="C313" s="47" t="s">
        <v>270</v>
      </c>
      <c r="D313" s="47" t="s">
        <v>75</v>
      </c>
      <c r="E313" s="140">
        <v>50000</v>
      </c>
      <c r="F313" s="85">
        <v>50000</v>
      </c>
      <c r="G313" s="106"/>
    </row>
    <row r="314" spans="1:7" outlineLevel="5">
      <c r="A314" s="78" t="s">
        <v>314</v>
      </c>
      <c r="B314" s="47" t="s">
        <v>72</v>
      </c>
      <c r="C314" s="47" t="s">
        <v>315</v>
      </c>
      <c r="D314" s="47" t="s">
        <v>6</v>
      </c>
      <c r="E314" s="140">
        <f>E315</f>
        <v>50000</v>
      </c>
      <c r="F314" s="85">
        <f>F315</f>
        <v>50000</v>
      </c>
      <c r="G314" s="106"/>
    </row>
    <row r="315" spans="1:7" ht="36" outlineLevel="6">
      <c r="A315" s="46" t="s">
        <v>37</v>
      </c>
      <c r="B315" s="47" t="s">
        <v>72</v>
      </c>
      <c r="C315" s="47" t="s">
        <v>315</v>
      </c>
      <c r="D315" s="47" t="s">
        <v>38</v>
      </c>
      <c r="E315" s="140">
        <f>E316</f>
        <v>50000</v>
      </c>
      <c r="F315" s="85">
        <f>F316</f>
        <v>50000</v>
      </c>
      <c r="G315" s="106"/>
    </row>
    <row r="316" spans="1:7" ht="19.5" customHeight="1" outlineLevel="6">
      <c r="A316" s="46" t="s">
        <v>74</v>
      </c>
      <c r="B316" s="47" t="s">
        <v>72</v>
      </c>
      <c r="C316" s="47" t="s">
        <v>315</v>
      </c>
      <c r="D316" s="47" t="s">
        <v>75</v>
      </c>
      <c r="E316" s="140">
        <v>50000</v>
      </c>
      <c r="F316" s="85">
        <v>50000</v>
      </c>
      <c r="G316" s="106"/>
    </row>
    <row r="317" spans="1:7" ht="19.5" customHeight="1" outlineLevel="6">
      <c r="A317" s="46" t="s">
        <v>460</v>
      </c>
      <c r="B317" s="47" t="s">
        <v>72</v>
      </c>
      <c r="C317" s="47" t="s">
        <v>461</v>
      </c>
      <c r="D317" s="47" t="s">
        <v>6</v>
      </c>
      <c r="E317" s="140">
        <f>E318</f>
        <v>100000</v>
      </c>
      <c r="F317" s="85">
        <f>F318</f>
        <v>100000</v>
      </c>
      <c r="G317" s="106"/>
    </row>
    <row r="318" spans="1:7" ht="41.25" customHeight="1" outlineLevel="6">
      <c r="A318" s="46" t="s">
        <v>37</v>
      </c>
      <c r="B318" s="47" t="s">
        <v>72</v>
      </c>
      <c r="C318" s="47" t="s">
        <v>461</v>
      </c>
      <c r="D318" s="47" t="s">
        <v>38</v>
      </c>
      <c r="E318" s="140">
        <f>E319</f>
        <v>100000</v>
      </c>
      <c r="F318" s="85">
        <f>F319</f>
        <v>100000</v>
      </c>
      <c r="G318" s="106"/>
    </row>
    <row r="319" spans="1:7" ht="19.5" customHeight="1" outlineLevel="6">
      <c r="A319" s="46" t="s">
        <v>74</v>
      </c>
      <c r="B319" s="47" t="s">
        <v>72</v>
      </c>
      <c r="C319" s="47" t="s">
        <v>461</v>
      </c>
      <c r="D319" s="47" t="s">
        <v>75</v>
      </c>
      <c r="E319" s="140">
        <v>100000</v>
      </c>
      <c r="F319" s="85">
        <v>100000</v>
      </c>
      <c r="G319" s="106"/>
    </row>
    <row r="320" spans="1:7" ht="36" outlineLevel="6">
      <c r="A320" s="80" t="s">
        <v>276</v>
      </c>
      <c r="B320" s="47" t="s">
        <v>72</v>
      </c>
      <c r="C320" s="47" t="s">
        <v>224</v>
      </c>
      <c r="D320" s="47" t="s">
        <v>6</v>
      </c>
      <c r="E320" s="140">
        <f t="shared" ref="E320:F322" si="19">E321</f>
        <v>6226250</v>
      </c>
      <c r="F320" s="140">
        <f t="shared" si="19"/>
        <v>6226250</v>
      </c>
      <c r="G320" s="106"/>
    </row>
    <row r="321" spans="1:7" ht="78" customHeight="1" outlineLevel="6">
      <c r="A321" s="51" t="s">
        <v>683</v>
      </c>
      <c r="B321" s="47" t="s">
        <v>72</v>
      </c>
      <c r="C321" s="47" t="s">
        <v>684</v>
      </c>
      <c r="D321" s="47" t="s">
        <v>6</v>
      </c>
      <c r="E321" s="140">
        <f t="shared" si="19"/>
        <v>6226250</v>
      </c>
      <c r="F321" s="140">
        <f t="shared" si="19"/>
        <v>6226250</v>
      </c>
      <c r="G321" s="106"/>
    </row>
    <row r="322" spans="1:7" ht="36" outlineLevel="6">
      <c r="A322" s="46" t="s">
        <v>37</v>
      </c>
      <c r="B322" s="47" t="s">
        <v>72</v>
      </c>
      <c r="C322" s="47" t="s">
        <v>684</v>
      </c>
      <c r="D322" s="47" t="s">
        <v>38</v>
      </c>
      <c r="E322" s="140">
        <f t="shared" si="19"/>
        <v>6226250</v>
      </c>
      <c r="F322" s="140">
        <f t="shared" si="19"/>
        <v>6226250</v>
      </c>
      <c r="G322" s="106"/>
    </row>
    <row r="323" spans="1:7" outlineLevel="6">
      <c r="A323" s="46" t="s">
        <v>74</v>
      </c>
      <c r="B323" s="47" t="s">
        <v>72</v>
      </c>
      <c r="C323" s="47" t="s">
        <v>684</v>
      </c>
      <c r="D323" s="47" t="s">
        <v>75</v>
      </c>
      <c r="E323" s="140">
        <v>6226250</v>
      </c>
      <c r="F323" s="140">
        <v>6226250</v>
      </c>
      <c r="G323" s="106"/>
    </row>
    <row r="324" spans="1:7" outlineLevel="6">
      <c r="A324" s="51" t="s">
        <v>488</v>
      </c>
      <c r="B324" s="47" t="s">
        <v>72</v>
      </c>
      <c r="C324" s="47" t="s">
        <v>316</v>
      </c>
      <c r="D324" s="47" t="s">
        <v>6</v>
      </c>
      <c r="E324" s="140">
        <f t="shared" ref="E324:F326" si="20">E325</f>
        <v>2229054.2400000002</v>
      </c>
      <c r="F324" s="140">
        <f t="shared" si="20"/>
        <v>2186840.79</v>
      </c>
      <c r="G324" s="106"/>
    </row>
    <row r="325" spans="1:7" ht="36" outlineLevel="6">
      <c r="A325" s="46" t="s">
        <v>489</v>
      </c>
      <c r="B325" s="47" t="s">
        <v>72</v>
      </c>
      <c r="C325" s="47" t="s">
        <v>680</v>
      </c>
      <c r="D325" s="47" t="s">
        <v>6</v>
      </c>
      <c r="E325" s="140">
        <f t="shared" si="20"/>
        <v>2229054.2400000002</v>
      </c>
      <c r="F325" s="140">
        <f t="shared" si="20"/>
        <v>2186840.79</v>
      </c>
      <c r="G325" s="106"/>
    </row>
    <row r="326" spans="1:7" ht="36" outlineLevel="6">
      <c r="A326" s="46" t="s">
        <v>37</v>
      </c>
      <c r="B326" s="47" t="s">
        <v>72</v>
      </c>
      <c r="C326" s="47" t="s">
        <v>680</v>
      </c>
      <c r="D326" s="47" t="s">
        <v>38</v>
      </c>
      <c r="E326" s="140">
        <f t="shared" si="20"/>
        <v>2229054.2400000002</v>
      </c>
      <c r="F326" s="140">
        <f t="shared" si="20"/>
        <v>2186840.79</v>
      </c>
      <c r="G326" s="106"/>
    </row>
    <row r="327" spans="1:7" outlineLevel="6">
      <c r="A327" s="46" t="s">
        <v>74</v>
      </c>
      <c r="B327" s="47" t="s">
        <v>72</v>
      </c>
      <c r="C327" s="47" t="s">
        <v>680</v>
      </c>
      <c r="D327" s="47" t="s">
        <v>75</v>
      </c>
      <c r="E327" s="140">
        <v>2229054.2400000002</v>
      </c>
      <c r="F327" s="85">
        <v>2186840.79</v>
      </c>
      <c r="G327" s="106"/>
    </row>
    <row r="328" spans="1:7" outlineLevel="5">
      <c r="A328" s="46" t="s">
        <v>258</v>
      </c>
      <c r="B328" s="47" t="s">
        <v>257</v>
      </c>
      <c r="C328" s="47" t="s">
        <v>126</v>
      </c>
      <c r="D328" s="47" t="s">
        <v>6</v>
      </c>
      <c r="E328" s="140">
        <f>E329+E342</f>
        <v>31120737.030000001</v>
      </c>
      <c r="F328" s="85">
        <f>F329+F342</f>
        <v>36240564.099999994</v>
      </c>
      <c r="G328" s="106"/>
    </row>
    <row r="329" spans="1:7" ht="36" outlineLevel="6">
      <c r="A329" s="79" t="s">
        <v>402</v>
      </c>
      <c r="B329" s="62" t="s">
        <v>257</v>
      </c>
      <c r="C329" s="62" t="s">
        <v>138</v>
      </c>
      <c r="D329" s="62" t="s">
        <v>6</v>
      </c>
      <c r="E329" s="140">
        <f>E330</f>
        <v>18276307.850000001</v>
      </c>
      <c r="F329" s="85">
        <f>F330</f>
        <v>18717084.059999999</v>
      </c>
      <c r="G329" s="106"/>
    </row>
    <row r="330" spans="1:7" ht="39.75" customHeight="1" outlineLevel="6">
      <c r="A330" s="46" t="s">
        <v>408</v>
      </c>
      <c r="B330" s="47" t="s">
        <v>257</v>
      </c>
      <c r="C330" s="47" t="s">
        <v>149</v>
      </c>
      <c r="D330" s="47" t="s">
        <v>6</v>
      </c>
      <c r="E330" s="140">
        <f>E331+E335</f>
        <v>18276307.850000001</v>
      </c>
      <c r="F330" s="85">
        <f>F331+F335</f>
        <v>18717084.059999999</v>
      </c>
      <c r="G330" s="106"/>
    </row>
    <row r="331" spans="1:7" ht="36" outlineLevel="6">
      <c r="A331" s="81" t="s">
        <v>207</v>
      </c>
      <c r="B331" s="47" t="s">
        <v>257</v>
      </c>
      <c r="C331" s="47" t="s">
        <v>225</v>
      </c>
      <c r="D331" s="47" t="s">
        <v>6</v>
      </c>
      <c r="E331" s="140">
        <f>E332</f>
        <v>18180807.850000001</v>
      </c>
      <c r="F331" s="140">
        <f t="shared" ref="E331:F333" si="21">F332</f>
        <v>18621584.059999999</v>
      </c>
      <c r="G331" s="106"/>
    </row>
    <row r="332" spans="1:7" ht="37.5" customHeight="1" outlineLevel="6">
      <c r="A332" s="46" t="s">
        <v>115</v>
      </c>
      <c r="B332" s="47" t="s">
        <v>257</v>
      </c>
      <c r="C332" s="47" t="s">
        <v>151</v>
      </c>
      <c r="D332" s="47" t="s">
        <v>6</v>
      </c>
      <c r="E332" s="140">
        <f t="shared" si="21"/>
        <v>18180807.850000001</v>
      </c>
      <c r="F332" s="85">
        <f t="shared" si="21"/>
        <v>18621584.059999999</v>
      </c>
      <c r="G332" s="106"/>
    </row>
    <row r="333" spans="1:7" ht="36" outlineLevel="6">
      <c r="A333" s="46" t="s">
        <v>37</v>
      </c>
      <c r="B333" s="47" t="s">
        <v>257</v>
      </c>
      <c r="C333" s="47" t="s">
        <v>151</v>
      </c>
      <c r="D333" s="47" t="s">
        <v>38</v>
      </c>
      <c r="E333" s="140">
        <f t="shared" si="21"/>
        <v>18180807.850000001</v>
      </c>
      <c r="F333" s="85">
        <f t="shared" si="21"/>
        <v>18621584.059999999</v>
      </c>
      <c r="G333" s="106"/>
    </row>
    <row r="334" spans="1:7" outlineLevel="6">
      <c r="A334" s="46" t="s">
        <v>74</v>
      </c>
      <c r="B334" s="47" t="s">
        <v>257</v>
      </c>
      <c r="C334" s="47" t="s">
        <v>151</v>
      </c>
      <c r="D334" s="47" t="s">
        <v>75</v>
      </c>
      <c r="E334" s="140">
        <v>18180807.850000001</v>
      </c>
      <c r="F334" s="85">
        <v>18621584.059999999</v>
      </c>
      <c r="G334" s="106"/>
    </row>
    <row r="335" spans="1:7" ht="36" outlineLevel="6">
      <c r="A335" s="49" t="s">
        <v>409</v>
      </c>
      <c r="B335" s="47" t="s">
        <v>257</v>
      </c>
      <c r="C335" s="47" t="s">
        <v>226</v>
      </c>
      <c r="D335" s="47" t="s">
        <v>6</v>
      </c>
      <c r="E335" s="140">
        <f>E336+E339</f>
        <v>95500</v>
      </c>
      <c r="F335" s="85">
        <f>F336+F339</f>
        <v>95500</v>
      </c>
      <c r="G335" s="106"/>
    </row>
    <row r="336" spans="1:7" outlineLevel="6">
      <c r="A336" s="46" t="s">
        <v>269</v>
      </c>
      <c r="B336" s="47" t="s">
        <v>257</v>
      </c>
      <c r="C336" s="47" t="s">
        <v>291</v>
      </c>
      <c r="D336" s="47" t="s">
        <v>6</v>
      </c>
      <c r="E336" s="140">
        <f>E337</f>
        <v>10000</v>
      </c>
      <c r="F336" s="85">
        <f>F337</f>
        <v>10000</v>
      </c>
      <c r="G336" s="106"/>
    </row>
    <row r="337" spans="1:7" ht="36" outlineLevel="6">
      <c r="A337" s="46" t="s">
        <v>37</v>
      </c>
      <c r="B337" s="47" t="s">
        <v>257</v>
      </c>
      <c r="C337" s="47" t="s">
        <v>291</v>
      </c>
      <c r="D337" s="47" t="s">
        <v>38</v>
      </c>
      <c r="E337" s="140">
        <f>E338</f>
        <v>10000</v>
      </c>
      <c r="F337" s="85">
        <f>F338</f>
        <v>10000</v>
      </c>
      <c r="G337" s="106"/>
    </row>
    <row r="338" spans="1:7" outlineLevel="6">
      <c r="A338" s="46" t="s">
        <v>74</v>
      </c>
      <c r="B338" s="47" t="s">
        <v>257</v>
      </c>
      <c r="C338" s="47" t="s">
        <v>291</v>
      </c>
      <c r="D338" s="47" t="s">
        <v>75</v>
      </c>
      <c r="E338" s="140">
        <v>10000</v>
      </c>
      <c r="F338" s="85">
        <v>10000</v>
      </c>
      <c r="G338" s="106"/>
    </row>
    <row r="339" spans="1:7" outlineLevel="6">
      <c r="A339" s="46" t="s">
        <v>112</v>
      </c>
      <c r="B339" s="47" t="s">
        <v>257</v>
      </c>
      <c r="C339" s="47" t="s">
        <v>150</v>
      </c>
      <c r="D339" s="47" t="s">
        <v>6</v>
      </c>
      <c r="E339" s="140">
        <f>E340</f>
        <v>85500</v>
      </c>
      <c r="F339" s="85">
        <f>F340</f>
        <v>85500</v>
      </c>
      <c r="G339" s="106"/>
    </row>
    <row r="340" spans="1:7" ht="36" outlineLevel="1">
      <c r="A340" s="46" t="s">
        <v>37</v>
      </c>
      <c r="B340" s="47" t="s">
        <v>257</v>
      </c>
      <c r="C340" s="47" t="s">
        <v>150</v>
      </c>
      <c r="D340" s="47" t="s">
        <v>38</v>
      </c>
      <c r="E340" s="140">
        <f>E341</f>
        <v>85500</v>
      </c>
      <c r="F340" s="85">
        <f>F341</f>
        <v>85500</v>
      </c>
      <c r="G340" s="106"/>
    </row>
    <row r="341" spans="1:7" ht="21" customHeight="1" outlineLevel="2">
      <c r="A341" s="46" t="s">
        <v>74</v>
      </c>
      <c r="B341" s="47" t="s">
        <v>257</v>
      </c>
      <c r="C341" s="47" t="s">
        <v>150</v>
      </c>
      <c r="D341" s="47" t="s">
        <v>75</v>
      </c>
      <c r="E341" s="140">
        <v>85500</v>
      </c>
      <c r="F341" s="85">
        <v>85500</v>
      </c>
      <c r="G341" s="106"/>
    </row>
    <row r="342" spans="1:7" s="76" customFormat="1" ht="36" outlineLevel="3">
      <c r="A342" s="79" t="s">
        <v>375</v>
      </c>
      <c r="B342" s="62" t="s">
        <v>257</v>
      </c>
      <c r="C342" s="62" t="s">
        <v>136</v>
      </c>
      <c r="D342" s="62" t="s">
        <v>6</v>
      </c>
      <c r="E342" s="141">
        <f>E343+E347</f>
        <v>12844429.18</v>
      </c>
      <c r="F342" s="141">
        <f>F343+F347</f>
        <v>17523480.039999999</v>
      </c>
      <c r="G342" s="122"/>
    </row>
    <row r="343" spans="1:7" ht="38.25" customHeight="1" outlineLevel="4">
      <c r="A343" s="46" t="s">
        <v>374</v>
      </c>
      <c r="B343" s="47" t="s">
        <v>257</v>
      </c>
      <c r="C343" s="47" t="s">
        <v>229</v>
      </c>
      <c r="D343" s="47" t="s">
        <v>6</v>
      </c>
      <c r="E343" s="140">
        <f t="shared" ref="E343:F345" si="22">E344</f>
        <v>12844429.18</v>
      </c>
      <c r="F343" s="85">
        <f t="shared" si="22"/>
        <v>13155830.039999999</v>
      </c>
      <c r="G343" s="106"/>
    </row>
    <row r="344" spans="1:7" ht="39" customHeight="1" outlineLevel="5">
      <c r="A344" s="46" t="s">
        <v>73</v>
      </c>
      <c r="B344" s="47" t="s">
        <v>257</v>
      </c>
      <c r="C344" s="47" t="s">
        <v>137</v>
      </c>
      <c r="D344" s="47" t="s">
        <v>6</v>
      </c>
      <c r="E344" s="140">
        <f t="shared" si="22"/>
        <v>12844429.18</v>
      </c>
      <c r="F344" s="85">
        <f t="shared" si="22"/>
        <v>13155830.039999999</v>
      </c>
      <c r="G344" s="106"/>
    </row>
    <row r="345" spans="1:7" ht="36" outlineLevel="6">
      <c r="A345" s="46" t="s">
        <v>37</v>
      </c>
      <c r="B345" s="47" t="s">
        <v>257</v>
      </c>
      <c r="C345" s="47" t="s">
        <v>137</v>
      </c>
      <c r="D345" s="47" t="s">
        <v>38</v>
      </c>
      <c r="E345" s="140">
        <f t="shared" si="22"/>
        <v>12844429.18</v>
      </c>
      <c r="F345" s="85">
        <f t="shared" si="22"/>
        <v>13155830.039999999</v>
      </c>
      <c r="G345" s="106"/>
    </row>
    <row r="346" spans="1:7" outlineLevel="5">
      <c r="A346" s="46" t="s">
        <v>74</v>
      </c>
      <c r="B346" s="47" t="s">
        <v>257</v>
      </c>
      <c r="C346" s="47" t="s">
        <v>137</v>
      </c>
      <c r="D346" s="47" t="s">
        <v>75</v>
      </c>
      <c r="E346" s="140">
        <v>12844429.18</v>
      </c>
      <c r="F346" s="85">
        <v>13155830.039999999</v>
      </c>
      <c r="G346" s="106"/>
    </row>
    <row r="347" spans="1:7" outlineLevel="5">
      <c r="A347" s="149" t="s">
        <v>621</v>
      </c>
      <c r="B347" s="62" t="s">
        <v>257</v>
      </c>
      <c r="C347" s="62" t="s">
        <v>622</v>
      </c>
      <c r="D347" s="62" t="s">
        <v>6</v>
      </c>
      <c r="E347" s="140">
        <f t="shared" ref="E347:F349" si="23">E348</f>
        <v>0</v>
      </c>
      <c r="F347" s="140">
        <f t="shared" si="23"/>
        <v>4367650</v>
      </c>
      <c r="G347" s="106"/>
    </row>
    <row r="348" spans="1:7" ht="72" outlineLevel="5">
      <c r="A348" s="48" t="s">
        <v>602</v>
      </c>
      <c r="B348" s="47" t="s">
        <v>257</v>
      </c>
      <c r="C348" s="47" t="s">
        <v>623</v>
      </c>
      <c r="D348" s="47" t="s">
        <v>6</v>
      </c>
      <c r="E348" s="140">
        <f t="shared" si="23"/>
        <v>0</v>
      </c>
      <c r="F348" s="140">
        <f t="shared" si="23"/>
        <v>4367650</v>
      </c>
      <c r="G348" s="106"/>
    </row>
    <row r="349" spans="1:7" ht="36" outlineLevel="5">
      <c r="A349" s="46" t="s">
        <v>37</v>
      </c>
      <c r="B349" s="47" t="s">
        <v>257</v>
      </c>
      <c r="C349" s="47" t="s">
        <v>623</v>
      </c>
      <c r="D349" s="47" t="s">
        <v>38</v>
      </c>
      <c r="E349" s="140">
        <f t="shared" si="23"/>
        <v>0</v>
      </c>
      <c r="F349" s="140">
        <f t="shared" si="23"/>
        <v>4367650</v>
      </c>
      <c r="G349" s="106"/>
    </row>
    <row r="350" spans="1:7" outlineLevel="5">
      <c r="A350" s="130" t="s">
        <v>74</v>
      </c>
      <c r="B350" s="47" t="s">
        <v>257</v>
      </c>
      <c r="C350" s="47" t="s">
        <v>623</v>
      </c>
      <c r="D350" s="47" t="s">
        <v>75</v>
      </c>
      <c r="E350" s="140">
        <v>0</v>
      </c>
      <c r="F350" s="85">
        <v>4367650</v>
      </c>
      <c r="G350" s="106"/>
    </row>
    <row r="351" spans="1:7" outlineLevel="6">
      <c r="A351" s="46" t="s">
        <v>76</v>
      </c>
      <c r="B351" s="47" t="s">
        <v>77</v>
      </c>
      <c r="C351" s="47" t="s">
        <v>126</v>
      </c>
      <c r="D351" s="47" t="s">
        <v>6</v>
      </c>
      <c r="E351" s="140">
        <f>E352</f>
        <v>170000</v>
      </c>
      <c r="F351" s="85">
        <f>F352</f>
        <v>170000</v>
      </c>
      <c r="G351" s="106"/>
    </row>
    <row r="352" spans="1:7" s="142" customFormat="1" ht="36">
      <c r="A352" s="79" t="s">
        <v>402</v>
      </c>
      <c r="B352" s="62" t="s">
        <v>77</v>
      </c>
      <c r="C352" s="62" t="s">
        <v>138</v>
      </c>
      <c r="D352" s="62" t="s">
        <v>6</v>
      </c>
      <c r="E352" s="141">
        <f>E353+E358</f>
        <v>170000</v>
      </c>
      <c r="F352" s="87">
        <f>F353+F358</f>
        <v>170000</v>
      </c>
      <c r="G352" s="122"/>
    </row>
    <row r="353" spans="1:7" ht="18" customHeight="1" outlineLevel="1">
      <c r="A353" s="46" t="s">
        <v>405</v>
      </c>
      <c r="B353" s="47" t="s">
        <v>77</v>
      </c>
      <c r="C353" s="47" t="s">
        <v>146</v>
      </c>
      <c r="D353" s="47" t="s">
        <v>6</v>
      </c>
      <c r="E353" s="140">
        <f>E354</f>
        <v>70000</v>
      </c>
      <c r="F353" s="140">
        <f>F354</f>
        <v>70000</v>
      </c>
      <c r="G353" s="106"/>
    </row>
    <row r="354" spans="1:7" ht="36" outlineLevel="2">
      <c r="A354" s="80" t="s">
        <v>206</v>
      </c>
      <c r="B354" s="47" t="s">
        <v>77</v>
      </c>
      <c r="C354" s="47" t="s">
        <v>221</v>
      </c>
      <c r="D354" s="47" t="s">
        <v>6</v>
      </c>
      <c r="E354" s="140">
        <f t="shared" ref="E354:F356" si="24">E355</f>
        <v>70000</v>
      </c>
      <c r="F354" s="85">
        <f t="shared" si="24"/>
        <v>70000</v>
      </c>
      <c r="G354" s="106"/>
    </row>
    <row r="355" spans="1:7" ht="18" customHeight="1" outlineLevel="2">
      <c r="A355" s="46" t="s">
        <v>438</v>
      </c>
      <c r="B355" s="47" t="s">
        <v>77</v>
      </c>
      <c r="C355" s="47" t="s">
        <v>236</v>
      </c>
      <c r="D355" s="47" t="s">
        <v>6</v>
      </c>
      <c r="E355" s="140">
        <f t="shared" si="24"/>
        <v>70000</v>
      </c>
      <c r="F355" s="85">
        <f t="shared" si="24"/>
        <v>70000</v>
      </c>
      <c r="G355" s="106"/>
    </row>
    <row r="356" spans="1:7" ht="18" customHeight="1" outlineLevel="2">
      <c r="A356" s="46" t="s">
        <v>15</v>
      </c>
      <c r="B356" s="47" t="s">
        <v>77</v>
      </c>
      <c r="C356" s="47" t="s">
        <v>236</v>
      </c>
      <c r="D356" s="47" t="s">
        <v>16</v>
      </c>
      <c r="E356" s="140">
        <f t="shared" si="24"/>
        <v>70000</v>
      </c>
      <c r="F356" s="85">
        <f t="shared" si="24"/>
        <v>70000</v>
      </c>
      <c r="G356" s="106"/>
    </row>
    <row r="357" spans="1:7" ht="36" outlineLevel="2">
      <c r="A357" s="46" t="s">
        <v>17</v>
      </c>
      <c r="B357" s="47" t="s">
        <v>77</v>
      </c>
      <c r="C357" s="47" t="s">
        <v>236</v>
      </c>
      <c r="D357" s="47" t="s">
        <v>18</v>
      </c>
      <c r="E357" s="140">
        <v>70000</v>
      </c>
      <c r="F357" s="85">
        <v>70000</v>
      </c>
      <c r="G357" s="106"/>
    </row>
    <row r="358" spans="1:7" ht="18" customHeight="1" outlineLevel="1">
      <c r="A358" s="51" t="s">
        <v>239</v>
      </c>
      <c r="B358" s="47" t="s">
        <v>77</v>
      </c>
      <c r="C358" s="47" t="s">
        <v>238</v>
      </c>
      <c r="D358" s="47" t="s">
        <v>6</v>
      </c>
      <c r="E358" s="140">
        <f t="shared" ref="E358:F360" si="25">E359</f>
        <v>100000</v>
      </c>
      <c r="F358" s="85">
        <f t="shared" si="25"/>
        <v>100000</v>
      </c>
      <c r="G358" s="106"/>
    </row>
    <row r="359" spans="1:7" outlineLevel="2">
      <c r="A359" s="46" t="s">
        <v>78</v>
      </c>
      <c r="B359" s="47" t="s">
        <v>77</v>
      </c>
      <c r="C359" s="47" t="s">
        <v>153</v>
      </c>
      <c r="D359" s="47" t="s">
        <v>6</v>
      </c>
      <c r="E359" s="140">
        <f t="shared" si="25"/>
        <v>100000</v>
      </c>
      <c r="F359" s="85">
        <f t="shared" si="25"/>
        <v>100000</v>
      </c>
      <c r="G359" s="106"/>
    </row>
    <row r="360" spans="1:7" ht="18.75" customHeight="1" outlineLevel="3">
      <c r="A360" s="46" t="s">
        <v>15</v>
      </c>
      <c r="B360" s="47" t="s">
        <v>77</v>
      </c>
      <c r="C360" s="47" t="s">
        <v>153</v>
      </c>
      <c r="D360" s="47" t="s">
        <v>16</v>
      </c>
      <c r="E360" s="140">
        <f t="shared" si="25"/>
        <v>100000</v>
      </c>
      <c r="F360" s="85">
        <f t="shared" si="25"/>
        <v>100000</v>
      </c>
      <c r="G360" s="106"/>
    </row>
    <row r="361" spans="1:7" ht="39" customHeight="1" outlineLevel="4">
      <c r="A361" s="46" t="s">
        <v>17</v>
      </c>
      <c r="B361" s="47" t="s">
        <v>77</v>
      </c>
      <c r="C361" s="47" t="s">
        <v>153</v>
      </c>
      <c r="D361" s="47" t="s">
        <v>18</v>
      </c>
      <c r="E361" s="140">
        <v>100000</v>
      </c>
      <c r="F361" s="85">
        <v>100000</v>
      </c>
      <c r="G361" s="106"/>
    </row>
    <row r="362" spans="1:7" outlineLevel="5">
      <c r="A362" s="46" t="s">
        <v>116</v>
      </c>
      <c r="B362" s="47" t="s">
        <v>117</v>
      </c>
      <c r="C362" s="47" t="s">
        <v>126</v>
      </c>
      <c r="D362" s="47" t="s">
        <v>6</v>
      </c>
      <c r="E362" s="140">
        <f>E363</f>
        <v>19189400</v>
      </c>
      <c r="F362" s="140">
        <f>F363</f>
        <v>19181400</v>
      </c>
      <c r="G362" s="106"/>
    </row>
    <row r="363" spans="1:7" ht="36" outlineLevel="6">
      <c r="A363" s="79" t="s">
        <v>411</v>
      </c>
      <c r="B363" s="62" t="s">
        <v>117</v>
      </c>
      <c r="C363" s="62" t="s">
        <v>138</v>
      </c>
      <c r="D363" s="62" t="s">
        <v>6</v>
      </c>
      <c r="E363" s="140">
        <f>E364</f>
        <v>19189400</v>
      </c>
      <c r="F363" s="85">
        <f>F364</f>
        <v>19181400</v>
      </c>
      <c r="G363" s="106"/>
    </row>
    <row r="364" spans="1:7" s="3" customFormat="1" ht="39.75" customHeight="1">
      <c r="A364" s="49" t="s">
        <v>209</v>
      </c>
      <c r="B364" s="47" t="s">
        <v>117</v>
      </c>
      <c r="C364" s="47" t="s">
        <v>227</v>
      </c>
      <c r="D364" s="47" t="s">
        <v>6</v>
      </c>
      <c r="E364" s="140">
        <f>E365+E372+E379</f>
        <v>19189400</v>
      </c>
      <c r="F364" s="85">
        <f>F365+F372+F379</f>
        <v>19181400</v>
      </c>
      <c r="G364" s="106"/>
    </row>
    <row r="365" spans="1:7" ht="39" customHeight="1" outlineLevel="1">
      <c r="A365" s="46" t="s">
        <v>518</v>
      </c>
      <c r="B365" s="47" t="s">
        <v>117</v>
      </c>
      <c r="C365" s="47" t="s">
        <v>560</v>
      </c>
      <c r="D365" s="47" t="s">
        <v>6</v>
      </c>
      <c r="E365" s="140">
        <f>E366+E368+E370</f>
        <v>3406000</v>
      </c>
      <c r="F365" s="85">
        <f>F366+F368+F370</f>
        <v>3401000</v>
      </c>
      <c r="G365" s="106"/>
    </row>
    <row r="366" spans="1:7" ht="36.75" customHeight="1" outlineLevel="2">
      <c r="A366" s="46" t="s">
        <v>11</v>
      </c>
      <c r="B366" s="47" t="s">
        <v>117</v>
      </c>
      <c r="C366" s="47" t="s">
        <v>560</v>
      </c>
      <c r="D366" s="47" t="s">
        <v>12</v>
      </c>
      <c r="E366" s="140">
        <f>E367</f>
        <v>3121000</v>
      </c>
      <c r="F366" s="85">
        <f>F367</f>
        <v>3121000</v>
      </c>
      <c r="G366" s="106"/>
    </row>
    <row r="367" spans="1:7" ht="18" customHeight="1" outlineLevel="4">
      <c r="A367" s="46" t="s">
        <v>13</v>
      </c>
      <c r="B367" s="47" t="s">
        <v>117</v>
      </c>
      <c r="C367" s="47" t="s">
        <v>560</v>
      </c>
      <c r="D367" s="47" t="s">
        <v>14</v>
      </c>
      <c r="E367" s="140">
        <f>3121000</f>
        <v>3121000</v>
      </c>
      <c r="F367" s="85">
        <f>3121000</f>
        <v>3121000</v>
      </c>
      <c r="G367" s="106"/>
    </row>
    <row r="368" spans="1:7" ht="18" customHeight="1" outlineLevel="5">
      <c r="A368" s="46" t="s">
        <v>15</v>
      </c>
      <c r="B368" s="47" t="s">
        <v>117</v>
      </c>
      <c r="C368" s="47" t="s">
        <v>560</v>
      </c>
      <c r="D368" s="47" t="s">
        <v>16</v>
      </c>
      <c r="E368" s="140">
        <f>E369</f>
        <v>100000</v>
      </c>
      <c r="F368" s="85">
        <f>F369</f>
        <v>100000</v>
      </c>
      <c r="G368" s="106"/>
    </row>
    <row r="369" spans="1:9" ht="36" outlineLevel="6">
      <c r="A369" s="46" t="s">
        <v>17</v>
      </c>
      <c r="B369" s="47" t="s">
        <v>117</v>
      </c>
      <c r="C369" s="47" t="s">
        <v>560</v>
      </c>
      <c r="D369" s="47" t="s">
        <v>18</v>
      </c>
      <c r="E369" s="140">
        <v>100000</v>
      </c>
      <c r="F369" s="85">
        <v>100000</v>
      </c>
      <c r="G369" s="106"/>
    </row>
    <row r="370" spans="1:9" outlineLevel="4">
      <c r="A370" s="46" t="s">
        <v>19</v>
      </c>
      <c r="B370" s="47" t="s">
        <v>117</v>
      </c>
      <c r="C370" s="47" t="s">
        <v>560</v>
      </c>
      <c r="D370" s="47" t="s">
        <v>20</v>
      </c>
      <c r="E370" s="140">
        <f>E371</f>
        <v>185000</v>
      </c>
      <c r="F370" s="85">
        <f>F371</f>
        <v>180000</v>
      </c>
      <c r="G370" s="106"/>
    </row>
    <row r="371" spans="1:9" outlineLevel="5">
      <c r="A371" s="46" t="s">
        <v>21</v>
      </c>
      <c r="B371" s="47" t="s">
        <v>117</v>
      </c>
      <c r="C371" s="47" t="s">
        <v>560</v>
      </c>
      <c r="D371" s="47" t="s">
        <v>22</v>
      </c>
      <c r="E371" s="140">
        <v>185000</v>
      </c>
      <c r="F371" s="85">
        <v>180000</v>
      </c>
      <c r="G371" s="106"/>
    </row>
    <row r="372" spans="1:9" ht="36" outlineLevel="6">
      <c r="A372" s="46" t="s">
        <v>33</v>
      </c>
      <c r="B372" s="47" t="s">
        <v>117</v>
      </c>
      <c r="C372" s="47" t="s">
        <v>154</v>
      </c>
      <c r="D372" s="47" t="s">
        <v>6</v>
      </c>
      <c r="E372" s="140">
        <f>E373+E375+E377</f>
        <v>13932000</v>
      </c>
      <c r="F372" s="85">
        <f>F373+F375+F377</f>
        <v>13929000</v>
      </c>
      <c r="G372" s="106"/>
    </row>
    <row r="373" spans="1:9" s="3" customFormat="1" ht="54.75" customHeight="1">
      <c r="A373" s="46" t="s">
        <v>11</v>
      </c>
      <c r="B373" s="47" t="s">
        <v>117</v>
      </c>
      <c r="C373" s="47" t="s">
        <v>154</v>
      </c>
      <c r="D373" s="47" t="s">
        <v>12</v>
      </c>
      <c r="E373" s="140">
        <f>E374</f>
        <v>11192000</v>
      </c>
      <c r="F373" s="85">
        <f>F374</f>
        <v>11192000</v>
      </c>
      <c r="G373" s="106"/>
    </row>
    <row r="374" spans="1:9">
      <c r="A374" s="46" t="s">
        <v>34</v>
      </c>
      <c r="B374" s="47" t="s">
        <v>117</v>
      </c>
      <c r="C374" s="47" t="s">
        <v>154</v>
      </c>
      <c r="D374" s="47" t="s">
        <v>35</v>
      </c>
      <c r="E374" s="140">
        <v>11192000</v>
      </c>
      <c r="F374" s="85">
        <v>11192000</v>
      </c>
      <c r="G374" s="106"/>
    </row>
    <row r="375" spans="1:9" ht="18" customHeight="1">
      <c r="A375" s="46" t="s">
        <v>15</v>
      </c>
      <c r="B375" s="47" t="s">
        <v>117</v>
      </c>
      <c r="C375" s="47" t="s">
        <v>154</v>
      </c>
      <c r="D375" s="47" t="s">
        <v>16</v>
      </c>
      <c r="E375" s="140">
        <f>E376</f>
        <v>2700000</v>
      </c>
      <c r="F375" s="85">
        <f>F376</f>
        <v>2700000</v>
      </c>
      <c r="G375" s="106"/>
    </row>
    <row r="376" spans="1:9" ht="36">
      <c r="A376" s="46" t="s">
        <v>17</v>
      </c>
      <c r="B376" s="47" t="s">
        <v>117</v>
      </c>
      <c r="C376" s="47" t="s">
        <v>154</v>
      </c>
      <c r="D376" s="47" t="s">
        <v>18</v>
      </c>
      <c r="E376" s="140">
        <v>2700000</v>
      </c>
      <c r="F376" s="85">
        <v>2700000</v>
      </c>
      <c r="G376" s="106"/>
      <c r="H376" s="72"/>
      <c r="I376" s="72"/>
    </row>
    <row r="377" spans="1:9">
      <c r="A377" s="46" t="s">
        <v>19</v>
      </c>
      <c r="B377" s="47" t="s">
        <v>117</v>
      </c>
      <c r="C377" s="47" t="s">
        <v>154</v>
      </c>
      <c r="D377" s="47" t="s">
        <v>20</v>
      </c>
      <c r="E377" s="140">
        <f>E378</f>
        <v>40000</v>
      </c>
      <c r="F377" s="85">
        <f>F378</f>
        <v>37000</v>
      </c>
      <c r="G377" s="106"/>
      <c r="H377" s="72"/>
      <c r="I377" s="72"/>
    </row>
    <row r="378" spans="1:9">
      <c r="A378" s="46" t="s">
        <v>21</v>
      </c>
      <c r="B378" s="47" t="s">
        <v>117</v>
      </c>
      <c r="C378" s="47" t="s">
        <v>154</v>
      </c>
      <c r="D378" s="47" t="s">
        <v>22</v>
      </c>
      <c r="E378" s="140">
        <v>40000</v>
      </c>
      <c r="F378" s="85">
        <v>37000</v>
      </c>
      <c r="G378" s="106"/>
      <c r="H378" s="72"/>
      <c r="I378" s="72"/>
    </row>
    <row r="379" spans="1:9" ht="39" customHeight="1">
      <c r="A379" s="51" t="s">
        <v>36</v>
      </c>
      <c r="B379" s="47" t="s">
        <v>117</v>
      </c>
      <c r="C379" s="47" t="s">
        <v>155</v>
      </c>
      <c r="D379" s="47" t="s">
        <v>6</v>
      </c>
      <c r="E379" s="140">
        <f>E380</f>
        <v>1851400</v>
      </c>
      <c r="F379" s="85">
        <f>F380</f>
        <v>1851400</v>
      </c>
      <c r="G379" s="106"/>
      <c r="H379" s="72"/>
      <c r="I379" s="72"/>
    </row>
    <row r="380" spans="1:9" ht="36">
      <c r="A380" s="46" t="s">
        <v>37</v>
      </c>
      <c r="B380" s="47" t="s">
        <v>117</v>
      </c>
      <c r="C380" s="47" t="s">
        <v>155</v>
      </c>
      <c r="D380" s="47" t="s">
        <v>38</v>
      </c>
      <c r="E380" s="140">
        <f>E381</f>
        <v>1851400</v>
      </c>
      <c r="F380" s="85">
        <f>F381</f>
        <v>1851400</v>
      </c>
      <c r="G380" s="106"/>
      <c r="H380" s="72"/>
      <c r="I380" s="72"/>
    </row>
    <row r="381" spans="1:9">
      <c r="A381" s="46" t="s">
        <v>39</v>
      </c>
      <c r="B381" s="47" t="s">
        <v>117</v>
      </c>
      <c r="C381" s="47" t="s">
        <v>155</v>
      </c>
      <c r="D381" s="47" t="s">
        <v>40</v>
      </c>
      <c r="E381" s="140">
        <v>1851400</v>
      </c>
      <c r="F381" s="85">
        <v>1851400</v>
      </c>
      <c r="G381" s="106"/>
      <c r="H381" s="72"/>
      <c r="I381" s="72"/>
    </row>
    <row r="382" spans="1:9" ht="17.399999999999999">
      <c r="A382" s="44" t="s">
        <v>79</v>
      </c>
      <c r="B382" s="45" t="s">
        <v>80</v>
      </c>
      <c r="C382" s="45" t="s">
        <v>126</v>
      </c>
      <c r="D382" s="45" t="s">
        <v>6</v>
      </c>
      <c r="E382" s="139">
        <f>E383</f>
        <v>25128948.490000002</v>
      </c>
      <c r="F382" s="89">
        <f>F383</f>
        <v>25672291.100000001</v>
      </c>
      <c r="G382" s="107">
        <f>'прил 12'!F520</f>
        <v>25128948.490000002</v>
      </c>
      <c r="H382" s="107">
        <f>'прил 12'!G520</f>
        <v>25672291.100000001</v>
      </c>
      <c r="I382" s="72"/>
    </row>
    <row r="383" spans="1:9">
      <c r="A383" s="46" t="s">
        <v>81</v>
      </c>
      <c r="B383" s="47" t="s">
        <v>82</v>
      </c>
      <c r="C383" s="47" t="s">
        <v>126</v>
      </c>
      <c r="D383" s="47" t="s">
        <v>6</v>
      </c>
      <c r="E383" s="140">
        <f>E384</f>
        <v>25128948.490000002</v>
      </c>
      <c r="F383" s="85">
        <f>F384</f>
        <v>25672291.100000001</v>
      </c>
      <c r="G383" s="106"/>
      <c r="H383" s="72"/>
      <c r="I383" s="72"/>
    </row>
    <row r="384" spans="1:9" ht="39.75" customHeight="1">
      <c r="A384" s="79" t="s">
        <v>375</v>
      </c>
      <c r="B384" s="62" t="s">
        <v>82</v>
      </c>
      <c r="C384" s="62" t="s">
        <v>136</v>
      </c>
      <c r="D384" s="62" t="s">
        <v>6</v>
      </c>
      <c r="E384" s="140">
        <f>E385+E399+E389</f>
        <v>25128948.490000002</v>
      </c>
      <c r="F384" s="140">
        <f>F385+F399+F389</f>
        <v>25672291.100000001</v>
      </c>
      <c r="G384" s="106"/>
      <c r="H384" s="72"/>
      <c r="I384" s="72"/>
    </row>
    <row r="385" spans="1:9" ht="36">
      <c r="A385" s="46" t="s">
        <v>376</v>
      </c>
      <c r="B385" s="47" t="s">
        <v>82</v>
      </c>
      <c r="C385" s="47" t="s">
        <v>228</v>
      </c>
      <c r="D385" s="47" t="s">
        <v>6</v>
      </c>
      <c r="E385" s="140">
        <f>E396+E393+E386</f>
        <v>7913005</v>
      </c>
      <c r="F385" s="140">
        <f>F396+F393+F386</f>
        <v>7913005</v>
      </c>
      <c r="G385" s="106"/>
      <c r="H385" s="72"/>
      <c r="I385" s="72"/>
    </row>
    <row r="386" spans="1:9" ht="39.75" customHeight="1">
      <c r="A386" s="51" t="s">
        <v>84</v>
      </c>
      <c r="B386" s="47" t="s">
        <v>82</v>
      </c>
      <c r="C386" s="47" t="s">
        <v>141</v>
      </c>
      <c r="D386" s="47" t="s">
        <v>6</v>
      </c>
      <c r="E386" s="140">
        <f>E387</f>
        <v>7740500</v>
      </c>
      <c r="F386" s="85">
        <f>F387</f>
        <v>7740500</v>
      </c>
      <c r="G386" s="106"/>
      <c r="H386" s="72"/>
      <c r="I386" s="72"/>
    </row>
    <row r="387" spans="1:9" ht="36">
      <c r="A387" s="46" t="s">
        <v>37</v>
      </c>
      <c r="B387" s="47" t="s">
        <v>82</v>
      </c>
      <c r="C387" s="47" t="s">
        <v>141</v>
      </c>
      <c r="D387" s="47" t="s">
        <v>38</v>
      </c>
      <c r="E387" s="140">
        <f>E388</f>
        <v>7740500</v>
      </c>
      <c r="F387" s="85">
        <f>F388</f>
        <v>7740500</v>
      </c>
      <c r="G387" s="106"/>
      <c r="H387" s="72"/>
      <c r="I387" s="72"/>
    </row>
    <row r="388" spans="1:9">
      <c r="A388" s="46" t="s">
        <v>74</v>
      </c>
      <c r="B388" s="47" t="s">
        <v>82</v>
      </c>
      <c r="C388" s="47" t="s">
        <v>141</v>
      </c>
      <c r="D388" s="47" t="s">
        <v>75</v>
      </c>
      <c r="E388" s="140">
        <v>7740500</v>
      </c>
      <c r="F388" s="85">
        <v>7740500</v>
      </c>
      <c r="G388" s="106"/>
      <c r="H388" s="72"/>
      <c r="I388" s="72"/>
    </row>
    <row r="389" spans="1:9" ht="36">
      <c r="A389" s="46" t="s">
        <v>706</v>
      </c>
      <c r="B389" s="47" t="s">
        <v>82</v>
      </c>
      <c r="C389" s="47" t="s">
        <v>705</v>
      </c>
      <c r="D389" s="47" t="s">
        <v>6</v>
      </c>
      <c r="E389" s="140">
        <f t="shared" ref="E389:F391" si="26">E390</f>
        <v>16544943.49</v>
      </c>
      <c r="F389" s="140">
        <f t="shared" si="26"/>
        <v>17088286.100000001</v>
      </c>
      <c r="G389" s="106"/>
      <c r="H389" s="72"/>
      <c r="I389" s="72"/>
    </row>
    <row r="390" spans="1:9" ht="36">
      <c r="A390" s="51" t="s">
        <v>84</v>
      </c>
      <c r="B390" s="47" t="s">
        <v>82</v>
      </c>
      <c r="C390" s="47" t="s">
        <v>704</v>
      </c>
      <c r="D390" s="47" t="s">
        <v>6</v>
      </c>
      <c r="E390" s="140">
        <f t="shared" si="26"/>
        <v>16544943.49</v>
      </c>
      <c r="F390" s="140">
        <f t="shared" si="26"/>
        <v>17088286.100000001</v>
      </c>
      <c r="G390" s="106"/>
      <c r="H390" s="72"/>
      <c r="I390" s="72"/>
    </row>
    <row r="391" spans="1:9" ht="36">
      <c r="A391" s="46" t="s">
        <v>37</v>
      </c>
      <c r="B391" s="47" t="s">
        <v>82</v>
      </c>
      <c r="C391" s="47" t="s">
        <v>704</v>
      </c>
      <c r="D391" s="47" t="s">
        <v>38</v>
      </c>
      <c r="E391" s="140">
        <f t="shared" si="26"/>
        <v>16544943.49</v>
      </c>
      <c r="F391" s="140">
        <f t="shared" si="26"/>
        <v>17088286.100000001</v>
      </c>
      <c r="G391" s="106"/>
      <c r="H391" s="72"/>
      <c r="I391" s="72"/>
    </row>
    <row r="392" spans="1:9">
      <c r="A392" s="46" t="s">
        <v>74</v>
      </c>
      <c r="B392" s="47" t="s">
        <v>82</v>
      </c>
      <c r="C392" s="47" t="s">
        <v>704</v>
      </c>
      <c r="D392" s="47" t="s">
        <v>75</v>
      </c>
      <c r="E392" s="140">
        <f>16530943.49+14000</f>
        <v>16544943.49</v>
      </c>
      <c r="F392" s="140">
        <f>17119381.34-31095.24</f>
        <v>17088286.100000001</v>
      </c>
      <c r="G392" s="106"/>
      <c r="H392" s="72"/>
      <c r="I392" s="72"/>
    </row>
    <row r="393" spans="1:9" ht="55.5" customHeight="1">
      <c r="A393" s="29" t="s">
        <v>400</v>
      </c>
      <c r="B393" s="47" t="s">
        <v>82</v>
      </c>
      <c r="C393" s="47" t="s">
        <v>297</v>
      </c>
      <c r="D393" s="47" t="s">
        <v>6</v>
      </c>
      <c r="E393" s="140">
        <f>E394</f>
        <v>168005</v>
      </c>
      <c r="F393" s="140">
        <f>F394</f>
        <v>168005</v>
      </c>
      <c r="G393" s="106"/>
      <c r="H393" s="72"/>
      <c r="I393" s="72"/>
    </row>
    <row r="394" spans="1:9" ht="36">
      <c r="A394" s="46" t="s">
        <v>37</v>
      </c>
      <c r="B394" s="47" t="s">
        <v>82</v>
      </c>
      <c r="C394" s="47" t="s">
        <v>297</v>
      </c>
      <c r="D394" s="47" t="s">
        <v>38</v>
      </c>
      <c r="E394" s="140">
        <f>E395</f>
        <v>168005</v>
      </c>
      <c r="F394" s="140">
        <f>F395</f>
        <v>168005</v>
      </c>
      <c r="G394" s="106"/>
      <c r="H394" s="72"/>
      <c r="I394" s="72"/>
    </row>
    <row r="395" spans="1:9">
      <c r="A395" s="46" t="s">
        <v>74</v>
      </c>
      <c r="B395" s="47" t="s">
        <v>82</v>
      </c>
      <c r="C395" s="47" t="s">
        <v>297</v>
      </c>
      <c r="D395" s="47" t="s">
        <v>75</v>
      </c>
      <c r="E395" s="140">
        <v>168005</v>
      </c>
      <c r="F395" s="85">
        <v>168005</v>
      </c>
      <c r="G395" s="106"/>
      <c r="H395" s="72"/>
      <c r="I395" s="72"/>
    </row>
    <row r="396" spans="1:9" ht="58.5" customHeight="1">
      <c r="A396" s="46" t="s">
        <v>310</v>
      </c>
      <c r="B396" s="47" t="s">
        <v>82</v>
      </c>
      <c r="C396" s="47" t="s">
        <v>311</v>
      </c>
      <c r="D396" s="47" t="s">
        <v>6</v>
      </c>
      <c r="E396" s="140">
        <f>E397</f>
        <v>4500</v>
      </c>
      <c r="F396" s="85">
        <f>F397</f>
        <v>4500</v>
      </c>
      <c r="G396" s="106"/>
      <c r="H396" s="72"/>
      <c r="I396" s="72"/>
    </row>
    <row r="397" spans="1:9" ht="36">
      <c r="A397" s="46" t="s">
        <v>37</v>
      </c>
      <c r="B397" s="47" t="s">
        <v>82</v>
      </c>
      <c r="C397" s="47" t="s">
        <v>311</v>
      </c>
      <c r="D397" s="47" t="s">
        <v>38</v>
      </c>
      <c r="E397" s="140">
        <f>E398</f>
        <v>4500</v>
      </c>
      <c r="F397" s="85">
        <f>F398</f>
        <v>4500</v>
      </c>
      <c r="G397" s="106"/>
      <c r="H397" s="72"/>
      <c r="I397" s="72"/>
    </row>
    <row r="398" spans="1:9">
      <c r="A398" s="46" t="s">
        <v>74</v>
      </c>
      <c r="B398" s="47" t="s">
        <v>82</v>
      </c>
      <c r="C398" s="47" t="s">
        <v>311</v>
      </c>
      <c r="D398" s="47" t="s">
        <v>75</v>
      </c>
      <c r="E398" s="140">
        <v>4500</v>
      </c>
      <c r="F398" s="85">
        <v>4500</v>
      </c>
      <c r="G398" s="106"/>
      <c r="H398" s="72"/>
      <c r="I398" s="72"/>
    </row>
    <row r="399" spans="1:9" ht="21" customHeight="1">
      <c r="A399" s="46" t="s">
        <v>211</v>
      </c>
      <c r="B399" s="47" t="s">
        <v>82</v>
      </c>
      <c r="C399" s="47" t="s">
        <v>230</v>
      </c>
      <c r="D399" s="47" t="s">
        <v>6</v>
      </c>
      <c r="E399" s="140">
        <f>E400</f>
        <v>671000</v>
      </c>
      <c r="F399" s="85">
        <f>F400</f>
        <v>671000</v>
      </c>
      <c r="G399" s="106"/>
      <c r="H399" s="72"/>
      <c r="I399" s="72"/>
    </row>
    <row r="400" spans="1:9">
      <c r="A400" s="46" t="s">
        <v>83</v>
      </c>
      <c r="B400" s="47" t="s">
        <v>82</v>
      </c>
      <c r="C400" s="47" t="s">
        <v>140</v>
      </c>
      <c r="D400" s="47" t="s">
        <v>6</v>
      </c>
      <c r="E400" s="140">
        <f>E401</f>
        <v>671000</v>
      </c>
      <c r="F400" s="85">
        <f>F401</f>
        <v>671000</v>
      </c>
      <c r="G400" s="106"/>
      <c r="H400" s="72"/>
      <c r="I400" s="72"/>
    </row>
    <row r="401" spans="1:9" ht="36">
      <c r="A401" s="46" t="s">
        <v>37</v>
      </c>
      <c r="B401" s="47" t="s">
        <v>82</v>
      </c>
      <c r="C401" s="47" t="s">
        <v>140</v>
      </c>
      <c r="D401" s="47" t="s">
        <v>38</v>
      </c>
      <c r="E401" s="140">
        <f>E402+E403</f>
        <v>671000</v>
      </c>
      <c r="F401" s="85">
        <f>F402+F403</f>
        <v>671000</v>
      </c>
      <c r="G401" s="106"/>
      <c r="H401" s="72"/>
      <c r="I401" s="72"/>
    </row>
    <row r="402" spans="1:9">
      <c r="A402" s="46" t="s">
        <v>74</v>
      </c>
      <c r="B402" s="47" t="s">
        <v>82</v>
      </c>
      <c r="C402" s="47" t="s">
        <v>140</v>
      </c>
      <c r="D402" s="47" t="s">
        <v>75</v>
      </c>
      <c r="E402" s="140">
        <v>557000</v>
      </c>
      <c r="F402" s="85">
        <v>557000</v>
      </c>
      <c r="G402" s="106"/>
      <c r="H402" s="72"/>
      <c r="I402" s="72"/>
    </row>
    <row r="403" spans="1:9" ht="34.5" customHeight="1">
      <c r="A403" s="130" t="s">
        <v>377</v>
      </c>
      <c r="B403" s="47" t="s">
        <v>82</v>
      </c>
      <c r="C403" s="47" t="s">
        <v>140</v>
      </c>
      <c r="D403" s="47" t="s">
        <v>253</v>
      </c>
      <c r="E403" s="140">
        <v>114000</v>
      </c>
      <c r="F403" s="85">
        <v>114000</v>
      </c>
      <c r="G403" s="106"/>
      <c r="H403" s="72"/>
      <c r="I403" s="72"/>
    </row>
    <row r="404" spans="1:9" ht="17.399999999999999">
      <c r="A404" s="44" t="s">
        <v>85</v>
      </c>
      <c r="B404" s="45" t="s">
        <v>86</v>
      </c>
      <c r="C404" s="45" t="s">
        <v>126</v>
      </c>
      <c r="D404" s="45" t="s">
        <v>6</v>
      </c>
      <c r="E404" s="139">
        <f>E405+E430+E410</f>
        <v>44658747.980000004</v>
      </c>
      <c r="F404" s="89">
        <f>F405+F430+F410</f>
        <v>44848642.740000002</v>
      </c>
      <c r="G404" s="107">
        <f>'прил 12'!F521</f>
        <v>44658747.980000004</v>
      </c>
      <c r="H404" s="107">
        <f>'прил 12'!G521</f>
        <v>44848642.740000002</v>
      </c>
      <c r="I404" s="72"/>
    </row>
    <row r="405" spans="1:9">
      <c r="A405" s="46" t="s">
        <v>87</v>
      </c>
      <c r="B405" s="47" t="s">
        <v>88</v>
      </c>
      <c r="C405" s="47" t="s">
        <v>126</v>
      </c>
      <c r="D405" s="47" t="s">
        <v>6</v>
      </c>
      <c r="E405" s="140">
        <f t="shared" ref="E405:F408" si="27">E406</f>
        <v>5301675.24</v>
      </c>
      <c r="F405" s="85">
        <f t="shared" si="27"/>
        <v>5301675.24</v>
      </c>
      <c r="G405" s="106"/>
      <c r="H405" s="72"/>
      <c r="I405" s="72"/>
    </row>
    <row r="406" spans="1:9">
      <c r="A406" s="46" t="s">
        <v>198</v>
      </c>
      <c r="B406" s="47" t="s">
        <v>88</v>
      </c>
      <c r="C406" s="47" t="s">
        <v>127</v>
      </c>
      <c r="D406" s="47" t="s">
        <v>6</v>
      </c>
      <c r="E406" s="140">
        <f t="shared" si="27"/>
        <v>5301675.24</v>
      </c>
      <c r="F406" s="85">
        <f t="shared" si="27"/>
        <v>5301675.24</v>
      </c>
      <c r="G406" s="106"/>
      <c r="H406" s="72"/>
      <c r="I406" s="72"/>
    </row>
    <row r="407" spans="1:9">
      <c r="A407" s="46" t="s">
        <v>89</v>
      </c>
      <c r="B407" s="47" t="s">
        <v>88</v>
      </c>
      <c r="C407" s="47" t="s">
        <v>142</v>
      </c>
      <c r="D407" s="47" t="s">
        <v>6</v>
      </c>
      <c r="E407" s="140">
        <f t="shared" si="27"/>
        <v>5301675.24</v>
      </c>
      <c r="F407" s="85">
        <f t="shared" si="27"/>
        <v>5301675.24</v>
      </c>
      <c r="G407" s="106"/>
      <c r="H407" s="72"/>
      <c r="I407" s="72"/>
    </row>
    <row r="408" spans="1:9">
      <c r="A408" s="46" t="s">
        <v>90</v>
      </c>
      <c r="B408" s="47" t="s">
        <v>88</v>
      </c>
      <c r="C408" s="47" t="s">
        <v>142</v>
      </c>
      <c r="D408" s="47" t="s">
        <v>91</v>
      </c>
      <c r="E408" s="140">
        <f t="shared" si="27"/>
        <v>5301675.24</v>
      </c>
      <c r="F408" s="85">
        <f t="shared" si="27"/>
        <v>5301675.24</v>
      </c>
      <c r="G408" s="106"/>
      <c r="H408" s="72"/>
      <c r="I408" s="72"/>
    </row>
    <row r="409" spans="1:9">
      <c r="A409" s="46" t="s">
        <v>92</v>
      </c>
      <c r="B409" s="47" t="s">
        <v>88</v>
      </c>
      <c r="C409" s="47" t="s">
        <v>142</v>
      </c>
      <c r="D409" s="47" t="s">
        <v>93</v>
      </c>
      <c r="E409" s="140">
        <v>5301675.24</v>
      </c>
      <c r="F409" s="85">
        <v>5301675.24</v>
      </c>
      <c r="G409" s="106"/>
      <c r="H409" s="72"/>
      <c r="I409" s="72"/>
    </row>
    <row r="410" spans="1:9">
      <c r="A410" s="46" t="s">
        <v>94</v>
      </c>
      <c r="B410" s="47" t="s">
        <v>95</v>
      </c>
      <c r="C410" s="47" t="s">
        <v>126</v>
      </c>
      <c r="D410" s="47" t="s">
        <v>6</v>
      </c>
      <c r="E410" s="140">
        <f>E411+E416+E421+E426</f>
        <v>3454383.03</v>
      </c>
      <c r="F410" s="85">
        <f>F411+F416+F421+F426</f>
        <v>3512737.58</v>
      </c>
      <c r="G410" s="106"/>
      <c r="H410" s="72"/>
      <c r="I410" s="72"/>
    </row>
    <row r="411" spans="1:9" ht="36">
      <c r="A411" s="79" t="s">
        <v>402</v>
      </c>
      <c r="B411" s="62" t="s">
        <v>95</v>
      </c>
      <c r="C411" s="62" t="s">
        <v>138</v>
      </c>
      <c r="D411" s="62" t="s">
        <v>6</v>
      </c>
      <c r="E411" s="140">
        <f t="shared" ref="E411:F414" si="28">E412</f>
        <v>2460000</v>
      </c>
      <c r="F411" s="85">
        <f t="shared" si="28"/>
        <v>2460000</v>
      </c>
      <c r="G411" s="106"/>
      <c r="H411" s="72"/>
      <c r="I411" s="72"/>
    </row>
    <row r="412" spans="1:9">
      <c r="A412" s="49" t="s">
        <v>475</v>
      </c>
      <c r="B412" s="47" t="s">
        <v>95</v>
      </c>
      <c r="C412" s="47" t="s">
        <v>476</v>
      </c>
      <c r="D412" s="47" t="s">
        <v>6</v>
      </c>
      <c r="E412" s="140">
        <f t="shared" si="28"/>
        <v>2460000</v>
      </c>
      <c r="F412" s="85">
        <f t="shared" si="28"/>
        <v>2460000</v>
      </c>
      <c r="G412" s="106"/>
      <c r="H412" s="72"/>
      <c r="I412" s="72"/>
    </row>
    <row r="413" spans="1:9" ht="78.75" customHeight="1">
      <c r="A413" s="29" t="s">
        <v>412</v>
      </c>
      <c r="B413" s="47" t="s">
        <v>95</v>
      </c>
      <c r="C413" s="47" t="s">
        <v>477</v>
      </c>
      <c r="D413" s="47" t="s">
        <v>6</v>
      </c>
      <c r="E413" s="140">
        <f t="shared" si="28"/>
        <v>2460000</v>
      </c>
      <c r="F413" s="85">
        <f t="shared" si="28"/>
        <v>2460000</v>
      </c>
      <c r="G413" s="106"/>
      <c r="H413" s="72"/>
      <c r="I413" s="72"/>
    </row>
    <row r="414" spans="1:9">
      <c r="A414" s="46" t="s">
        <v>90</v>
      </c>
      <c r="B414" s="47" t="s">
        <v>95</v>
      </c>
      <c r="C414" s="47" t="s">
        <v>477</v>
      </c>
      <c r="D414" s="47" t="s">
        <v>91</v>
      </c>
      <c r="E414" s="140">
        <f t="shared" si="28"/>
        <v>2460000</v>
      </c>
      <c r="F414" s="85">
        <f t="shared" si="28"/>
        <v>2460000</v>
      </c>
      <c r="G414" s="106"/>
      <c r="H414" s="72"/>
      <c r="I414" s="72"/>
    </row>
    <row r="415" spans="1:9" ht="36">
      <c r="A415" s="46" t="s">
        <v>97</v>
      </c>
      <c r="B415" s="47" t="s">
        <v>95</v>
      </c>
      <c r="C415" s="47" t="s">
        <v>477</v>
      </c>
      <c r="D415" s="47" t="s">
        <v>98</v>
      </c>
      <c r="E415" s="140">
        <v>2460000</v>
      </c>
      <c r="F415" s="85">
        <v>2460000</v>
      </c>
      <c r="G415" s="106"/>
      <c r="H415" s="72"/>
      <c r="I415" s="72"/>
    </row>
    <row r="416" spans="1:9" ht="35.25" customHeight="1">
      <c r="A416" s="143" t="s">
        <v>378</v>
      </c>
      <c r="B416" s="62" t="s">
        <v>95</v>
      </c>
      <c r="C416" s="62" t="s">
        <v>129</v>
      </c>
      <c r="D416" s="62" t="s">
        <v>6</v>
      </c>
      <c r="E416" s="140">
        <f t="shared" ref="E416:F419" si="29">E417</f>
        <v>200000</v>
      </c>
      <c r="F416" s="85">
        <f t="shared" si="29"/>
        <v>200000</v>
      </c>
      <c r="G416" s="106"/>
      <c r="H416" s="72"/>
      <c r="I416" s="72"/>
    </row>
    <row r="417" spans="1:9" ht="33" customHeight="1">
      <c r="A417" s="130" t="s">
        <v>379</v>
      </c>
      <c r="B417" s="47" t="s">
        <v>95</v>
      </c>
      <c r="C417" s="47" t="s">
        <v>421</v>
      </c>
      <c r="D417" s="47" t="s">
        <v>6</v>
      </c>
      <c r="E417" s="140">
        <f t="shared" si="29"/>
        <v>200000</v>
      </c>
      <c r="F417" s="85">
        <f t="shared" si="29"/>
        <v>200000</v>
      </c>
      <c r="G417" s="106"/>
      <c r="H417" s="72"/>
      <c r="I417" s="72"/>
    </row>
    <row r="418" spans="1:9" ht="36">
      <c r="A418" s="46" t="s">
        <v>99</v>
      </c>
      <c r="B418" s="47" t="s">
        <v>95</v>
      </c>
      <c r="C418" s="47" t="s">
        <v>424</v>
      </c>
      <c r="D418" s="47" t="s">
        <v>6</v>
      </c>
      <c r="E418" s="140">
        <f t="shared" si="29"/>
        <v>200000</v>
      </c>
      <c r="F418" s="85">
        <f t="shared" si="29"/>
        <v>200000</v>
      </c>
      <c r="G418" s="106"/>
      <c r="H418" s="72"/>
      <c r="I418" s="72"/>
    </row>
    <row r="419" spans="1:9">
      <c r="A419" s="46" t="s">
        <v>90</v>
      </c>
      <c r="B419" s="47" t="s">
        <v>95</v>
      </c>
      <c r="C419" s="47" t="s">
        <v>424</v>
      </c>
      <c r="D419" s="47" t="s">
        <v>91</v>
      </c>
      <c r="E419" s="140">
        <f t="shared" si="29"/>
        <v>200000</v>
      </c>
      <c r="F419" s="85">
        <f t="shared" si="29"/>
        <v>200000</v>
      </c>
      <c r="G419" s="106"/>
      <c r="H419" s="72"/>
      <c r="I419" s="72"/>
    </row>
    <row r="420" spans="1:9" ht="36">
      <c r="A420" s="46" t="s">
        <v>97</v>
      </c>
      <c r="B420" s="47" t="s">
        <v>95</v>
      </c>
      <c r="C420" s="47" t="s">
        <v>424</v>
      </c>
      <c r="D420" s="47" t="s">
        <v>98</v>
      </c>
      <c r="E420" s="140">
        <v>200000</v>
      </c>
      <c r="F420" s="85">
        <v>200000</v>
      </c>
      <c r="G420" s="106"/>
      <c r="H420" s="72"/>
      <c r="I420" s="72"/>
    </row>
    <row r="421" spans="1:9" ht="38.25" customHeight="1">
      <c r="A421" s="79" t="s">
        <v>380</v>
      </c>
      <c r="B421" s="62" t="s">
        <v>95</v>
      </c>
      <c r="C421" s="62" t="s">
        <v>381</v>
      </c>
      <c r="D421" s="62" t="s">
        <v>6</v>
      </c>
      <c r="E421" s="140">
        <f t="shared" ref="E421:F424" si="30">E422</f>
        <v>763383.02999999991</v>
      </c>
      <c r="F421" s="85">
        <f t="shared" si="30"/>
        <v>802737.58</v>
      </c>
      <c r="G421" s="106"/>
      <c r="H421" s="72"/>
      <c r="I421" s="72"/>
    </row>
    <row r="422" spans="1:9" ht="39" customHeight="1">
      <c r="A422" s="46" t="s">
        <v>401</v>
      </c>
      <c r="B422" s="47" t="s">
        <v>95</v>
      </c>
      <c r="C422" s="47" t="s">
        <v>382</v>
      </c>
      <c r="D422" s="47" t="s">
        <v>6</v>
      </c>
      <c r="E422" s="140">
        <f t="shared" si="30"/>
        <v>763383.02999999991</v>
      </c>
      <c r="F422" s="85">
        <f t="shared" si="30"/>
        <v>802737.58</v>
      </c>
      <c r="G422" s="106"/>
      <c r="H422" s="72"/>
      <c r="I422" s="72"/>
    </row>
    <row r="423" spans="1:9" ht="36">
      <c r="A423" s="46" t="s">
        <v>96</v>
      </c>
      <c r="B423" s="47" t="s">
        <v>95</v>
      </c>
      <c r="C423" s="47" t="s">
        <v>383</v>
      </c>
      <c r="D423" s="47" t="s">
        <v>6</v>
      </c>
      <c r="E423" s="140">
        <f t="shared" si="30"/>
        <v>763383.02999999991</v>
      </c>
      <c r="F423" s="85">
        <f t="shared" si="30"/>
        <v>802737.58</v>
      </c>
      <c r="G423" s="106"/>
      <c r="H423" s="72"/>
      <c r="I423" s="72"/>
    </row>
    <row r="424" spans="1:9">
      <c r="A424" s="46" t="s">
        <v>90</v>
      </c>
      <c r="B424" s="47" t="s">
        <v>95</v>
      </c>
      <c r="C424" s="47" t="s">
        <v>383</v>
      </c>
      <c r="D424" s="47" t="s">
        <v>91</v>
      </c>
      <c r="E424" s="140">
        <f t="shared" si="30"/>
        <v>763383.02999999991</v>
      </c>
      <c r="F424" s="85">
        <f t="shared" si="30"/>
        <v>802737.58</v>
      </c>
      <c r="G424" s="106"/>
      <c r="H424" s="72"/>
      <c r="I424" s="72"/>
    </row>
    <row r="425" spans="1:9" ht="36">
      <c r="A425" s="46" t="s">
        <v>97</v>
      </c>
      <c r="B425" s="47" t="s">
        <v>95</v>
      </c>
      <c r="C425" s="47" t="s">
        <v>383</v>
      </c>
      <c r="D425" s="47" t="s">
        <v>98</v>
      </c>
      <c r="E425" s="140">
        <f>750536.94+12846.09</f>
        <v>763383.02999999991</v>
      </c>
      <c r="F425" s="85">
        <f>764472+38265.58</f>
        <v>802737.58</v>
      </c>
      <c r="G425" s="106"/>
      <c r="H425" s="72"/>
      <c r="I425" s="72"/>
    </row>
    <row r="426" spans="1:9" ht="18.75" customHeight="1">
      <c r="A426" s="46" t="s">
        <v>132</v>
      </c>
      <c r="B426" s="47" t="s">
        <v>95</v>
      </c>
      <c r="C426" s="47" t="s">
        <v>127</v>
      </c>
      <c r="D426" s="47" t="s">
        <v>6</v>
      </c>
      <c r="E426" s="140">
        <f t="shared" ref="E426:F428" si="31">E427</f>
        <v>31000</v>
      </c>
      <c r="F426" s="85">
        <f t="shared" si="31"/>
        <v>50000</v>
      </c>
      <c r="G426" s="106"/>
      <c r="H426" s="72"/>
      <c r="I426" s="72"/>
    </row>
    <row r="427" spans="1:9" ht="18.75" customHeight="1">
      <c r="A427" s="46" t="s">
        <v>551</v>
      </c>
      <c r="B427" s="47" t="s">
        <v>95</v>
      </c>
      <c r="C427" s="47" t="s">
        <v>564</v>
      </c>
      <c r="D427" s="47" t="s">
        <v>6</v>
      </c>
      <c r="E427" s="140">
        <f t="shared" si="31"/>
        <v>31000</v>
      </c>
      <c r="F427" s="85">
        <f t="shared" si="31"/>
        <v>50000</v>
      </c>
      <c r="G427" s="106"/>
      <c r="H427" s="72"/>
      <c r="I427" s="72"/>
    </row>
    <row r="428" spans="1:9">
      <c r="A428" s="46" t="s">
        <v>90</v>
      </c>
      <c r="B428" s="47" t="s">
        <v>95</v>
      </c>
      <c r="C428" s="47" t="s">
        <v>564</v>
      </c>
      <c r="D428" s="47" t="s">
        <v>91</v>
      </c>
      <c r="E428" s="140">
        <f t="shared" si="31"/>
        <v>31000</v>
      </c>
      <c r="F428" s="85">
        <f t="shared" si="31"/>
        <v>50000</v>
      </c>
      <c r="G428" s="106"/>
      <c r="H428" s="72"/>
      <c r="I428" s="72"/>
    </row>
    <row r="429" spans="1:9">
      <c r="A429" s="46" t="s">
        <v>312</v>
      </c>
      <c r="B429" s="47" t="s">
        <v>95</v>
      </c>
      <c r="C429" s="47" t="s">
        <v>564</v>
      </c>
      <c r="D429" s="47" t="s">
        <v>313</v>
      </c>
      <c r="E429" s="140">
        <v>31000</v>
      </c>
      <c r="F429" s="85">
        <v>50000</v>
      </c>
      <c r="G429" s="106"/>
      <c r="H429" s="72"/>
      <c r="I429" s="72"/>
    </row>
    <row r="430" spans="1:9">
      <c r="A430" s="46" t="s">
        <v>123</v>
      </c>
      <c r="B430" s="47" t="s">
        <v>124</v>
      </c>
      <c r="C430" s="47" t="s">
        <v>126</v>
      </c>
      <c r="D430" s="47" t="s">
        <v>6</v>
      </c>
      <c r="E430" s="140">
        <f>E431+E437</f>
        <v>35902689.710000001</v>
      </c>
      <c r="F430" s="85">
        <f>F431+F437</f>
        <v>36034229.920000002</v>
      </c>
      <c r="G430" s="106"/>
      <c r="H430" s="72"/>
      <c r="I430" s="72"/>
    </row>
    <row r="431" spans="1:9" ht="36">
      <c r="A431" s="79" t="s">
        <v>411</v>
      </c>
      <c r="B431" s="62" t="s">
        <v>124</v>
      </c>
      <c r="C431" s="62" t="s">
        <v>138</v>
      </c>
      <c r="D431" s="62" t="s">
        <v>6</v>
      </c>
      <c r="E431" s="140">
        <f t="shared" ref="E431:F433" si="32">E432</f>
        <v>1666179</v>
      </c>
      <c r="F431" s="85">
        <f t="shared" si="32"/>
        <v>1379302</v>
      </c>
      <c r="G431" s="106"/>
      <c r="H431" s="72"/>
      <c r="I431" s="72"/>
    </row>
    <row r="432" spans="1:9" ht="36">
      <c r="A432" s="46" t="s">
        <v>403</v>
      </c>
      <c r="B432" s="47" t="s">
        <v>124</v>
      </c>
      <c r="C432" s="47" t="s">
        <v>139</v>
      </c>
      <c r="D432" s="47" t="s">
        <v>6</v>
      </c>
      <c r="E432" s="140">
        <f t="shared" si="32"/>
        <v>1666179</v>
      </c>
      <c r="F432" s="85">
        <f t="shared" si="32"/>
        <v>1379302</v>
      </c>
      <c r="G432" s="106"/>
    </row>
    <row r="433" spans="1:7" ht="20.25" customHeight="1">
      <c r="A433" s="80" t="s">
        <v>204</v>
      </c>
      <c r="B433" s="47" t="s">
        <v>124</v>
      </c>
      <c r="C433" s="47" t="s">
        <v>235</v>
      </c>
      <c r="D433" s="47" t="s">
        <v>6</v>
      </c>
      <c r="E433" s="140">
        <f t="shared" si="32"/>
        <v>1666179</v>
      </c>
      <c r="F433" s="85">
        <f t="shared" si="32"/>
        <v>1379302</v>
      </c>
      <c r="G433" s="106"/>
    </row>
    <row r="434" spans="1:7" ht="111.75" customHeight="1">
      <c r="A434" s="29" t="s">
        <v>682</v>
      </c>
      <c r="B434" s="47" t="s">
        <v>124</v>
      </c>
      <c r="C434" s="47" t="s">
        <v>156</v>
      </c>
      <c r="D434" s="47" t="s">
        <v>6</v>
      </c>
      <c r="E434" s="140">
        <f>E435</f>
        <v>1666179</v>
      </c>
      <c r="F434" s="140">
        <f>F435</f>
        <v>1379302</v>
      </c>
      <c r="G434" s="106"/>
    </row>
    <row r="435" spans="1:7">
      <c r="A435" s="46" t="s">
        <v>90</v>
      </c>
      <c r="B435" s="47" t="s">
        <v>124</v>
      </c>
      <c r="C435" s="47" t="s">
        <v>156</v>
      </c>
      <c r="D435" s="47" t="s">
        <v>91</v>
      </c>
      <c r="E435" s="140">
        <f>E436</f>
        <v>1666179</v>
      </c>
      <c r="F435" s="85">
        <f>F436</f>
        <v>1379302</v>
      </c>
      <c r="G435" s="106"/>
    </row>
    <row r="436" spans="1:7" ht="36">
      <c r="A436" s="46" t="s">
        <v>97</v>
      </c>
      <c r="B436" s="47" t="s">
        <v>124</v>
      </c>
      <c r="C436" s="47" t="s">
        <v>156</v>
      </c>
      <c r="D436" s="47" t="s">
        <v>98</v>
      </c>
      <c r="E436" s="140">
        <v>1666179</v>
      </c>
      <c r="F436" s="85">
        <v>1379302</v>
      </c>
      <c r="G436" s="106"/>
    </row>
    <row r="437" spans="1:7" ht="18.75" customHeight="1">
      <c r="A437" s="46" t="s">
        <v>132</v>
      </c>
      <c r="B437" s="47" t="s">
        <v>124</v>
      </c>
      <c r="C437" s="47" t="s">
        <v>127</v>
      </c>
      <c r="D437" s="47" t="s">
        <v>6</v>
      </c>
      <c r="E437" s="140">
        <f t="shared" ref="E437:F437" si="33">E438</f>
        <v>34236510.710000001</v>
      </c>
      <c r="F437" s="85">
        <f t="shared" si="33"/>
        <v>34654927.920000002</v>
      </c>
      <c r="G437" s="106"/>
    </row>
    <row r="438" spans="1:7">
      <c r="A438" s="46" t="s">
        <v>278</v>
      </c>
      <c r="B438" s="47" t="s">
        <v>124</v>
      </c>
      <c r="C438" s="47" t="s">
        <v>277</v>
      </c>
      <c r="D438" s="47" t="s">
        <v>6</v>
      </c>
      <c r="E438" s="140">
        <f>E448+E439+E442</f>
        <v>34236510.710000001</v>
      </c>
      <c r="F438" s="140">
        <f>F448+F439+F442</f>
        <v>34654927.920000002</v>
      </c>
      <c r="G438" s="106"/>
    </row>
    <row r="439" spans="1:7" ht="72">
      <c r="A439" s="46" t="s">
        <v>445</v>
      </c>
      <c r="B439" s="47" t="s">
        <v>124</v>
      </c>
      <c r="C439" s="47" t="s">
        <v>446</v>
      </c>
      <c r="D439" s="47" t="s">
        <v>6</v>
      </c>
      <c r="E439" s="140">
        <f>E440</f>
        <v>1077196.26</v>
      </c>
      <c r="F439" s="140">
        <f>F440</f>
        <v>1120283.97</v>
      </c>
      <c r="G439" s="106"/>
    </row>
    <row r="440" spans="1:7">
      <c r="A440" s="46" t="s">
        <v>90</v>
      </c>
      <c r="B440" s="47" t="s">
        <v>124</v>
      </c>
      <c r="C440" s="47" t="s">
        <v>446</v>
      </c>
      <c r="D440" s="47" t="s">
        <v>91</v>
      </c>
      <c r="E440" s="140">
        <f>E441</f>
        <v>1077196.26</v>
      </c>
      <c r="F440" s="140">
        <f>F441</f>
        <v>1120283.97</v>
      </c>
      <c r="G440" s="106"/>
    </row>
    <row r="441" spans="1:7">
      <c r="A441" s="46" t="s">
        <v>92</v>
      </c>
      <c r="B441" s="47" t="s">
        <v>124</v>
      </c>
      <c r="C441" s="47" t="s">
        <v>446</v>
      </c>
      <c r="D441" s="47" t="s">
        <v>93</v>
      </c>
      <c r="E441" s="140">
        <v>1077196.26</v>
      </c>
      <c r="F441" s="85">
        <v>1120283.97</v>
      </c>
      <c r="G441" s="106"/>
    </row>
    <row r="442" spans="1:7" ht="75" customHeight="1">
      <c r="A442" s="29" t="s">
        <v>447</v>
      </c>
      <c r="B442" s="47" t="s">
        <v>124</v>
      </c>
      <c r="C442" s="47" t="s">
        <v>448</v>
      </c>
      <c r="D442" s="47" t="s">
        <v>6</v>
      </c>
      <c r="E442" s="140">
        <f>E443+E445</f>
        <v>14651384.449999999</v>
      </c>
      <c r="F442" s="140">
        <f>F443+F445</f>
        <v>15026713.949999999</v>
      </c>
      <c r="G442" s="106"/>
    </row>
    <row r="443" spans="1:7" ht="36">
      <c r="A443" s="46" t="s">
        <v>15</v>
      </c>
      <c r="B443" s="47" t="s">
        <v>124</v>
      </c>
      <c r="C443" s="47" t="s">
        <v>448</v>
      </c>
      <c r="D443" s="47" t="s">
        <v>16</v>
      </c>
      <c r="E443" s="140">
        <f>E444</f>
        <v>130000</v>
      </c>
      <c r="F443" s="140">
        <f>F444</f>
        <v>130000</v>
      </c>
      <c r="G443" s="106"/>
    </row>
    <row r="444" spans="1:7" ht="36">
      <c r="A444" s="46" t="s">
        <v>17</v>
      </c>
      <c r="B444" s="47" t="s">
        <v>124</v>
      </c>
      <c r="C444" s="47" t="s">
        <v>448</v>
      </c>
      <c r="D444" s="47" t="s">
        <v>18</v>
      </c>
      <c r="E444" s="140">
        <v>130000</v>
      </c>
      <c r="F444" s="140">
        <v>130000</v>
      </c>
      <c r="G444" s="106"/>
    </row>
    <row r="445" spans="1:7">
      <c r="A445" s="46" t="s">
        <v>90</v>
      </c>
      <c r="B445" s="47" t="s">
        <v>124</v>
      </c>
      <c r="C445" s="47" t="s">
        <v>448</v>
      </c>
      <c r="D445" s="47" t="s">
        <v>91</v>
      </c>
      <c r="E445" s="140">
        <f>E446+E447</f>
        <v>14521384.449999999</v>
      </c>
      <c r="F445" s="140">
        <f>F446+F447</f>
        <v>14896713.949999999</v>
      </c>
      <c r="G445" s="106"/>
    </row>
    <row r="446" spans="1:7">
      <c r="A446" s="46" t="s">
        <v>92</v>
      </c>
      <c r="B446" s="47" t="s">
        <v>124</v>
      </c>
      <c r="C446" s="47" t="s">
        <v>448</v>
      </c>
      <c r="D446" s="47" t="s">
        <v>93</v>
      </c>
      <c r="E446" s="140">
        <v>12721384.449999999</v>
      </c>
      <c r="F446" s="140">
        <v>13096713.949999999</v>
      </c>
      <c r="G446" s="106"/>
    </row>
    <row r="447" spans="1:7">
      <c r="A447" s="46" t="s">
        <v>92</v>
      </c>
      <c r="B447" s="47" t="s">
        <v>124</v>
      </c>
      <c r="C447" s="47" t="s">
        <v>448</v>
      </c>
      <c r="D447" s="47" t="s">
        <v>98</v>
      </c>
      <c r="E447" s="140">
        <v>1800000</v>
      </c>
      <c r="F447" s="85">
        <v>1800000</v>
      </c>
      <c r="G447" s="106"/>
    </row>
    <row r="448" spans="1:7" ht="73.5" customHeight="1">
      <c r="A448" s="29" t="s">
        <v>681</v>
      </c>
      <c r="B448" s="47" t="s">
        <v>124</v>
      </c>
      <c r="C448" s="47" t="s">
        <v>298</v>
      </c>
      <c r="D448" s="47" t="s">
        <v>6</v>
      </c>
      <c r="E448" s="140">
        <f>E449</f>
        <v>18507930</v>
      </c>
      <c r="F448" s="85">
        <f>F449</f>
        <v>18507930</v>
      </c>
      <c r="G448" s="106"/>
    </row>
    <row r="449" spans="1:8" ht="39" customHeight="1">
      <c r="A449" s="46" t="s">
        <v>265</v>
      </c>
      <c r="B449" s="47" t="s">
        <v>124</v>
      </c>
      <c r="C449" s="47" t="s">
        <v>298</v>
      </c>
      <c r="D449" s="47" t="s">
        <v>266</v>
      </c>
      <c r="E449" s="140">
        <f>E450</f>
        <v>18507930</v>
      </c>
      <c r="F449" s="85">
        <f>F450</f>
        <v>18507930</v>
      </c>
      <c r="G449" s="106"/>
    </row>
    <row r="450" spans="1:8">
      <c r="A450" s="46" t="s">
        <v>267</v>
      </c>
      <c r="B450" s="47" t="s">
        <v>124</v>
      </c>
      <c r="C450" s="47" t="s">
        <v>298</v>
      </c>
      <c r="D450" s="47" t="s">
        <v>268</v>
      </c>
      <c r="E450" s="140">
        <f>18337930+170000</f>
        <v>18507930</v>
      </c>
      <c r="F450" s="85">
        <f>18337930+170000</f>
        <v>18507930</v>
      </c>
      <c r="G450" s="106"/>
    </row>
    <row r="451" spans="1:8" ht="17.399999999999999">
      <c r="A451" s="44" t="s">
        <v>100</v>
      </c>
      <c r="B451" s="45" t="s">
        <v>101</v>
      </c>
      <c r="C451" s="45" t="s">
        <v>126</v>
      </c>
      <c r="D451" s="45" t="s">
        <v>6</v>
      </c>
      <c r="E451" s="139">
        <f>E452</f>
        <v>711000</v>
      </c>
      <c r="F451" s="89">
        <f>F452</f>
        <v>711000</v>
      </c>
      <c r="G451" s="107">
        <f>'прил 12'!F522</f>
        <v>711000</v>
      </c>
      <c r="H451" s="107">
        <f>'прил 12'!G522</f>
        <v>711000</v>
      </c>
    </row>
    <row r="452" spans="1:8">
      <c r="A452" s="46" t="s">
        <v>304</v>
      </c>
      <c r="B452" s="47" t="s">
        <v>303</v>
      </c>
      <c r="C452" s="47" t="s">
        <v>126</v>
      </c>
      <c r="D452" s="47" t="s">
        <v>6</v>
      </c>
      <c r="E452" s="140">
        <f>E453+E460</f>
        <v>711000</v>
      </c>
      <c r="F452" s="140">
        <f>F453+F460</f>
        <v>711000</v>
      </c>
      <c r="G452" s="106"/>
    </row>
    <row r="453" spans="1:8" ht="35.25" customHeight="1">
      <c r="A453" s="143" t="s">
        <v>384</v>
      </c>
      <c r="B453" s="62" t="s">
        <v>303</v>
      </c>
      <c r="C453" s="62" t="s">
        <v>200</v>
      </c>
      <c r="D453" s="62" t="s">
        <v>6</v>
      </c>
      <c r="E453" s="140">
        <f>E454</f>
        <v>661000</v>
      </c>
      <c r="F453" s="140">
        <f>F454</f>
        <v>661000</v>
      </c>
      <c r="G453" s="106"/>
    </row>
    <row r="454" spans="1:8" ht="35.25" customHeight="1">
      <c r="A454" s="130" t="s">
        <v>213</v>
      </c>
      <c r="B454" s="47" t="s">
        <v>303</v>
      </c>
      <c r="C454" s="47" t="s">
        <v>231</v>
      </c>
      <c r="D454" s="47" t="s">
        <v>6</v>
      </c>
      <c r="E454" s="140">
        <f>E455</f>
        <v>661000</v>
      </c>
      <c r="F454" s="85">
        <f>F455</f>
        <v>661000</v>
      </c>
      <c r="G454" s="106"/>
    </row>
    <row r="455" spans="1:8" ht="18.75" customHeight="1">
      <c r="A455" s="46" t="s">
        <v>102</v>
      </c>
      <c r="B455" s="47" t="s">
        <v>303</v>
      </c>
      <c r="C455" s="47" t="s">
        <v>201</v>
      </c>
      <c r="D455" s="47" t="s">
        <v>6</v>
      </c>
      <c r="E455" s="140">
        <f>E456+E458</f>
        <v>661000</v>
      </c>
      <c r="F455" s="85">
        <f>F456+F458</f>
        <v>661000</v>
      </c>
      <c r="G455" s="106"/>
    </row>
    <row r="456" spans="1:8" ht="18" customHeight="1">
      <c r="A456" s="46" t="s">
        <v>15</v>
      </c>
      <c r="B456" s="47" t="s">
        <v>303</v>
      </c>
      <c r="C456" s="47" t="s">
        <v>201</v>
      </c>
      <c r="D456" s="47" t="s">
        <v>16</v>
      </c>
      <c r="E456" s="140">
        <f>E457</f>
        <v>631000</v>
      </c>
      <c r="F456" s="85">
        <f>F457</f>
        <v>631000</v>
      </c>
      <c r="G456" s="106"/>
    </row>
    <row r="457" spans="1:8" ht="34.5" customHeight="1">
      <c r="A457" s="130" t="s">
        <v>17</v>
      </c>
      <c r="B457" s="47" t="s">
        <v>303</v>
      </c>
      <c r="C457" s="47" t="s">
        <v>201</v>
      </c>
      <c r="D457" s="47" t="s">
        <v>18</v>
      </c>
      <c r="E457" s="140">
        <v>631000</v>
      </c>
      <c r="F457" s="85">
        <v>631000</v>
      </c>
      <c r="G457" s="106"/>
    </row>
    <row r="458" spans="1:8" ht="19.5" customHeight="1">
      <c r="A458" s="46" t="s">
        <v>273</v>
      </c>
      <c r="B458" s="47" t="s">
        <v>303</v>
      </c>
      <c r="C458" s="47" t="s">
        <v>201</v>
      </c>
      <c r="D458" s="47" t="s">
        <v>20</v>
      </c>
      <c r="E458" s="140">
        <f>E459</f>
        <v>30000</v>
      </c>
      <c r="F458" s="85">
        <f>F459</f>
        <v>30000</v>
      </c>
      <c r="G458" s="106"/>
    </row>
    <row r="459" spans="1:8" ht="19.5" customHeight="1">
      <c r="A459" s="46" t="s">
        <v>274</v>
      </c>
      <c r="B459" s="47" t="s">
        <v>303</v>
      </c>
      <c r="C459" s="47" t="s">
        <v>201</v>
      </c>
      <c r="D459" s="47" t="s">
        <v>22</v>
      </c>
      <c r="E459" s="140">
        <v>30000</v>
      </c>
      <c r="F459" s="85">
        <v>30000</v>
      </c>
      <c r="G459" s="106"/>
    </row>
    <row r="460" spans="1:8" ht="36">
      <c r="A460" s="79" t="s">
        <v>482</v>
      </c>
      <c r="B460" s="62" t="s">
        <v>303</v>
      </c>
      <c r="C460" s="62" t="s">
        <v>483</v>
      </c>
      <c r="D460" s="62" t="s">
        <v>6</v>
      </c>
      <c r="E460" s="140">
        <f t="shared" ref="E460:F463" si="34">E461</f>
        <v>50000</v>
      </c>
      <c r="F460" s="140">
        <f t="shared" si="34"/>
        <v>50000</v>
      </c>
      <c r="G460" s="106"/>
    </row>
    <row r="461" spans="1:8" ht="19.5" customHeight="1">
      <c r="A461" s="46" t="s">
        <v>484</v>
      </c>
      <c r="B461" s="47" t="s">
        <v>303</v>
      </c>
      <c r="C461" s="47" t="s">
        <v>485</v>
      </c>
      <c r="D461" s="47" t="s">
        <v>6</v>
      </c>
      <c r="E461" s="140">
        <f t="shared" si="34"/>
        <v>50000</v>
      </c>
      <c r="F461" s="140">
        <f t="shared" si="34"/>
        <v>50000</v>
      </c>
      <c r="G461" s="106"/>
    </row>
    <row r="462" spans="1:8" ht="36">
      <c r="A462" s="46" t="s">
        <v>486</v>
      </c>
      <c r="B462" s="47" t="s">
        <v>303</v>
      </c>
      <c r="C462" s="47" t="s">
        <v>487</v>
      </c>
      <c r="D462" s="47" t="s">
        <v>6</v>
      </c>
      <c r="E462" s="140">
        <f t="shared" si="34"/>
        <v>50000</v>
      </c>
      <c r="F462" s="140">
        <f t="shared" si="34"/>
        <v>50000</v>
      </c>
      <c r="G462" s="106"/>
    </row>
    <row r="463" spans="1:8" ht="20.25" customHeight="1">
      <c r="A463" s="46" t="s">
        <v>15</v>
      </c>
      <c r="B463" s="47" t="s">
        <v>303</v>
      </c>
      <c r="C463" s="47" t="s">
        <v>487</v>
      </c>
      <c r="D463" s="47" t="s">
        <v>16</v>
      </c>
      <c r="E463" s="140">
        <f t="shared" si="34"/>
        <v>50000</v>
      </c>
      <c r="F463" s="140">
        <f t="shared" si="34"/>
        <v>50000</v>
      </c>
      <c r="G463" s="106"/>
    </row>
    <row r="464" spans="1:8" ht="36">
      <c r="A464" s="46" t="s">
        <v>17</v>
      </c>
      <c r="B464" s="47" t="s">
        <v>303</v>
      </c>
      <c r="C464" s="47" t="s">
        <v>487</v>
      </c>
      <c r="D464" s="47" t="s">
        <v>18</v>
      </c>
      <c r="E464" s="140">
        <v>50000</v>
      </c>
      <c r="F464" s="85">
        <v>50000</v>
      </c>
      <c r="G464" s="106"/>
    </row>
    <row r="465" spans="1:8" ht="17.399999999999999">
      <c r="A465" s="44" t="s">
        <v>103</v>
      </c>
      <c r="B465" s="45" t="s">
        <v>104</v>
      </c>
      <c r="C465" s="45" t="s">
        <v>126</v>
      </c>
      <c r="D465" s="45" t="s">
        <v>6</v>
      </c>
      <c r="E465" s="139">
        <f t="shared" ref="E465:F470" si="35">E466</f>
        <v>1000000</v>
      </c>
      <c r="F465" s="89">
        <f t="shared" si="35"/>
        <v>1000000</v>
      </c>
      <c r="G465" s="107">
        <f>'прил 12'!F523</f>
        <v>1000000</v>
      </c>
      <c r="H465" s="107">
        <f>'прил 12'!G523</f>
        <v>1000000</v>
      </c>
    </row>
    <row r="466" spans="1:8">
      <c r="A466" s="46" t="s">
        <v>105</v>
      </c>
      <c r="B466" s="47" t="s">
        <v>106</v>
      </c>
      <c r="C466" s="47" t="s">
        <v>126</v>
      </c>
      <c r="D466" s="47" t="s">
        <v>6</v>
      </c>
      <c r="E466" s="140">
        <f t="shared" si="35"/>
        <v>1000000</v>
      </c>
      <c r="F466" s="85">
        <f t="shared" si="35"/>
        <v>1000000</v>
      </c>
      <c r="G466" s="106"/>
    </row>
    <row r="467" spans="1:8" ht="38.25" customHeight="1">
      <c r="A467" s="79" t="s">
        <v>441</v>
      </c>
      <c r="B467" s="62" t="s">
        <v>106</v>
      </c>
      <c r="C467" s="62" t="s">
        <v>320</v>
      </c>
      <c r="D467" s="62" t="s">
        <v>6</v>
      </c>
      <c r="E467" s="140">
        <f t="shared" si="35"/>
        <v>1000000</v>
      </c>
      <c r="F467" s="85">
        <f t="shared" si="35"/>
        <v>1000000</v>
      </c>
      <c r="G467" s="106"/>
    </row>
    <row r="468" spans="1:8" ht="36">
      <c r="A468" s="49" t="s">
        <v>332</v>
      </c>
      <c r="B468" s="47" t="s">
        <v>106</v>
      </c>
      <c r="C468" s="47" t="s">
        <v>322</v>
      </c>
      <c r="D468" s="47" t="s">
        <v>6</v>
      </c>
      <c r="E468" s="140">
        <f t="shared" si="35"/>
        <v>1000000</v>
      </c>
      <c r="F468" s="85">
        <f t="shared" si="35"/>
        <v>1000000</v>
      </c>
      <c r="G468" s="106"/>
    </row>
    <row r="469" spans="1:8" ht="39.75" customHeight="1">
      <c r="A469" s="46" t="s">
        <v>107</v>
      </c>
      <c r="B469" s="47" t="s">
        <v>106</v>
      </c>
      <c r="C469" s="47" t="s">
        <v>323</v>
      </c>
      <c r="D469" s="47" t="s">
        <v>6</v>
      </c>
      <c r="E469" s="140">
        <f t="shared" si="35"/>
        <v>1000000</v>
      </c>
      <c r="F469" s="85">
        <f t="shared" si="35"/>
        <v>1000000</v>
      </c>
      <c r="G469" s="106"/>
    </row>
    <row r="470" spans="1:8" ht="36">
      <c r="A470" s="46" t="s">
        <v>37</v>
      </c>
      <c r="B470" s="47" t="s">
        <v>106</v>
      </c>
      <c r="C470" s="47" t="s">
        <v>323</v>
      </c>
      <c r="D470" s="47" t="s">
        <v>38</v>
      </c>
      <c r="E470" s="140">
        <f t="shared" si="35"/>
        <v>1000000</v>
      </c>
      <c r="F470" s="85">
        <f t="shared" si="35"/>
        <v>1000000</v>
      </c>
      <c r="G470" s="106"/>
    </row>
    <row r="471" spans="1:8">
      <c r="A471" s="46" t="s">
        <v>39</v>
      </c>
      <c r="B471" s="47" t="s">
        <v>106</v>
      </c>
      <c r="C471" s="47" t="s">
        <v>323</v>
      </c>
      <c r="D471" s="47" t="s">
        <v>40</v>
      </c>
      <c r="E471" s="140">
        <v>1000000</v>
      </c>
      <c r="F471" s="85">
        <v>1000000</v>
      </c>
      <c r="G471" s="106"/>
    </row>
    <row r="472" spans="1:8" ht="17.399999999999999">
      <c r="A472" s="220" t="s">
        <v>118</v>
      </c>
      <c r="B472" s="220"/>
      <c r="C472" s="220"/>
      <c r="D472" s="220"/>
      <c r="E472" s="103">
        <f>E16+E140+E147+E158+E190+E257+E273+E382+E404+E451+E465</f>
        <v>727772100.04999995</v>
      </c>
      <c r="F472" s="103">
        <f>F16+F140+F147+F158+F190+F257+F273+F382+F404+F451+F465</f>
        <v>756354238.40999997</v>
      </c>
      <c r="G472" s="107">
        <f>'прил 12'!F524</f>
        <v>727772100.05000007</v>
      </c>
      <c r="H472" s="107">
        <f>'прил 12'!G524</f>
        <v>756354238.40999997</v>
      </c>
    </row>
    <row r="473" spans="1:8">
      <c r="A473" s="52"/>
      <c r="B473" s="52"/>
      <c r="C473" s="52"/>
      <c r="D473" s="52"/>
      <c r="E473" s="56"/>
      <c r="F473" s="54"/>
      <c r="G473" s="106"/>
    </row>
    <row r="474" spans="1:8">
      <c r="A474" s="104"/>
      <c r="B474" s="104"/>
      <c r="C474" s="104"/>
      <c r="D474" s="104"/>
      <c r="E474" s="105">
        <f>G472-E472</f>
        <v>0</v>
      </c>
      <c r="F474" s="105">
        <f>H472-F472</f>
        <v>0</v>
      </c>
      <c r="G474" s="106"/>
    </row>
    <row r="475" spans="1:8">
      <c r="A475" s="54"/>
      <c r="C475" s="57"/>
      <c r="E475" s="58"/>
      <c r="F475" s="54"/>
      <c r="G475" s="106"/>
    </row>
    <row r="476" spans="1:8">
      <c r="A476" s="54"/>
      <c r="C476" s="57"/>
      <c r="E476" s="58"/>
      <c r="F476" s="54"/>
      <c r="G476" s="106"/>
    </row>
    <row r="477" spans="1:8">
      <c r="A477" s="54"/>
      <c r="C477" s="57" t="s">
        <v>138</v>
      </c>
      <c r="E477" s="58">
        <f>E275+E295+E329+E352+E363+E411+E431</f>
        <v>502079346.33000004</v>
      </c>
      <c r="F477" s="58">
        <f>F275+F295+F329+F352+F363+F411+F431</f>
        <v>523738299.83999997</v>
      </c>
      <c r="G477" s="106"/>
    </row>
    <row r="478" spans="1:8">
      <c r="A478" s="54"/>
      <c r="C478" s="57" t="s">
        <v>136</v>
      </c>
      <c r="E478" s="58">
        <f>E342+E384</f>
        <v>37973377.670000002</v>
      </c>
      <c r="F478" s="58">
        <f>F342+F384</f>
        <v>43195771.140000001</v>
      </c>
      <c r="G478" s="106"/>
    </row>
    <row r="479" spans="1:8">
      <c r="A479" s="54"/>
      <c r="C479" s="57" t="s">
        <v>135</v>
      </c>
      <c r="E479" s="58">
        <f>E259</f>
        <v>470000</v>
      </c>
      <c r="F479" s="58">
        <f>F259</f>
        <v>470000</v>
      </c>
      <c r="G479" s="106"/>
    </row>
    <row r="480" spans="1:8">
      <c r="A480" s="54"/>
      <c r="C480" s="57" t="s">
        <v>200</v>
      </c>
      <c r="E480" s="58">
        <f>E453</f>
        <v>661000</v>
      </c>
      <c r="F480" s="58">
        <f>F453</f>
        <v>661000</v>
      </c>
      <c r="G480" s="106"/>
    </row>
    <row r="481" spans="1:7">
      <c r="A481" s="54"/>
      <c r="C481" s="57" t="s">
        <v>129</v>
      </c>
      <c r="E481" s="58">
        <f>E416</f>
        <v>200000</v>
      </c>
      <c r="F481" s="58">
        <f>F416</f>
        <v>200000</v>
      </c>
      <c r="G481" s="106"/>
    </row>
    <row r="482" spans="1:7">
      <c r="A482" s="54"/>
      <c r="C482" s="57" t="s">
        <v>128</v>
      </c>
      <c r="E482" s="58">
        <f>E66</f>
        <v>18462025</v>
      </c>
      <c r="F482" s="58">
        <f>F66</f>
        <v>18462025</v>
      </c>
      <c r="G482" s="106"/>
    </row>
    <row r="483" spans="1:7">
      <c r="A483" s="54"/>
      <c r="C483" s="57" t="s">
        <v>134</v>
      </c>
      <c r="E483" s="58">
        <f>E203+E218+E252</f>
        <v>2775000</v>
      </c>
      <c r="F483" s="58">
        <f>F203+F218+F252</f>
        <v>2775000</v>
      </c>
      <c r="G483" s="106"/>
    </row>
    <row r="484" spans="1:7">
      <c r="A484" s="54"/>
      <c r="C484" s="57" t="s">
        <v>131</v>
      </c>
      <c r="E484" s="58">
        <f>E82</f>
        <v>50000</v>
      </c>
      <c r="F484" s="58">
        <f>F82</f>
        <v>50000</v>
      </c>
      <c r="G484" s="106"/>
    </row>
    <row r="485" spans="1:7">
      <c r="A485" s="54"/>
      <c r="C485" s="57" t="s">
        <v>420</v>
      </c>
      <c r="E485" s="58"/>
      <c r="F485" s="58"/>
      <c r="G485" s="106"/>
    </row>
    <row r="486" spans="1:7">
      <c r="A486" s="54"/>
      <c r="C486" s="57" t="s">
        <v>381</v>
      </c>
      <c r="E486" s="58">
        <f>E421</f>
        <v>763383.02999999991</v>
      </c>
      <c r="F486" s="58">
        <f>F421</f>
        <v>802737.58</v>
      </c>
      <c r="G486" s="106"/>
    </row>
    <row r="487" spans="1:7">
      <c r="A487" s="54"/>
      <c r="C487" s="57" t="s">
        <v>320</v>
      </c>
      <c r="E487" s="58">
        <f>E87+E467</f>
        <v>2492285</v>
      </c>
      <c r="F487" s="58">
        <f>F87+F467</f>
        <v>2462285</v>
      </c>
      <c r="G487" s="106"/>
    </row>
    <row r="488" spans="1:7">
      <c r="A488" s="54"/>
      <c r="C488" s="57" t="s">
        <v>340</v>
      </c>
      <c r="E488" s="58">
        <f>E172</f>
        <v>12014000</v>
      </c>
      <c r="F488" s="58">
        <f>F172</f>
        <v>13241000</v>
      </c>
      <c r="G488" s="106"/>
    </row>
    <row r="489" spans="1:7">
      <c r="A489" s="54"/>
      <c r="C489" s="57" t="s">
        <v>368</v>
      </c>
      <c r="E489" s="58">
        <f>E268</f>
        <v>45000</v>
      </c>
      <c r="F489" s="58">
        <f>F268</f>
        <v>45000</v>
      </c>
      <c r="G489" s="106"/>
    </row>
    <row r="490" spans="1:7">
      <c r="A490" s="54"/>
      <c r="C490" s="57" t="s">
        <v>345</v>
      </c>
      <c r="E490" s="58">
        <f>E181</f>
        <v>620000</v>
      </c>
      <c r="F490" s="58">
        <f>F181</f>
        <v>620000</v>
      </c>
      <c r="G490" s="106"/>
    </row>
    <row r="491" spans="1:7">
      <c r="A491" s="54"/>
      <c r="C491" s="57" t="s">
        <v>336</v>
      </c>
      <c r="E491" s="58">
        <f>E95+E192</f>
        <v>1640000</v>
      </c>
      <c r="F491" s="58">
        <f>F95+F192</f>
        <v>1640000</v>
      </c>
      <c r="G491" s="106"/>
    </row>
    <row r="492" spans="1:7">
      <c r="A492" s="54"/>
      <c r="C492" s="57" t="s">
        <v>324</v>
      </c>
      <c r="E492" s="58">
        <v>0</v>
      </c>
      <c r="F492" s="58">
        <v>0</v>
      </c>
      <c r="G492" s="106"/>
    </row>
    <row r="493" spans="1:7">
      <c r="A493" s="54"/>
      <c r="C493" s="57" t="s">
        <v>483</v>
      </c>
      <c r="E493" s="58">
        <f>E460</f>
        <v>50000</v>
      </c>
      <c r="F493" s="58">
        <f>F460</f>
        <v>50000</v>
      </c>
      <c r="G493" s="106"/>
    </row>
    <row r="494" spans="1:7">
      <c r="A494" s="54"/>
      <c r="C494" s="57" t="s">
        <v>533</v>
      </c>
      <c r="E494" s="58">
        <f>E226</f>
        <v>6000000</v>
      </c>
      <c r="F494" s="58">
        <f>F226</f>
        <v>6000000</v>
      </c>
      <c r="G494" s="106"/>
    </row>
    <row r="495" spans="1:7">
      <c r="A495" s="54"/>
      <c r="C495" s="57" t="s">
        <v>543</v>
      </c>
      <c r="E495" s="58">
        <f>E237</f>
        <v>20359370.300000001</v>
      </c>
      <c r="F495" s="58">
        <f>F237</f>
        <v>20359370.300000001</v>
      </c>
      <c r="G495" s="106"/>
    </row>
    <row r="496" spans="1:7">
      <c r="A496" s="54"/>
      <c r="C496" s="57" t="s">
        <v>127</v>
      </c>
      <c r="E496" s="58">
        <f>E18+E23+E38+E45+E51+E102+E149+E154+E160+E166+E197+E406+E426+E437+E142</f>
        <v>121117312.72</v>
      </c>
      <c r="F496" s="58">
        <f>F18+F23+F38+F45+F51+F102+F149+F154+F160+F166+F197+F406+F426+F437+F142</f>
        <v>121581749.55</v>
      </c>
      <c r="G496" s="106"/>
    </row>
    <row r="497" spans="1:7">
      <c r="A497" s="54"/>
      <c r="C497" s="57"/>
      <c r="E497" s="58">
        <f>SUM(E477:E496)</f>
        <v>727772100.04999995</v>
      </c>
      <c r="F497" s="58">
        <f>SUM(F477:F496)</f>
        <v>756354238.40999997</v>
      </c>
      <c r="G497" s="106"/>
    </row>
    <row r="498" spans="1:7">
      <c r="A498" s="54"/>
      <c r="C498" s="57"/>
      <c r="E498" s="58"/>
      <c r="F498" s="58"/>
      <c r="G498" s="106"/>
    </row>
    <row r="499" spans="1:7">
      <c r="A499" s="54"/>
      <c r="C499" s="57"/>
      <c r="E499" s="58">
        <f>E472-E497</f>
        <v>0</v>
      </c>
      <c r="F499" s="58">
        <f>F472-F497</f>
        <v>0</v>
      </c>
      <c r="G499" s="106"/>
    </row>
    <row r="500" spans="1:7">
      <c r="A500" s="54"/>
      <c r="C500" s="57"/>
      <c r="E500" s="58"/>
      <c r="F500" s="58"/>
      <c r="G500" s="106"/>
    </row>
    <row r="501" spans="1:7">
      <c r="A501" s="54"/>
      <c r="C501" s="57" t="s">
        <v>220</v>
      </c>
      <c r="E501" s="58">
        <f>E277</f>
        <v>110298213.96000001</v>
      </c>
      <c r="F501" s="58">
        <f>F277</f>
        <v>115798708.71000001</v>
      </c>
      <c r="G501" s="106"/>
    </row>
    <row r="502" spans="1:7">
      <c r="A502" s="54"/>
      <c r="C502" s="57" t="s">
        <v>222</v>
      </c>
      <c r="E502" s="58">
        <f>E284</f>
        <v>242500</v>
      </c>
      <c r="F502" s="58">
        <f>F284</f>
        <v>140000</v>
      </c>
      <c r="G502" s="106"/>
    </row>
    <row r="503" spans="1:7">
      <c r="A503" s="54"/>
      <c r="C503" s="57" t="s">
        <v>235</v>
      </c>
      <c r="E503" s="58">
        <f>E433</f>
        <v>1666179</v>
      </c>
      <c r="F503" s="58">
        <f>F433</f>
        <v>1379302</v>
      </c>
      <c r="G503" s="106"/>
    </row>
    <row r="504" spans="1:7">
      <c r="A504" s="54"/>
      <c r="C504" s="57" t="s">
        <v>223</v>
      </c>
      <c r="E504" s="58">
        <f>E297</f>
        <v>341121441.27999997</v>
      </c>
      <c r="F504" s="58">
        <f>F297</f>
        <v>357278714.27999997</v>
      </c>
      <c r="G504" s="106"/>
    </row>
    <row r="505" spans="1:7">
      <c r="A505" s="54"/>
      <c r="C505" s="57" t="s">
        <v>221</v>
      </c>
      <c r="E505" s="58">
        <f>E354+E310</f>
        <v>270000</v>
      </c>
      <c r="F505" s="58">
        <f>F354+F310</f>
        <v>270000</v>
      </c>
      <c r="G505" s="106"/>
    </row>
    <row r="506" spans="1:7">
      <c r="A506" s="54"/>
      <c r="C506" s="57" t="s">
        <v>224</v>
      </c>
      <c r="E506" s="58">
        <f>E320</f>
        <v>6226250</v>
      </c>
      <c r="F506" s="58">
        <f>F320</f>
        <v>6226250</v>
      </c>
      <c r="G506" s="106"/>
    </row>
    <row r="507" spans="1:7">
      <c r="A507" s="54"/>
      <c r="C507" s="57" t="s">
        <v>316</v>
      </c>
      <c r="E507" s="58">
        <f>E324</f>
        <v>2229054.2400000002</v>
      </c>
      <c r="F507" s="58">
        <f>F324</f>
        <v>2186840.79</v>
      </c>
      <c r="G507" s="106"/>
    </row>
    <row r="508" spans="1:7">
      <c r="A508" s="54"/>
      <c r="C508" s="57" t="s">
        <v>225</v>
      </c>
      <c r="E508" s="58">
        <f>E331</f>
        <v>18180807.850000001</v>
      </c>
      <c r="F508" s="58">
        <f>F331</f>
        <v>18621584.059999999</v>
      </c>
      <c r="G508" s="106"/>
    </row>
    <row r="509" spans="1:7">
      <c r="A509" s="54"/>
      <c r="C509" s="57" t="s">
        <v>226</v>
      </c>
      <c r="E509" s="58">
        <f>E335</f>
        <v>95500</v>
      </c>
      <c r="F509" s="58">
        <f>F335</f>
        <v>95500</v>
      </c>
      <c r="G509" s="106"/>
    </row>
    <row r="510" spans="1:7">
      <c r="A510" s="54"/>
      <c r="C510" s="57" t="s">
        <v>307</v>
      </c>
      <c r="E510" s="58"/>
      <c r="F510" s="58"/>
      <c r="G510" s="106"/>
    </row>
    <row r="511" spans="1:7">
      <c r="A511" s="54"/>
      <c r="C511" s="57" t="s">
        <v>227</v>
      </c>
      <c r="E511" s="58">
        <f>E364</f>
        <v>19189400</v>
      </c>
      <c r="F511" s="58">
        <f>F364</f>
        <v>19181400</v>
      </c>
      <c r="G511" s="106"/>
    </row>
    <row r="512" spans="1:7">
      <c r="A512" s="54"/>
      <c r="C512" s="57" t="s">
        <v>238</v>
      </c>
      <c r="E512" s="58">
        <f>E358</f>
        <v>100000</v>
      </c>
      <c r="F512" s="58">
        <f>F358</f>
        <v>100000</v>
      </c>
      <c r="G512" s="106"/>
    </row>
    <row r="513" spans="1:7">
      <c r="A513" s="54"/>
      <c r="C513" s="57" t="s">
        <v>476</v>
      </c>
      <c r="E513" s="58">
        <f>E412</f>
        <v>2460000</v>
      </c>
      <c r="F513" s="58">
        <f>F412</f>
        <v>2460000</v>
      </c>
      <c r="G513" s="106"/>
    </row>
    <row r="514" spans="1:7">
      <c r="A514" s="54"/>
      <c r="C514" s="57" t="s">
        <v>228</v>
      </c>
      <c r="E514" s="58">
        <f>E385</f>
        <v>7913005</v>
      </c>
      <c r="F514" s="58">
        <f>F385</f>
        <v>7913005</v>
      </c>
      <c r="G514" s="106"/>
    </row>
    <row r="515" spans="1:7">
      <c r="A515" s="54"/>
      <c r="C515" s="57" t="s">
        <v>229</v>
      </c>
      <c r="E515" s="58">
        <f>E343</f>
        <v>12844429.18</v>
      </c>
      <c r="F515" s="58">
        <f>F343</f>
        <v>13155830.039999999</v>
      </c>
      <c r="G515" s="106"/>
    </row>
    <row r="516" spans="1:7">
      <c r="A516" s="54"/>
      <c r="C516" s="57" t="s">
        <v>230</v>
      </c>
      <c r="E516" s="58">
        <f>E399</f>
        <v>671000</v>
      </c>
      <c r="F516" s="58">
        <f>F399</f>
        <v>671000</v>
      </c>
      <c r="G516" s="106"/>
    </row>
    <row r="517" spans="1:7">
      <c r="A517" s="54"/>
      <c r="C517" s="57" t="s">
        <v>705</v>
      </c>
      <c r="E517" s="58">
        <f>E389</f>
        <v>16544943.49</v>
      </c>
      <c r="F517" s="58">
        <f>F389</f>
        <v>17088286.100000001</v>
      </c>
      <c r="G517" s="106"/>
    </row>
    <row r="518" spans="1:7">
      <c r="A518" s="54"/>
      <c r="C518" s="57" t="s">
        <v>622</v>
      </c>
      <c r="E518" s="58">
        <f>E347</f>
        <v>0</v>
      </c>
      <c r="F518" s="58">
        <f>F347</f>
        <v>4367650</v>
      </c>
      <c r="G518" s="106"/>
    </row>
    <row r="519" spans="1:7">
      <c r="A519" s="54"/>
      <c r="C519" s="57" t="s">
        <v>399</v>
      </c>
      <c r="E519" s="58">
        <f>E260</f>
        <v>440000</v>
      </c>
      <c r="F519" s="58">
        <f>F260</f>
        <v>440000</v>
      </c>
      <c r="G519" s="106"/>
    </row>
    <row r="520" spans="1:7">
      <c r="A520" s="54"/>
      <c r="C520" s="57" t="s">
        <v>247</v>
      </c>
      <c r="E520" s="58">
        <f>E264</f>
        <v>30000</v>
      </c>
      <c r="F520" s="58">
        <f>F264</f>
        <v>30000</v>
      </c>
      <c r="G520" s="106"/>
    </row>
    <row r="521" spans="1:7">
      <c r="A521" s="54"/>
      <c r="C521" s="57" t="s">
        <v>231</v>
      </c>
      <c r="E521" s="58">
        <f>E454</f>
        <v>661000</v>
      </c>
      <c r="F521" s="58">
        <f>F454</f>
        <v>661000</v>
      </c>
      <c r="G521" s="106"/>
    </row>
    <row r="522" spans="1:7">
      <c r="A522" s="54"/>
      <c r="C522" s="57" t="s">
        <v>306</v>
      </c>
      <c r="E522" s="58">
        <v>0</v>
      </c>
      <c r="F522" s="58">
        <v>0</v>
      </c>
      <c r="G522" s="106"/>
    </row>
    <row r="523" spans="1:7">
      <c r="A523" s="54"/>
      <c r="C523" s="57" t="s">
        <v>421</v>
      </c>
      <c r="E523" s="58">
        <f>E417</f>
        <v>200000</v>
      </c>
      <c r="F523" s="58">
        <f>F417</f>
        <v>200000</v>
      </c>
      <c r="G523" s="106"/>
    </row>
    <row r="524" spans="1:7">
      <c r="A524" s="54"/>
      <c r="C524" s="57" t="s">
        <v>318</v>
      </c>
      <c r="E524" s="58">
        <f>E67</f>
        <v>313385</v>
      </c>
      <c r="F524" s="58">
        <f>F67</f>
        <v>313385</v>
      </c>
      <c r="G524" s="106"/>
    </row>
    <row r="525" spans="1:7">
      <c r="A525" s="54"/>
      <c r="C525" s="57" t="s">
        <v>232</v>
      </c>
      <c r="E525" s="58">
        <f>E74</f>
        <v>18148640</v>
      </c>
      <c r="F525" s="58">
        <f>F74</f>
        <v>18148640</v>
      </c>
      <c r="G525" s="106"/>
    </row>
    <row r="526" spans="1:7">
      <c r="A526" s="54"/>
      <c r="C526" s="57" t="s">
        <v>272</v>
      </c>
      <c r="E526" s="58"/>
      <c r="F526" s="58"/>
      <c r="G526" s="106"/>
    </row>
    <row r="527" spans="1:7">
      <c r="A527" s="54"/>
      <c r="C527" s="57" t="s">
        <v>355</v>
      </c>
      <c r="E527" s="58">
        <f>E204+E253</f>
        <v>2225000</v>
      </c>
      <c r="F527" s="58">
        <f>F204+F253</f>
        <v>2225000</v>
      </c>
      <c r="G527" s="106"/>
    </row>
    <row r="528" spans="1:7">
      <c r="A528" s="54"/>
      <c r="C528" s="57" t="s">
        <v>233</v>
      </c>
      <c r="E528" s="58">
        <f>E219</f>
        <v>550000</v>
      </c>
      <c r="F528" s="58">
        <f>F219</f>
        <v>550000</v>
      </c>
      <c r="G528" s="106"/>
    </row>
    <row r="529" spans="1:7">
      <c r="A529" s="54"/>
      <c r="C529" s="57" t="s">
        <v>474</v>
      </c>
      <c r="E529" s="58">
        <v>0</v>
      </c>
      <c r="F529" s="58">
        <v>0</v>
      </c>
      <c r="G529" s="106"/>
    </row>
    <row r="530" spans="1:7">
      <c r="A530" s="54"/>
      <c r="C530" s="57" t="s">
        <v>234</v>
      </c>
      <c r="E530" s="58">
        <f>E83</f>
        <v>50000</v>
      </c>
      <c r="F530" s="58">
        <f>F83</f>
        <v>50000</v>
      </c>
      <c r="G530" s="106"/>
    </row>
    <row r="531" spans="1:7">
      <c r="A531" s="54"/>
      <c r="C531" s="57" t="s">
        <v>422</v>
      </c>
      <c r="E531" s="58"/>
      <c r="F531" s="58"/>
      <c r="G531" s="106"/>
    </row>
    <row r="532" spans="1:7">
      <c r="A532" s="54"/>
      <c r="C532" s="57" t="s">
        <v>382</v>
      </c>
      <c r="E532" s="58">
        <f>E422</f>
        <v>763383.02999999991</v>
      </c>
      <c r="F532" s="58">
        <f>F422</f>
        <v>802737.58</v>
      </c>
      <c r="G532" s="106"/>
    </row>
    <row r="533" spans="1:7">
      <c r="A533" s="54"/>
      <c r="C533" s="57" t="s">
        <v>322</v>
      </c>
      <c r="E533" s="58">
        <f>E88+E468</f>
        <v>2492285</v>
      </c>
      <c r="F533" s="58">
        <f>F88+F468</f>
        <v>2462285</v>
      </c>
      <c r="G533" s="106"/>
    </row>
    <row r="534" spans="1:7">
      <c r="A534" s="54"/>
      <c r="C534" s="57" t="s">
        <v>342</v>
      </c>
      <c r="E534" s="58">
        <f>E173</f>
        <v>12014000</v>
      </c>
      <c r="F534" s="58">
        <f>F173</f>
        <v>13241000</v>
      </c>
      <c r="G534" s="106"/>
    </row>
    <row r="535" spans="1:7">
      <c r="A535" s="54"/>
      <c r="C535" s="57" t="s">
        <v>370</v>
      </c>
      <c r="E535" s="58">
        <f>E269</f>
        <v>45000</v>
      </c>
      <c r="F535" s="58">
        <f>F269</f>
        <v>45000</v>
      </c>
      <c r="G535" s="106"/>
    </row>
    <row r="536" spans="1:7">
      <c r="A536" s="54"/>
      <c r="C536" s="57" t="s">
        <v>423</v>
      </c>
      <c r="E536" s="58"/>
      <c r="F536" s="58"/>
      <c r="G536" s="106"/>
    </row>
    <row r="537" spans="1:7">
      <c r="A537" s="54"/>
      <c r="C537" s="57">
        <v>1495300000</v>
      </c>
      <c r="E537" s="58">
        <f>E182</f>
        <v>300000</v>
      </c>
      <c r="F537" s="58">
        <f>F182</f>
        <v>300000</v>
      </c>
      <c r="G537" s="106"/>
    </row>
    <row r="538" spans="1:7">
      <c r="A538" s="54"/>
      <c r="C538" s="57" t="s">
        <v>394</v>
      </c>
      <c r="E538" s="58">
        <f>E186</f>
        <v>320000</v>
      </c>
      <c r="F538" s="58">
        <f>F186</f>
        <v>320000</v>
      </c>
      <c r="G538" s="106"/>
    </row>
    <row r="539" spans="1:7">
      <c r="A539" s="54"/>
      <c r="C539" s="57" t="s">
        <v>337</v>
      </c>
      <c r="E539" s="58">
        <f>E193+E96</f>
        <v>1640000</v>
      </c>
      <c r="F539" s="58">
        <f>F193+F96</f>
        <v>1640000</v>
      </c>
      <c r="G539" s="106"/>
    </row>
    <row r="540" spans="1:7">
      <c r="A540" s="54"/>
      <c r="C540" s="57" t="s">
        <v>325</v>
      </c>
      <c r="E540" s="58">
        <v>0</v>
      </c>
      <c r="F540" s="58">
        <v>0</v>
      </c>
      <c r="G540" s="106"/>
    </row>
    <row r="541" spans="1:7">
      <c r="A541" s="54"/>
      <c r="C541" s="57" t="s">
        <v>485</v>
      </c>
      <c r="E541" s="58">
        <f>E461</f>
        <v>50000</v>
      </c>
      <c r="F541" s="58">
        <f>F461</f>
        <v>50000</v>
      </c>
      <c r="G541" s="106"/>
    </row>
    <row r="542" spans="1:7">
      <c r="A542" s="54"/>
      <c r="C542" s="57" t="s">
        <v>535</v>
      </c>
      <c r="E542" s="58">
        <f>E227</f>
        <v>6000000</v>
      </c>
      <c r="F542" s="58">
        <f>F227</f>
        <v>6000000</v>
      </c>
      <c r="G542" s="106"/>
    </row>
    <row r="543" spans="1:7">
      <c r="A543" s="54"/>
      <c r="C543" s="57" t="s">
        <v>586</v>
      </c>
      <c r="E543" s="58">
        <f>E239</f>
        <v>7018314.5599999996</v>
      </c>
      <c r="F543" s="58">
        <f>F239</f>
        <v>7018314.5599999996</v>
      </c>
      <c r="G543" s="106"/>
    </row>
    <row r="544" spans="1:7">
      <c r="A544" s="54"/>
      <c r="C544" s="57" t="s">
        <v>591</v>
      </c>
      <c r="E544" s="58">
        <f>E244</f>
        <v>13341055.74</v>
      </c>
      <c r="F544" s="58">
        <f>F244</f>
        <v>13341055.74</v>
      </c>
      <c r="G544" s="106"/>
    </row>
    <row r="545" spans="1:7">
      <c r="A545" s="54"/>
      <c r="C545" s="57" t="s">
        <v>127</v>
      </c>
      <c r="E545" s="58">
        <f>E18+E23+E38+E45+E51+E102+E149+E154+E160+E166+E197+E406+E426+E437+E142</f>
        <v>121117312.72</v>
      </c>
      <c r="F545" s="58">
        <f>F18+F23+F38+F45+F51+F102+F149+F154+F160+F166+F197+F406+F426+F437+F142</f>
        <v>121581749.55</v>
      </c>
      <c r="G545" s="106"/>
    </row>
    <row r="546" spans="1:7">
      <c r="A546" s="54"/>
      <c r="C546" s="57"/>
      <c r="E546" s="58">
        <f>SUM(E501:E545)</f>
        <v>727772100.04999995</v>
      </c>
      <c r="F546" s="58">
        <f>SUM(F501:F545)</f>
        <v>756354238.40999997</v>
      </c>
      <c r="G546" s="106"/>
    </row>
    <row r="547" spans="1:7">
      <c r="A547" s="54"/>
      <c r="C547" s="57"/>
      <c r="E547" s="58">
        <f>SUM(E501:E541)</f>
        <v>580295417.02999997</v>
      </c>
      <c r="F547" s="58">
        <f>SUM(F501:F541)</f>
        <v>608413118.56000006</v>
      </c>
      <c r="G547" s="106"/>
    </row>
    <row r="549" spans="1:7">
      <c r="E549" s="58">
        <f>E497-E546</f>
        <v>0</v>
      </c>
      <c r="F549" s="58">
        <f>F497-F546</f>
        <v>0</v>
      </c>
    </row>
  </sheetData>
  <mergeCells count="7">
    <mergeCell ref="E2:F2"/>
    <mergeCell ref="A472:D472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Normal="100" zoomScaleSheetLayoutView="93" workbookViewId="0">
      <selection activeCell="E9" sqref="E9"/>
    </sheetView>
  </sheetViews>
  <sheetFormatPr defaultRowHeight="18"/>
  <cols>
    <col min="1" max="1" width="95.88671875" style="54" customWidth="1"/>
    <col min="2" max="2" width="16.5546875" style="54" customWidth="1"/>
    <col min="3" max="3" width="18.109375" style="54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"/>
      <c r="C1" s="229" t="s">
        <v>254</v>
      </c>
    </row>
    <row r="2" spans="1:11">
      <c r="B2" s="230" t="s">
        <v>764</v>
      </c>
      <c r="C2" s="231"/>
    </row>
    <row r="3" spans="1:11">
      <c r="B3" s="1"/>
      <c r="C3" s="229" t="s">
        <v>571</v>
      </c>
    </row>
    <row r="4" spans="1:11">
      <c r="B4" s="237" t="s">
        <v>763</v>
      </c>
      <c r="C4" s="237"/>
    </row>
    <row r="5" spans="1:11">
      <c r="B5" s="1"/>
      <c r="C5" s="229" t="s">
        <v>439</v>
      </c>
    </row>
    <row r="6" spans="1:11">
      <c r="B6" s="1"/>
      <c r="C6" s="229" t="s">
        <v>678</v>
      </c>
    </row>
    <row r="7" spans="1:11">
      <c r="B7" s="1"/>
      <c r="C7" s="229" t="s">
        <v>677</v>
      </c>
    </row>
    <row r="8" spans="1:11">
      <c r="B8" s="1"/>
      <c r="C8" s="229" t="s">
        <v>679</v>
      </c>
    </row>
    <row r="9" spans="1:11">
      <c r="A9" s="218" t="s">
        <v>196</v>
      </c>
      <c r="B9" s="225"/>
      <c r="C9" s="225"/>
    </row>
    <row r="10" spans="1:11">
      <c r="A10" s="215" t="s">
        <v>567</v>
      </c>
      <c r="B10" s="226"/>
      <c r="C10" s="226"/>
    </row>
    <row r="11" spans="1:11" s="10" customFormat="1">
      <c r="A11" s="193"/>
      <c r="B11" s="194"/>
      <c r="C11" s="66" t="s">
        <v>415</v>
      </c>
      <c r="D11" s="12"/>
      <c r="E11" s="13"/>
      <c r="F11" s="12"/>
    </row>
    <row r="12" spans="1:11">
      <c r="A12" s="43" t="s">
        <v>243</v>
      </c>
      <c r="B12" s="43" t="s">
        <v>3</v>
      </c>
      <c r="C12" s="43" t="s">
        <v>197</v>
      </c>
    </row>
    <row r="13" spans="1:11" ht="34.799999999999997">
      <c r="A13" s="44" t="s">
        <v>402</v>
      </c>
      <c r="B13" s="45" t="s">
        <v>138</v>
      </c>
      <c r="C13" s="89">
        <f>C14+C19+C24+C28+C29+C30</f>
        <v>573258825.45000005</v>
      </c>
      <c r="D13" s="5"/>
      <c r="E13" s="110"/>
      <c r="F13" s="6"/>
      <c r="G13" s="4"/>
      <c r="H13" s="4"/>
      <c r="I13" s="4"/>
      <c r="J13" s="70"/>
      <c r="K13" s="70"/>
    </row>
    <row r="14" spans="1:11" ht="36">
      <c r="A14" s="59" t="s">
        <v>426</v>
      </c>
      <c r="B14" s="60" t="s">
        <v>139</v>
      </c>
      <c r="C14" s="102">
        <f>C15+C16+C17+C18</f>
        <v>153984209.75999999</v>
      </c>
      <c r="D14" s="5"/>
      <c r="E14" s="110"/>
      <c r="F14" s="6"/>
      <c r="G14" s="4"/>
      <c r="H14" s="4"/>
      <c r="I14" s="4"/>
      <c r="J14" s="70"/>
      <c r="K14" s="70"/>
    </row>
    <row r="15" spans="1:11" ht="36">
      <c r="A15" s="61" t="s">
        <v>202</v>
      </c>
      <c r="B15" s="62" t="s">
        <v>220</v>
      </c>
      <c r="C15" s="87">
        <v>118258769</v>
      </c>
      <c r="D15" s="5"/>
      <c r="E15" s="110"/>
      <c r="F15" s="6"/>
      <c r="G15" s="4"/>
      <c r="H15" s="4"/>
      <c r="I15" s="4"/>
      <c r="J15" s="70"/>
      <c r="K15" s="70"/>
    </row>
    <row r="16" spans="1:11" ht="36">
      <c r="A16" s="61" t="s">
        <v>203</v>
      </c>
      <c r="B16" s="62" t="s">
        <v>222</v>
      </c>
      <c r="C16" s="87">
        <v>808699.7</v>
      </c>
      <c r="D16" s="5"/>
      <c r="E16" s="110"/>
      <c r="F16" s="6"/>
      <c r="G16" s="4"/>
      <c r="H16" s="4"/>
      <c r="I16" s="4"/>
      <c r="J16" s="70"/>
      <c r="K16" s="70"/>
    </row>
    <row r="17" spans="1:11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6">
      <c r="A18" s="185" t="s">
        <v>615</v>
      </c>
      <c r="B18" s="62" t="s">
        <v>616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6">
      <c r="A19" s="64" t="s">
        <v>427</v>
      </c>
      <c r="B19" s="60" t="s">
        <v>146</v>
      </c>
      <c r="C19" s="102">
        <f>C20+C21+C22+C23</f>
        <v>374518315.69</v>
      </c>
      <c r="D19" s="5"/>
      <c r="E19" s="110"/>
      <c r="F19" s="6"/>
      <c r="G19" s="4"/>
      <c r="H19" s="4"/>
      <c r="I19" s="4"/>
      <c r="J19" s="70"/>
      <c r="K19" s="70"/>
    </row>
    <row r="20" spans="1:11" ht="36">
      <c r="A20" s="61" t="s">
        <v>205</v>
      </c>
      <c r="B20" s="62" t="s">
        <v>223</v>
      </c>
      <c r="C20" s="87">
        <v>354227309</v>
      </c>
      <c r="D20" s="5"/>
      <c r="E20" s="110"/>
      <c r="F20" s="6"/>
      <c r="G20" s="4"/>
      <c r="H20" s="4"/>
      <c r="I20" s="4"/>
      <c r="J20" s="70"/>
      <c r="K20" s="70"/>
    </row>
    <row r="21" spans="1:11" ht="36">
      <c r="A21" s="63" t="s">
        <v>206</v>
      </c>
      <c r="B21" s="62" t="s">
        <v>221</v>
      </c>
      <c r="C21" s="87">
        <v>9207925.4199999999</v>
      </c>
      <c r="D21" s="5"/>
      <c r="E21" s="110"/>
      <c r="F21" s="6"/>
      <c r="G21" s="4"/>
      <c r="H21" s="4"/>
      <c r="I21" s="4"/>
      <c r="J21" s="70"/>
      <c r="K21" s="70"/>
    </row>
    <row r="22" spans="1:11" ht="36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>
      <c r="A23" s="63" t="s">
        <v>488</v>
      </c>
      <c r="B23" s="62" t="s">
        <v>316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6">
      <c r="A24" s="64" t="s">
        <v>408</v>
      </c>
      <c r="B24" s="60" t="s">
        <v>149</v>
      </c>
      <c r="C24" s="102">
        <f>C25+C26+C27</f>
        <v>22757700</v>
      </c>
      <c r="D24" s="5"/>
      <c r="E24" s="110"/>
      <c r="F24" s="6"/>
      <c r="G24" s="4"/>
      <c r="H24" s="4"/>
      <c r="I24" s="4"/>
      <c r="J24" s="70"/>
      <c r="K24" s="70"/>
    </row>
    <row r="25" spans="1:11" ht="36">
      <c r="A25" s="61" t="s">
        <v>207</v>
      </c>
      <c r="B25" s="62" t="s">
        <v>225</v>
      </c>
      <c r="C25" s="87">
        <v>22647400</v>
      </c>
      <c r="D25" s="5"/>
      <c r="E25" s="110"/>
      <c r="F25" s="6"/>
      <c r="G25" s="4"/>
      <c r="H25" s="4"/>
      <c r="I25" s="4"/>
      <c r="J25" s="70"/>
      <c r="K25" s="70"/>
    </row>
    <row r="26" spans="1:11" ht="36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idden="1">
      <c r="A27" s="61" t="s">
        <v>308</v>
      </c>
      <c r="B27" s="62" t="s">
        <v>307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6">
      <c r="A28" s="61" t="s">
        <v>209</v>
      </c>
      <c r="B28" s="62" t="s">
        <v>227</v>
      </c>
      <c r="C28" s="87">
        <v>19414600</v>
      </c>
      <c r="D28" s="5"/>
      <c r="E28" s="110"/>
      <c r="F28" s="6"/>
      <c r="G28" s="4"/>
      <c r="H28" s="4"/>
      <c r="I28" s="4"/>
      <c r="J28" s="70"/>
      <c r="K28" s="70"/>
    </row>
    <row r="29" spans="1:11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>
      <c r="A30" s="73" t="s">
        <v>475</v>
      </c>
      <c r="B30" s="62" t="s">
        <v>476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4.799999999999997">
      <c r="A31" s="44" t="s">
        <v>428</v>
      </c>
      <c r="B31" s="45" t="s">
        <v>136</v>
      </c>
      <c r="C31" s="89">
        <f>C32+C33+C34+C35</f>
        <v>47421327.43</v>
      </c>
      <c r="D31" s="5"/>
      <c r="E31" s="110"/>
      <c r="F31" s="6"/>
      <c r="G31" s="4"/>
      <c r="H31" s="4"/>
      <c r="I31" s="4"/>
      <c r="J31" s="70"/>
      <c r="K31" s="70"/>
    </row>
    <row r="32" spans="1:11" ht="36">
      <c r="A32" s="61" t="s">
        <v>210</v>
      </c>
      <c r="B32" s="62" t="s">
        <v>228</v>
      </c>
      <c r="C32" s="87">
        <v>7971442.8899999997</v>
      </c>
      <c r="D32" s="5"/>
      <c r="E32" s="110"/>
      <c r="F32" s="6"/>
      <c r="G32" s="4"/>
      <c r="H32" s="4"/>
      <c r="I32" s="4"/>
      <c r="J32" s="70"/>
      <c r="K32" s="70"/>
    </row>
    <row r="33" spans="1:11" ht="36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>
      <c r="A34" s="61" t="s">
        <v>211</v>
      </c>
      <c r="B34" s="62" t="s">
        <v>230</v>
      </c>
      <c r="C34" s="87">
        <v>956024.54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>
      <c r="A35" s="61" t="s">
        <v>706</v>
      </c>
      <c r="B35" s="62" t="s">
        <v>705</v>
      </c>
      <c r="C35" s="87">
        <v>22493860</v>
      </c>
      <c r="D35" s="5"/>
      <c r="E35" s="110"/>
      <c r="F35" s="6"/>
      <c r="G35" s="4"/>
      <c r="H35" s="4"/>
      <c r="I35" s="4"/>
      <c r="J35" s="70"/>
      <c r="K35" s="70"/>
    </row>
    <row r="36" spans="1:11" ht="34.799999999999997">
      <c r="A36" s="44" t="s">
        <v>363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6">
      <c r="A37" s="61" t="s">
        <v>429</v>
      </c>
      <c r="B37" s="62" t="s">
        <v>399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4.799999999999997">
      <c r="A39" s="44" t="s">
        <v>430</v>
      </c>
      <c r="B39" s="45" t="s">
        <v>200</v>
      </c>
      <c r="C39" s="89">
        <f>C40+C41</f>
        <v>5036345.93</v>
      </c>
      <c r="D39" s="5"/>
      <c r="E39" s="110"/>
      <c r="F39" s="6"/>
      <c r="G39" s="4"/>
      <c r="H39" s="4"/>
      <c r="I39" s="4"/>
      <c r="J39" s="70"/>
      <c r="K39" s="70"/>
    </row>
    <row r="40" spans="1:11" ht="36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>
      <c r="A41" s="63" t="s">
        <v>308</v>
      </c>
      <c r="B41" s="62" t="s">
        <v>306</v>
      </c>
      <c r="C41" s="87">
        <f>817224.33+3558121.6</f>
        <v>4375345.93</v>
      </c>
      <c r="D41" s="5"/>
      <c r="E41" s="110"/>
      <c r="F41" s="6"/>
      <c r="G41" s="4"/>
      <c r="H41" s="4"/>
      <c r="I41" s="4"/>
      <c r="J41" s="70"/>
      <c r="K41" s="70"/>
    </row>
    <row r="42" spans="1:11" ht="34.799999999999997">
      <c r="A42" s="44" t="s">
        <v>378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6">
      <c r="A43" s="63" t="s">
        <v>431</v>
      </c>
      <c r="B43" s="62" t="s">
        <v>421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4.799999999999997">
      <c r="A44" s="44" t="s">
        <v>432</v>
      </c>
      <c r="B44" s="45" t="s">
        <v>128</v>
      </c>
      <c r="C44" s="89">
        <f>C45+C46+C47</f>
        <v>22905795.09</v>
      </c>
      <c r="D44" s="5"/>
      <c r="E44" s="110"/>
      <c r="F44" s="6"/>
      <c r="G44" s="4"/>
      <c r="H44" s="4"/>
      <c r="I44" s="4"/>
      <c r="J44" s="70"/>
      <c r="K44" s="70"/>
    </row>
    <row r="45" spans="1:11" ht="36">
      <c r="A45" s="63" t="s">
        <v>214</v>
      </c>
      <c r="B45" s="62" t="s">
        <v>318</v>
      </c>
      <c r="C45" s="87">
        <v>313385</v>
      </c>
      <c r="D45" s="5"/>
      <c r="E45" s="110"/>
      <c r="F45" s="6"/>
      <c r="G45" s="4"/>
      <c r="H45" s="4"/>
      <c r="I45" s="4"/>
      <c r="J45" s="70"/>
      <c r="K45" s="70"/>
    </row>
    <row r="46" spans="1:11">
      <c r="A46" s="61" t="s">
        <v>216</v>
      </c>
      <c r="B46" s="62" t="s">
        <v>232</v>
      </c>
      <c r="C46" s="87">
        <v>20491310.09</v>
      </c>
      <c r="D46" s="5"/>
      <c r="E46" s="110"/>
      <c r="F46" s="6"/>
      <c r="G46" s="4"/>
      <c r="H46" s="4"/>
      <c r="I46" s="4"/>
      <c r="J46" s="70"/>
      <c r="K46" s="70"/>
    </row>
    <row r="47" spans="1:11">
      <c r="A47" s="61" t="s">
        <v>722</v>
      </c>
      <c r="B47" s="62" t="s">
        <v>272</v>
      </c>
      <c r="C47" s="87">
        <f>650000+1451100</f>
        <v>2101100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>
      <c r="A48" s="44" t="s">
        <v>433</v>
      </c>
      <c r="B48" s="45" t="s">
        <v>134</v>
      </c>
      <c r="C48" s="89">
        <f>C49+C50+C51</f>
        <v>171994139.31999999</v>
      </c>
      <c r="D48" s="5"/>
      <c r="E48" s="110"/>
      <c r="F48" s="6"/>
      <c r="G48" s="4"/>
      <c r="H48" s="4"/>
      <c r="I48" s="4"/>
      <c r="J48" s="70"/>
      <c r="K48" s="70"/>
    </row>
    <row r="49" spans="1:11" ht="36">
      <c r="A49" s="61" t="s">
        <v>217</v>
      </c>
      <c r="B49" s="62" t="s">
        <v>355</v>
      </c>
      <c r="C49" s="87">
        <f>2931057.68+588000+11931000</f>
        <v>15450057.68</v>
      </c>
      <c r="D49" s="5"/>
      <c r="E49" s="110"/>
      <c r="F49" s="6"/>
      <c r="G49" s="4"/>
      <c r="H49" s="4"/>
      <c r="I49" s="4"/>
      <c r="J49" s="70"/>
      <c r="K49" s="70"/>
    </row>
    <row r="50" spans="1:11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>
      <c r="A51" s="73" t="s">
        <v>473</v>
      </c>
      <c r="B51" s="62" t="s">
        <v>733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4.799999999999997">
      <c r="A52" s="123" t="s">
        <v>440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>
      <c r="A53" s="65" t="s">
        <v>329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4.799999999999997">
      <c r="A54" s="44" t="s">
        <v>434</v>
      </c>
      <c r="B54" s="45" t="s">
        <v>381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6">
      <c r="A55" s="149" t="s">
        <v>435</v>
      </c>
      <c r="B55" s="62" t="s">
        <v>382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>
      <c r="A56" s="123" t="s">
        <v>441</v>
      </c>
      <c r="B56" s="112" t="s">
        <v>320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6">
      <c r="A57" s="61" t="s">
        <v>250</v>
      </c>
      <c r="B57" s="62" t="s">
        <v>322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2.2">
      <c r="A58" s="109" t="s">
        <v>339</v>
      </c>
      <c r="B58" s="45" t="s">
        <v>340</v>
      </c>
      <c r="C58" s="89">
        <f>C59</f>
        <v>36731547.890000001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6">
      <c r="A59" s="65" t="s">
        <v>218</v>
      </c>
      <c r="B59" s="62" t="s">
        <v>342</v>
      </c>
      <c r="C59" s="87">
        <v>36731547.890000001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>
      <c r="A60" s="44" t="s">
        <v>444</v>
      </c>
      <c r="B60" s="60" t="s">
        <v>368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>
      <c r="A61" s="73" t="s">
        <v>212</v>
      </c>
      <c r="B61" s="62" t="s">
        <v>370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2.2">
      <c r="A62" s="118" t="s">
        <v>396</v>
      </c>
      <c r="B62" s="45" t="s">
        <v>345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>
      <c r="A63" s="63" t="s">
        <v>436</v>
      </c>
      <c r="B63" s="62" t="s">
        <v>346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>
      <c r="A64" s="63" t="s">
        <v>395</v>
      </c>
      <c r="B64" s="62" t="s">
        <v>394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4.799999999999997">
      <c r="A65" s="118" t="s">
        <v>387</v>
      </c>
      <c r="B65" s="45" t="s">
        <v>336</v>
      </c>
      <c r="C65" s="89">
        <f>C66</f>
        <v>5868792.1600000001</v>
      </c>
      <c r="D65" s="5"/>
      <c r="E65" s="110"/>
      <c r="F65" s="6"/>
      <c r="G65" s="4"/>
      <c r="H65" s="4"/>
      <c r="I65" s="4"/>
      <c r="J65" s="70"/>
      <c r="K65" s="70"/>
    </row>
    <row r="66" spans="1:11" ht="36">
      <c r="A66" s="61" t="s">
        <v>215</v>
      </c>
      <c r="B66" s="62" t="s">
        <v>337</v>
      </c>
      <c r="C66" s="87">
        <f>5799792.16+69000</f>
        <v>5868792.1600000001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4.799999999999997">
      <c r="A67" s="151" t="s">
        <v>482</v>
      </c>
      <c r="B67" s="45" t="s">
        <v>483</v>
      </c>
      <c r="C67" s="89">
        <f>C68</f>
        <v>50000</v>
      </c>
      <c r="D67" s="119"/>
      <c r="E67" s="120"/>
      <c r="F67" s="119"/>
    </row>
    <row r="68" spans="1:11" s="76" customFormat="1">
      <c r="A68" s="152" t="s">
        <v>484</v>
      </c>
      <c r="B68" s="62" t="s">
        <v>485</v>
      </c>
      <c r="C68" s="87">
        <v>50000</v>
      </c>
      <c r="D68" s="119"/>
      <c r="E68" s="120"/>
      <c r="F68" s="119"/>
    </row>
    <row r="69" spans="1:11" s="3" customFormat="1" ht="34.799999999999997">
      <c r="A69" s="44" t="s">
        <v>532</v>
      </c>
      <c r="B69" s="45" t="s">
        <v>533</v>
      </c>
      <c r="C69" s="89">
        <f>C70</f>
        <v>8503000</v>
      </c>
      <c r="D69" s="178"/>
      <c r="E69" s="95"/>
      <c r="F69" s="178"/>
    </row>
    <row r="70" spans="1:11" s="76" customFormat="1" ht="23.25" customHeight="1">
      <c r="A70" s="79" t="s">
        <v>534</v>
      </c>
      <c r="B70" s="62">
        <v>1895800000</v>
      </c>
      <c r="C70" s="87">
        <f>6552000+1951000</f>
        <v>8503000</v>
      </c>
      <c r="D70" s="119"/>
      <c r="E70" s="120"/>
      <c r="F70" s="119"/>
    </row>
    <row r="71" spans="1:11" s="3" customFormat="1" ht="37.5" customHeight="1">
      <c r="A71" s="44" t="s">
        <v>542</v>
      </c>
      <c r="B71" s="45" t="s">
        <v>543</v>
      </c>
      <c r="C71" s="89">
        <f>C72+C74</f>
        <v>16418266.550000001</v>
      </c>
      <c r="D71" s="178"/>
      <c r="E71" s="95"/>
      <c r="F71" s="178"/>
    </row>
    <row r="72" spans="1:11" s="3" customFormat="1" ht="37.5" customHeight="1">
      <c r="A72" s="180" t="s">
        <v>584</v>
      </c>
      <c r="B72" s="182">
        <v>1910000000</v>
      </c>
      <c r="C72" s="102">
        <f>C73</f>
        <v>7115762.04</v>
      </c>
      <c r="D72" s="178"/>
      <c r="E72" s="95"/>
      <c r="F72" s="178"/>
    </row>
    <row r="73" spans="1:11" s="3" customFormat="1" ht="18.75" customHeight="1">
      <c r="A73" s="181" t="s">
        <v>583</v>
      </c>
      <c r="B73" s="183" t="s">
        <v>586</v>
      </c>
      <c r="C73" s="87">
        <v>7115762.04</v>
      </c>
      <c r="D73" s="178"/>
      <c r="E73" s="94"/>
      <c r="F73" s="178"/>
    </row>
    <row r="74" spans="1:11" s="3" customFormat="1" ht="37.5" customHeight="1">
      <c r="A74" s="180" t="s">
        <v>588</v>
      </c>
      <c r="B74" s="182">
        <v>1920000000</v>
      </c>
      <c r="C74" s="102">
        <f>C75</f>
        <v>9302504.5099999998</v>
      </c>
      <c r="D74" s="178"/>
      <c r="E74" s="95"/>
      <c r="F74" s="178"/>
    </row>
    <row r="75" spans="1:11" ht="37.5" customHeight="1">
      <c r="A75" s="61" t="s">
        <v>589</v>
      </c>
      <c r="B75" s="183">
        <v>1925900000</v>
      </c>
      <c r="C75" s="87">
        <f>8702504.51+600000</f>
        <v>9302504.5099999998</v>
      </c>
    </row>
    <row r="76" spans="1:11" ht="17.399999999999999">
      <c r="A76" s="220" t="s">
        <v>118</v>
      </c>
      <c r="B76" s="220"/>
      <c r="C76" s="103">
        <f>C13+C31+C36+C39+C42+C44+C48+C52+C54+C56+C58+C60+C62+C65+C67+C69+C71</f>
        <v>895023924.81999993</v>
      </c>
      <c r="D76" s="5"/>
      <c r="F76" s="5"/>
      <c r="G76" s="4"/>
      <c r="H76" s="4"/>
      <c r="I76" s="4"/>
      <c r="J76" s="70"/>
      <c r="K76" s="70"/>
    </row>
    <row r="77" spans="1:11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>
      <c r="A78" s="224"/>
      <c r="B78" s="224"/>
      <c r="C78" s="224"/>
      <c r="E78" s="6"/>
      <c r="F78" s="6"/>
      <c r="G78" s="2"/>
      <c r="H78" s="4"/>
      <c r="I78" s="2"/>
      <c r="J78" s="2"/>
      <c r="K78" s="4"/>
    </row>
    <row r="83" spans="1:1">
      <c r="A83" s="54" t="s">
        <v>51</v>
      </c>
    </row>
  </sheetData>
  <mergeCells count="6">
    <mergeCell ref="B2:C2"/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6" zoomScaleNormal="100" zoomScaleSheetLayoutView="86" workbookViewId="0">
      <selection activeCell="D1" sqref="C1:D8"/>
    </sheetView>
  </sheetViews>
  <sheetFormatPr defaultRowHeight="18"/>
  <cols>
    <col min="1" max="1" width="79.6640625" style="137" customWidth="1"/>
    <col min="2" max="2" width="14.88671875" style="54" customWidth="1"/>
    <col min="3" max="3" width="17" style="54" customWidth="1"/>
    <col min="4" max="4" width="16.5546875" style="137" customWidth="1"/>
    <col min="5" max="5" width="10" style="5" customWidth="1"/>
    <col min="6" max="7" width="17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"/>
      <c r="D1" s="229" t="s">
        <v>452</v>
      </c>
    </row>
    <row r="2" spans="1:11">
      <c r="C2" s="230" t="s">
        <v>764</v>
      </c>
      <c r="D2" s="228"/>
    </row>
    <row r="3" spans="1:11">
      <c r="C3" s="1"/>
      <c r="D3" s="229" t="s">
        <v>571</v>
      </c>
    </row>
    <row r="4" spans="1:11">
      <c r="C4" s="239" t="s">
        <v>763</v>
      </c>
      <c r="D4" s="233"/>
    </row>
    <row r="5" spans="1:11">
      <c r="C5" s="1"/>
      <c r="D5" s="229" t="s">
        <v>471</v>
      </c>
    </row>
    <row r="6" spans="1:11">
      <c r="C6" s="1"/>
      <c r="D6" s="229" t="s">
        <v>678</v>
      </c>
    </row>
    <row r="7" spans="1:11">
      <c r="C7" s="1"/>
      <c r="D7" s="229" t="s">
        <v>677</v>
      </c>
    </row>
    <row r="8" spans="1:11">
      <c r="C8" s="1"/>
      <c r="D8" s="229" t="s">
        <v>679</v>
      </c>
    </row>
    <row r="9" spans="1:11">
      <c r="A9" s="218" t="s">
        <v>196</v>
      </c>
      <c r="B9" s="218"/>
      <c r="C9" s="218"/>
      <c r="D9" s="218"/>
    </row>
    <row r="10" spans="1:11">
      <c r="A10" s="215" t="s">
        <v>472</v>
      </c>
      <c r="B10" s="215"/>
      <c r="C10" s="215"/>
      <c r="D10" s="215"/>
    </row>
    <row r="11" spans="1:11">
      <c r="A11" s="215" t="s">
        <v>566</v>
      </c>
      <c r="B11" s="215"/>
      <c r="C11" s="215"/>
      <c r="D11" s="215"/>
    </row>
    <row r="12" spans="1:11" s="10" customFormat="1">
      <c r="A12" s="144"/>
      <c r="B12" s="155"/>
      <c r="C12" s="145"/>
      <c r="D12" s="66" t="s">
        <v>415</v>
      </c>
      <c r="E12" s="13"/>
      <c r="F12" s="12"/>
      <c r="G12" s="12"/>
    </row>
    <row r="13" spans="1:11" ht="36">
      <c r="A13" s="43" t="s">
        <v>243</v>
      </c>
      <c r="B13" s="43" t="s">
        <v>3</v>
      </c>
      <c r="C13" s="43" t="s">
        <v>450</v>
      </c>
      <c r="D13" s="43" t="s">
        <v>492</v>
      </c>
    </row>
    <row r="14" spans="1:11" ht="39.75" customHeight="1">
      <c r="A14" s="44" t="s">
        <v>402</v>
      </c>
      <c r="B14" s="45" t="s">
        <v>138</v>
      </c>
      <c r="C14" s="89">
        <f>C15+C19+C24+C27+C28+C29</f>
        <v>502079346.32999998</v>
      </c>
      <c r="D14" s="89">
        <f>D15+D19+D24+D27+D28+D29</f>
        <v>523738299.83999997</v>
      </c>
      <c r="E14" s="6"/>
      <c r="F14" s="6">
        <f>'прил 14'!E477</f>
        <v>502079346.33000004</v>
      </c>
      <c r="G14" s="6">
        <f>'прил 14'!F477</f>
        <v>523738299.83999997</v>
      </c>
      <c r="H14" s="4"/>
      <c r="I14" s="2"/>
      <c r="J14" s="2"/>
      <c r="K14" s="4"/>
    </row>
    <row r="15" spans="1:11" ht="35.25" customHeight="1">
      <c r="A15" s="59" t="s">
        <v>426</v>
      </c>
      <c r="B15" s="60" t="s">
        <v>139</v>
      </c>
      <c r="C15" s="102">
        <f>C16+C17+C18</f>
        <v>112206892.95999999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>
      <c r="A16" s="61" t="s">
        <v>202</v>
      </c>
      <c r="B16" s="62" t="s">
        <v>220</v>
      </c>
      <c r="C16" s="87">
        <v>110298213.95999999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6">
      <c r="A17" s="61" t="s">
        <v>203</v>
      </c>
      <c r="B17" s="62" t="s">
        <v>222</v>
      </c>
      <c r="C17" s="87">
        <v>242500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>
      <c r="A19" s="64" t="s">
        <v>427</v>
      </c>
      <c r="B19" s="60" t="s">
        <v>146</v>
      </c>
      <c r="C19" s="102">
        <f>C20+C21+C22+C23</f>
        <v>349846745.51999998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61" t="s">
        <v>205</v>
      </c>
      <c r="B20" s="62" t="s">
        <v>223</v>
      </c>
      <c r="C20" s="87">
        <f>347347691.28-6226250</f>
        <v>341121441.27999997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6">
      <c r="A21" s="63" t="s">
        <v>206</v>
      </c>
      <c r="B21" s="62" t="s">
        <v>221</v>
      </c>
      <c r="C21" s="87">
        <v>270000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6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>
      <c r="A23" s="188" t="s">
        <v>488</v>
      </c>
      <c r="B23" s="62" t="s">
        <v>316</v>
      </c>
      <c r="C23" s="87">
        <v>2229054.2400000002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>
      <c r="A24" s="64" t="s">
        <v>408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6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6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6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>
      <c r="A29" s="73" t="s">
        <v>475</v>
      </c>
      <c r="B29" s="62" t="s">
        <v>476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4" t="s">
        <v>428</v>
      </c>
      <c r="B30" s="45" t="s">
        <v>136</v>
      </c>
      <c r="C30" s="89">
        <f>C31+C32+C33+C34+C35</f>
        <v>37973377.670000002</v>
      </c>
      <c r="D30" s="89">
        <f>D31+D32+D33+D34+D35</f>
        <v>43195771.140000001</v>
      </c>
      <c r="E30" s="6"/>
      <c r="F30" s="6">
        <f>'прил 14'!E478</f>
        <v>37973377.670000002</v>
      </c>
      <c r="G30" s="6">
        <f>'прил 14'!F478</f>
        <v>43195771.140000001</v>
      </c>
      <c r="H30" s="4"/>
      <c r="I30" s="2"/>
      <c r="J30" s="2"/>
      <c r="K30" s="4"/>
    </row>
    <row r="31" spans="1:11" ht="18.75" customHeight="1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>
      <c r="A32" s="61" t="s">
        <v>207</v>
      </c>
      <c r="B32" s="62" t="s">
        <v>229</v>
      </c>
      <c r="C32" s="87">
        <v>12844429.18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>
      <c r="A34" s="149" t="s">
        <v>621</v>
      </c>
      <c r="B34" s="62" t="s">
        <v>622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>
      <c r="A35" s="61" t="s">
        <v>706</v>
      </c>
      <c r="B35" s="62" t="s">
        <v>705</v>
      </c>
      <c r="C35" s="87">
        <v>16544943.49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>
      <c r="A36" s="44" t="s">
        <v>363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14'!E479</f>
        <v>470000</v>
      </c>
      <c r="G36" s="6">
        <f>'прил 14'!F479</f>
        <v>470000</v>
      </c>
      <c r="H36" s="4"/>
      <c r="I36" s="2"/>
      <c r="J36" s="2"/>
      <c r="K36" s="4"/>
    </row>
    <row r="37" spans="1:11" ht="54">
      <c r="A37" s="61" t="s">
        <v>429</v>
      </c>
      <c r="B37" s="62" t="s">
        <v>399</v>
      </c>
      <c r="C37" s="85">
        <v>440000</v>
      </c>
      <c r="D37" s="146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>
      <c r="A38" s="61" t="s">
        <v>249</v>
      </c>
      <c r="B38" s="62" t="s">
        <v>247</v>
      </c>
      <c r="C38" s="87">
        <v>30000</v>
      </c>
      <c r="D38" s="146">
        <v>30000</v>
      </c>
      <c r="E38" s="6"/>
      <c r="F38" s="6"/>
      <c r="G38" s="6"/>
      <c r="H38" s="4"/>
      <c r="I38" s="2"/>
      <c r="J38" s="2"/>
      <c r="K38" s="4"/>
    </row>
    <row r="39" spans="1:11" ht="38.25" customHeight="1">
      <c r="A39" s="44" t="s">
        <v>430</v>
      </c>
      <c r="B39" s="45" t="s">
        <v>200</v>
      </c>
      <c r="C39" s="89">
        <f>C40</f>
        <v>661000</v>
      </c>
      <c r="D39" s="89">
        <f>D40</f>
        <v>661000</v>
      </c>
      <c r="E39" s="6"/>
      <c r="F39" s="6">
        <f>'прил 14'!E480</f>
        <v>661000</v>
      </c>
      <c r="G39" s="6">
        <f>'прил 14'!F480</f>
        <v>661000</v>
      </c>
      <c r="H39" s="4"/>
      <c r="I39" s="2"/>
      <c r="J39" s="2"/>
      <c r="K39" s="4"/>
    </row>
    <row r="40" spans="1:11" ht="39" customHeight="1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6" customHeight="1">
      <c r="A41" s="44" t="s">
        <v>378</v>
      </c>
      <c r="B41" s="45" t="s">
        <v>129</v>
      </c>
      <c r="C41" s="89">
        <f>C42</f>
        <v>200000</v>
      </c>
      <c r="D41" s="89">
        <f>D42</f>
        <v>200000</v>
      </c>
      <c r="E41" s="6"/>
      <c r="F41" s="6">
        <f>'прил 14'!E481</f>
        <v>200000</v>
      </c>
      <c r="G41" s="6">
        <f>'прил 14'!F481</f>
        <v>200000</v>
      </c>
      <c r="H41" s="4"/>
      <c r="I41" s="2"/>
      <c r="J41" s="2"/>
      <c r="K41" s="4"/>
    </row>
    <row r="42" spans="1:11" ht="36">
      <c r="A42" s="63" t="s">
        <v>431</v>
      </c>
      <c r="B42" s="62" t="s">
        <v>421</v>
      </c>
      <c r="C42" s="87">
        <v>200000</v>
      </c>
      <c r="D42" s="87">
        <v>200000</v>
      </c>
      <c r="E42" s="6"/>
      <c r="F42" s="6">
        <f>C41-F41</f>
        <v>0</v>
      </c>
      <c r="G42" s="6">
        <f>D41-G41</f>
        <v>0</v>
      </c>
      <c r="H42" s="4"/>
      <c r="I42" s="2"/>
      <c r="J42" s="2"/>
      <c r="K42" s="4"/>
    </row>
    <row r="43" spans="1:11" ht="39" customHeight="1">
      <c r="A43" s="44" t="s">
        <v>432</v>
      </c>
      <c r="B43" s="45" t="s">
        <v>128</v>
      </c>
      <c r="C43" s="89">
        <f>C44+C45</f>
        <v>18462025</v>
      </c>
      <c r="D43" s="89">
        <f>D44+D45</f>
        <v>18462025</v>
      </c>
      <c r="E43" s="6"/>
      <c r="F43" s="6">
        <f>'прил 14'!E482</f>
        <v>18462025</v>
      </c>
      <c r="G43" s="6">
        <f>'прил 14'!F482</f>
        <v>18462025</v>
      </c>
      <c r="H43" s="4"/>
      <c r="I43" s="2"/>
      <c r="J43" s="2"/>
      <c r="K43" s="4"/>
    </row>
    <row r="44" spans="1:11" ht="39" customHeight="1">
      <c r="A44" s="63" t="s">
        <v>214</v>
      </c>
      <c r="B44" s="62" t="s">
        <v>318</v>
      </c>
      <c r="C44" s="147">
        <v>313385</v>
      </c>
      <c r="D44" s="147">
        <v>313385</v>
      </c>
      <c r="E44" s="6"/>
      <c r="F44" s="6">
        <f>C43-F43</f>
        <v>0</v>
      </c>
      <c r="G44" s="6">
        <f>D43-G43</f>
        <v>0</v>
      </c>
      <c r="H44" s="4"/>
      <c r="I44" s="2"/>
      <c r="J44" s="2"/>
      <c r="K44" s="4"/>
    </row>
    <row r="45" spans="1:11" ht="36">
      <c r="A45" s="61" t="s">
        <v>216</v>
      </c>
      <c r="B45" s="62" t="s">
        <v>232</v>
      </c>
      <c r="C45" s="87">
        <v>18148640</v>
      </c>
      <c r="D45" s="87">
        <v>18148640</v>
      </c>
      <c r="E45" s="6"/>
      <c r="F45" s="6"/>
      <c r="G45" s="6"/>
      <c r="H45" s="4"/>
      <c r="I45" s="2"/>
      <c r="J45" s="2"/>
      <c r="K45" s="4"/>
    </row>
    <row r="46" spans="1:11" ht="52.2">
      <c r="A46" s="44" t="s">
        <v>433</v>
      </c>
      <c r="B46" s="45" t="s">
        <v>134</v>
      </c>
      <c r="C46" s="89">
        <f>C47+C48</f>
        <v>2775000</v>
      </c>
      <c r="D46" s="89">
        <f>D47+D48</f>
        <v>2775000</v>
      </c>
      <c r="E46" s="6"/>
      <c r="F46" s="6">
        <f>'прил 14'!E483</f>
        <v>2775000</v>
      </c>
      <c r="G46" s="6">
        <f>'прил 14'!F483</f>
        <v>2775000</v>
      </c>
      <c r="H46" s="4"/>
      <c r="I46" s="2"/>
      <c r="J46" s="2"/>
      <c r="K46" s="4"/>
    </row>
    <row r="47" spans="1:11" ht="37.5" customHeight="1">
      <c r="A47" s="61" t="s">
        <v>217</v>
      </c>
      <c r="B47" s="62" t="s">
        <v>355</v>
      </c>
      <c r="C47" s="87">
        <v>2225000</v>
      </c>
      <c r="D47" s="146">
        <v>2225000</v>
      </c>
      <c r="E47" s="6"/>
      <c r="F47" s="6">
        <f>C46-F46</f>
        <v>0</v>
      </c>
      <c r="G47" s="6">
        <f>D46-G46</f>
        <v>0</v>
      </c>
      <c r="H47" s="4"/>
      <c r="I47" s="2"/>
      <c r="J47" s="2"/>
      <c r="K47" s="4"/>
    </row>
    <row r="48" spans="1:11" ht="18.75" customHeight="1">
      <c r="A48" s="65" t="s">
        <v>219</v>
      </c>
      <c r="B48" s="62" t="s">
        <v>233</v>
      </c>
      <c r="C48" s="87">
        <v>550000</v>
      </c>
      <c r="D48" s="146">
        <v>550000</v>
      </c>
      <c r="E48" s="6"/>
      <c r="F48" s="6"/>
      <c r="G48" s="6"/>
      <c r="H48" s="4"/>
      <c r="I48" s="2"/>
      <c r="J48" s="2"/>
      <c r="K48" s="4"/>
    </row>
    <row r="49" spans="1:11" ht="37.5" customHeight="1">
      <c r="A49" s="123" t="s">
        <v>440</v>
      </c>
      <c r="B49" s="45" t="s">
        <v>131</v>
      </c>
      <c r="C49" s="89">
        <f>C50</f>
        <v>50000</v>
      </c>
      <c r="D49" s="89">
        <f>D50</f>
        <v>50000</v>
      </c>
      <c r="E49" s="6"/>
      <c r="F49" s="6">
        <f>'прил 14'!E484</f>
        <v>50000</v>
      </c>
      <c r="G49" s="6">
        <f>'прил 14'!F484</f>
        <v>50000</v>
      </c>
      <c r="H49" s="4"/>
      <c r="I49" s="2"/>
      <c r="J49" s="2"/>
      <c r="K49" s="4"/>
    </row>
    <row r="50" spans="1:11">
      <c r="A50" s="65" t="s">
        <v>329</v>
      </c>
      <c r="B50" s="62" t="s">
        <v>234</v>
      </c>
      <c r="C50" s="87">
        <v>50000</v>
      </c>
      <c r="D50" s="87">
        <v>50000</v>
      </c>
      <c r="E50" s="6"/>
      <c r="F50" s="6">
        <f>C49-F49</f>
        <v>0</v>
      </c>
      <c r="G50" s="6">
        <f>D49-G49</f>
        <v>0</v>
      </c>
      <c r="H50" s="4"/>
      <c r="I50" s="2"/>
      <c r="J50" s="2"/>
      <c r="K50" s="4"/>
    </row>
    <row r="51" spans="1:11" ht="39.75" customHeight="1">
      <c r="A51" s="44" t="s">
        <v>434</v>
      </c>
      <c r="B51" s="45" t="s">
        <v>381</v>
      </c>
      <c r="C51" s="89">
        <f>C52</f>
        <v>763383.02999999991</v>
      </c>
      <c r="D51" s="89">
        <f>D52</f>
        <v>802737.58</v>
      </c>
      <c r="E51" s="6"/>
      <c r="F51" s="6">
        <f>'прил 14'!E486</f>
        <v>763383.02999999991</v>
      </c>
      <c r="G51" s="6">
        <f>'прил 14'!F486</f>
        <v>802737.58</v>
      </c>
      <c r="H51" s="4"/>
      <c r="I51" s="2"/>
      <c r="J51" s="2"/>
      <c r="K51" s="4"/>
    </row>
    <row r="52" spans="1:11" s="76" customFormat="1" ht="36.75" customHeight="1">
      <c r="A52" s="108" t="s">
        <v>435</v>
      </c>
      <c r="B52" s="62" t="s">
        <v>382</v>
      </c>
      <c r="C52" s="87">
        <f>750536.94+12846.09</f>
        <v>763383.02999999991</v>
      </c>
      <c r="D52" s="87">
        <f>764472+38265.58</f>
        <v>802737.58</v>
      </c>
      <c r="E52" s="148"/>
      <c r="F52" s="148">
        <f>C51-F51</f>
        <v>0</v>
      </c>
      <c r="G52" s="148">
        <f>D51-G51</f>
        <v>0</v>
      </c>
      <c r="H52" s="75"/>
      <c r="I52" s="74"/>
      <c r="J52" s="74"/>
      <c r="K52" s="75"/>
    </row>
    <row r="53" spans="1:11" ht="39.75" customHeight="1">
      <c r="A53" s="123" t="s">
        <v>441</v>
      </c>
      <c r="B53" s="45" t="s">
        <v>320</v>
      </c>
      <c r="C53" s="89">
        <f>C54</f>
        <v>2492285</v>
      </c>
      <c r="D53" s="89">
        <f>D54</f>
        <v>2462285</v>
      </c>
      <c r="E53" s="6"/>
      <c r="F53" s="6">
        <f>'прил 14'!E487</f>
        <v>2492285</v>
      </c>
      <c r="G53" s="6">
        <f>'прил 14'!F487</f>
        <v>2462285</v>
      </c>
      <c r="H53" s="4"/>
      <c r="I53" s="2"/>
      <c r="J53" s="2"/>
      <c r="K53" s="4"/>
    </row>
    <row r="54" spans="1:11" ht="36">
      <c r="A54" s="14" t="s">
        <v>250</v>
      </c>
      <c r="B54" s="62" t="s">
        <v>322</v>
      </c>
      <c r="C54" s="87">
        <v>2492285</v>
      </c>
      <c r="D54" s="146">
        <f>2462285</f>
        <v>2462285</v>
      </c>
      <c r="E54" s="6"/>
      <c r="F54" s="6">
        <f>C53-F53</f>
        <v>0</v>
      </c>
      <c r="G54" s="6">
        <f>D53-G53</f>
        <v>0</v>
      </c>
      <c r="H54" s="4"/>
      <c r="I54" s="2"/>
      <c r="J54" s="2"/>
      <c r="K54" s="4"/>
    </row>
    <row r="55" spans="1:11" ht="52.2">
      <c r="A55" s="109" t="s">
        <v>339</v>
      </c>
      <c r="B55" s="45" t="s">
        <v>340</v>
      </c>
      <c r="C55" s="89">
        <f>C56</f>
        <v>12014000</v>
      </c>
      <c r="D55" s="89">
        <f>D56</f>
        <v>13241000</v>
      </c>
      <c r="E55" s="6"/>
      <c r="F55" s="6">
        <f>'прил 14'!E488</f>
        <v>12014000</v>
      </c>
      <c r="G55" s="6">
        <f>'прил 14'!F488</f>
        <v>13241000</v>
      </c>
      <c r="H55" s="4"/>
      <c r="I55" s="2"/>
      <c r="J55" s="2"/>
      <c r="K55" s="4"/>
    </row>
    <row r="56" spans="1:11" ht="33" customHeight="1">
      <c r="A56" s="65" t="s">
        <v>218</v>
      </c>
      <c r="B56" s="62" t="s">
        <v>342</v>
      </c>
      <c r="C56" s="87">
        <f>12588000-574000</f>
        <v>12014000</v>
      </c>
      <c r="D56" s="87">
        <f>12588000+653000</f>
        <v>13241000</v>
      </c>
      <c r="E56" s="6"/>
      <c r="F56" s="6">
        <f>C55-F55</f>
        <v>0</v>
      </c>
      <c r="G56" s="6">
        <f>D55-G55</f>
        <v>0</v>
      </c>
      <c r="H56" s="4"/>
      <c r="I56" s="2"/>
      <c r="J56" s="2"/>
      <c r="K56" s="4"/>
    </row>
    <row r="57" spans="1:11" ht="76.5" customHeight="1">
      <c r="A57" s="44" t="s">
        <v>444</v>
      </c>
      <c r="B57" s="60" t="s">
        <v>368</v>
      </c>
      <c r="C57" s="102">
        <f>C58</f>
        <v>45000</v>
      </c>
      <c r="D57" s="102">
        <f>D58</f>
        <v>45000</v>
      </c>
      <c r="E57" s="6"/>
      <c r="F57" s="6">
        <f>'прил 14'!E489</f>
        <v>45000</v>
      </c>
      <c r="G57" s="6">
        <f>'прил 14'!F489</f>
        <v>45000</v>
      </c>
      <c r="H57" s="4"/>
      <c r="I57" s="2"/>
      <c r="J57" s="2"/>
      <c r="K57" s="4"/>
    </row>
    <row r="58" spans="1:11" ht="36" customHeight="1">
      <c r="A58" s="73" t="s">
        <v>212</v>
      </c>
      <c r="B58" s="62" t="s">
        <v>370</v>
      </c>
      <c r="C58" s="87">
        <v>45000</v>
      </c>
      <c r="D58" s="146">
        <v>45000</v>
      </c>
      <c r="E58" s="6"/>
      <c r="F58" s="6">
        <f>C57-F57</f>
        <v>0</v>
      </c>
      <c r="G58" s="6">
        <f>D57-G57</f>
        <v>0</v>
      </c>
      <c r="H58" s="4"/>
      <c r="I58" s="2"/>
      <c r="J58" s="2"/>
      <c r="K58" s="4"/>
    </row>
    <row r="59" spans="1:11" ht="52.2">
      <c r="A59" s="118" t="s">
        <v>396</v>
      </c>
      <c r="B59" s="45" t="s">
        <v>345</v>
      </c>
      <c r="C59" s="89">
        <f>C60+C61</f>
        <v>620000</v>
      </c>
      <c r="D59" s="89">
        <f>D60+D61</f>
        <v>620000</v>
      </c>
      <c r="E59" s="6"/>
      <c r="F59" s="6">
        <f>'прил 14'!E490</f>
        <v>620000</v>
      </c>
      <c r="G59" s="6">
        <f>'прил 14'!F490</f>
        <v>620000</v>
      </c>
      <c r="H59" s="4"/>
      <c r="I59" s="2"/>
      <c r="J59" s="2"/>
      <c r="K59" s="4"/>
    </row>
    <row r="60" spans="1:11" ht="36">
      <c r="A60" s="63" t="s">
        <v>436</v>
      </c>
      <c r="B60" s="62" t="s">
        <v>346</v>
      </c>
      <c r="C60" s="87">
        <v>300000</v>
      </c>
      <c r="D60" s="87">
        <v>300000</v>
      </c>
      <c r="E60" s="6"/>
      <c r="F60" s="6">
        <f>C59-F59</f>
        <v>0</v>
      </c>
      <c r="G60" s="6">
        <f>D59-G59</f>
        <v>0</v>
      </c>
      <c r="H60" s="4"/>
      <c r="I60" s="2"/>
      <c r="J60" s="2"/>
      <c r="K60" s="4"/>
    </row>
    <row r="61" spans="1:11" ht="36">
      <c r="A61" s="63" t="s">
        <v>395</v>
      </c>
      <c r="B61" s="62" t="s">
        <v>394</v>
      </c>
      <c r="C61" s="87">
        <v>320000</v>
      </c>
      <c r="D61" s="87">
        <v>320000</v>
      </c>
      <c r="F61" s="5"/>
      <c r="G61" s="6"/>
      <c r="H61" s="4"/>
      <c r="I61" s="4"/>
      <c r="J61" s="4"/>
      <c r="K61" s="4"/>
    </row>
    <row r="62" spans="1:11" ht="38.25" customHeight="1">
      <c r="A62" s="118" t="s">
        <v>387</v>
      </c>
      <c r="B62" s="45" t="s">
        <v>336</v>
      </c>
      <c r="C62" s="89">
        <f>C63</f>
        <v>1640000</v>
      </c>
      <c r="D62" s="89">
        <f>D63</f>
        <v>1640000</v>
      </c>
      <c r="E62" s="6"/>
      <c r="F62" s="6">
        <f>'прил 14'!E491</f>
        <v>1640000</v>
      </c>
      <c r="G62" s="6">
        <f>'[1]прил 14'!F457</f>
        <v>1240000</v>
      </c>
      <c r="H62" s="2"/>
      <c r="I62" s="4"/>
      <c r="J62" s="2"/>
      <c r="K62" s="4"/>
    </row>
    <row r="63" spans="1:11" ht="36">
      <c r="A63" s="61" t="s">
        <v>215</v>
      </c>
      <c r="B63" s="62" t="s">
        <v>337</v>
      </c>
      <c r="C63" s="87">
        <v>1640000</v>
      </c>
      <c r="D63" s="87">
        <v>1640000</v>
      </c>
      <c r="E63" s="6"/>
      <c r="F63" s="6">
        <f>C62-F62</f>
        <v>0</v>
      </c>
      <c r="G63" s="6">
        <f>D62-G62</f>
        <v>400000</v>
      </c>
      <c r="H63" s="4"/>
      <c r="I63" s="2"/>
      <c r="J63" s="2"/>
      <c r="K63" s="4"/>
    </row>
    <row r="64" spans="1:11" ht="39" customHeight="1">
      <c r="A64" s="151" t="s">
        <v>482</v>
      </c>
      <c r="B64" s="45" t="s">
        <v>483</v>
      </c>
      <c r="C64" s="89">
        <f>C65</f>
        <v>50000</v>
      </c>
      <c r="D64" s="89">
        <f>D65</f>
        <v>50000</v>
      </c>
      <c r="F64" s="5">
        <f>'прил 14'!E493</f>
        <v>50000</v>
      </c>
      <c r="G64" s="5">
        <f>'прил 14'!F493</f>
        <v>50000</v>
      </c>
    </row>
    <row r="65" spans="1:7">
      <c r="A65" s="152" t="s">
        <v>484</v>
      </c>
      <c r="B65" s="62" t="s">
        <v>485</v>
      </c>
      <c r="C65" s="87">
        <v>50000</v>
      </c>
      <c r="D65" s="87">
        <v>50000</v>
      </c>
      <c r="F65" s="5">
        <f>C64-F64</f>
        <v>0</v>
      </c>
      <c r="G65" s="5">
        <f>D64-G64</f>
        <v>0</v>
      </c>
    </row>
    <row r="66" spans="1:7" ht="36" customHeight="1">
      <c r="A66" s="44" t="s">
        <v>532</v>
      </c>
      <c r="B66" s="45" t="s">
        <v>533</v>
      </c>
      <c r="C66" s="89">
        <f>C67</f>
        <v>6000000</v>
      </c>
      <c r="D66" s="89">
        <f>D67</f>
        <v>6000000</v>
      </c>
      <c r="F66" s="5">
        <f>'прил 14'!E494</f>
        <v>6000000</v>
      </c>
      <c r="G66" s="5">
        <f>'прил 14'!F494</f>
        <v>6000000</v>
      </c>
    </row>
    <row r="67" spans="1:7" ht="36">
      <c r="A67" s="79" t="s">
        <v>534</v>
      </c>
      <c r="B67" s="62">
        <v>1895800000</v>
      </c>
      <c r="C67" s="87">
        <v>6000000</v>
      </c>
      <c r="D67" s="87">
        <v>6000000</v>
      </c>
      <c r="F67" s="5">
        <f>C66-F66</f>
        <v>0</v>
      </c>
      <c r="G67" s="5">
        <f>D66-G66</f>
        <v>0</v>
      </c>
    </row>
    <row r="68" spans="1:7" ht="52.2">
      <c r="A68" s="44" t="s">
        <v>542</v>
      </c>
      <c r="B68" s="45" t="s">
        <v>543</v>
      </c>
      <c r="C68" s="89">
        <f>C69+C71</f>
        <v>20359370.300000001</v>
      </c>
      <c r="D68" s="89">
        <f>D69+D71</f>
        <v>20359370.300000001</v>
      </c>
      <c r="F68" s="5">
        <f>'прил 14'!E495</f>
        <v>20359370.300000001</v>
      </c>
      <c r="G68" s="5">
        <f>'прил 14'!F495</f>
        <v>20359370.300000001</v>
      </c>
    </row>
    <row r="69" spans="1:7" ht="36" customHeight="1">
      <c r="A69" s="180" t="s">
        <v>584</v>
      </c>
      <c r="B69" s="182">
        <v>1910000000</v>
      </c>
      <c r="C69" s="102">
        <f>C70</f>
        <v>7018314.5599999996</v>
      </c>
      <c r="D69" s="102">
        <f>D70</f>
        <v>7018314.5599999996</v>
      </c>
      <c r="F69" s="5"/>
      <c r="G69" s="5"/>
    </row>
    <row r="70" spans="1:7" ht="20.25" customHeight="1">
      <c r="A70" s="181" t="s">
        <v>583</v>
      </c>
      <c r="B70" s="183" t="s">
        <v>586</v>
      </c>
      <c r="C70" s="87">
        <v>7018314.5599999996</v>
      </c>
      <c r="D70" s="87">
        <f>300000+6718314.56</f>
        <v>7018314.5599999996</v>
      </c>
      <c r="F70" s="5"/>
      <c r="G70" s="5"/>
    </row>
    <row r="71" spans="1:7" ht="40.5" customHeight="1">
      <c r="A71" s="180" t="s">
        <v>588</v>
      </c>
      <c r="B71" s="182">
        <v>1920000000</v>
      </c>
      <c r="C71" s="102">
        <f>C72</f>
        <v>13341055.74</v>
      </c>
      <c r="D71" s="102">
        <f>D72</f>
        <v>13341055.74</v>
      </c>
      <c r="F71" s="5"/>
      <c r="G71" s="5"/>
    </row>
    <row r="72" spans="1:7" ht="36">
      <c r="A72" s="61" t="s">
        <v>589</v>
      </c>
      <c r="B72" s="183">
        <v>1925900000</v>
      </c>
      <c r="C72" s="87">
        <v>13341055.74</v>
      </c>
      <c r="D72" s="87">
        <f>300000+13041055.74</f>
        <v>13341055.74</v>
      </c>
      <c r="F72" s="5"/>
      <c r="G72" s="5"/>
    </row>
    <row r="73" spans="1:7" ht="17.399999999999999">
      <c r="A73" s="220" t="s">
        <v>118</v>
      </c>
      <c r="B73" s="220"/>
      <c r="C73" s="103">
        <f>C14+C30+C36+C39+C41+C43+C46+C49+C51+C53+C55+C57+C59+C62+C64</f>
        <v>580295417.02999997</v>
      </c>
      <c r="D73" s="103">
        <f>D14+D30+D36+D39+D41+D43+D46+D49+D51+D53+D55+D57+D59+D62+D64</f>
        <v>608413118.56000006</v>
      </c>
      <c r="F73" s="5">
        <f>'прил 14'!E547</f>
        <v>580295417.02999997</v>
      </c>
      <c r="G73" s="5">
        <f>'прил 14'!F547</f>
        <v>608413118.56000006</v>
      </c>
    </row>
    <row r="75" spans="1:7">
      <c r="A75" s="137" t="s">
        <v>51</v>
      </c>
      <c r="D75" s="54"/>
      <c r="E75" s="1"/>
      <c r="F75" s="5">
        <f>F73-C73</f>
        <v>0</v>
      </c>
      <c r="G75" s="5">
        <f>G73-D73</f>
        <v>0</v>
      </c>
    </row>
  </sheetData>
  <mergeCells count="6">
    <mergeCell ref="A9:D9"/>
    <mergeCell ref="A10:D10"/>
    <mergeCell ref="A11:D11"/>
    <mergeCell ref="A73:B73"/>
    <mergeCell ref="C2:D2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0"/>
  <sheetViews>
    <sheetView view="pageBreakPreview" zoomScale="86" zoomScaleNormal="100" zoomScaleSheetLayoutView="86" workbookViewId="0">
      <selection activeCell="D1" sqref="C1:D8"/>
    </sheetView>
  </sheetViews>
  <sheetFormatPr defaultRowHeight="18"/>
  <cols>
    <col min="1" max="1" width="30.33203125" style="15" customWidth="1"/>
    <col min="2" max="2" width="40.44140625" style="15" customWidth="1"/>
    <col min="3" max="4" width="20.109375" style="15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C1" s="7"/>
      <c r="D1" s="229" t="s">
        <v>275</v>
      </c>
    </row>
    <row r="2" spans="1:8">
      <c r="C2" s="230" t="s">
        <v>762</v>
      </c>
      <c r="D2" s="231"/>
    </row>
    <row r="3" spans="1:8">
      <c r="C3" s="7"/>
      <c r="D3" s="229" t="s">
        <v>571</v>
      </c>
    </row>
    <row r="4" spans="1:8">
      <c r="C4" s="230" t="s">
        <v>763</v>
      </c>
      <c r="D4" s="230"/>
    </row>
    <row r="5" spans="1:8">
      <c r="C5" s="7"/>
      <c r="D5" s="229" t="s">
        <v>275</v>
      </c>
    </row>
    <row r="6" spans="1:8">
      <c r="C6" s="7"/>
      <c r="D6" s="229" t="s">
        <v>678</v>
      </c>
    </row>
    <row r="7" spans="1:8">
      <c r="C7" s="7"/>
      <c r="D7" s="229" t="s">
        <v>677</v>
      </c>
    </row>
    <row r="8" spans="1:8">
      <c r="C8" s="7"/>
      <c r="D8" s="229" t="s">
        <v>679</v>
      </c>
    </row>
    <row r="9" spans="1:8" s="8" customFormat="1" ht="23.25" customHeight="1">
      <c r="A9" s="211" t="s">
        <v>157</v>
      </c>
      <c r="B9" s="211"/>
      <c r="C9" s="211"/>
      <c r="D9" s="211"/>
    </row>
    <row r="10" spans="1:8" ht="28.5" customHeight="1">
      <c r="A10" s="210" t="s">
        <v>576</v>
      </c>
      <c r="B10" s="210"/>
      <c r="C10" s="210"/>
      <c r="D10" s="210"/>
    </row>
    <row r="11" spans="1:8" ht="28.5" customHeight="1">
      <c r="A11" s="210" t="s">
        <v>577</v>
      </c>
      <c r="B11" s="210"/>
      <c r="C11" s="210"/>
      <c r="D11" s="210"/>
    </row>
    <row r="12" spans="1:8" ht="23.25" customHeight="1">
      <c r="A12" s="77"/>
      <c r="D12" s="77" t="s">
        <v>415</v>
      </c>
    </row>
    <row r="13" spans="1:8" ht="62.25" customHeight="1">
      <c r="A13" s="156" t="s">
        <v>159</v>
      </c>
      <c r="B13" s="156" t="s">
        <v>160</v>
      </c>
      <c r="C13" s="156" t="s">
        <v>450</v>
      </c>
      <c r="D13" s="156" t="s">
        <v>492</v>
      </c>
    </row>
    <row r="14" spans="1:8" ht="46.5" customHeight="1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>
      <c r="A15" s="18" t="s">
        <v>689</v>
      </c>
      <c r="B15" s="19" t="s">
        <v>573</v>
      </c>
      <c r="C15" s="98">
        <v>-735044200.04999995</v>
      </c>
      <c r="D15" s="124">
        <v>-771128266.98000002</v>
      </c>
    </row>
    <row r="16" spans="1:8" ht="58.5" customHeight="1">
      <c r="A16" s="18" t="s">
        <v>690</v>
      </c>
      <c r="B16" s="19" t="s">
        <v>572</v>
      </c>
      <c r="C16" s="98">
        <v>735044200.04999995</v>
      </c>
      <c r="D16" s="124">
        <v>771128266.98000002</v>
      </c>
    </row>
    <row r="17" spans="1:4" ht="24.75" customHeight="1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>
      <c r="A18" s="21"/>
      <c r="B18" s="21"/>
      <c r="C18" s="21"/>
    </row>
    <row r="19" spans="1:4" ht="51" customHeight="1">
      <c r="A19" s="21"/>
      <c r="B19" s="21"/>
      <c r="C19" s="21"/>
    </row>
    <row r="20" spans="1:4" ht="51" customHeight="1">
      <c r="A20" s="21"/>
      <c r="B20" s="21"/>
      <c r="C20" s="21"/>
    </row>
    <row r="21" spans="1:4" ht="51" customHeight="1">
      <c r="A21" s="21"/>
      <c r="B21" s="21"/>
      <c r="C21" s="21"/>
    </row>
    <row r="22" spans="1:4" ht="51" customHeight="1">
      <c r="A22" s="21"/>
      <c r="B22" s="21"/>
      <c r="C22" s="21"/>
    </row>
    <row r="23" spans="1:4" ht="51" customHeight="1">
      <c r="A23" s="21"/>
      <c r="B23" s="21"/>
      <c r="C23" s="21"/>
    </row>
    <row r="24" spans="1:4" ht="51" customHeight="1">
      <c r="A24" s="21"/>
      <c r="B24" s="21"/>
      <c r="C24" s="21"/>
    </row>
    <row r="25" spans="1:4" ht="51" customHeight="1">
      <c r="A25" s="21"/>
      <c r="B25" s="21"/>
      <c r="C25" s="21"/>
    </row>
    <row r="26" spans="1:4" ht="51" customHeight="1">
      <c r="A26" s="21"/>
      <c r="B26" s="21"/>
      <c r="C26" s="21"/>
    </row>
    <row r="27" spans="1:4" ht="51" customHeight="1">
      <c r="A27" s="21"/>
      <c r="B27" s="21"/>
      <c r="C27" s="21"/>
    </row>
    <row r="28" spans="1:4" ht="51" customHeight="1">
      <c r="A28" s="21"/>
      <c r="B28" s="21"/>
      <c r="C28" s="21"/>
    </row>
    <row r="29" spans="1:4" ht="51" customHeight="1">
      <c r="A29" s="21"/>
      <c r="B29" s="21"/>
      <c r="C29" s="21"/>
    </row>
    <row r="30" spans="1:4" ht="51" customHeight="1">
      <c r="A30" s="21"/>
      <c r="B30" s="21"/>
      <c r="C30" s="21"/>
    </row>
    <row r="31" spans="1:4" ht="51" customHeight="1">
      <c r="A31" s="21"/>
      <c r="B31" s="21"/>
      <c r="C31" s="21"/>
    </row>
    <row r="32" spans="1:4" ht="51" customHeight="1">
      <c r="A32" s="21"/>
      <c r="B32" s="21"/>
      <c r="C32" s="21"/>
    </row>
    <row r="33" spans="1:3" ht="51" customHeight="1">
      <c r="A33" s="21"/>
      <c r="B33" s="21"/>
      <c r="C33" s="21"/>
    </row>
    <row r="34" spans="1:3" ht="51" customHeight="1">
      <c r="A34" s="21"/>
      <c r="B34" s="21"/>
      <c r="C34" s="21"/>
    </row>
    <row r="35" spans="1:3" ht="51" customHeight="1">
      <c r="A35" s="21"/>
      <c r="B35" s="21"/>
      <c r="C35" s="21"/>
    </row>
    <row r="36" spans="1:3" ht="51" customHeight="1">
      <c r="A36" s="21"/>
      <c r="B36" s="21"/>
      <c r="C36" s="21"/>
    </row>
    <row r="37" spans="1:3" ht="51" customHeight="1">
      <c r="A37" s="21"/>
      <c r="B37" s="21"/>
      <c r="C37" s="21"/>
    </row>
    <row r="38" spans="1:3" ht="51" customHeight="1">
      <c r="A38" s="21"/>
      <c r="B38" s="21"/>
      <c r="C38" s="21"/>
    </row>
    <row r="39" spans="1:3" ht="51" customHeight="1">
      <c r="A39" s="21"/>
      <c r="B39" s="21"/>
      <c r="C39" s="21"/>
    </row>
    <row r="40" spans="1:3" ht="51" customHeight="1">
      <c r="A40" s="21"/>
      <c r="B40" s="21"/>
      <c r="C40" s="21"/>
    </row>
    <row r="41" spans="1:3" ht="51" customHeight="1">
      <c r="A41" s="21"/>
      <c r="B41" s="21"/>
      <c r="C41" s="21"/>
    </row>
    <row r="42" spans="1:3" ht="51" customHeight="1">
      <c r="A42" s="21"/>
      <c r="B42" s="21"/>
      <c r="C42" s="21"/>
    </row>
    <row r="43" spans="1:3" ht="51" customHeight="1">
      <c r="A43" s="21"/>
      <c r="B43" s="21"/>
      <c r="C43" s="21"/>
    </row>
    <row r="44" spans="1:3" ht="51" customHeight="1">
      <c r="A44" s="21"/>
      <c r="B44" s="21"/>
      <c r="C44" s="21"/>
    </row>
    <row r="45" spans="1:3" ht="51" customHeight="1">
      <c r="A45" s="21"/>
      <c r="B45" s="21"/>
      <c r="C45" s="21"/>
    </row>
    <row r="46" spans="1:3" ht="51" customHeight="1">
      <c r="A46" s="21"/>
      <c r="B46" s="21"/>
      <c r="C46" s="21"/>
    </row>
    <row r="47" spans="1:3" ht="51" customHeight="1">
      <c r="A47" s="21"/>
      <c r="B47" s="21"/>
      <c r="C47" s="21"/>
    </row>
    <row r="48" spans="1:3" ht="51" customHeight="1">
      <c r="A48" s="21"/>
      <c r="B48" s="21"/>
      <c r="C48" s="21"/>
    </row>
    <row r="49" spans="1:3" ht="51" customHeight="1">
      <c r="A49" s="21"/>
      <c r="B49" s="21"/>
      <c r="C49" s="21"/>
    </row>
    <row r="50" spans="1:3" ht="51" customHeight="1">
      <c r="A50" s="21"/>
      <c r="B50" s="21"/>
      <c r="C50" s="21"/>
    </row>
    <row r="51" spans="1:3" ht="51" customHeight="1">
      <c r="A51" s="21"/>
      <c r="B51" s="21"/>
      <c r="C51" s="21"/>
    </row>
    <row r="52" spans="1:3" ht="51" customHeight="1">
      <c r="A52" s="21"/>
      <c r="B52" s="21"/>
      <c r="C52" s="21"/>
    </row>
    <row r="53" spans="1:3" ht="51" customHeight="1">
      <c r="A53" s="21"/>
      <c r="B53" s="21"/>
      <c r="C53" s="21"/>
    </row>
    <row r="54" spans="1:3" ht="51" customHeight="1">
      <c r="A54" s="21"/>
      <c r="B54" s="21"/>
      <c r="C54" s="21"/>
    </row>
    <row r="55" spans="1:3" ht="51" customHeight="1">
      <c r="A55" s="21"/>
      <c r="B55" s="21"/>
      <c r="C55" s="21"/>
    </row>
    <row r="56" spans="1:3" ht="51" customHeight="1">
      <c r="A56" s="21"/>
      <c r="B56" s="21"/>
      <c r="C56" s="21"/>
    </row>
    <row r="57" spans="1:3" ht="51" customHeight="1">
      <c r="A57" s="21"/>
      <c r="B57" s="21"/>
      <c r="C57" s="21"/>
    </row>
    <row r="58" spans="1:3" ht="51" customHeight="1">
      <c r="A58" s="21"/>
      <c r="B58" s="21"/>
      <c r="C58" s="21"/>
    </row>
    <row r="59" spans="1:3" ht="51" customHeight="1">
      <c r="A59" s="21"/>
      <c r="B59" s="21"/>
      <c r="C59" s="21"/>
    </row>
    <row r="60" spans="1:3" ht="51" customHeight="1">
      <c r="A60" s="21"/>
      <c r="B60" s="21"/>
      <c r="C60" s="21"/>
    </row>
    <row r="61" spans="1:3" ht="51" customHeight="1">
      <c r="A61" s="21"/>
      <c r="B61" s="21"/>
      <c r="C61" s="21"/>
    </row>
    <row r="62" spans="1:3" ht="51" customHeight="1">
      <c r="A62" s="21"/>
      <c r="B62" s="21"/>
      <c r="C62" s="21"/>
    </row>
    <row r="63" spans="1:3" ht="51" customHeight="1">
      <c r="A63" s="21"/>
      <c r="B63" s="21"/>
      <c r="C63" s="21"/>
    </row>
    <row r="64" spans="1:3" ht="51" customHeight="1">
      <c r="A64" s="21"/>
      <c r="B64" s="21"/>
      <c r="C64" s="21"/>
    </row>
    <row r="65" spans="1:3" ht="51" customHeight="1">
      <c r="A65" s="21"/>
      <c r="B65" s="21"/>
      <c r="C65" s="21"/>
    </row>
    <row r="66" spans="1:3" ht="51" customHeight="1">
      <c r="A66" s="21"/>
      <c r="B66" s="21"/>
      <c r="C66" s="21"/>
    </row>
    <row r="67" spans="1:3" ht="51" customHeight="1">
      <c r="A67" s="21"/>
      <c r="B67" s="21"/>
      <c r="C67" s="21"/>
    </row>
    <row r="68" spans="1:3" ht="51" customHeight="1">
      <c r="A68" s="21"/>
      <c r="B68" s="21"/>
      <c r="C68" s="21"/>
    </row>
    <row r="69" spans="1:3" ht="51" customHeight="1">
      <c r="A69" s="21"/>
      <c r="B69" s="21"/>
      <c r="C69" s="21"/>
    </row>
    <row r="70" spans="1:3" ht="51" customHeight="1">
      <c r="A70" s="21"/>
      <c r="B70" s="21"/>
      <c r="C70" s="21"/>
    </row>
    <row r="71" spans="1:3" ht="51" customHeight="1">
      <c r="A71" s="21"/>
      <c r="B71" s="21"/>
      <c r="C71" s="21"/>
    </row>
    <row r="72" spans="1:3" ht="51" customHeight="1">
      <c r="A72" s="21"/>
      <c r="B72" s="21"/>
      <c r="C72" s="21"/>
    </row>
    <row r="73" spans="1:3" ht="51" customHeight="1">
      <c r="A73" s="21"/>
      <c r="B73" s="21"/>
      <c r="C73" s="21"/>
    </row>
    <row r="74" spans="1:3" ht="51" customHeight="1">
      <c r="A74" s="21"/>
      <c r="B74" s="21"/>
      <c r="C74" s="21"/>
    </row>
    <row r="75" spans="1:3" ht="51" customHeight="1">
      <c r="A75" s="21"/>
      <c r="B75" s="21"/>
      <c r="C75" s="21"/>
    </row>
    <row r="76" spans="1:3" ht="51" customHeight="1">
      <c r="A76" s="21"/>
      <c r="B76" s="21"/>
      <c r="C76" s="21"/>
    </row>
    <row r="77" spans="1:3" ht="51" customHeight="1">
      <c r="A77" s="21"/>
      <c r="B77" s="21"/>
      <c r="C77" s="21"/>
    </row>
    <row r="78" spans="1:3" ht="51" customHeight="1">
      <c r="A78" s="21"/>
      <c r="B78" s="21"/>
      <c r="C78" s="21"/>
    </row>
    <row r="79" spans="1:3" ht="51" customHeight="1">
      <c r="A79" s="21"/>
      <c r="B79" s="21"/>
      <c r="C79" s="21"/>
    </row>
    <row r="80" spans="1:3" ht="51" customHeight="1">
      <c r="A80" s="21"/>
      <c r="B80" s="21"/>
      <c r="C80" s="21"/>
    </row>
    <row r="81" spans="1:3" ht="51" customHeight="1">
      <c r="A81" s="21"/>
      <c r="B81" s="21"/>
      <c r="C81" s="21"/>
    </row>
    <row r="82" spans="1:3" ht="51" customHeight="1">
      <c r="A82" s="21"/>
      <c r="B82" s="21"/>
      <c r="C82" s="21"/>
    </row>
    <row r="83" spans="1:3" ht="51" customHeight="1">
      <c r="A83" s="21"/>
      <c r="B83" s="21"/>
      <c r="C83" s="21"/>
    </row>
    <row r="84" spans="1:3" ht="51" customHeight="1">
      <c r="A84" s="21"/>
      <c r="B84" s="21"/>
      <c r="C84" s="21"/>
    </row>
    <row r="85" spans="1:3" ht="51" customHeight="1">
      <c r="A85" s="21"/>
      <c r="B85" s="21"/>
      <c r="C85" s="21"/>
    </row>
    <row r="86" spans="1:3" ht="51" customHeight="1">
      <c r="A86" s="21"/>
      <c r="B86" s="21"/>
      <c r="C86" s="21"/>
    </row>
    <row r="87" spans="1:3" ht="51" customHeight="1">
      <c r="A87" s="21"/>
      <c r="B87" s="21"/>
      <c r="C87" s="21"/>
    </row>
    <row r="88" spans="1:3" ht="51" customHeight="1">
      <c r="A88" s="21"/>
      <c r="B88" s="21"/>
      <c r="C88" s="21"/>
    </row>
    <row r="89" spans="1:3" ht="51" customHeight="1">
      <c r="A89" s="21"/>
      <c r="B89" s="21"/>
      <c r="C89" s="21"/>
    </row>
    <row r="90" spans="1:3" ht="51" customHeight="1">
      <c r="A90" s="21"/>
      <c r="B90" s="21"/>
      <c r="C90" s="21"/>
    </row>
    <row r="91" spans="1:3" ht="51" customHeight="1">
      <c r="A91" s="21"/>
      <c r="B91" s="21"/>
      <c r="C91" s="21"/>
    </row>
    <row r="92" spans="1:3" ht="51" customHeight="1">
      <c r="A92" s="21"/>
      <c r="B92" s="21"/>
      <c r="C92" s="21"/>
    </row>
    <row r="93" spans="1:3" ht="51" customHeight="1">
      <c r="A93" s="21"/>
      <c r="B93" s="21"/>
      <c r="C93" s="21"/>
    </row>
    <row r="94" spans="1:3" ht="51" customHeight="1">
      <c r="A94" s="21"/>
      <c r="B94" s="21"/>
      <c r="C94" s="21"/>
    </row>
    <row r="95" spans="1:3" ht="51" customHeight="1">
      <c r="A95" s="21"/>
      <c r="B95" s="21"/>
      <c r="C95" s="21"/>
    </row>
    <row r="96" spans="1:3" ht="51" customHeight="1">
      <c r="A96" s="21"/>
      <c r="B96" s="21"/>
      <c r="C96" s="21"/>
    </row>
    <row r="97" spans="1:3" ht="51" customHeight="1">
      <c r="A97" s="21"/>
      <c r="B97" s="21"/>
      <c r="C97" s="21"/>
    </row>
    <row r="98" spans="1:3" ht="51" customHeight="1">
      <c r="A98" s="21"/>
      <c r="B98" s="21"/>
      <c r="C98" s="21"/>
    </row>
    <row r="99" spans="1:3" ht="51" customHeight="1">
      <c r="A99" s="21"/>
      <c r="B99" s="21"/>
      <c r="C99" s="21"/>
    </row>
    <row r="100" spans="1:3" ht="51" customHeight="1">
      <c r="A100" s="21"/>
      <c r="B100" s="21"/>
      <c r="C100" s="21"/>
    </row>
    <row r="101" spans="1:3" ht="51" customHeight="1">
      <c r="A101" s="21"/>
      <c r="B101" s="21"/>
      <c r="C101" s="21"/>
    </row>
    <row r="102" spans="1:3" ht="51" customHeight="1">
      <c r="A102" s="21"/>
      <c r="B102" s="21"/>
      <c r="C102" s="21"/>
    </row>
    <row r="103" spans="1:3" ht="51" customHeight="1">
      <c r="A103" s="21"/>
      <c r="B103" s="21"/>
      <c r="C103" s="21"/>
    </row>
    <row r="104" spans="1:3" ht="51" customHeight="1">
      <c r="A104" s="21"/>
      <c r="B104" s="21"/>
      <c r="C104" s="21"/>
    </row>
    <row r="105" spans="1:3" ht="51" customHeight="1">
      <c r="A105" s="21"/>
      <c r="B105" s="21"/>
      <c r="C105" s="21"/>
    </row>
    <row r="106" spans="1:3" ht="51" customHeight="1">
      <c r="A106" s="21"/>
      <c r="B106" s="21"/>
      <c r="C106" s="21"/>
    </row>
    <row r="107" spans="1:3" ht="51" customHeight="1">
      <c r="A107" s="21"/>
      <c r="B107" s="21"/>
      <c r="C107" s="21"/>
    </row>
    <row r="108" spans="1:3" ht="51" customHeight="1">
      <c r="A108" s="21"/>
      <c r="B108" s="21"/>
      <c r="C108" s="21"/>
    </row>
    <row r="109" spans="1:3" ht="51" customHeight="1">
      <c r="A109" s="21"/>
      <c r="B109" s="21"/>
      <c r="C109" s="21"/>
    </row>
    <row r="110" spans="1:3" ht="51" customHeight="1">
      <c r="A110" s="21"/>
      <c r="B110" s="21"/>
      <c r="C110" s="21"/>
    </row>
    <row r="111" spans="1:3" ht="51" customHeight="1">
      <c r="A111" s="21"/>
      <c r="B111" s="21"/>
      <c r="C111" s="21"/>
    </row>
    <row r="112" spans="1:3" ht="51" customHeight="1">
      <c r="A112" s="21"/>
      <c r="B112" s="21"/>
      <c r="C112" s="21"/>
    </row>
    <row r="113" spans="1:3" ht="51" customHeight="1">
      <c r="A113" s="21"/>
      <c r="B113" s="21"/>
      <c r="C113" s="21"/>
    </row>
    <row r="114" spans="1:3" ht="51" customHeight="1">
      <c r="A114" s="21"/>
      <c r="B114" s="21"/>
      <c r="C114" s="21"/>
    </row>
    <row r="115" spans="1:3" ht="51" customHeight="1">
      <c r="A115" s="21"/>
      <c r="B115" s="21"/>
      <c r="C115" s="21"/>
    </row>
    <row r="116" spans="1:3" ht="51" customHeight="1">
      <c r="A116" s="21"/>
      <c r="B116" s="21"/>
      <c r="C116" s="21"/>
    </row>
    <row r="117" spans="1:3" ht="51" customHeight="1">
      <c r="A117" s="21"/>
      <c r="B117" s="21"/>
      <c r="C117" s="21"/>
    </row>
    <row r="118" spans="1:3" ht="51" customHeight="1">
      <c r="A118" s="21"/>
      <c r="B118" s="21"/>
      <c r="C118" s="21"/>
    </row>
    <row r="119" spans="1:3" ht="51" customHeight="1">
      <c r="A119" s="21"/>
      <c r="B119" s="21"/>
      <c r="C119" s="21"/>
    </row>
    <row r="120" spans="1:3" ht="51" customHeight="1">
      <c r="A120" s="21"/>
      <c r="B120" s="21"/>
      <c r="C120" s="21"/>
    </row>
    <row r="121" spans="1:3" ht="51" customHeight="1">
      <c r="A121" s="21"/>
      <c r="B121" s="21"/>
      <c r="C121" s="21"/>
    </row>
    <row r="122" spans="1:3" ht="51" customHeight="1">
      <c r="A122" s="21"/>
      <c r="B122" s="21"/>
      <c r="C122" s="21"/>
    </row>
    <row r="123" spans="1:3" ht="51" customHeight="1">
      <c r="A123" s="21"/>
      <c r="B123" s="21"/>
      <c r="C123" s="21"/>
    </row>
    <row r="124" spans="1:3" ht="51" customHeight="1">
      <c r="A124" s="21"/>
      <c r="B124" s="21"/>
      <c r="C124" s="21"/>
    </row>
    <row r="125" spans="1:3" ht="51" customHeight="1">
      <c r="A125" s="21"/>
      <c r="B125" s="21"/>
      <c r="C125" s="21"/>
    </row>
    <row r="126" spans="1:3" ht="51" customHeight="1">
      <c r="A126" s="21"/>
      <c r="B126" s="21"/>
      <c r="C126" s="21"/>
    </row>
    <row r="127" spans="1:3" ht="51" customHeight="1">
      <c r="A127" s="21"/>
      <c r="B127" s="21"/>
      <c r="C127" s="21"/>
    </row>
    <row r="128" spans="1:3" ht="51" customHeight="1">
      <c r="A128" s="21"/>
      <c r="B128" s="21"/>
      <c r="C128" s="21"/>
    </row>
    <row r="129" spans="1:3" ht="51" customHeight="1">
      <c r="A129" s="21"/>
      <c r="B129" s="21"/>
      <c r="C129" s="21"/>
    </row>
    <row r="130" spans="1:3" ht="51" customHeight="1">
      <c r="A130" s="21"/>
      <c r="B130" s="21"/>
      <c r="C130" s="21"/>
    </row>
    <row r="131" spans="1:3" ht="51" customHeight="1">
      <c r="A131" s="21"/>
      <c r="B131" s="21"/>
      <c r="C131" s="21"/>
    </row>
    <row r="132" spans="1:3" ht="51" customHeight="1">
      <c r="A132" s="21"/>
      <c r="B132" s="21"/>
      <c r="C132" s="21"/>
    </row>
    <row r="133" spans="1:3" ht="51" customHeight="1">
      <c r="A133" s="21"/>
      <c r="B133" s="21"/>
      <c r="C133" s="21"/>
    </row>
    <row r="134" spans="1:3" ht="51" customHeight="1">
      <c r="A134" s="21"/>
      <c r="B134" s="21"/>
      <c r="C134" s="21"/>
    </row>
    <row r="135" spans="1:3" ht="51" customHeight="1">
      <c r="A135" s="21"/>
      <c r="B135" s="21"/>
      <c r="C135" s="21"/>
    </row>
    <row r="136" spans="1:3" ht="51" customHeight="1">
      <c r="A136" s="21"/>
      <c r="B136" s="21"/>
      <c r="C136" s="21"/>
    </row>
    <row r="137" spans="1:3" ht="51" customHeight="1">
      <c r="A137" s="21"/>
      <c r="B137" s="21"/>
      <c r="C137" s="21"/>
    </row>
    <row r="138" spans="1:3" ht="51" customHeight="1">
      <c r="A138" s="21"/>
      <c r="B138" s="21"/>
      <c r="C138" s="21"/>
    </row>
    <row r="139" spans="1:3" ht="51" customHeight="1">
      <c r="A139" s="21"/>
      <c r="B139" s="21"/>
      <c r="C139" s="21"/>
    </row>
    <row r="140" spans="1:3" ht="51" customHeight="1">
      <c r="A140" s="21"/>
      <c r="B140" s="21"/>
      <c r="C140" s="21"/>
    </row>
    <row r="141" spans="1:3" ht="51" customHeight="1">
      <c r="A141" s="21"/>
      <c r="B141" s="21"/>
      <c r="C141" s="21"/>
    </row>
    <row r="142" spans="1:3" ht="51" customHeight="1">
      <c r="A142" s="21"/>
      <c r="B142" s="21"/>
      <c r="C142" s="21"/>
    </row>
    <row r="143" spans="1:3" ht="51" customHeight="1">
      <c r="A143" s="21"/>
      <c r="B143" s="21"/>
      <c r="C143" s="21"/>
    </row>
    <row r="144" spans="1:3" ht="51" customHeight="1">
      <c r="A144" s="21"/>
      <c r="B144" s="21"/>
      <c r="C144" s="21"/>
    </row>
    <row r="145" spans="1:3" ht="51" customHeight="1">
      <c r="A145" s="21"/>
      <c r="B145" s="21"/>
      <c r="C145" s="21"/>
    </row>
    <row r="146" spans="1:3" ht="51" customHeight="1">
      <c r="A146" s="21"/>
      <c r="B146" s="21"/>
      <c r="C146" s="21"/>
    </row>
    <row r="147" spans="1:3" ht="51" customHeight="1">
      <c r="A147" s="21"/>
      <c r="B147" s="21"/>
      <c r="C147" s="21"/>
    </row>
    <row r="148" spans="1:3" ht="51" customHeight="1">
      <c r="A148" s="21"/>
      <c r="B148" s="21"/>
      <c r="C148" s="21"/>
    </row>
    <row r="149" spans="1:3" ht="51" customHeight="1">
      <c r="A149" s="21"/>
      <c r="B149" s="21"/>
      <c r="C149" s="21"/>
    </row>
    <row r="150" spans="1:3" ht="51" customHeight="1">
      <c r="A150" s="21"/>
      <c r="B150" s="21"/>
      <c r="C150" s="21"/>
    </row>
    <row r="151" spans="1:3" ht="51" customHeight="1">
      <c r="A151" s="21"/>
      <c r="B151" s="21"/>
      <c r="C151" s="21"/>
    </row>
    <row r="152" spans="1:3" ht="51" customHeight="1">
      <c r="A152" s="21"/>
      <c r="B152" s="21"/>
      <c r="C152" s="21"/>
    </row>
    <row r="153" spans="1:3" ht="51" customHeight="1">
      <c r="A153" s="21"/>
      <c r="B153" s="21"/>
      <c r="C153" s="21"/>
    </row>
    <row r="154" spans="1:3" ht="51" customHeight="1">
      <c r="A154" s="21"/>
      <c r="B154" s="21"/>
      <c r="C154" s="21"/>
    </row>
    <row r="155" spans="1:3" ht="51" customHeight="1">
      <c r="A155" s="21"/>
      <c r="B155" s="21"/>
      <c r="C155" s="21"/>
    </row>
    <row r="156" spans="1:3" ht="51" customHeight="1">
      <c r="A156" s="21"/>
      <c r="B156" s="21"/>
      <c r="C156" s="21"/>
    </row>
    <row r="157" spans="1:3" ht="51" customHeight="1">
      <c r="A157" s="21"/>
      <c r="B157" s="21"/>
      <c r="C157" s="21"/>
    </row>
    <row r="158" spans="1:3" ht="51" customHeight="1">
      <c r="A158" s="21"/>
      <c r="B158" s="21"/>
      <c r="C158" s="21"/>
    </row>
    <row r="159" spans="1:3" ht="51" customHeight="1">
      <c r="A159" s="21"/>
      <c r="B159" s="21"/>
      <c r="C159" s="21"/>
    </row>
    <row r="160" spans="1:3" ht="51" customHeight="1">
      <c r="A160" s="21"/>
      <c r="B160" s="21"/>
      <c r="C160" s="21"/>
    </row>
    <row r="161" spans="1:3" ht="51" customHeight="1">
      <c r="A161" s="21"/>
      <c r="B161" s="21"/>
      <c r="C161" s="21"/>
    </row>
    <row r="162" spans="1:3" ht="51" customHeight="1">
      <c r="A162" s="21"/>
      <c r="B162" s="21"/>
      <c r="C162" s="21"/>
    </row>
    <row r="163" spans="1:3" ht="51" customHeight="1">
      <c r="A163" s="21"/>
      <c r="B163" s="21"/>
      <c r="C163" s="21"/>
    </row>
    <row r="164" spans="1:3" ht="51" customHeight="1">
      <c r="A164" s="21"/>
      <c r="B164" s="21"/>
      <c r="C164" s="21"/>
    </row>
    <row r="165" spans="1:3" ht="51" customHeight="1">
      <c r="A165" s="21"/>
      <c r="B165" s="21"/>
      <c r="C165" s="21"/>
    </row>
    <row r="166" spans="1:3" ht="51" customHeight="1">
      <c r="A166" s="21"/>
      <c r="B166" s="21"/>
      <c r="C166" s="21"/>
    </row>
    <row r="167" spans="1:3" ht="51" customHeight="1">
      <c r="A167" s="21"/>
      <c r="B167" s="21"/>
      <c r="C167" s="21"/>
    </row>
    <row r="168" spans="1:3" ht="51" customHeight="1">
      <c r="A168" s="21"/>
      <c r="B168" s="21"/>
      <c r="C168" s="21"/>
    </row>
    <row r="169" spans="1:3" ht="51" customHeight="1">
      <c r="A169" s="21"/>
      <c r="B169" s="21"/>
      <c r="C169" s="21"/>
    </row>
    <row r="170" spans="1:3" ht="51" customHeight="1">
      <c r="A170" s="21"/>
      <c r="B170" s="21"/>
      <c r="C170" s="21"/>
    </row>
    <row r="171" spans="1:3" ht="51" customHeight="1">
      <c r="A171" s="21"/>
      <c r="B171" s="21"/>
      <c r="C171" s="21"/>
    </row>
    <row r="172" spans="1:3" ht="51" customHeight="1">
      <c r="A172" s="21"/>
      <c r="B172" s="21"/>
      <c r="C172" s="21"/>
    </row>
    <row r="173" spans="1:3" ht="51" customHeight="1">
      <c r="A173" s="21"/>
      <c r="B173" s="21"/>
      <c r="C173" s="21"/>
    </row>
    <row r="174" spans="1:3" ht="51" customHeight="1">
      <c r="A174" s="21"/>
      <c r="B174" s="21"/>
      <c r="C174" s="21"/>
    </row>
    <row r="175" spans="1:3" ht="51" customHeight="1">
      <c r="A175" s="21"/>
      <c r="B175" s="21"/>
      <c r="C175" s="21"/>
    </row>
    <row r="176" spans="1:3" ht="51" customHeight="1">
      <c r="A176" s="21"/>
      <c r="B176" s="21"/>
      <c r="C176" s="21"/>
    </row>
    <row r="177" spans="1:3" ht="51" customHeight="1">
      <c r="A177" s="21"/>
      <c r="B177" s="21"/>
      <c r="C177" s="21"/>
    </row>
    <row r="178" spans="1:3" ht="51" customHeight="1">
      <c r="A178" s="21"/>
      <c r="B178" s="21"/>
      <c r="C178" s="21"/>
    </row>
    <row r="179" spans="1:3" ht="51" customHeight="1">
      <c r="A179" s="21"/>
      <c r="B179" s="21"/>
      <c r="C179" s="21"/>
    </row>
    <row r="180" spans="1:3" ht="51" customHeight="1">
      <c r="A180" s="21"/>
      <c r="B180" s="21"/>
      <c r="C180" s="21"/>
    </row>
    <row r="181" spans="1:3" ht="51" customHeight="1">
      <c r="A181" s="21"/>
      <c r="B181" s="21"/>
      <c r="C181" s="21"/>
    </row>
    <row r="182" spans="1:3" ht="51" customHeight="1">
      <c r="A182" s="21"/>
      <c r="B182" s="21"/>
      <c r="C182" s="21"/>
    </row>
    <row r="183" spans="1:3" ht="51" customHeight="1">
      <c r="A183" s="21"/>
      <c r="B183" s="21"/>
      <c r="C183" s="21"/>
    </row>
    <row r="184" spans="1:3" ht="51" customHeight="1">
      <c r="A184" s="21"/>
      <c r="B184" s="21"/>
      <c r="C184" s="21"/>
    </row>
    <row r="185" spans="1:3" ht="51" customHeight="1">
      <c r="A185" s="21"/>
      <c r="B185" s="21"/>
      <c r="C185" s="21"/>
    </row>
    <row r="186" spans="1:3" ht="51" customHeight="1">
      <c r="A186" s="21"/>
      <c r="B186" s="21"/>
      <c r="C186" s="21"/>
    </row>
    <row r="187" spans="1:3" ht="51" customHeight="1">
      <c r="A187" s="21"/>
      <c r="B187" s="21"/>
      <c r="C187" s="21"/>
    </row>
    <row r="188" spans="1:3" ht="51" customHeight="1">
      <c r="A188" s="21"/>
      <c r="B188" s="21"/>
      <c r="C188" s="21"/>
    </row>
    <row r="189" spans="1:3" ht="51" customHeight="1">
      <c r="A189" s="21"/>
      <c r="B189" s="21"/>
      <c r="C189" s="21"/>
    </row>
    <row r="190" spans="1:3" ht="51" customHeight="1">
      <c r="A190" s="21"/>
      <c r="B190" s="21"/>
      <c r="C190" s="21"/>
    </row>
    <row r="191" spans="1:3" ht="51" customHeight="1">
      <c r="A191" s="21"/>
      <c r="B191" s="21"/>
      <c r="C191" s="21"/>
    </row>
    <row r="192" spans="1:3" ht="51" customHeight="1">
      <c r="A192" s="21"/>
      <c r="B192" s="21"/>
      <c r="C192" s="21"/>
    </row>
    <row r="193" spans="1:3" ht="51" customHeight="1">
      <c r="A193" s="21"/>
      <c r="B193" s="21"/>
      <c r="C193" s="21"/>
    </row>
    <row r="194" spans="1:3" ht="51" customHeight="1">
      <c r="A194" s="21"/>
      <c r="B194" s="21"/>
      <c r="C194" s="21"/>
    </row>
    <row r="195" spans="1:3" ht="51" customHeight="1">
      <c r="A195" s="21"/>
      <c r="B195" s="21"/>
      <c r="C195" s="21"/>
    </row>
    <row r="196" spans="1:3" ht="51" customHeight="1">
      <c r="A196" s="21"/>
      <c r="B196" s="21"/>
      <c r="C196" s="21"/>
    </row>
    <row r="197" spans="1:3" ht="51" customHeight="1">
      <c r="A197" s="21"/>
      <c r="B197" s="21"/>
      <c r="C197" s="21"/>
    </row>
    <row r="198" spans="1:3" ht="51" customHeight="1">
      <c r="A198" s="21"/>
      <c r="B198" s="21"/>
      <c r="C198" s="21"/>
    </row>
    <row r="199" spans="1:3" ht="51" customHeight="1">
      <c r="A199" s="21"/>
      <c r="B199" s="21"/>
      <c r="C199" s="21"/>
    </row>
    <row r="200" spans="1:3" ht="51" customHeight="1">
      <c r="A200" s="21"/>
      <c r="B200" s="21"/>
      <c r="C200" s="21"/>
    </row>
    <row r="201" spans="1:3" ht="51" customHeight="1">
      <c r="A201" s="21"/>
      <c r="B201" s="21"/>
      <c r="C201" s="21"/>
    </row>
    <row r="202" spans="1:3" ht="51" customHeight="1">
      <c r="A202" s="21"/>
      <c r="B202" s="21"/>
      <c r="C202" s="21"/>
    </row>
    <row r="203" spans="1:3" ht="51" customHeight="1">
      <c r="A203" s="21"/>
      <c r="B203" s="21"/>
      <c r="C203" s="21"/>
    </row>
    <row r="204" spans="1:3" ht="51" customHeight="1">
      <c r="A204" s="21"/>
      <c r="B204" s="21"/>
      <c r="C204" s="21"/>
    </row>
    <row r="205" spans="1:3" ht="51" customHeight="1">
      <c r="A205" s="21"/>
      <c r="B205" s="21"/>
      <c r="C205" s="21"/>
    </row>
    <row r="206" spans="1:3" ht="51" customHeight="1">
      <c r="A206" s="21"/>
      <c r="B206" s="21"/>
      <c r="C206" s="21"/>
    </row>
    <row r="207" spans="1:3" ht="51" customHeight="1">
      <c r="A207" s="21"/>
      <c r="B207" s="21"/>
      <c r="C207" s="21"/>
    </row>
    <row r="208" spans="1:3" ht="51" customHeight="1">
      <c r="A208" s="21"/>
      <c r="B208" s="21"/>
      <c r="C208" s="21"/>
    </row>
    <row r="209" spans="1:3" ht="51" customHeight="1">
      <c r="A209" s="21"/>
      <c r="B209" s="21"/>
      <c r="C209" s="21"/>
    </row>
    <row r="210" spans="1:3" ht="51" customHeight="1">
      <c r="A210" s="21"/>
      <c r="B210" s="21"/>
      <c r="C210" s="21"/>
    </row>
    <row r="211" spans="1:3" ht="51" customHeight="1">
      <c r="A211" s="21"/>
      <c r="B211" s="21"/>
      <c r="C211" s="21"/>
    </row>
    <row r="212" spans="1:3" ht="51" customHeight="1">
      <c r="A212" s="21"/>
      <c r="B212" s="21"/>
      <c r="C212" s="21"/>
    </row>
    <row r="213" spans="1:3" ht="51" customHeight="1">
      <c r="A213" s="21"/>
      <c r="B213" s="21"/>
      <c r="C213" s="21"/>
    </row>
    <row r="214" spans="1:3" ht="51" customHeight="1">
      <c r="A214" s="21"/>
      <c r="B214" s="21"/>
      <c r="C214" s="21"/>
    </row>
    <row r="215" spans="1:3" ht="51" customHeight="1">
      <c r="A215" s="21"/>
      <c r="B215" s="21"/>
      <c r="C215" s="21"/>
    </row>
    <row r="216" spans="1:3" ht="51" customHeight="1">
      <c r="A216" s="21"/>
      <c r="B216" s="21"/>
      <c r="C216" s="21"/>
    </row>
    <row r="217" spans="1:3" ht="51" customHeight="1">
      <c r="A217" s="21"/>
      <c r="B217" s="21"/>
      <c r="C217" s="21"/>
    </row>
    <row r="218" spans="1:3" ht="51" customHeight="1">
      <c r="A218" s="21"/>
      <c r="B218" s="21"/>
      <c r="C218" s="21"/>
    </row>
    <row r="219" spans="1:3" ht="51" customHeight="1">
      <c r="A219" s="21"/>
      <c r="B219" s="21"/>
      <c r="C219" s="21"/>
    </row>
    <row r="220" spans="1:3" ht="51" customHeight="1">
      <c r="A220" s="21"/>
      <c r="B220" s="21"/>
      <c r="C220" s="21"/>
    </row>
    <row r="221" spans="1:3" ht="51" customHeight="1">
      <c r="A221" s="21"/>
      <c r="B221" s="21"/>
      <c r="C221" s="21"/>
    </row>
    <row r="222" spans="1:3" ht="51" customHeight="1">
      <c r="A222" s="21"/>
      <c r="B222" s="21"/>
      <c r="C222" s="21"/>
    </row>
    <row r="223" spans="1:3" ht="51" customHeight="1">
      <c r="A223" s="21"/>
      <c r="B223" s="21"/>
      <c r="C223" s="21"/>
    </row>
    <row r="224" spans="1:3" ht="51" customHeight="1">
      <c r="A224" s="21"/>
      <c r="B224" s="21"/>
      <c r="C224" s="21"/>
    </row>
    <row r="225" spans="1:3" ht="51" customHeight="1">
      <c r="A225" s="21"/>
      <c r="B225" s="21"/>
      <c r="C225" s="21"/>
    </row>
    <row r="226" spans="1:3" ht="51" customHeight="1">
      <c r="A226" s="21"/>
      <c r="B226" s="21"/>
      <c r="C226" s="21"/>
    </row>
    <row r="227" spans="1:3" ht="51" customHeight="1">
      <c r="A227" s="21"/>
      <c r="B227" s="21"/>
      <c r="C227" s="21"/>
    </row>
    <row r="228" spans="1:3" ht="51" customHeight="1">
      <c r="A228" s="21"/>
      <c r="B228" s="21"/>
      <c r="C228" s="21"/>
    </row>
    <row r="229" spans="1:3" ht="51" customHeight="1">
      <c r="A229" s="21"/>
      <c r="B229" s="21"/>
      <c r="C229" s="21"/>
    </row>
    <row r="230" spans="1:3" ht="51" customHeight="1">
      <c r="A230" s="21"/>
      <c r="B230" s="21"/>
      <c r="C230" s="21"/>
    </row>
    <row r="231" spans="1:3" ht="51" customHeight="1">
      <c r="A231" s="21"/>
      <c r="B231" s="21"/>
      <c r="C231" s="21"/>
    </row>
    <row r="232" spans="1:3" ht="51" customHeight="1">
      <c r="A232" s="21"/>
      <c r="B232" s="21"/>
      <c r="C232" s="21"/>
    </row>
    <row r="233" spans="1:3" ht="51" customHeight="1">
      <c r="A233" s="21"/>
      <c r="B233" s="21"/>
      <c r="C233" s="21"/>
    </row>
    <row r="234" spans="1:3" ht="51" customHeight="1">
      <c r="A234" s="21"/>
      <c r="B234" s="21"/>
      <c r="C234" s="21"/>
    </row>
    <row r="235" spans="1:3" ht="51" customHeight="1">
      <c r="A235" s="21"/>
      <c r="B235" s="21"/>
      <c r="C235" s="21"/>
    </row>
    <row r="236" spans="1:3" ht="51" customHeight="1">
      <c r="A236" s="21"/>
      <c r="B236" s="21"/>
      <c r="C236" s="21"/>
    </row>
    <row r="237" spans="1:3" ht="51" customHeight="1">
      <c r="A237" s="21"/>
      <c r="B237" s="21"/>
      <c r="C237" s="21"/>
    </row>
    <row r="238" spans="1:3" ht="51" customHeight="1">
      <c r="A238" s="21"/>
      <c r="B238" s="21"/>
      <c r="C238" s="21"/>
    </row>
    <row r="239" spans="1:3" ht="51" customHeight="1">
      <c r="A239" s="21"/>
      <c r="B239" s="21"/>
      <c r="C239" s="21"/>
    </row>
    <row r="240" spans="1:3" ht="51" customHeight="1">
      <c r="A240" s="21"/>
      <c r="B240" s="21"/>
      <c r="C240" s="21"/>
    </row>
    <row r="241" spans="1:3" ht="51" customHeight="1">
      <c r="A241" s="21"/>
      <c r="B241" s="21"/>
      <c r="C241" s="21"/>
    </row>
    <row r="242" spans="1:3" ht="51" customHeight="1">
      <c r="A242" s="21"/>
      <c r="B242" s="21"/>
      <c r="C242" s="21"/>
    </row>
    <row r="243" spans="1:3" ht="51" customHeight="1">
      <c r="A243" s="21"/>
      <c r="B243" s="21"/>
      <c r="C243" s="21"/>
    </row>
    <row r="244" spans="1:3" ht="51" customHeight="1">
      <c r="A244" s="21"/>
      <c r="B244" s="21"/>
      <c r="C244" s="21"/>
    </row>
    <row r="245" spans="1:3" ht="51" customHeight="1">
      <c r="A245" s="21"/>
      <c r="B245" s="21"/>
      <c r="C245" s="21"/>
    </row>
    <row r="246" spans="1:3" ht="51" customHeight="1">
      <c r="A246" s="21"/>
      <c r="B246" s="21"/>
      <c r="C246" s="21"/>
    </row>
    <row r="247" spans="1:3" ht="51" customHeight="1">
      <c r="A247" s="21"/>
      <c r="B247" s="21"/>
      <c r="C247" s="21"/>
    </row>
    <row r="248" spans="1:3" ht="51" customHeight="1">
      <c r="A248" s="21"/>
      <c r="B248" s="21"/>
      <c r="C248" s="21"/>
    </row>
    <row r="249" spans="1:3" ht="51" customHeight="1">
      <c r="A249" s="21"/>
      <c r="B249" s="21"/>
      <c r="C249" s="21"/>
    </row>
    <row r="250" spans="1:3" ht="51" customHeight="1">
      <c r="A250" s="21"/>
      <c r="B250" s="21"/>
      <c r="C250" s="21"/>
    </row>
    <row r="251" spans="1:3" ht="51" customHeight="1">
      <c r="A251" s="21"/>
      <c r="B251" s="21"/>
      <c r="C251" s="21"/>
    </row>
    <row r="252" spans="1:3" ht="51" customHeight="1">
      <c r="A252" s="21"/>
      <c r="B252" s="21"/>
      <c r="C252" s="21"/>
    </row>
    <row r="253" spans="1:3" ht="51" customHeight="1">
      <c r="A253" s="21"/>
      <c r="B253" s="21"/>
      <c r="C253" s="21"/>
    </row>
    <row r="254" spans="1:3" ht="51" customHeight="1">
      <c r="A254" s="21"/>
      <c r="B254" s="21"/>
      <c r="C254" s="21"/>
    </row>
    <row r="255" spans="1:3" ht="51" customHeight="1">
      <c r="A255" s="21"/>
      <c r="B255" s="21"/>
      <c r="C255" s="21"/>
    </row>
    <row r="256" spans="1:3" ht="51" customHeight="1">
      <c r="A256" s="21"/>
      <c r="B256" s="21"/>
      <c r="C256" s="21"/>
    </row>
    <row r="257" spans="1:3" ht="51" customHeight="1">
      <c r="A257" s="21"/>
      <c r="B257" s="21"/>
      <c r="C257" s="21"/>
    </row>
    <row r="258" spans="1:3" ht="51" customHeight="1">
      <c r="A258" s="21"/>
      <c r="B258" s="21"/>
      <c r="C258" s="21"/>
    </row>
    <row r="259" spans="1:3" ht="51" customHeight="1">
      <c r="A259" s="21"/>
      <c r="B259" s="21"/>
      <c r="C259" s="21"/>
    </row>
    <row r="260" spans="1:3" ht="51" customHeight="1">
      <c r="A260" s="21"/>
      <c r="B260" s="21"/>
      <c r="C260" s="21"/>
    </row>
    <row r="261" spans="1:3" ht="51" customHeight="1">
      <c r="A261" s="21"/>
      <c r="B261" s="21"/>
      <c r="C261" s="21"/>
    </row>
    <row r="262" spans="1:3" ht="51" customHeight="1">
      <c r="A262" s="21"/>
      <c r="B262" s="21"/>
      <c r="C262" s="21"/>
    </row>
    <row r="263" spans="1:3" ht="51" customHeight="1">
      <c r="A263" s="21"/>
      <c r="B263" s="21"/>
      <c r="C263" s="21"/>
    </row>
    <row r="264" spans="1:3" ht="51" customHeight="1">
      <c r="A264" s="21"/>
      <c r="B264" s="21"/>
      <c r="C264" s="21"/>
    </row>
    <row r="265" spans="1:3" ht="51" customHeight="1">
      <c r="A265" s="21"/>
      <c r="B265" s="21"/>
      <c r="C265" s="21"/>
    </row>
    <row r="266" spans="1:3" ht="51" customHeight="1">
      <c r="A266" s="21"/>
      <c r="B266" s="21"/>
      <c r="C266" s="21"/>
    </row>
    <row r="267" spans="1:3" ht="51" customHeight="1">
      <c r="A267" s="21"/>
      <c r="B267" s="21"/>
      <c r="C267" s="21"/>
    </row>
    <row r="268" spans="1:3" ht="51" customHeight="1">
      <c r="A268" s="21"/>
      <c r="B268" s="21"/>
      <c r="C268" s="21"/>
    </row>
    <row r="269" spans="1:3" ht="51" customHeight="1">
      <c r="A269" s="21"/>
      <c r="B269" s="21"/>
      <c r="C269" s="21"/>
    </row>
    <row r="270" spans="1:3" ht="51" customHeight="1">
      <c r="A270" s="21"/>
      <c r="B270" s="21"/>
      <c r="C270" s="21"/>
    </row>
    <row r="271" spans="1:3" ht="51" customHeight="1">
      <c r="A271" s="21"/>
      <c r="B271" s="21"/>
      <c r="C271" s="21"/>
    </row>
    <row r="272" spans="1:3" ht="51" customHeight="1">
      <c r="A272" s="21"/>
      <c r="B272" s="21"/>
      <c r="C272" s="21"/>
    </row>
    <row r="273" spans="1:3" ht="51" customHeight="1">
      <c r="A273" s="21"/>
      <c r="B273" s="21"/>
      <c r="C273" s="21"/>
    </row>
    <row r="274" spans="1:3" ht="51" customHeight="1">
      <c r="A274" s="21"/>
      <c r="B274" s="21"/>
      <c r="C274" s="21"/>
    </row>
    <row r="275" spans="1:3" ht="51" customHeight="1">
      <c r="A275" s="21"/>
      <c r="B275" s="21"/>
      <c r="C275" s="21"/>
    </row>
    <row r="276" spans="1:3" ht="51" customHeight="1">
      <c r="A276" s="21"/>
      <c r="B276" s="21"/>
      <c r="C276" s="21"/>
    </row>
    <row r="277" spans="1:3" ht="51" customHeight="1">
      <c r="A277" s="21"/>
      <c r="B277" s="21"/>
      <c r="C277" s="21"/>
    </row>
    <row r="278" spans="1:3" ht="51" customHeight="1">
      <c r="A278" s="21"/>
      <c r="B278" s="21"/>
      <c r="C278" s="21"/>
    </row>
    <row r="279" spans="1:3" ht="51" customHeight="1">
      <c r="A279" s="21"/>
      <c r="B279" s="21"/>
      <c r="C279" s="21"/>
    </row>
    <row r="280" spans="1:3" ht="51" customHeight="1">
      <c r="A280" s="21"/>
      <c r="B280" s="21"/>
      <c r="C280" s="21"/>
    </row>
    <row r="281" spans="1:3" ht="51" customHeight="1">
      <c r="A281" s="21"/>
      <c r="B281" s="21"/>
      <c r="C281" s="21"/>
    </row>
    <row r="282" spans="1:3" ht="51" customHeight="1">
      <c r="A282" s="21"/>
      <c r="B282" s="21"/>
      <c r="C282" s="21"/>
    </row>
    <row r="283" spans="1:3" ht="51" customHeight="1">
      <c r="A283" s="21"/>
      <c r="B283" s="21"/>
      <c r="C283" s="21"/>
    </row>
    <row r="284" spans="1:3" ht="51" customHeight="1">
      <c r="A284" s="21"/>
      <c r="B284" s="21"/>
      <c r="C284" s="21"/>
    </row>
    <row r="285" spans="1:3" ht="51" customHeight="1">
      <c r="A285" s="21"/>
      <c r="B285" s="21"/>
      <c r="C285" s="21"/>
    </row>
    <row r="286" spans="1:3" ht="51" customHeight="1">
      <c r="A286" s="21"/>
      <c r="B286" s="21"/>
      <c r="C286" s="21"/>
    </row>
    <row r="287" spans="1:3" ht="51" customHeight="1">
      <c r="A287" s="21"/>
      <c r="B287" s="21"/>
      <c r="C287" s="21"/>
    </row>
    <row r="288" spans="1:3" ht="51" customHeight="1">
      <c r="A288" s="21"/>
      <c r="B288" s="21"/>
      <c r="C288" s="21"/>
    </row>
    <row r="289" spans="1:3" ht="51" customHeight="1">
      <c r="A289" s="21"/>
      <c r="B289" s="21"/>
      <c r="C289" s="21"/>
    </row>
    <row r="290" spans="1:3" ht="51" customHeight="1">
      <c r="A290" s="21"/>
      <c r="B290" s="21"/>
      <c r="C290" s="21"/>
    </row>
    <row r="291" spans="1:3" ht="51" customHeight="1">
      <c r="A291" s="21"/>
      <c r="B291" s="21"/>
      <c r="C291" s="21"/>
    </row>
    <row r="292" spans="1:3" ht="51" customHeight="1">
      <c r="A292" s="21"/>
      <c r="B292" s="21"/>
      <c r="C292" s="21"/>
    </row>
    <row r="293" spans="1:3" ht="51" customHeight="1">
      <c r="A293" s="21"/>
      <c r="B293" s="21"/>
      <c r="C293" s="21"/>
    </row>
    <row r="294" spans="1:3" ht="51" customHeight="1">
      <c r="A294" s="21"/>
      <c r="B294" s="21"/>
      <c r="C294" s="21"/>
    </row>
    <row r="295" spans="1:3" ht="51" customHeight="1">
      <c r="A295" s="21"/>
      <c r="B295" s="21"/>
      <c r="C295" s="21"/>
    </row>
    <row r="296" spans="1:3" ht="51" customHeight="1">
      <c r="A296" s="21"/>
      <c r="B296" s="21"/>
      <c r="C296" s="21"/>
    </row>
    <row r="297" spans="1:3" ht="51" customHeight="1">
      <c r="A297" s="21"/>
      <c r="B297" s="21"/>
      <c r="C297" s="21"/>
    </row>
    <row r="298" spans="1:3" ht="51" customHeight="1">
      <c r="A298" s="21"/>
      <c r="B298" s="21"/>
      <c r="C298" s="21"/>
    </row>
    <row r="299" spans="1:3" ht="51" customHeight="1">
      <c r="A299" s="21"/>
      <c r="B299" s="21"/>
      <c r="C299" s="21"/>
    </row>
    <row r="300" spans="1:3" ht="51" customHeight="1">
      <c r="A300" s="21"/>
      <c r="B300" s="21"/>
      <c r="C300" s="21"/>
    </row>
    <row r="301" spans="1:3" ht="51" customHeight="1">
      <c r="A301" s="21"/>
      <c r="B301" s="21"/>
      <c r="C301" s="21"/>
    </row>
    <row r="302" spans="1:3" ht="51" customHeight="1">
      <c r="A302" s="21"/>
      <c r="B302" s="21"/>
      <c r="C302" s="21"/>
    </row>
    <row r="303" spans="1:3" ht="51" customHeight="1">
      <c r="A303" s="21"/>
      <c r="B303" s="21"/>
      <c r="C303" s="21"/>
    </row>
    <row r="304" spans="1:3" ht="51" customHeight="1">
      <c r="A304" s="21"/>
      <c r="B304" s="21"/>
      <c r="C304" s="21"/>
    </row>
    <row r="305" spans="1:3" ht="51" customHeight="1">
      <c r="A305" s="21"/>
      <c r="B305" s="21"/>
      <c r="C305" s="21"/>
    </row>
    <row r="306" spans="1:3" ht="51" customHeight="1">
      <c r="A306" s="21"/>
      <c r="B306" s="21"/>
      <c r="C306" s="21"/>
    </row>
    <row r="307" spans="1:3" ht="51" customHeight="1">
      <c r="A307" s="21"/>
      <c r="B307" s="21"/>
      <c r="C307" s="21"/>
    </row>
    <row r="308" spans="1:3" ht="51" customHeight="1">
      <c r="A308" s="21"/>
      <c r="B308" s="21"/>
      <c r="C308" s="21"/>
    </row>
    <row r="309" spans="1:3" ht="51" customHeight="1">
      <c r="A309" s="21"/>
      <c r="B309" s="21"/>
      <c r="C309" s="21"/>
    </row>
    <row r="310" spans="1:3" ht="51" customHeight="1">
      <c r="A310" s="21"/>
      <c r="B310" s="21"/>
      <c r="C310" s="21"/>
    </row>
    <row r="311" spans="1:3" ht="51" customHeight="1">
      <c r="A311" s="21"/>
      <c r="B311" s="21"/>
      <c r="C311" s="21"/>
    </row>
    <row r="312" spans="1:3" ht="51" customHeight="1">
      <c r="A312" s="21"/>
      <c r="B312" s="21"/>
      <c r="C312" s="21"/>
    </row>
    <row r="313" spans="1:3" ht="51" customHeight="1">
      <c r="A313" s="21"/>
      <c r="B313" s="21"/>
      <c r="C313" s="21"/>
    </row>
    <row r="314" spans="1:3" ht="51" customHeight="1">
      <c r="A314" s="21"/>
      <c r="B314" s="21"/>
      <c r="C314" s="21"/>
    </row>
    <row r="315" spans="1:3" ht="51" customHeight="1">
      <c r="A315" s="21"/>
      <c r="B315" s="21"/>
      <c r="C315" s="21"/>
    </row>
    <row r="316" spans="1:3" ht="51" customHeight="1">
      <c r="A316" s="21"/>
      <c r="B316" s="21"/>
      <c r="C316" s="21"/>
    </row>
    <row r="317" spans="1:3" ht="51" customHeight="1">
      <c r="A317" s="21"/>
      <c r="B317" s="21"/>
      <c r="C317" s="21"/>
    </row>
    <row r="318" spans="1:3" ht="51" customHeight="1">
      <c r="A318" s="21"/>
      <c r="B318" s="21"/>
      <c r="C318" s="21"/>
    </row>
    <row r="319" spans="1:3" ht="51" customHeight="1">
      <c r="A319" s="21"/>
      <c r="B319" s="21"/>
      <c r="C319" s="21"/>
    </row>
    <row r="320" spans="1:3" ht="51" customHeight="1">
      <c r="A320" s="21"/>
      <c r="B320" s="21"/>
      <c r="C320" s="21"/>
    </row>
    <row r="321" spans="1:3" ht="51" customHeight="1">
      <c r="A321" s="21"/>
      <c r="B321" s="21"/>
      <c r="C321" s="21"/>
    </row>
    <row r="322" spans="1:3" ht="51" customHeight="1">
      <c r="A322" s="21"/>
      <c r="B322" s="21"/>
      <c r="C322" s="21"/>
    </row>
    <row r="323" spans="1:3" ht="51" customHeight="1">
      <c r="A323" s="21"/>
      <c r="B323" s="21"/>
      <c r="C323" s="21"/>
    </row>
    <row r="324" spans="1:3" ht="51" customHeight="1">
      <c r="A324" s="21"/>
      <c r="B324" s="21"/>
      <c r="C324" s="21"/>
    </row>
    <row r="325" spans="1:3" ht="51" customHeight="1">
      <c r="A325" s="21"/>
      <c r="B325" s="21"/>
      <c r="C325" s="21"/>
    </row>
    <row r="326" spans="1:3" ht="51" customHeight="1">
      <c r="A326" s="21"/>
      <c r="B326" s="21"/>
      <c r="C326" s="21"/>
    </row>
    <row r="327" spans="1:3" ht="51" customHeight="1">
      <c r="A327" s="21"/>
      <c r="B327" s="21"/>
      <c r="C327" s="21"/>
    </row>
    <row r="328" spans="1:3" ht="51" customHeight="1">
      <c r="A328" s="21"/>
      <c r="B328" s="21"/>
      <c r="C328" s="21"/>
    </row>
    <row r="329" spans="1:3" ht="51" customHeight="1">
      <c r="A329" s="21"/>
      <c r="B329" s="21"/>
      <c r="C329" s="21"/>
    </row>
    <row r="330" spans="1:3" ht="51" customHeight="1">
      <c r="A330" s="21"/>
      <c r="B330" s="21"/>
      <c r="C330" s="21"/>
    </row>
    <row r="331" spans="1:3" ht="51" customHeight="1">
      <c r="A331" s="21"/>
      <c r="B331" s="21"/>
      <c r="C331" s="21"/>
    </row>
    <row r="332" spans="1:3" ht="51" customHeight="1">
      <c r="A332" s="21"/>
      <c r="B332" s="21"/>
      <c r="C332" s="21"/>
    </row>
    <row r="333" spans="1:3" ht="51" customHeight="1">
      <c r="A333" s="21"/>
      <c r="B333" s="21"/>
      <c r="C333" s="21"/>
    </row>
    <row r="334" spans="1:3" ht="51" customHeight="1">
      <c r="A334" s="21"/>
      <c r="B334" s="21"/>
      <c r="C334" s="21"/>
    </row>
    <row r="335" spans="1:3" ht="51" customHeight="1">
      <c r="A335" s="21"/>
      <c r="B335" s="21"/>
      <c r="C335" s="21"/>
    </row>
    <row r="336" spans="1:3" ht="51" customHeight="1">
      <c r="A336" s="21"/>
      <c r="B336" s="21"/>
      <c r="C336" s="21"/>
    </row>
    <row r="337" spans="1:3" ht="51" customHeight="1">
      <c r="A337" s="21"/>
      <c r="B337" s="21"/>
      <c r="C337" s="21"/>
    </row>
    <row r="338" spans="1:3" ht="51" customHeight="1">
      <c r="A338" s="21"/>
      <c r="B338" s="21"/>
      <c r="C338" s="21"/>
    </row>
    <row r="339" spans="1:3" ht="51" customHeight="1">
      <c r="A339" s="21"/>
      <c r="B339" s="21"/>
      <c r="C339" s="21"/>
    </row>
    <row r="340" spans="1:3" ht="51" customHeight="1">
      <c r="A340" s="21"/>
      <c r="B340" s="21"/>
      <c r="C340" s="21"/>
    </row>
    <row r="341" spans="1:3" ht="51" customHeight="1">
      <c r="A341" s="21"/>
      <c r="B341" s="21"/>
      <c r="C341" s="21"/>
    </row>
    <row r="342" spans="1:3" ht="51" customHeight="1">
      <c r="A342" s="21"/>
      <c r="B342" s="21"/>
      <c r="C342" s="21"/>
    </row>
    <row r="343" spans="1:3" ht="51" customHeight="1">
      <c r="A343" s="21"/>
      <c r="B343" s="21"/>
      <c r="C343" s="21"/>
    </row>
    <row r="344" spans="1:3" ht="51" customHeight="1">
      <c r="A344" s="21"/>
      <c r="B344" s="21"/>
      <c r="C344" s="21"/>
    </row>
    <row r="345" spans="1:3" ht="51" customHeight="1">
      <c r="A345" s="21"/>
      <c r="B345" s="21"/>
      <c r="C345" s="21"/>
    </row>
    <row r="346" spans="1:3" ht="51" customHeight="1">
      <c r="A346" s="21"/>
      <c r="B346" s="21"/>
      <c r="C346" s="21"/>
    </row>
    <row r="347" spans="1:3" ht="51" customHeight="1">
      <c r="A347" s="21"/>
      <c r="B347" s="21"/>
      <c r="C347" s="21"/>
    </row>
    <row r="348" spans="1:3" ht="51" customHeight="1">
      <c r="A348" s="21"/>
      <c r="B348" s="21"/>
      <c r="C348" s="21"/>
    </row>
    <row r="349" spans="1:3" ht="51" customHeight="1">
      <c r="A349" s="21"/>
      <c r="B349" s="21"/>
      <c r="C349" s="21"/>
    </row>
    <row r="350" spans="1:3" ht="51" customHeight="1">
      <c r="A350" s="21"/>
      <c r="B350" s="21"/>
      <c r="C350" s="21"/>
    </row>
    <row r="351" spans="1:3" ht="51" customHeight="1">
      <c r="A351" s="21"/>
      <c r="B351" s="21"/>
      <c r="C351" s="21"/>
    </row>
    <row r="352" spans="1:3" ht="51" customHeight="1">
      <c r="A352" s="21"/>
      <c r="B352" s="21"/>
      <c r="C352" s="21"/>
    </row>
    <row r="353" spans="1:3" ht="51" customHeight="1">
      <c r="A353" s="21"/>
      <c r="B353" s="21"/>
      <c r="C353" s="21"/>
    </row>
    <row r="354" spans="1:3" ht="51" customHeight="1">
      <c r="A354" s="21"/>
      <c r="B354" s="21"/>
      <c r="C354" s="21"/>
    </row>
    <row r="355" spans="1:3" ht="51" customHeight="1">
      <c r="A355" s="21"/>
      <c r="B355" s="21"/>
      <c r="C355" s="21"/>
    </row>
    <row r="356" spans="1:3" ht="51" customHeight="1">
      <c r="A356" s="21"/>
      <c r="B356" s="21"/>
      <c r="C356" s="21"/>
    </row>
    <row r="357" spans="1:3" ht="51" customHeight="1">
      <c r="A357" s="21"/>
      <c r="B357" s="21"/>
      <c r="C357" s="21"/>
    </row>
    <row r="358" spans="1:3" ht="51" customHeight="1">
      <c r="A358" s="21"/>
      <c r="B358" s="21"/>
      <c r="C358" s="21"/>
    </row>
    <row r="359" spans="1:3" ht="51" customHeight="1">
      <c r="A359" s="21"/>
      <c r="B359" s="21"/>
      <c r="C359" s="21"/>
    </row>
    <row r="360" spans="1:3" ht="51" customHeight="1">
      <c r="A360" s="21"/>
      <c r="B360" s="21"/>
      <c r="C360" s="21"/>
    </row>
    <row r="361" spans="1:3" ht="51" customHeight="1">
      <c r="A361" s="21"/>
      <c r="B361" s="21"/>
      <c r="C361" s="21"/>
    </row>
    <row r="362" spans="1:3" ht="51" customHeight="1">
      <c r="A362" s="21"/>
      <c r="B362" s="21"/>
      <c r="C362" s="21"/>
    </row>
    <row r="363" spans="1:3" ht="51" customHeight="1">
      <c r="A363" s="21"/>
      <c r="B363" s="21"/>
      <c r="C363" s="21"/>
    </row>
    <row r="364" spans="1:3" ht="51" customHeight="1">
      <c r="A364" s="21"/>
      <c r="B364" s="21"/>
      <c r="C364" s="21"/>
    </row>
    <row r="365" spans="1:3" ht="51" customHeight="1">
      <c r="A365" s="21"/>
      <c r="B365" s="21"/>
      <c r="C365" s="21"/>
    </row>
    <row r="366" spans="1:3" ht="51" customHeight="1">
      <c r="A366" s="21"/>
      <c r="B366" s="21"/>
      <c r="C366" s="21"/>
    </row>
    <row r="367" spans="1:3" ht="51" customHeight="1">
      <c r="A367" s="21"/>
      <c r="B367" s="21"/>
      <c r="C367" s="21"/>
    </row>
    <row r="368" spans="1:3" ht="51" customHeight="1">
      <c r="A368" s="21"/>
      <c r="B368" s="21"/>
      <c r="C368" s="21"/>
    </row>
    <row r="369" spans="1:3" ht="51" customHeight="1">
      <c r="A369" s="21"/>
      <c r="B369" s="21"/>
      <c r="C369" s="21"/>
    </row>
    <row r="370" spans="1:3" ht="51" customHeight="1">
      <c r="A370" s="21"/>
      <c r="B370" s="21"/>
      <c r="C370" s="21"/>
    </row>
    <row r="371" spans="1:3" ht="51" customHeight="1">
      <c r="A371" s="21"/>
      <c r="B371" s="21"/>
      <c r="C371" s="21"/>
    </row>
    <row r="372" spans="1:3" ht="51" customHeight="1">
      <c r="A372" s="21"/>
      <c r="B372" s="21"/>
      <c r="C372" s="21"/>
    </row>
    <row r="373" spans="1:3" ht="51" customHeight="1">
      <c r="A373" s="21"/>
      <c r="B373" s="21"/>
      <c r="C373" s="21"/>
    </row>
    <row r="374" spans="1:3" ht="51" customHeight="1">
      <c r="A374" s="21"/>
      <c r="B374" s="21"/>
      <c r="C374" s="21"/>
    </row>
    <row r="375" spans="1:3" ht="51" customHeight="1">
      <c r="A375" s="21"/>
      <c r="B375" s="21"/>
      <c r="C375" s="21"/>
    </row>
    <row r="376" spans="1:3" ht="51" customHeight="1">
      <c r="A376" s="21"/>
      <c r="B376" s="21"/>
      <c r="C376" s="21"/>
    </row>
    <row r="377" spans="1:3" ht="51" customHeight="1">
      <c r="A377" s="21"/>
      <c r="B377" s="21"/>
      <c r="C377" s="21"/>
    </row>
    <row r="378" spans="1:3" ht="51" customHeight="1">
      <c r="A378" s="21"/>
      <c r="B378" s="21"/>
      <c r="C378" s="21"/>
    </row>
    <row r="379" spans="1:3" ht="51" customHeight="1">
      <c r="A379" s="21"/>
      <c r="B379" s="21"/>
      <c r="C379" s="21"/>
    </row>
    <row r="380" spans="1:3" ht="51" customHeight="1">
      <c r="A380" s="21"/>
      <c r="B380" s="21"/>
      <c r="C380" s="21"/>
    </row>
    <row r="381" spans="1:3" ht="51" customHeight="1">
      <c r="A381" s="21"/>
      <c r="B381" s="21"/>
      <c r="C381" s="21"/>
    </row>
    <row r="382" spans="1:3" ht="51" customHeight="1">
      <c r="A382" s="21"/>
      <c r="B382" s="21"/>
      <c r="C382" s="21"/>
    </row>
    <row r="383" spans="1:3" ht="51" customHeight="1">
      <c r="A383" s="21"/>
      <c r="B383" s="21"/>
      <c r="C383" s="21"/>
    </row>
    <row r="384" spans="1:3" ht="51" customHeight="1">
      <c r="A384" s="21"/>
      <c r="B384" s="21"/>
      <c r="C384" s="21"/>
    </row>
    <row r="385" spans="1:3" ht="51" customHeight="1">
      <c r="A385" s="21"/>
      <c r="B385" s="21"/>
      <c r="C385" s="21"/>
    </row>
    <row r="386" spans="1:3" ht="51" customHeight="1">
      <c r="A386" s="21"/>
      <c r="B386" s="21"/>
      <c r="C386" s="21"/>
    </row>
    <row r="387" spans="1:3" ht="51" customHeight="1">
      <c r="A387" s="21"/>
      <c r="B387" s="21"/>
      <c r="C387" s="21"/>
    </row>
    <row r="388" spans="1:3" ht="51" customHeight="1">
      <c r="A388" s="21"/>
      <c r="B388" s="21"/>
      <c r="C388" s="21"/>
    </row>
    <row r="389" spans="1:3" ht="51" customHeight="1">
      <c r="A389" s="21"/>
      <c r="B389" s="21"/>
      <c r="C389" s="21"/>
    </row>
    <row r="390" spans="1:3" ht="51" customHeight="1">
      <c r="A390" s="21"/>
      <c r="B390" s="21"/>
      <c r="C390" s="21"/>
    </row>
    <row r="391" spans="1:3" ht="51" customHeight="1">
      <c r="A391" s="21"/>
      <c r="B391" s="21"/>
      <c r="C391" s="21"/>
    </row>
    <row r="392" spans="1:3" ht="51" customHeight="1">
      <c r="A392" s="21"/>
      <c r="B392" s="21"/>
      <c r="C392" s="21"/>
    </row>
    <row r="393" spans="1:3" ht="51" customHeight="1">
      <c r="A393" s="21"/>
      <c r="B393" s="21"/>
      <c r="C393" s="21"/>
    </row>
    <row r="394" spans="1:3" ht="51" customHeight="1">
      <c r="A394" s="21"/>
      <c r="B394" s="21"/>
      <c r="C394" s="21"/>
    </row>
    <row r="395" spans="1:3" ht="51" customHeight="1">
      <c r="A395" s="21"/>
      <c r="B395" s="21"/>
      <c r="C395" s="21"/>
    </row>
    <row r="396" spans="1:3" ht="51" customHeight="1">
      <c r="A396" s="21"/>
      <c r="B396" s="21"/>
      <c r="C396" s="21"/>
    </row>
    <row r="397" spans="1:3" ht="51" customHeight="1">
      <c r="A397" s="21"/>
      <c r="B397" s="21"/>
      <c r="C397" s="21"/>
    </row>
    <row r="398" spans="1:3" ht="51" customHeight="1">
      <c r="A398" s="21"/>
      <c r="B398" s="21"/>
      <c r="C398" s="21"/>
    </row>
    <row r="399" spans="1:3" ht="51" customHeight="1">
      <c r="A399" s="21"/>
      <c r="B399" s="21"/>
      <c r="C399" s="21"/>
    </row>
    <row r="400" spans="1:3" ht="51" customHeight="1">
      <c r="A400" s="21"/>
      <c r="B400" s="21"/>
      <c r="C400" s="21"/>
    </row>
    <row r="401" spans="1:3" ht="51" customHeight="1">
      <c r="A401" s="21"/>
      <c r="B401" s="21"/>
      <c r="C401" s="21"/>
    </row>
    <row r="402" spans="1:3" ht="51" customHeight="1">
      <c r="A402" s="21"/>
      <c r="B402" s="21"/>
      <c r="C402" s="21"/>
    </row>
    <row r="403" spans="1:3" ht="51" customHeight="1">
      <c r="A403" s="21"/>
      <c r="B403" s="21"/>
      <c r="C403" s="21"/>
    </row>
    <row r="404" spans="1:3" ht="51" customHeight="1">
      <c r="A404" s="21"/>
      <c r="B404" s="21"/>
      <c r="C404" s="21"/>
    </row>
    <row r="405" spans="1:3" ht="51" customHeight="1">
      <c r="A405" s="21"/>
      <c r="B405" s="21"/>
      <c r="C405" s="21"/>
    </row>
    <row r="406" spans="1:3" ht="51" customHeight="1">
      <c r="A406" s="21"/>
      <c r="B406" s="21"/>
      <c r="C406" s="21"/>
    </row>
    <row r="407" spans="1:3" ht="51" customHeight="1">
      <c r="A407" s="21"/>
      <c r="B407" s="21"/>
      <c r="C407" s="21"/>
    </row>
    <row r="408" spans="1:3" ht="51" customHeight="1">
      <c r="A408" s="21"/>
      <c r="B408" s="21"/>
      <c r="C408" s="21"/>
    </row>
    <row r="409" spans="1:3" ht="51" customHeight="1">
      <c r="A409" s="21"/>
      <c r="B409" s="21"/>
      <c r="C409" s="21"/>
    </row>
    <row r="410" spans="1:3" ht="51" customHeight="1">
      <c r="A410" s="21"/>
      <c r="B410" s="21"/>
      <c r="C410" s="21"/>
    </row>
    <row r="411" spans="1:3" ht="51" customHeight="1">
      <c r="A411" s="21"/>
      <c r="B411" s="21"/>
      <c r="C411" s="21"/>
    </row>
    <row r="412" spans="1:3" ht="51" customHeight="1">
      <c r="A412" s="21"/>
      <c r="B412" s="21"/>
      <c r="C412" s="21"/>
    </row>
    <row r="413" spans="1:3" ht="51" customHeight="1">
      <c r="A413" s="21"/>
      <c r="B413" s="21"/>
      <c r="C413" s="21"/>
    </row>
    <row r="414" spans="1:3" ht="51" customHeight="1">
      <c r="A414" s="21"/>
      <c r="B414" s="21"/>
      <c r="C414" s="21"/>
    </row>
    <row r="415" spans="1:3" ht="51" customHeight="1">
      <c r="A415" s="21"/>
      <c r="B415" s="21"/>
      <c r="C415" s="21"/>
    </row>
    <row r="416" spans="1:3" ht="51" customHeight="1">
      <c r="A416" s="21"/>
      <c r="B416" s="21"/>
      <c r="C416" s="21"/>
    </row>
    <row r="417" spans="1:3" ht="51" customHeight="1">
      <c r="A417" s="21"/>
      <c r="B417" s="21"/>
      <c r="C417" s="21"/>
    </row>
    <row r="418" spans="1:3" ht="51" customHeight="1">
      <c r="A418" s="21"/>
      <c r="B418" s="21"/>
      <c r="C418" s="21"/>
    </row>
    <row r="419" spans="1:3" ht="51" customHeight="1">
      <c r="A419" s="21"/>
      <c r="B419" s="21"/>
      <c r="C419" s="21"/>
    </row>
    <row r="420" spans="1:3" ht="51" customHeight="1">
      <c r="A420" s="21"/>
      <c r="B420" s="21"/>
      <c r="C420" s="21"/>
    </row>
    <row r="421" spans="1:3" ht="51" customHeight="1">
      <c r="A421" s="21"/>
      <c r="B421" s="21"/>
      <c r="C421" s="21"/>
    </row>
    <row r="422" spans="1:3" ht="51" customHeight="1">
      <c r="A422" s="21"/>
      <c r="B422" s="21"/>
      <c r="C422" s="21"/>
    </row>
    <row r="423" spans="1:3" ht="51" customHeight="1">
      <c r="A423" s="21"/>
      <c r="B423" s="21"/>
      <c r="C423" s="21"/>
    </row>
    <row r="424" spans="1:3" ht="51" customHeight="1">
      <c r="A424" s="21"/>
      <c r="B424" s="21"/>
      <c r="C424" s="21"/>
    </row>
    <row r="425" spans="1:3" ht="51" customHeight="1">
      <c r="A425" s="21"/>
      <c r="B425" s="21"/>
      <c r="C425" s="21"/>
    </row>
    <row r="426" spans="1:3" ht="51" customHeight="1">
      <c r="A426" s="21"/>
      <c r="B426" s="21"/>
      <c r="C426" s="21"/>
    </row>
    <row r="427" spans="1:3" ht="51" customHeight="1">
      <c r="A427" s="21"/>
      <c r="B427" s="21"/>
      <c r="C427" s="21"/>
    </row>
    <row r="428" spans="1:3" ht="51" customHeight="1">
      <c r="A428" s="21"/>
      <c r="B428" s="21"/>
      <c r="C428" s="21"/>
    </row>
    <row r="429" spans="1:3" ht="51" customHeight="1">
      <c r="A429" s="21"/>
      <c r="B429" s="21"/>
      <c r="C429" s="21"/>
    </row>
    <row r="430" spans="1:3" ht="51" customHeight="1">
      <c r="A430" s="21"/>
      <c r="B430" s="21"/>
      <c r="C430" s="21"/>
    </row>
    <row r="431" spans="1:3" ht="51" customHeight="1">
      <c r="A431" s="21"/>
      <c r="B431" s="21"/>
      <c r="C431" s="21"/>
    </row>
    <row r="432" spans="1:3" ht="51" customHeight="1">
      <c r="A432" s="21"/>
      <c r="B432" s="21"/>
      <c r="C432" s="21"/>
    </row>
    <row r="433" spans="1:3" ht="51" customHeight="1">
      <c r="A433" s="21"/>
      <c r="B433" s="21"/>
      <c r="C433" s="21"/>
    </row>
    <row r="434" spans="1:3" ht="51" customHeight="1">
      <c r="A434" s="21"/>
      <c r="B434" s="21"/>
      <c r="C434" s="21"/>
    </row>
    <row r="435" spans="1:3" ht="51" customHeight="1">
      <c r="A435" s="21"/>
      <c r="B435" s="21"/>
      <c r="C435" s="21"/>
    </row>
    <row r="436" spans="1:3" ht="51" customHeight="1">
      <c r="A436" s="21"/>
      <c r="B436" s="21"/>
      <c r="C436" s="21"/>
    </row>
    <row r="437" spans="1:3" ht="51" customHeight="1">
      <c r="A437" s="21"/>
      <c r="B437" s="21"/>
      <c r="C437" s="21"/>
    </row>
    <row r="438" spans="1:3" ht="51" customHeight="1">
      <c r="A438" s="21"/>
      <c r="B438" s="21"/>
      <c r="C438" s="21"/>
    </row>
    <row r="439" spans="1:3" ht="51" customHeight="1">
      <c r="A439" s="21"/>
      <c r="B439" s="21"/>
      <c r="C439" s="21"/>
    </row>
    <row r="440" spans="1:3" ht="51" customHeight="1">
      <c r="A440" s="21"/>
      <c r="B440" s="21"/>
      <c r="C440" s="21"/>
    </row>
    <row r="441" spans="1:3" ht="51" customHeight="1">
      <c r="A441" s="21"/>
      <c r="B441" s="21"/>
      <c r="C441" s="21"/>
    </row>
    <row r="442" spans="1:3" ht="51" customHeight="1">
      <c r="A442" s="21"/>
      <c r="B442" s="21"/>
      <c r="C442" s="21"/>
    </row>
    <row r="443" spans="1:3" ht="51" customHeight="1">
      <c r="A443" s="21"/>
      <c r="B443" s="21"/>
      <c r="C443" s="21"/>
    </row>
    <row r="444" spans="1:3" ht="51" customHeight="1">
      <c r="A444" s="21"/>
      <c r="B444" s="21"/>
      <c r="C444" s="21"/>
    </row>
    <row r="445" spans="1:3" ht="51" customHeight="1">
      <c r="A445" s="21"/>
      <c r="B445" s="21"/>
      <c r="C445" s="21"/>
    </row>
    <row r="446" spans="1:3" ht="51" customHeight="1">
      <c r="A446" s="21"/>
      <c r="B446" s="21"/>
      <c r="C446" s="21"/>
    </row>
    <row r="447" spans="1:3" ht="51" customHeight="1">
      <c r="A447" s="21"/>
      <c r="B447" s="21"/>
      <c r="C447" s="21"/>
    </row>
    <row r="448" spans="1:3" ht="51" customHeight="1">
      <c r="A448" s="21"/>
      <c r="B448" s="21"/>
      <c r="C448" s="21"/>
    </row>
    <row r="449" spans="1:3" ht="51" customHeight="1">
      <c r="A449" s="21"/>
      <c r="B449" s="21"/>
      <c r="C449" s="21"/>
    </row>
    <row r="450" spans="1:3" ht="51" customHeight="1">
      <c r="A450" s="21"/>
      <c r="B450" s="21"/>
      <c r="C450" s="21"/>
    </row>
    <row r="451" spans="1:3" ht="51" customHeight="1">
      <c r="A451" s="21"/>
      <c r="B451" s="21"/>
      <c r="C451" s="21"/>
    </row>
    <row r="452" spans="1:3" ht="51" customHeight="1">
      <c r="A452" s="21"/>
      <c r="B452" s="21"/>
      <c r="C452" s="21"/>
    </row>
    <row r="453" spans="1:3" ht="51" customHeight="1">
      <c r="A453" s="21"/>
      <c r="B453" s="21"/>
      <c r="C453" s="21"/>
    </row>
    <row r="454" spans="1:3" ht="51" customHeight="1">
      <c r="A454" s="21"/>
      <c r="B454" s="21"/>
      <c r="C454" s="21"/>
    </row>
    <row r="455" spans="1:3" ht="51" customHeight="1">
      <c r="A455" s="21"/>
      <c r="B455" s="21"/>
      <c r="C455" s="21"/>
    </row>
    <row r="456" spans="1:3" ht="51" customHeight="1">
      <c r="A456" s="21"/>
      <c r="B456" s="21"/>
      <c r="C456" s="21"/>
    </row>
    <row r="457" spans="1:3" ht="51" customHeight="1">
      <c r="A457" s="21"/>
      <c r="B457" s="21"/>
      <c r="C457" s="21"/>
    </row>
    <row r="458" spans="1:3" ht="51" customHeight="1">
      <c r="A458" s="21"/>
      <c r="B458" s="21"/>
      <c r="C458" s="21"/>
    </row>
    <row r="459" spans="1:3" ht="51" customHeight="1">
      <c r="A459" s="21"/>
      <c r="B459" s="21"/>
      <c r="C459" s="21"/>
    </row>
    <row r="460" spans="1:3" ht="51" customHeight="1">
      <c r="A460" s="21"/>
      <c r="B460" s="21"/>
      <c r="C460" s="21"/>
    </row>
    <row r="461" spans="1:3" ht="51" customHeight="1">
      <c r="A461" s="21"/>
      <c r="B461" s="21"/>
      <c r="C461" s="21"/>
    </row>
    <row r="462" spans="1:3" ht="51" customHeight="1">
      <c r="A462" s="21"/>
      <c r="B462" s="21"/>
      <c r="C462" s="21"/>
    </row>
    <row r="463" spans="1:3" ht="51" customHeight="1">
      <c r="A463" s="21"/>
      <c r="B463" s="21"/>
      <c r="C463" s="21"/>
    </row>
    <row r="464" spans="1:3" ht="51" customHeight="1">
      <c r="A464" s="21"/>
      <c r="B464" s="21"/>
      <c r="C464" s="21"/>
    </row>
    <row r="465" spans="1:3" ht="51" customHeight="1">
      <c r="A465" s="21"/>
      <c r="B465" s="21"/>
      <c r="C465" s="21"/>
    </row>
    <row r="466" spans="1:3" ht="51" customHeight="1">
      <c r="A466" s="21"/>
      <c r="B466" s="21"/>
      <c r="C466" s="21"/>
    </row>
    <row r="467" spans="1:3" ht="51" customHeight="1">
      <c r="A467" s="21"/>
      <c r="B467" s="21"/>
      <c r="C467" s="21"/>
    </row>
    <row r="468" spans="1:3" ht="51" customHeight="1">
      <c r="A468" s="21"/>
      <c r="B468" s="21"/>
      <c r="C468" s="21"/>
    </row>
    <row r="469" spans="1:3" ht="51" customHeight="1">
      <c r="A469" s="21"/>
      <c r="B469" s="21"/>
      <c r="C469" s="21"/>
    </row>
    <row r="470" spans="1:3" ht="51" customHeight="1">
      <c r="A470" s="21"/>
      <c r="B470" s="21"/>
      <c r="C470" s="21"/>
    </row>
    <row r="471" spans="1:3" ht="51" customHeight="1">
      <c r="A471" s="21"/>
      <c r="B471" s="21"/>
      <c r="C471" s="21"/>
    </row>
    <row r="472" spans="1:3" ht="51" customHeight="1">
      <c r="A472" s="21"/>
      <c r="B472" s="21"/>
      <c r="C472" s="21"/>
    </row>
    <row r="473" spans="1:3" ht="51" customHeight="1">
      <c r="A473" s="21"/>
      <c r="B473" s="21"/>
      <c r="C473" s="21"/>
    </row>
    <row r="474" spans="1:3" ht="51" customHeight="1">
      <c r="A474" s="21"/>
      <c r="B474" s="21"/>
      <c r="C474" s="21"/>
    </row>
    <row r="475" spans="1:3" ht="51" customHeight="1">
      <c r="A475" s="21"/>
      <c r="B475" s="21"/>
      <c r="C475" s="21"/>
    </row>
    <row r="476" spans="1:3" ht="51" customHeight="1">
      <c r="A476" s="21"/>
      <c r="B476" s="21"/>
      <c r="C476" s="21"/>
    </row>
    <row r="477" spans="1:3" ht="51" customHeight="1">
      <c r="A477" s="21"/>
      <c r="B477" s="21"/>
      <c r="C477" s="21"/>
    </row>
    <row r="478" spans="1:3" ht="51" customHeight="1">
      <c r="A478" s="21"/>
      <c r="B478" s="21"/>
      <c r="C478" s="21"/>
    </row>
    <row r="479" spans="1:3" ht="51" customHeight="1">
      <c r="A479" s="21"/>
      <c r="B479" s="21"/>
      <c r="C479" s="21"/>
    </row>
    <row r="480" spans="1:3" ht="51" customHeight="1">
      <c r="A480" s="21"/>
      <c r="B480" s="21"/>
      <c r="C480" s="21"/>
    </row>
    <row r="481" spans="1:3" ht="51" customHeight="1">
      <c r="A481" s="21"/>
      <c r="B481" s="21"/>
      <c r="C481" s="21"/>
    </row>
    <row r="482" spans="1:3" ht="51" customHeight="1">
      <c r="A482" s="21"/>
      <c r="B482" s="21"/>
      <c r="C482" s="21"/>
    </row>
    <row r="483" spans="1:3" ht="51" customHeight="1">
      <c r="A483" s="21"/>
      <c r="B483" s="21"/>
      <c r="C483" s="21"/>
    </row>
    <row r="484" spans="1:3" ht="51" customHeight="1">
      <c r="A484" s="21"/>
      <c r="B484" s="21"/>
      <c r="C484" s="21"/>
    </row>
    <row r="485" spans="1:3" ht="51" customHeight="1">
      <c r="A485" s="21"/>
      <c r="B485" s="21"/>
      <c r="C485" s="21"/>
    </row>
    <row r="486" spans="1:3" ht="51" customHeight="1">
      <c r="A486" s="21"/>
      <c r="B486" s="21"/>
      <c r="C486" s="21"/>
    </row>
    <row r="487" spans="1:3" ht="51" customHeight="1">
      <c r="A487" s="21"/>
      <c r="B487" s="21"/>
      <c r="C487" s="21"/>
    </row>
    <row r="488" spans="1:3" ht="51" customHeight="1">
      <c r="A488" s="21"/>
      <c r="B488" s="21"/>
      <c r="C488" s="21"/>
    </row>
    <row r="489" spans="1:3" ht="51" customHeight="1">
      <c r="A489" s="21"/>
      <c r="B489" s="21"/>
      <c r="C489" s="21"/>
    </row>
    <row r="490" spans="1:3" ht="51" customHeight="1">
      <c r="A490" s="21"/>
      <c r="B490" s="21"/>
      <c r="C490" s="21"/>
    </row>
    <row r="491" spans="1:3" ht="51" customHeight="1">
      <c r="A491" s="21"/>
      <c r="B491" s="21"/>
      <c r="C491" s="21"/>
    </row>
    <row r="492" spans="1:3" ht="51" customHeight="1">
      <c r="A492" s="21"/>
      <c r="B492" s="21"/>
      <c r="C492" s="21"/>
    </row>
    <row r="493" spans="1:3" ht="51" customHeight="1">
      <c r="A493" s="21"/>
      <c r="B493" s="21"/>
      <c r="C493" s="21"/>
    </row>
    <row r="494" spans="1:3" ht="51" customHeight="1">
      <c r="A494" s="21"/>
      <c r="B494" s="21"/>
      <c r="C494" s="21"/>
    </row>
    <row r="495" spans="1:3" ht="51" customHeight="1">
      <c r="A495" s="21"/>
      <c r="B495" s="21"/>
      <c r="C495" s="21"/>
    </row>
    <row r="496" spans="1:3" ht="51" customHeight="1">
      <c r="A496" s="21"/>
      <c r="B496" s="21"/>
      <c r="C496" s="21"/>
    </row>
    <row r="497" spans="1:3" ht="51" customHeight="1">
      <c r="A497" s="21"/>
      <c r="B497" s="21"/>
      <c r="C497" s="21"/>
    </row>
    <row r="498" spans="1:3" ht="51" customHeight="1">
      <c r="A498" s="21"/>
      <c r="B498" s="21"/>
      <c r="C498" s="21"/>
    </row>
    <row r="499" spans="1:3" ht="51" customHeight="1">
      <c r="A499" s="21"/>
      <c r="B499" s="21"/>
      <c r="C499" s="21"/>
    </row>
    <row r="500" spans="1:3" ht="51" customHeight="1">
      <c r="A500" s="21"/>
      <c r="B500" s="21"/>
      <c r="C500" s="21"/>
    </row>
    <row r="501" spans="1:3" ht="51" customHeight="1">
      <c r="A501" s="21"/>
      <c r="B501" s="21"/>
      <c r="C501" s="21"/>
    </row>
    <row r="502" spans="1:3" ht="51" customHeight="1">
      <c r="A502" s="21"/>
      <c r="B502" s="21"/>
      <c r="C502" s="21"/>
    </row>
    <row r="503" spans="1:3" ht="51" customHeight="1">
      <c r="A503" s="21"/>
      <c r="B503" s="21"/>
      <c r="C503" s="21"/>
    </row>
    <row r="504" spans="1:3" ht="51" customHeight="1">
      <c r="A504" s="21"/>
      <c r="B504" s="21"/>
      <c r="C504" s="21"/>
    </row>
    <row r="505" spans="1:3" ht="51" customHeight="1">
      <c r="A505" s="21"/>
      <c r="B505" s="21"/>
      <c r="C505" s="21"/>
    </row>
    <row r="506" spans="1:3" ht="51" customHeight="1">
      <c r="A506" s="21"/>
      <c r="B506" s="21"/>
      <c r="C506" s="21"/>
    </row>
    <row r="507" spans="1:3" ht="51" customHeight="1">
      <c r="A507" s="21"/>
      <c r="B507" s="21"/>
      <c r="C507" s="21"/>
    </row>
    <row r="508" spans="1:3" ht="51" customHeight="1">
      <c r="A508" s="21"/>
      <c r="B508" s="21"/>
      <c r="C508" s="21"/>
    </row>
    <row r="509" spans="1:3" ht="51" customHeight="1">
      <c r="A509" s="21"/>
      <c r="B509" s="21"/>
      <c r="C509" s="21"/>
    </row>
    <row r="510" spans="1:3" ht="51" customHeight="1">
      <c r="A510" s="21"/>
      <c r="B510" s="21"/>
      <c r="C510" s="21"/>
    </row>
    <row r="511" spans="1:3" ht="51" customHeight="1">
      <c r="A511" s="21"/>
      <c r="B511" s="21"/>
      <c r="C511" s="21"/>
    </row>
    <row r="512" spans="1:3" ht="51" customHeight="1">
      <c r="A512" s="21"/>
      <c r="B512" s="21"/>
      <c r="C512" s="21"/>
    </row>
    <row r="513" spans="1:3" ht="51" customHeight="1">
      <c r="A513" s="21"/>
      <c r="B513" s="21"/>
      <c r="C513" s="21"/>
    </row>
    <row r="514" spans="1:3" ht="51" customHeight="1">
      <c r="A514" s="21"/>
      <c r="B514" s="21"/>
      <c r="C514" s="21"/>
    </row>
    <row r="515" spans="1:3" ht="51" customHeight="1">
      <c r="A515" s="21"/>
      <c r="B515" s="21"/>
      <c r="C515" s="21"/>
    </row>
    <row r="516" spans="1:3" ht="51" customHeight="1">
      <c r="A516" s="21"/>
      <c r="B516" s="21"/>
      <c r="C516" s="21"/>
    </row>
    <row r="517" spans="1:3" ht="51" customHeight="1">
      <c r="A517" s="21"/>
      <c r="B517" s="21"/>
      <c r="C517" s="21"/>
    </row>
    <row r="518" spans="1:3" ht="51" customHeight="1">
      <c r="A518" s="21"/>
      <c r="B518" s="21"/>
      <c r="C518" s="21"/>
    </row>
    <row r="519" spans="1:3" ht="51" customHeight="1">
      <c r="A519" s="21"/>
      <c r="B519" s="21"/>
      <c r="C519" s="21"/>
    </row>
    <row r="520" spans="1:3" ht="51" customHeight="1">
      <c r="A520" s="21"/>
      <c r="B520" s="21"/>
      <c r="C520" s="21"/>
    </row>
    <row r="521" spans="1:3" ht="51" customHeight="1">
      <c r="A521" s="21"/>
      <c r="B521" s="21"/>
      <c r="C521" s="21"/>
    </row>
    <row r="522" spans="1:3" ht="51" customHeight="1">
      <c r="A522" s="21"/>
      <c r="B522" s="21"/>
      <c r="C522" s="21"/>
    </row>
    <row r="523" spans="1:3" ht="51" customHeight="1">
      <c r="A523" s="21"/>
      <c r="B523" s="21"/>
      <c r="C523" s="21"/>
    </row>
    <row r="524" spans="1:3" ht="51" customHeight="1">
      <c r="A524" s="21"/>
      <c r="B524" s="21"/>
      <c r="C524" s="21"/>
    </row>
    <row r="525" spans="1:3" ht="51" customHeight="1">
      <c r="A525" s="21"/>
      <c r="B525" s="21"/>
      <c r="C525" s="21"/>
    </row>
    <row r="526" spans="1:3" ht="51" customHeight="1">
      <c r="A526" s="21"/>
      <c r="B526" s="21"/>
      <c r="C526" s="21"/>
    </row>
    <row r="527" spans="1:3" ht="51" customHeight="1">
      <c r="A527" s="21"/>
      <c r="B527" s="21"/>
      <c r="C527" s="21"/>
    </row>
    <row r="528" spans="1:3" ht="51" customHeight="1">
      <c r="A528" s="21"/>
      <c r="B528" s="21"/>
      <c r="C528" s="21"/>
    </row>
    <row r="529" spans="1:3" ht="51" customHeight="1">
      <c r="A529" s="21"/>
      <c r="B529" s="21"/>
      <c r="C529" s="21"/>
    </row>
    <row r="530" spans="1:3" ht="51" customHeight="1">
      <c r="A530" s="21"/>
      <c r="B530" s="21"/>
      <c r="C530" s="21"/>
    </row>
    <row r="531" spans="1:3" ht="51" customHeight="1">
      <c r="A531" s="21"/>
      <c r="B531" s="21"/>
      <c r="C531" s="21"/>
    </row>
    <row r="532" spans="1:3" ht="51" customHeight="1">
      <c r="A532" s="21"/>
      <c r="B532" s="21"/>
      <c r="C532" s="21"/>
    </row>
    <row r="533" spans="1:3" ht="51" customHeight="1">
      <c r="A533" s="21"/>
      <c r="B533" s="21"/>
      <c r="C533" s="21"/>
    </row>
    <row r="534" spans="1:3" ht="51" customHeight="1">
      <c r="A534" s="21"/>
      <c r="B534" s="21"/>
      <c r="C534" s="21"/>
    </row>
    <row r="535" spans="1:3" ht="51" customHeight="1">
      <c r="A535" s="21"/>
      <c r="B535" s="21"/>
      <c r="C535" s="21"/>
    </row>
    <row r="536" spans="1:3" ht="51" customHeight="1">
      <c r="A536" s="21"/>
      <c r="B536" s="21"/>
      <c r="C536" s="21"/>
    </row>
    <row r="537" spans="1:3" ht="51" customHeight="1">
      <c r="A537" s="21"/>
      <c r="B537" s="21"/>
      <c r="C537" s="21"/>
    </row>
    <row r="538" spans="1:3" ht="51" customHeight="1">
      <c r="A538" s="21"/>
      <c r="B538" s="21"/>
      <c r="C538" s="21"/>
    </row>
    <row r="539" spans="1:3" ht="51" customHeight="1">
      <c r="A539" s="21"/>
      <c r="B539" s="21"/>
      <c r="C539" s="21"/>
    </row>
    <row r="540" spans="1:3" ht="51" customHeight="1">
      <c r="A540" s="21"/>
      <c r="B540" s="21"/>
      <c r="C540" s="21"/>
    </row>
    <row r="541" spans="1:3" ht="51" customHeight="1">
      <c r="A541" s="21"/>
      <c r="B541" s="21"/>
      <c r="C541" s="21"/>
    </row>
    <row r="542" spans="1:3" ht="51" customHeight="1">
      <c r="A542" s="21"/>
      <c r="B542" s="21"/>
      <c r="C542" s="21"/>
    </row>
    <row r="543" spans="1:3" ht="51" customHeight="1">
      <c r="A543" s="21"/>
      <c r="B543" s="21"/>
      <c r="C543" s="21"/>
    </row>
    <row r="544" spans="1:3" ht="51" customHeight="1">
      <c r="A544" s="21"/>
      <c r="B544" s="21"/>
      <c r="C544" s="21"/>
    </row>
    <row r="545" spans="1:3" ht="51" customHeight="1">
      <c r="A545" s="21"/>
      <c r="B545" s="21"/>
      <c r="C545" s="21"/>
    </row>
    <row r="546" spans="1:3" ht="51" customHeight="1">
      <c r="A546" s="21"/>
      <c r="B546" s="21"/>
      <c r="C546" s="21"/>
    </row>
    <row r="547" spans="1:3" ht="51" customHeight="1">
      <c r="A547" s="21"/>
      <c r="B547" s="21"/>
      <c r="C547" s="21"/>
    </row>
    <row r="548" spans="1:3" ht="51" customHeight="1">
      <c r="A548" s="21"/>
      <c r="B548" s="21"/>
      <c r="C548" s="21"/>
    </row>
    <row r="549" spans="1:3" ht="51" customHeight="1">
      <c r="A549" s="21"/>
      <c r="B549" s="21"/>
      <c r="C549" s="21"/>
    </row>
    <row r="550" spans="1:3" ht="51" customHeight="1">
      <c r="A550" s="21"/>
      <c r="B550" s="21"/>
      <c r="C550" s="21"/>
    </row>
    <row r="551" spans="1:3" ht="51" customHeight="1">
      <c r="A551" s="21"/>
      <c r="B551" s="21"/>
      <c r="C551" s="21"/>
    </row>
    <row r="552" spans="1:3" ht="51" customHeight="1">
      <c r="A552" s="21"/>
      <c r="B552" s="21"/>
      <c r="C552" s="21"/>
    </row>
    <row r="553" spans="1:3" ht="51" customHeight="1">
      <c r="A553" s="21"/>
      <c r="B553" s="21"/>
      <c r="C553" s="21"/>
    </row>
    <row r="554" spans="1:3" ht="51" customHeight="1">
      <c r="A554" s="21"/>
      <c r="B554" s="21"/>
      <c r="C554" s="21"/>
    </row>
    <row r="555" spans="1:3" ht="51" customHeight="1">
      <c r="A555" s="21"/>
      <c r="B555" s="21"/>
      <c r="C555" s="21"/>
    </row>
    <row r="556" spans="1:3" ht="51" customHeight="1">
      <c r="A556" s="21"/>
      <c r="B556" s="21"/>
      <c r="C556" s="21"/>
    </row>
    <row r="557" spans="1:3" ht="51" customHeight="1">
      <c r="A557" s="21"/>
      <c r="B557" s="21"/>
      <c r="C557" s="21"/>
    </row>
    <row r="558" spans="1:3" ht="51" customHeight="1">
      <c r="A558" s="21"/>
      <c r="B558" s="21"/>
      <c r="C558" s="21"/>
    </row>
    <row r="559" spans="1:3" ht="51" customHeight="1">
      <c r="A559" s="21"/>
      <c r="B559" s="21"/>
      <c r="C559" s="21"/>
    </row>
    <row r="560" spans="1:3" ht="51" customHeight="1">
      <c r="A560" s="21"/>
      <c r="B560" s="21"/>
      <c r="C560" s="21"/>
    </row>
    <row r="561" spans="1:3" ht="51" customHeight="1">
      <c r="A561" s="21"/>
      <c r="B561" s="21"/>
      <c r="C561" s="21"/>
    </row>
    <row r="562" spans="1:3" ht="51" customHeight="1">
      <c r="A562" s="21"/>
      <c r="B562" s="21"/>
      <c r="C562" s="21"/>
    </row>
    <row r="563" spans="1:3" ht="51" customHeight="1">
      <c r="A563" s="21"/>
      <c r="B563" s="21"/>
      <c r="C563" s="21"/>
    </row>
    <row r="564" spans="1:3" ht="51" customHeight="1">
      <c r="A564" s="21"/>
      <c r="B564" s="21"/>
      <c r="C564" s="21"/>
    </row>
    <row r="565" spans="1:3" ht="51" customHeight="1">
      <c r="A565" s="21"/>
      <c r="B565" s="21"/>
      <c r="C565" s="21"/>
    </row>
    <row r="566" spans="1:3" ht="51" customHeight="1">
      <c r="A566" s="21"/>
      <c r="B566" s="21"/>
      <c r="C566" s="21"/>
    </row>
    <row r="567" spans="1:3" ht="51" customHeight="1">
      <c r="A567" s="21"/>
      <c r="B567" s="21"/>
      <c r="C567" s="21"/>
    </row>
    <row r="568" spans="1:3" ht="51" customHeight="1">
      <c r="A568" s="21"/>
      <c r="B568" s="21"/>
      <c r="C568" s="21"/>
    </row>
    <row r="569" spans="1:3" ht="51" customHeight="1">
      <c r="A569" s="21"/>
      <c r="B569" s="21"/>
      <c r="C569" s="21"/>
    </row>
    <row r="570" spans="1:3" ht="51" customHeight="1">
      <c r="A570" s="21"/>
      <c r="B570" s="21"/>
      <c r="C570" s="21"/>
    </row>
    <row r="571" spans="1:3" ht="51" customHeight="1">
      <c r="A571" s="21"/>
      <c r="B571" s="21"/>
      <c r="C571" s="21"/>
    </row>
    <row r="572" spans="1:3" ht="51" customHeight="1">
      <c r="A572" s="21"/>
      <c r="B572" s="21"/>
      <c r="C572" s="21"/>
    </row>
    <row r="573" spans="1:3" ht="51" customHeight="1">
      <c r="A573" s="21"/>
      <c r="B573" s="21"/>
      <c r="C573" s="21"/>
    </row>
    <row r="574" spans="1:3" ht="51" customHeight="1">
      <c r="A574" s="21"/>
      <c r="B574" s="21"/>
      <c r="C574" s="21"/>
    </row>
    <row r="575" spans="1:3" ht="51" customHeight="1">
      <c r="A575" s="21"/>
      <c r="B575" s="21"/>
      <c r="C575" s="21"/>
    </row>
    <row r="576" spans="1:3" ht="51" customHeight="1">
      <c r="A576" s="21"/>
      <c r="B576" s="21"/>
      <c r="C576" s="21"/>
    </row>
    <row r="577" spans="1:3" ht="51" customHeight="1">
      <c r="A577" s="21"/>
      <c r="B577" s="21"/>
      <c r="C577" s="21"/>
    </row>
    <row r="578" spans="1:3" ht="51" customHeight="1">
      <c r="A578" s="21"/>
      <c r="B578" s="21"/>
      <c r="C578" s="21"/>
    </row>
    <row r="579" spans="1:3" ht="51" customHeight="1">
      <c r="A579" s="21"/>
      <c r="B579" s="21"/>
      <c r="C579" s="21"/>
    </row>
    <row r="580" spans="1:3" ht="51" customHeight="1">
      <c r="A580" s="21"/>
      <c r="B580" s="21"/>
      <c r="C580" s="21"/>
    </row>
    <row r="581" spans="1:3" ht="51" customHeight="1">
      <c r="A581" s="21"/>
      <c r="B581" s="21"/>
      <c r="C581" s="21"/>
    </row>
    <row r="582" spans="1:3" ht="51" customHeight="1">
      <c r="A582" s="21"/>
      <c r="B582" s="21"/>
      <c r="C582" s="21"/>
    </row>
    <row r="583" spans="1:3" ht="51" customHeight="1">
      <c r="A583" s="21"/>
      <c r="B583" s="21"/>
      <c r="C583" s="21"/>
    </row>
    <row r="584" spans="1:3" ht="51" customHeight="1">
      <c r="A584" s="21"/>
      <c r="B584" s="21"/>
      <c r="C584" s="21"/>
    </row>
    <row r="585" spans="1:3" ht="51" customHeight="1">
      <c r="A585" s="21"/>
      <c r="B585" s="21"/>
      <c r="C585" s="21"/>
    </row>
    <row r="586" spans="1:3" ht="51" customHeight="1">
      <c r="A586" s="21"/>
      <c r="B586" s="21"/>
      <c r="C586" s="21"/>
    </row>
    <row r="587" spans="1:3" ht="51" customHeight="1">
      <c r="A587" s="21"/>
      <c r="B587" s="21"/>
      <c r="C587" s="21"/>
    </row>
    <row r="588" spans="1:3" ht="51" customHeight="1">
      <c r="A588" s="21"/>
      <c r="B588" s="21"/>
      <c r="C588" s="21"/>
    </row>
    <row r="589" spans="1:3" ht="51" customHeight="1">
      <c r="A589" s="21"/>
      <c r="B589" s="21"/>
      <c r="C589" s="21"/>
    </row>
    <row r="590" spans="1:3" ht="51" customHeight="1">
      <c r="A590" s="21"/>
      <c r="B590" s="21"/>
      <c r="C590" s="21"/>
    </row>
    <row r="591" spans="1:3" ht="51" customHeight="1">
      <c r="A591" s="21"/>
      <c r="B591" s="21"/>
      <c r="C591" s="21"/>
    </row>
    <row r="592" spans="1:3" ht="51" customHeight="1">
      <c r="A592" s="21"/>
      <c r="B592" s="21"/>
      <c r="C592" s="21"/>
    </row>
    <row r="593" spans="1:3" ht="51" customHeight="1">
      <c r="A593" s="21"/>
      <c r="B593" s="21"/>
      <c r="C593" s="21"/>
    </row>
    <row r="594" spans="1:3" ht="51" customHeight="1">
      <c r="A594" s="21"/>
      <c r="B594" s="21"/>
      <c r="C594" s="21"/>
    </row>
    <row r="595" spans="1:3" ht="51" customHeight="1">
      <c r="A595" s="21"/>
      <c r="B595" s="21"/>
      <c r="C595" s="21"/>
    </row>
    <row r="596" spans="1:3" ht="51" customHeight="1">
      <c r="A596" s="21"/>
      <c r="B596" s="21"/>
      <c r="C596" s="21"/>
    </row>
    <row r="597" spans="1:3" ht="51" customHeight="1">
      <c r="A597" s="21"/>
      <c r="B597" s="21"/>
      <c r="C597" s="21"/>
    </row>
    <row r="598" spans="1:3" ht="51" customHeight="1">
      <c r="A598" s="21"/>
      <c r="B598" s="21"/>
      <c r="C598" s="21"/>
    </row>
    <row r="599" spans="1:3" ht="51" customHeight="1">
      <c r="A599" s="21"/>
      <c r="B599" s="21"/>
      <c r="C599" s="21"/>
    </row>
    <row r="600" spans="1:3" ht="51" customHeight="1">
      <c r="A600" s="21"/>
      <c r="B600" s="21"/>
      <c r="C600" s="21"/>
    </row>
    <row r="601" spans="1:3" ht="51" customHeight="1">
      <c r="A601" s="21"/>
      <c r="B601" s="21"/>
      <c r="C601" s="21"/>
    </row>
    <row r="602" spans="1:3" ht="51" customHeight="1">
      <c r="A602" s="21"/>
      <c r="B602" s="21"/>
      <c r="C602" s="21"/>
    </row>
    <row r="603" spans="1:3" ht="51" customHeight="1">
      <c r="A603" s="21"/>
      <c r="B603" s="21"/>
      <c r="C603" s="21"/>
    </row>
    <row r="604" spans="1:3" ht="51" customHeight="1">
      <c r="A604" s="21"/>
      <c r="B604" s="21"/>
      <c r="C604" s="21"/>
    </row>
    <row r="605" spans="1:3" ht="51" customHeight="1">
      <c r="A605" s="21"/>
      <c r="B605" s="21"/>
      <c r="C605" s="21"/>
    </row>
    <row r="606" spans="1:3" ht="51" customHeight="1">
      <c r="A606" s="21"/>
      <c r="B606" s="21"/>
      <c r="C606" s="21"/>
    </row>
    <row r="607" spans="1:3" ht="51" customHeight="1">
      <c r="A607" s="21"/>
      <c r="B607" s="21"/>
      <c r="C607" s="21"/>
    </row>
    <row r="608" spans="1:3" ht="51" customHeight="1">
      <c r="A608" s="21"/>
      <c r="B608" s="21"/>
      <c r="C608" s="21"/>
    </row>
    <row r="609" spans="1:3" ht="51" customHeight="1">
      <c r="A609" s="21"/>
      <c r="B609" s="21"/>
      <c r="C609" s="21"/>
    </row>
    <row r="610" spans="1:3" ht="51" customHeight="1">
      <c r="A610" s="21"/>
      <c r="B610" s="21"/>
      <c r="C610" s="21"/>
    </row>
    <row r="611" spans="1:3" ht="51" customHeight="1">
      <c r="A611" s="21"/>
      <c r="B611" s="21"/>
      <c r="C611" s="21"/>
    </row>
    <row r="612" spans="1:3" ht="51" customHeight="1">
      <c r="A612" s="21"/>
      <c r="B612" s="21"/>
      <c r="C612" s="21"/>
    </row>
    <row r="613" spans="1:3" ht="51" customHeight="1">
      <c r="A613" s="21"/>
      <c r="B613" s="21"/>
      <c r="C613" s="21"/>
    </row>
    <row r="614" spans="1:3" ht="51" customHeight="1">
      <c r="A614" s="21"/>
      <c r="B614" s="21"/>
      <c r="C614" s="21"/>
    </row>
    <row r="615" spans="1:3" ht="51" customHeight="1">
      <c r="A615" s="21"/>
      <c r="B615" s="21"/>
      <c r="C615" s="21"/>
    </row>
    <row r="616" spans="1:3" ht="51" customHeight="1">
      <c r="A616" s="21"/>
      <c r="B616" s="21"/>
      <c r="C616" s="21"/>
    </row>
    <row r="617" spans="1:3" ht="51" customHeight="1">
      <c r="A617" s="21"/>
      <c r="B617" s="21"/>
      <c r="C617" s="21"/>
    </row>
    <row r="618" spans="1:3" ht="51" customHeight="1">
      <c r="A618" s="21"/>
      <c r="B618" s="21"/>
      <c r="C618" s="21"/>
    </row>
    <row r="619" spans="1:3" ht="51" customHeight="1">
      <c r="A619" s="21"/>
      <c r="B619" s="21"/>
      <c r="C619" s="21"/>
    </row>
    <row r="620" spans="1:3" ht="51" customHeight="1">
      <c r="A620" s="21"/>
      <c r="B620" s="21"/>
      <c r="C620" s="21"/>
    </row>
    <row r="621" spans="1:3" ht="51" customHeight="1">
      <c r="A621" s="21"/>
      <c r="B621" s="21"/>
      <c r="C621" s="21"/>
    </row>
    <row r="622" spans="1:3" ht="51" customHeight="1">
      <c r="A622" s="21"/>
      <c r="B622" s="21"/>
      <c r="C622" s="21"/>
    </row>
    <row r="623" spans="1:3" ht="51" customHeight="1">
      <c r="A623" s="21"/>
      <c r="B623" s="21"/>
      <c r="C623" s="21"/>
    </row>
    <row r="624" spans="1:3" ht="51" customHeight="1">
      <c r="A624" s="21"/>
      <c r="B624" s="21"/>
      <c r="C624" s="21"/>
    </row>
    <row r="625" spans="1:3" ht="51" customHeight="1">
      <c r="A625" s="21"/>
      <c r="B625" s="21"/>
      <c r="C625" s="21"/>
    </row>
    <row r="626" spans="1:3" ht="51" customHeight="1">
      <c r="A626" s="21"/>
      <c r="B626" s="21"/>
      <c r="C626" s="21"/>
    </row>
    <row r="627" spans="1:3" ht="51" customHeight="1">
      <c r="A627" s="21"/>
      <c r="B627" s="21"/>
      <c r="C627" s="21"/>
    </row>
    <row r="628" spans="1:3" ht="51" customHeight="1">
      <c r="A628" s="21"/>
      <c r="B628" s="21"/>
      <c r="C628" s="21"/>
    </row>
    <row r="629" spans="1:3" ht="51" customHeight="1">
      <c r="A629" s="21"/>
      <c r="B629" s="21"/>
      <c r="C629" s="21"/>
    </row>
    <row r="630" spans="1:3" ht="51" customHeight="1">
      <c r="A630" s="21"/>
      <c r="B630" s="21"/>
      <c r="C630" s="21"/>
    </row>
    <row r="631" spans="1:3" ht="51" customHeight="1">
      <c r="A631" s="21"/>
      <c r="B631" s="21"/>
      <c r="C631" s="21"/>
    </row>
    <row r="632" spans="1:3" ht="51" customHeight="1">
      <c r="A632" s="21"/>
      <c r="B632" s="21"/>
      <c r="C632" s="21"/>
    </row>
    <row r="633" spans="1:3" ht="51" customHeight="1">
      <c r="A633" s="21"/>
      <c r="B633" s="21"/>
      <c r="C633" s="21"/>
    </row>
    <row r="634" spans="1:3" ht="51" customHeight="1">
      <c r="A634" s="21"/>
      <c r="B634" s="21"/>
      <c r="C634" s="21"/>
    </row>
    <row r="635" spans="1:3" ht="51" customHeight="1">
      <c r="A635" s="21"/>
      <c r="B635" s="21"/>
      <c r="C635" s="21"/>
    </row>
    <row r="636" spans="1:3" ht="51" customHeight="1">
      <c r="A636" s="21"/>
      <c r="B636" s="21"/>
      <c r="C636" s="21"/>
    </row>
    <row r="637" spans="1:3" ht="51" customHeight="1">
      <c r="A637" s="21"/>
      <c r="B637" s="21"/>
      <c r="C637" s="21"/>
    </row>
    <row r="638" spans="1:3" ht="51" customHeight="1">
      <c r="A638" s="21"/>
      <c r="B638" s="21"/>
      <c r="C638" s="21"/>
    </row>
    <row r="639" spans="1:3" ht="51" customHeight="1">
      <c r="A639" s="21"/>
      <c r="B639" s="21"/>
      <c r="C639" s="21"/>
    </row>
    <row r="640" spans="1:3" ht="51" customHeight="1">
      <c r="A640" s="21"/>
      <c r="B640" s="21"/>
      <c r="C640" s="21"/>
    </row>
    <row r="641" spans="1:3" ht="51" customHeight="1">
      <c r="A641" s="21"/>
      <c r="B641" s="21"/>
      <c r="C641" s="21"/>
    </row>
    <row r="642" spans="1:3" ht="51" customHeight="1">
      <c r="A642" s="21"/>
      <c r="B642" s="21"/>
      <c r="C642" s="21"/>
    </row>
    <row r="643" spans="1:3" ht="51" customHeight="1">
      <c r="A643" s="21"/>
      <c r="B643" s="21"/>
      <c r="C643" s="21"/>
    </row>
    <row r="644" spans="1:3" ht="51" customHeight="1">
      <c r="A644" s="21"/>
      <c r="B644" s="21"/>
      <c r="C644" s="21"/>
    </row>
    <row r="645" spans="1:3" ht="51" customHeight="1">
      <c r="A645" s="21"/>
      <c r="B645" s="21"/>
      <c r="C645" s="21"/>
    </row>
    <row r="646" spans="1:3" ht="51" customHeight="1">
      <c r="A646" s="21"/>
      <c r="B646" s="21"/>
      <c r="C646" s="21"/>
    </row>
    <row r="647" spans="1:3" ht="51" customHeight="1">
      <c r="A647" s="21"/>
      <c r="B647" s="21"/>
      <c r="C647" s="21"/>
    </row>
    <row r="648" spans="1:3" ht="51" customHeight="1">
      <c r="A648" s="21"/>
      <c r="B648" s="21"/>
      <c r="C648" s="21"/>
    </row>
    <row r="649" spans="1:3" ht="51" customHeight="1">
      <c r="A649" s="21"/>
      <c r="B649" s="21"/>
      <c r="C649" s="21"/>
    </row>
    <row r="650" spans="1:3" ht="51" customHeight="1">
      <c r="A650" s="21"/>
      <c r="B650" s="21"/>
      <c r="C650" s="21"/>
    </row>
    <row r="651" spans="1:3" ht="51" customHeight="1">
      <c r="A651" s="21"/>
      <c r="B651" s="21"/>
      <c r="C651" s="21"/>
    </row>
    <row r="652" spans="1:3" ht="51" customHeight="1">
      <c r="A652" s="21"/>
      <c r="B652" s="21"/>
      <c r="C652" s="21"/>
    </row>
    <row r="653" spans="1:3" ht="51" customHeight="1">
      <c r="A653" s="21"/>
      <c r="B653" s="21"/>
      <c r="C653" s="21"/>
    </row>
    <row r="654" spans="1:3" ht="51" customHeight="1">
      <c r="A654" s="21"/>
      <c r="B654" s="21"/>
      <c r="C654" s="21"/>
    </row>
    <row r="655" spans="1:3" ht="51" customHeight="1">
      <c r="A655" s="21"/>
      <c r="B655" s="21"/>
      <c r="C655" s="21"/>
    </row>
    <row r="656" spans="1:3" ht="51" customHeight="1">
      <c r="A656" s="21"/>
      <c r="B656" s="21"/>
      <c r="C656" s="21"/>
    </row>
    <row r="657" spans="1:3" ht="51" customHeight="1">
      <c r="A657" s="21"/>
      <c r="B657" s="21"/>
      <c r="C657" s="21"/>
    </row>
    <row r="658" spans="1:3" ht="51" customHeight="1">
      <c r="A658" s="21"/>
      <c r="B658" s="21"/>
      <c r="C658" s="21"/>
    </row>
    <row r="659" spans="1:3" ht="51" customHeight="1">
      <c r="A659" s="21"/>
      <c r="B659" s="21"/>
      <c r="C659" s="21"/>
    </row>
    <row r="660" spans="1:3" ht="51" customHeight="1">
      <c r="A660" s="21"/>
      <c r="B660" s="21"/>
      <c r="C660" s="21"/>
    </row>
    <row r="661" spans="1:3" ht="51" customHeight="1">
      <c r="A661" s="21"/>
      <c r="B661" s="21"/>
      <c r="C661" s="21"/>
    </row>
    <row r="662" spans="1:3" ht="51" customHeight="1">
      <c r="A662" s="21"/>
      <c r="B662" s="21"/>
      <c r="C662" s="21"/>
    </row>
    <row r="663" spans="1:3" ht="51" customHeight="1">
      <c r="A663" s="21"/>
      <c r="B663" s="21"/>
      <c r="C663" s="21"/>
    </row>
    <row r="664" spans="1:3" ht="51" customHeight="1">
      <c r="A664" s="21"/>
      <c r="B664" s="21"/>
      <c r="C664" s="21"/>
    </row>
    <row r="665" spans="1:3" ht="51" customHeight="1">
      <c r="A665" s="21"/>
      <c r="B665" s="21"/>
      <c r="C665" s="21"/>
    </row>
    <row r="666" spans="1:3" ht="51" customHeight="1">
      <c r="A666" s="21"/>
      <c r="B666" s="21"/>
      <c r="C666" s="21"/>
    </row>
    <row r="667" spans="1:3" ht="51" customHeight="1">
      <c r="A667" s="21"/>
      <c r="B667" s="21"/>
      <c r="C667" s="21"/>
    </row>
    <row r="668" spans="1:3" ht="51" customHeight="1">
      <c r="A668" s="21"/>
      <c r="B668" s="21"/>
      <c r="C668" s="21"/>
    </row>
    <row r="669" spans="1:3" ht="51" customHeight="1">
      <c r="A669" s="21"/>
      <c r="B669" s="21"/>
      <c r="C669" s="21"/>
    </row>
    <row r="670" spans="1:3" ht="51" customHeight="1">
      <c r="A670" s="21"/>
      <c r="B670" s="21"/>
      <c r="C670" s="21"/>
    </row>
    <row r="671" spans="1:3" ht="51" customHeight="1">
      <c r="A671" s="21"/>
      <c r="B671" s="21"/>
      <c r="C671" s="21"/>
    </row>
    <row r="672" spans="1:3" ht="51" customHeight="1">
      <c r="A672" s="21"/>
      <c r="B672" s="21"/>
      <c r="C672" s="21"/>
    </row>
    <row r="673" spans="1:3" ht="51" customHeight="1">
      <c r="A673" s="21"/>
      <c r="B673" s="21"/>
      <c r="C673" s="21"/>
    </row>
    <row r="674" spans="1:3" ht="51" customHeight="1">
      <c r="A674" s="21"/>
      <c r="B674" s="21"/>
      <c r="C674" s="21"/>
    </row>
    <row r="675" spans="1:3" ht="51" customHeight="1">
      <c r="A675" s="21"/>
      <c r="B675" s="21"/>
      <c r="C675" s="21"/>
    </row>
    <row r="676" spans="1:3" ht="51" customHeight="1">
      <c r="A676" s="21"/>
      <c r="B676" s="21"/>
      <c r="C676" s="21"/>
    </row>
    <row r="677" spans="1:3" ht="51" customHeight="1">
      <c r="A677" s="21"/>
      <c r="B677" s="21"/>
      <c r="C677" s="21"/>
    </row>
    <row r="678" spans="1:3" ht="51" customHeight="1">
      <c r="A678" s="21"/>
      <c r="B678" s="21"/>
      <c r="C678" s="21"/>
    </row>
    <row r="679" spans="1:3" ht="51" customHeight="1">
      <c r="A679" s="21"/>
      <c r="B679" s="21"/>
      <c r="C679" s="21"/>
    </row>
    <row r="680" spans="1:3" ht="51" customHeight="1">
      <c r="A680" s="21"/>
      <c r="B680" s="21"/>
      <c r="C680" s="21"/>
    </row>
    <row r="681" spans="1:3" ht="51" customHeight="1">
      <c r="A681" s="21"/>
      <c r="B681" s="21"/>
      <c r="C681" s="21"/>
    </row>
    <row r="682" spans="1:3" ht="51" customHeight="1">
      <c r="A682" s="21"/>
      <c r="B682" s="21"/>
      <c r="C682" s="21"/>
    </row>
    <row r="683" spans="1:3" ht="51" customHeight="1">
      <c r="A683" s="21"/>
      <c r="B683" s="21"/>
      <c r="C683" s="21"/>
    </row>
    <row r="684" spans="1:3" ht="51" customHeight="1">
      <c r="A684" s="21"/>
      <c r="B684" s="21"/>
      <c r="C684" s="21"/>
    </row>
    <row r="685" spans="1:3" ht="51" customHeight="1">
      <c r="A685" s="21"/>
      <c r="B685" s="21"/>
      <c r="C685" s="21"/>
    </row>
    <row r="686" spans="1:3" ht="51" customHeight="1">
      <c r="A686" s="21"/>
      <c r="B686" s="21"/>
      <c r="C686" s="21"/>
    </row>
    <row r="687" spans="1:3" ht="51" customHeight="1">
      <c r="A687" s="21"/>
      <c r="B687" s="21"/>
      <c r="C687" s="21"/>
    </row>
    <row r="688" spans="1:3" ht="51" customHeight="1">
      <c r="A688" s="21"/>
      <c r="B688" s="21"/>
      <c r="C688" s="21"/>
    </row>
    <row r="689" spans="1:3" ht="51" customHeight="1">
      <c r="A689" s="21"/>
      <c r="B689" s="21"/>
      <c r="C689" s="21"/>
    </row>
    <row r="690" spans="1:3" ht="51" customHeight="1">
      <c r="A690" s="21"/>
      <c r="B690" s="21"/>
      <c r="C690" s="21"/>
    </row>
    <row r="691" spans="1:3" ht="51" customHeight="1">
      <c r="A691" s="21"/>
      <c r="B691" s="21"/>
      <c r="C691" s="21"/>
    </row>
    <row r="692" spans="1:3" ht="51" customHeight="1">
      <c r="A692" s="21"/>
      <c r="B692" s="21"/>
      <c r="C692" s="21"/>
    </row>
    <row r="693" spans="1:3" ht="51" customHeight="1">
      <c r="A693" s="21"/>
      <c r="B693" s="21"/>
      <c r="C693" s="21"/>
    </row>
    <row r="694" spans="1:3" ht="51" customHeight="1">
      <c r="A694" s="21"/>
      <c r="B694" s="21"/>
      <c r="C694" s="21"/>
    </row>
    <row r="695" spans="1:3" ht="51" customHeight="1">
      <c r="A695" s="21"/>
      <c r="B695" s="21"/>
      <c r="C695" s="21"/>
    </row>
    <row r="696" spans="1:3" ht="51" customHeight="1">
      <c r="A696" s="21"/>
      <c r="B696" s="21"/>
      <c r="C696" s="21"/>
    </row>
    <row r="697" spans="1:3" ht="51" customHeight="1">
      <c r="A697" s="21"/>
      <c r="B697" s="21"/>
      <c r="C697" s="21"/>
    </row>
    <row r="698" spans="1:3" ht="51" customHeight="1">
      <c r="A698" s="21"/>
      <c r="B698" s="21"/>
      <c r="C698" s="21"/>
    </row>
    <row r="699" spans="1:3" ht="51" customHeight="1">
      <c r="A699" s="21"/>
      <c r="B699" s="21"/>
      <c r="C699" s="21"/>
    </row>
    <row r="700" spans="1:3" ht="51" customHeight="1">
      <c r="A700" s="21"/>
      <c r="B700" s="21"/>
      <c r="C700" s="21"/>
    </row>
    <row r="701" spans="1:3" ht="51" customHeight="1">
      <c r="A701" s="21"/>
      <c r="B701" s="21"/>
      <c r="C701" s="21"/>
    </row>
    <row r="702" spans="1:3" ht="51" customHeight="1">
      <c r="A702" s="21"/>
      <c r="B702" s="21"/>
      <c r="C702" s="21"/>
    </row>
    <row r="703" spans="1:3" ht="51" customHeight="1">
      <c r="A703" s="21"/>
      <c r="B703" s="21"/>
      <c r="C703" s="21"/>
    </row>
    <row r="704" spans="1:3" ht="51" customHeight="1">
      <c r="A704" s="21"/>
      <c r="B704" s="21"/>
      <c r="C704" s="21"/>
    </row>
    <row r="705" spans="1:3" ht="51" customHeight="1">
      <c r="A705" s="21"/>
      <c r="B705" s="21"/>
      <c r="C705" s="21"/>
    </row>
    <row r="706" spans="1:3" ht="51" customHeight="1">
      <c r="A706" s="21"/>
      <c r="B706" s="21"/>
      <c r="C706" s="21"/>
    </row>
    <row r="707" spans="1:3" ht="51" customHeight="1">
      <c r="A707" s="21"/>
      <c r="B707" s="21"/>
      <c r="C707" s="21"/>
    </row>
    <row r="708" spans="1:3" ht="51" customHeight="1">
      <c r="A708" s="21"/>
      <c r="B708" s="21"/>
      <c r="C708" s="21"/>
    </row>
    <row r="709" spans="1:3" ht="51" customHeight="1">
      <c r="A709" s="21"/>
      <c r="B709" s="21"/>
      <c r="C709" s="21"/>
    </row>
    <row r="710" spans="1:3" ht="51" customHeight="1">
      <c r="A710" s="21"/>
      <c r="B710" s="21"/>
      <c r="C710" s="21"/>
    </row>
    <row r="711" spans="1:3" ht="51" customHeight="1">
      <c r="A711" s="21"/>
      <c r="B711" s="21"/>
      <c r="C711" s="21"/>
    </row>
    <row r="712" spans="1:3" ht="51" customHeight="1">
      <c r="A712" s="21"/>
      <c r="B712" s="21"/>
      <c r="C712" s="21"/>
    </row>
    <row r="713" spans="1:3" ht="51" customHeight="1">
      <c r="A713" s="21"/>
      <c r="B713" s="21"/>
      <c r="C713" s="21"/>
    </row>
    <row r="714" spans="1:3" ht="51" customHeight="1">
      <c r="A714" s="21"/>
      <c r="B714" s="21"/>
      <c r="C714" s="21"/>
    </row>
    <row r="715" spans="1:3" ht="51" customHeight="1">
      <c r="A715" s="21"/>
      <c r="B715" s="21"/>
      <c r="C715" s="21"/>
    </row>
    <row r="716" spans="1:3" ht="51" customHeight="1">
      <c r="A716" s="21"/>
      <c r="B716" s="21"/>
      <c r="C716" s="21"/>
    </row>
    <row r="717" spans="1:3" ht="51" customHeight="1">
      <c r="A717" s="21"/>
      <c r="B717" s="21"/>
      <c r="C717" s="21"/>
    </row>
    <row r="718" spans="1:3" ht="51" customHeight="1">
      <c r="A718" s="21"/>
      <c r="B718" s="21"/>
      <c r="C718" s="21"/>
    </row>
    <row r="719" spans="1:3" ht="51" customHeight="1">
      <c r="A719" s="21"/>
      <c r="B719" s="21"/>
      <c r="C719" s="21"/>
    </row>
    <row r="720" spans="1:3" ht="51" customHeight="1">
      <c r="A720" s="21"/>
      <c r="B720" s="21"/>
      <c r="C720" s="21"/>
    </row>
    <row r="721" spans="1:3" ht="51" customHeight="1">
      <c r="A721" s="21"/>
      <c r="B721" s="21"/>
      <c r="C721" s="21"/>
    </row>
    <row r="722" spans="1:3" ht="51" customHeight="1">
      <c r="A722" s="21"/>
      <c r="B722" s="21"/>
      <c r="C722" s="21"/>
    </row>
    <row r="723" spans="1:3" ht="51" customHeight="1">
      <c r="A723" s="21"/>
      <c r="B723" s="21"/>
      <c r="C723" s="21"/>
    </row>
    <row r="724" spans="1:3" ht="51" customHeight="1">
      <c r="A724" s="21"/>
      <c r="B724" s="21"/>
      <c r="C724" s="21"/>
    </row>
    <row r="725" spans="1:3" ht="51" customHeight="1">
      <c r="A725" s="21"/>
      <c r="B725" s="21"/>
      <c r="C725" s="21"/>
    </row>
    <row r="726" spans="1:3" ht="51" customHeight="1">
      <c r="A726" s="21"/>
      <c r="B726" s="21"/>
      <c r="C726" s="21"/>
    </row>
    <row r="727" spans="1:3" ht="51" customHeight="1">
      <c r="A727" s="21"/>
      <c r="B727" s="21"/>
      <c r="C727" s="21"/>
    </row>
    <row r="728" spans="1:3" ht="51" customHeight="1">
      <c r="A728" s="21"/>
      <c r="B728" s="21"/>
      <c r="C728" s="21"/>
    </row>
    <row r="729" spans="1:3" ht="51" customHeight="1">
      <c r="A729" s="21"/>
      <c r="B729" s="21"/>
      <c r="C729" s="21"/>
    </row>
    <row r="730" spans="1:3" ht="51" customHeight="1">
      <c r="A730" s="21"/>
      <c r="B730" s="21"/>
      <c r="C730" s="21"/>
    </row>
    <row r="731" spans="1:3" ht="51" customHeight="1">
      <c r="A731" s="21"/>
      <c r="B731" s="21"/>
      <c r="C731" s="21"/>
    </row>
    <row r="732" spans="1:3" ht="51" customHeight="1">
      <c r="A732" s="21"/>
      <c r="B732" s="21"/>
      <c r="C732" s="21"/>
    </row>
    <row r="733" spans="1:3" ht="51" customHeight="1">
      <c r="A733" s="21"/>
      <c r="B733" s="21"/>
      <c r="C733" s="21"/>
    </row>
    <row r="734" spans="1:3" ht="51" customHeight="1">
      <c r="A734" s="21"/>
      <c r="B734" s="21"/>
      <c r="C734" s="21"/>
    </row>
    <row r="735" spans="1:3" ht="51" customHeight="1">
      <c r="A735" s="21"/>
      <c r="B735" s="21"/>
      <c r="C735" s="21"/>
    </row>
    <row r="736" spans="1:3" ht="51" customHeight="1">
      <c r="A736" s="21"/>
      <c r="B736" s="21"/>
      <c r="C736" s="21"/>
    </row>
    <row r="737" spans="1:3" ht="51" customHeight="1">
      <c r="A737" s="21"/>
      <c r="B737" s="21"/>
      <c r="C737" s="21"/>
    </row>
    <row r="738" spans="1:3" ht="51" customHeight="1">
      <c r="A738" s="21"/>
      <c r="B738" s="21"/>
      <c r="C738" s="21"/>
    </row>
    <row r="739" spans="1:3" ht="51" customHeight="1">
      <c r="A739" s="21"/>
      <c r="B739" s="21"/>
      <c r="C739" s="21"/>
    </row>
    <row r="740" spans="1:3" ht="51" customHeight="1">
      <c r="A740" s="21"/>
      <c r="B740" s="21"/>
      <c r="C740" s="21"/>
    </row>
    <row r="741" spans="1:3" ht="51" customHeight="1">
      <c r="A741" s="21"/>
      <c r="B741" s="21"/>
      <c r="C741" s="21"/>
    </row>
    <row r="742" spans="1:3" ht="51" customHeight="1">
      <c r="A742" s="21"/>
      <c r="B742" s="21"/>
      <c r="C742" s="21"/>
    </row>
    <row r="743" spans="1:3" ht="51" customHeight="1">
      <c r="A743" s="21"/>
      <c r="B743" s="21"/>
      <c r="C743" s="21"/>
    </row>
    <row r="744" spans="1:3" ht="51" customHeight="1">
      <c r="A744" s="21"/>
      <c r="B744" s="21"/>
      <c r="C744" s="21"/>
    </row>
    <row r="745" spans="1:3" ht="51" customHeight="1">
      <c r="A745" s="21"/>
      <c r="B745" s="21"/>
      <c r="C745" s="21"/>
    </row>
    <row r="746" spans="1:3" ht="51" customHeight="1">
      <c r="A746" s="21"/>
      <c r="B746" s="21"/>
      <c r="C746" s="21"/>
    </row>
    <row r="747" spans="1:3" ht="51" customHeight="1">
      <c r="A747" s="21"/>
      <c r="B747" s="21"/>
      <c r="C747" s="21"/>
    </row>
    <row r="748" spans="1:3" ht="51" customHeight="1">
      <c r="A748" s="21"/>
      <c r="B748" s="21"/>
      <c r="C748" s="21"/>
    </row>
    <row r="749" spans="1:3" ht="51" customHeight="1">
      <c r="A749" s="21"/>
      <c r="B749" s="21"/>
      <c r="C749" s="21"/>
    </row>
    <row r="750" spans="1:3" ht="51" customHeight="1">
      <c r="A750" s="21"/>
      <c r="B750" s="21"/>
      <c r="C750" s="21"/>
    </row>
    <row r="751" spans="1:3" ht="51" customHeight="1">
      <c r="A751" s="21"/>
      <c r="B751" s="21"/>
      <c r="C751" s="21"/>
    </row>
    <row r="752" spans="1:3" ht="51" customHeight="1">
      <c r="A752" s="21"/>
      <c r="B752" s="21"/>
      <c r="C752" s="21"/>
    </row>
    <row r="753" spans="1:3" ht="51" customHeight="1">
      <c r="A753" s="21"/>
      <c r="B753" s="21"/>
      <c r="C753" s="21"/>
    </row>
    <row r="754" spans="1:3" ht="51" customHeight="1">
      <c r="A754" s="21"/>
      <c r="B754" s="21"/>
      <c r="C754" s="21"/>
    </row>
    <row r="755" spans="1:3" ht="51" customHeight="1">
      <c r="A755" s="21"/>
      <c r="B755" s="21"/>
      <c r="C755" s="21"/>
    </row>
    <row r="756" spans="1:3" ht="51" customHeight="1">
      <c r="A756" s="21"/>
      <c r="B756" s="21"/>
      <c r="C756" s="21"/>
    </row>
    <row r="757" spans="1:3" ht="51" customHeight="1">
      <c r="A757" s="21"/>
      <c r="B757" s="21"/>
      <c r="C757" s="21"/>
    </row>
    <row r="758" spans="1:3" ht="51" customHeight="1">
      <c r="A758" s="21"/>
      <c r="B758" s="21"/>
      <c r="C758" s="21"/>
    </row>
    <row r="759" spans="1:3" ht="51" customHeight="1">
      <c r="A759" s="21"/>
      <c r="B759" s="21"/>
      <c r="C759" s="21"/>
    </row>
    <row r="760" spans="1:3" ht="51" customHeight="1">
      <c r="A760" s="21"/>
      <c r="B760" s="21"/>
      <c r="C760" s="21"/>
    </row>
    <row r="761" spans="1:3" ht="51" customHeight="1">
      <c r="A761" s="21"/>
      <c r="B761" s="21"/>
      <c r="C761" s="21"/>
    </row>
    <row r="762" spans="1:3" ht="51" customHeight="1">
      <c r="A762" s="21"/>
      <c r="B762" s="21"/>
      <c r="C762" s="21"/>
    </row>
    <row r="763" spans="1:3" ht="51" customHeight="1">
      <c r="A763" s="21"/>
      <c r="B763" s="21"/>
      <c r="C763" s="21"/>
    </row>
    <row r="764" spans="1:3" ht="51" customHeight="1">
      <c r="A764" s="21"/>
      <c r="B764" s="21"/>
      <c r="C764" s="21"/>
    </row>
    <row r="765" spans="1:3" ht="51" customHeight="1">
      <c r="A765" s="21"/>
      <c r="B765" s="21"/>
      <c r="C765" s="21"/>
    </row>
    <row r="766" spans="1:3" ht="51" customHeight="1">
      <c r="A766" s="21"/>
      <c r="B766" s="21"/>
      <c r="C766" s="21"/>
    </row>
    <row r="767" spans="1:3" ht="51" customHeight="1">
      <c r="A767" s="21"/>
      <c r="B767" s="21"/>
      <c r="C767" s="21"/>
    </row>
    <row r="768" spans="1:3" ht="51" customHeight="1">
      <c r="A768" s="21"/>
      <c r="B768" s="21"/>
      <c r="C768" s="21"/>
    </row>
    <row r="769" spans="1:3" ht="51" customHeight="1">
      <c r="A769" s="21"/>
      <c r="B769" s="21"/>
      <c r="C769" s="21"/>
    </row>
    <row r="770" spans="1:3" ht="51" customHeight="1">
      <c r="A770" s="21"/>
      <c r="B770" s="21"/>
      <c r="C770" s="21"/>
    </row>
    <row r="771" spans="1:3" ht="51" customHeight="1">
      <c r="A771" s="21"/>
      <c r="B771" s="21"/>
      <c r="C771" s="21"/>
    </row>
    <row r="772" spans="1:3" ht="51" customHeight="1">
      <c r="A772" s="21"/>
      <c r="B772" s="21"/>
      <c r="C772" s="21"/>
    </row>
    <row r="773" spans="1:3" ht="51" customHeight="1">
      <c r="A773" s="21"/>
      <c r="B773" s="21"/>
      <c r="C773" s="21"/>
    </row>
    <row r="774" spans="1:3" ht="51" customHeight="1">
      <c r="A774" s="21"/>
      <c r="B774" s="21"/>
      <c r="C774" s="21"/>
    </row>
    <row r="775" spans="1:3" ht="51" customHeight="1">
      <c r="A775" s="21"/>
      <c r="B775" s="21"/>
      <c r="C775" s="21"/>
    </row>
    <row r="776" spans="1:3" ht="51" customHeight="1">
      <c r="A776" s="21"/>
      <c r="B776" s="21"/>
      <c r="C776" s="21"/>
    </row>
    <row r="777" spans="1:3" ht="51" customHeight="1">
      <c r="A777" s="21"/>
      <c r="B777" s="21"/>
      <c r="C777" s="21"/>
    </row>
    <row r="778" spans="1:3" ht="51" customHeight="1">
      <c r="A778" s="21"/>
      <c r="B778" s="21"/>
      <c r="C778" s="21"/>
    </row>
    <row r="779" spans="1:3" ht="51" customHeight="1">
      <c r="A779" s="21"/>
      <c r="B779" s="21"/>
      <c r="C779" s="21"/>
    </row>
    <row r="780" spans="1:3" ht="51" customHeight="1">
      <c r="A780" s="21"/>
      <c r="B780" s="21"/>
      <c r="C780" s="21"/>
    </row>
    <row r="781" spans="1:3" ht="51" customHeight="1">
      <c r="A781" s="21"/>
      <c r="B781" s="21"/>
      <c r="C781" s="21"/>
    </row>
    <row r="782" spans="1:3" ht="51" customHeight="1">
      <c r="A782" s="21"/>
      <c r="B782" s="21"/>
      <c r="C782" s="21"/>
    </row>
    <row r="783" spans="1:3" ht="51" customHeight="1">
      <c r="A783" s="21"/>
      <c r="B783" s="21"/>
      <c r="C783" s="21"/>
    </row>
    <row r="784" spans="1:3" ht="51" customHeight="1">
      <c r="A784" s="21"/>
      <c r="B784" s="21"/>
      <c r="C784" s="21"/>
    </row>
    <row r="785" spans="1:3" ht="51" customHeight="1">
      <c r="A785" s="21"/>
      <c r="B785" s="21"/>
      <c r="C785" s="21"/>
    </row>
    <row r="786" spans="1:3" ht="51" customHeight="1">
      <c r="A786" s="21"/>
      <c r="B786" s="21"/>
      <c r="C786" s="21"/>
    </row>
    <row r="787" spans="1:3" ht="51" customHeight="1">
      <c r="A787" s="21"/>
      <c r="B787" s="21"/>
      <c r="C787" s="21"/>
    </row>
    <row r="788" spans="1:3" ht="51" customHeight="1">
      <c r="A788" s="21"/>
      <c r="B788" s="21"/>
      <c r="C788" s="21"/>
    </row>
    <row r="789" spans="1:3" ht="51" customHeight="1">
      <c r="A789" s="21"/>
      <c r="B789" s="21"/>
      <c r="C789" s="21"/>
    </row>
    <row r="790" spans="1:3" ht="51" customHeight="1">
      <c r="A790" s="21"/>
      <c r="B790" s="21"/>
      <c r="C790" s="21"/>
    </row>
    <row r="791" spans="1:3" ht="51" customHeight="1">
      <c r="A791" s="21"/>
      <c r="B791" s="21"/>
      <c r="C791" s="21"/>
    </row>
    <row r="792" spans="1:3" ht="51" customHeight="1">
      <c r="A792" s="21"/>
      <c r="B792" s="21"/>
      <c r="C792" s="21"/>
    </row>
    <row r="793" spans="1:3" ht="51" customHeight="1">
      <c r="A793" s="21"/>
      <c r="B793" s="21"/>
      <c r="C793" s="21"/>
    </row>
    <row r="794" spans="1:3" ht="51" customHeight="1">
      <c r="A794" s="21"/>
      <c r="B794" s="21"/>
      <c r="C794" s="21"/>
    </row>
    <row r="795" spans="1:3" ht="51" customHeight="1">
      <c r="A795" s="21"/>
      <c r="B795" s="21"/>
      <c r="C795" s="21"/>
    </row>
    <row r="796" spans="1:3" ht="51" customHeight="1">
      <c r="A796" s="21"/>
      <c r="B796" s="21"/>
      <c r="C796" s="21"/>
    </row>
    <row r="797" spans="1:3" ht="51" customHeight="1">
      <c r="A797" s="21"/>
      <c r="B797" s="21"/>
      <c r="C797" s="21"/>
    </row>
    <row r="798" spans="1:3" ht="51" customHeight="1">
      <c r="A798" s="21"/>
      <c r="B798" s="21"/>
      <c r="C798" s="21"/>
    </row>
    <row r="799" spans="1:3" ht="51" customHeight="1">
      <c r="A799" s="21"/>
      <c r="B799" s="21"/>
      <c r="C799" s="21"/>
    </row>
    <row r="800" spans="1:3" ht="51" customHeight="1">
      <c r="A800" s="21"/>
      <c r="B800" s="21"/>
      <c r="C800" s="21"/>
    </row>
    <row r="801" spans="1:3" ht="51" customHeight="1">
      <c r="A801" s="21"/>
      <c r="B801" s="21"/>
      <c r="C801" s="21"/>
    </row>
    <row r="802" spans="1:3" ht="51" customHeight="1">
      <c r="A802" s="21"/>
      <c r="B802" s="21"/>
      <c r="C802" s="21"/>
    </row>
    <row r="803" spans="1:3" ht="51" customHeight="1">
      <c r="A803" s="21"/>
      <c r="B803" s="21"/>
      <c r="C803" s="21"/>
    </row>
    <row r="804" spans="1:3" ht="51" customHeight="1">
      <c r="A804" s="21"/>
      <c r="B804" s="21"/>
      <c r="C804" s="21"/>
    </row>
    <row r="805" spans="1:3" ht="51" customHeight="1">
      <c r="A805" s="21"/>
      <c r="B805" s="21"/>
      <c r="C805" s="21"/>
    </row>
    <row r="806" spans="1:3" ht="51" customHeight="1">
      <c r="A806" s="21"/>
      <c r="B806" s="21"/>
      <c r="C806" s="21"/>
    </row>
    <row r="807" spans="1:3" ht="51" customHeight="1">
      <c r="A807" s="21"/>
      <c r="B807" s="21"/>
      <c r="C807" s="21"/>
    </row>
    <row r="808" spans="1:3" ht="51" customHeight="1">
      <c r="A808" s="21"/>
      <c r="B808" s="21"/>
      <c r="C808" s="21"/>
    </row>
    <row r="809" spans="1:3" ht="51" customHeight="1">
      <c r="A809" s="21"/>
      <c r="B809" s="21"/>
      <c r="C809" s="21"/>
    </row>
    <row r="810" spans="1:3" ht="51" customHeight="1">
      <c r="A810" s="21"/>
      <c r="B810" s="21"/>
      <c r="C810" s="21"/>
    </row>
    <row r="811" spans="1:3" ht="51" customHeight="1">
      <c r="A811" s="21"/>
      <c r="B811" s="21"/>
      <c r="C811" s="21"/>
    </row>
    <row r="812" spans="1:3" ht="51" customHeight="1">
      <c r="A812" s="21"/>
      <c r="B812" s="21"/>
      <c r="C812" s="21"/>
    </row>
    <row r="813" spans="1:3" ht="51" customHeight="1">
      <c r="A813" s="21"/>
      <c r="B813" s="21"/>
      <c r="C813" s="21"/>
    </row>
    <row r="814" spans="1:3" ht="51" customHeight="1">
      <c r="A814" s="21"/>
      <c r="B814" s="21"/>
      <c r="C814" s="21"/>
    </row>
    <row r="815" spans="1:3" ht="51" customHeight="1">
      <c r="A815" s="21"/>
      <c r="B815" s="21"/>
      <c r="C815" s="21"/>
    </row>
    <row r="816" spans="1:3" ht="51" customHeight="1">
      <c r="A816" s="21"/>
      <c r="B816" s="21"/>
      <c r="C816" s="21"/>
    </row>
    <row r="817" spans="1:3" ht="51" customHeight="1">
      <c r="A817" s="21"/>
      <c r="B817" s="21"/>
      <c r="C817" s="21"/>
    </row>
    <row r="818" spans="1:3" ht="51" customHeight="1">
      <c r="A818" s="21"/>
      <c r="B818" s="21"/>
      <c r="C818" s="21"/>
    </row>
    <row r="819" spans="1:3" ht="51" customHeight="1">
      <c r="A819" s="21"/>
      <c r="B819" s="21"/>
      <c r="C819" s="21"/>
    </row>
    <row r="820" spans="1:3" ht="51" customHeight="1">
      <c r="A820" s="21"/>
      <c r="B820" s="21"/>
      <c r="C820" s="21"/>
    </row>
    <row r="821" spans="1:3" ht="51" customHeight="1">
      <c r="A821" s="21"/>
      <c r="B821" s="21"/>
      <c r="C821" s="21"/>
    </row>
    <row r="822" spans="1:3" ht="51" customHeight="1">
      <c r="A822" s="21"/>
      <c r="B822" s="21"/>
      <c r="C822" s="21"/>
    </row>
    <row r="823" spans="1:3" ht="51" customHeight="1">
      <c r="A823" s="21"/>
      <c r="B823" s="21"/>
      <c r="C823" s="21"/>
    </row>
    <row r="824" spans="1:3" ht="51" customHeight="1">
      <c r="A824" s="21"/>
      <c r="B824" s="21"/>
      <c r="C824" s="21"/>
    </row>
    <row r="825" spans="1:3" ht="51" customHeight="1">
      <c r="A825" s="21"/>
      <c r="B825" s="21"/>
      <c r="C825" s="21"/>
    </row>
    <row r="826" spans="1:3" ht="51" customHeight="1">
      <c r="A826" s="21"/>
      <c r="B826" s="21"/>
      <c r="C826" s="21"/>
    </row>
    <row r="827" spans="1:3" ht="51" customHeight="1">
      <c r="A827" s="21"/>
      <c r="B827" s="21"/>
      <c r="C827" s="21"/>
    </row>
    <row r="828" spans="1:3" ht="51" customHeight="1">
      <c r="A828" s="21"/>
      <c r="B828" s="21"/>
      <c r="C828" s="21"/>
    </row>
    <row r="829" spans="1:3" ht="51" customHeight="1">
      <c r="A829" s="21"/>
      <c r="B829" s="21"/>
      <c r="C829" s="21"/>
    </row>
    <row r="830" spans="1:3" ht="51" customHeight="1">
      <c r="A830" s="21"/>
      <c r="B830" s="21"/>
      <c r="C830" s="21"/>
    </row>
    <row r="831" spans="1:3" ht="51" customHeight="1">
      <c r="A831" s="21"/>
      <c r="B831" s="21"/>
      <c r="C831" s="21"/>
    </row>
    <row r="832" spans="1:3" ht="51" customHeight="1">
      <c r="A832" s="21"/>
      <c r="B832" s="21"/>
      <c r="C832" s="21"/>
    </row>
    <row r="833" spans="1:3" ht="51" customHeight="1">
      <c r="A833" s="21"/>
      <c r="B833" s="21"/>
      <c r="C833" s="21"/>
    </row>
    <row r="834" spans="1:3" ht="51" customHeight="1">
      <c r="A834" s="21"/>
      <c r="B834" s="21"/>
      <c r="C834" s="21"/>
    </row>
    <row r="835" spans="1:3" ht="51" customHeight="1">
      <c r="A835" s="21"/>
      <c r="B835" s="21"/>
      <c r="C835" s="21"/>
    </row>
    <row r="836" spans="1:3" ht="51" customHeight="1">
      <c r="A836" s="21"/>
      <c r="B836" s="21"/>
      <c r="C836" s="21"/>
    </row>
    <row r="837" spans="1:3" ht="51" customHeight="1">
      <c r="A837" s="21"/>
      <c r="B837" s="21"/>
      <c r="C837" s="21"/>
    </row>
    <row r="838" spans="1:3" ht="51" customHeight="1">
      <c r="A838" s="21"/>
      <c r="B838" s="21"/>
      <c r="C838" s="21"/>
    </row>
    <row r="839" spans="1:3" ht="51" customHeight="1">
      <c r="A839" s="21"/>
      <c r="B839" s="21"/>
      <c r="C839" s="21"/>
    </row>
    <row r="840" spans="1:3" ht="51" customHeight="1">
      <c r="A840" s="21"/>
      <c r="B840" s="21"/>
      <c r="C840" s="21"/>
    </row>
    <row r="841" spans="1:3" ht="51" customHeight="1">
      <c r="A841" s="21"/>
      <c r="B841" s="21"/>
      <c r="C841" s="21"/>
    </row>
    <row r="842" spans="1:3" ht="51" customHeight="1">
      <c r="A842" s="21"/>
      <c r="B842" s="21"/>
      <c r="C842" s="21"/>
    </row>
    <row r="843" spans="1:3" ht="51" customHeight="1">
      <c r="A843" s="21"/>
      <c r="B843" s="21"/>
      <c r="C843" s="21"/>
    </row>
    <row r="844" spans="1:3" ht="51" customHeight="1">
      <c r="A844" s="21"/>
      <c r="B844" s="21"/>
      <c r="C844" s="21"/>
    </row>
    <row r="845" spans="1:3" ht="51" customHeight="1">
      <c r="A845" s="21"/>
      <c r="B845" s="21"/>
      <c r="C845" s="21"/>
    </row>
    <row r="846" spans="1:3" ht="51" customHeight="1">
      <c r="A846" s="21"/>
      <c r="B846" s="21"/>
      <c r="C846" s="21"/>
    </row>
    <row r="847" spans="1:3" ht="51" customHeight="1">
      <c r="A847" s="21"/>
      <c r="B847" s="21"/>
      <c r="C847" s="21"/>
    </row>
    <row r="848" spans="1:3" ht="51" customHeight="1">
      <c r="A848" s="21"/>
      <c r="B848" s="21"/>
      <c r="C848" s="21"/>
    </row>
    <row r="849" spans="1:3" ht="51" customHeight="1">
      <c r="A849" s="21"/>
      <c r="B849" s="21"/>
      <c r="C849" s="21"/>
    </row>
    <row r="850" spans="1:3" ht="51" customHeight="1">
      <c r="A850" s="21"/>
      <c r="B850" s="21"/>
      <c r="C850" s="21"/>
    </row>
    <row r="851" spans="1:3" ht="51" customHeight="1">
      <c r="A851" s="21"/>
      <c r="B851" s="21"/>
      <c r="C851" s="21"/>
    </row>
    <row r="852" spans="1:3" ht="51" customHeight="1">
      <c r="A852" s="21"/>
      <c r="B852" s="21"/>
      <c r="C852" s="21"/>
    </row>
    <row r="853" spans="1:3" ht="51" customHeight="1">
      <c r="A853" s="21"/>
      <c r="B853" s="21"/>
      <c r="C853" s="21"/>
    </row>
    <row r="854" spans="1:3" ht="51" customHeight="1">
      <c r="A854" s="21"/>
      <c r="B854" s="21"/>
      <c r="C854" s="21"/>
    </row>
    <row r="855" spans="1:3" ht="51" customHeight="1">
      <c r="A855" s="21"/>
      <c r="B855" s="21"/>
      <c r="C855" s="21"/>
    </row>
    <row r="856" spans="1:3" ht="51" customHeight="1">
      <c r="A856" s="21"/>
      <c r="B856" s="21"/>
      <c r="C856" s="21"/>
    </row>
    <row r="857" spans="1:3" ht="51" customHeight="1">
      <c r="A857" s="21"/>
      <c r="B857" s="21"/>
      <c r="C857" s="21"/>
    </row>
    <row r="858" spans="1:3" ht="51" customHeight="1">
      <c r="A858" s="21"/>
      <c r="B858" s="21"/>
      <c r="C858" s="21"/>
    </row>
    <row r="859" spans="1:3" ht="51" customHeight="1">
      <c r="A859" s="21"/>
      <c r="B859" s="21"/>
      <c r="C859" s="21"/>
    </row>
    <row r="860" spans="1:3" ht="51" customHeight="1">
      <c r="A860" s="21"/>
      <c r="B860" s="21"/>
      <c r="C860" s="21"/>
    </row>
    <row r="861" spans="1:3" ht="51" customHeight="1">
      <c r="A861" s="21"/>
      <c r="B861" s="21"/>
      <c r="C861" s="21"/>
    </row>
    <row r="862" spans="1:3" ht="51" customHeight="1">
      <c r="A862" s="21"/>
      <c r="B862" s="21"/>
      <c r="C862" s="21"/>
    </row>
    <row r="863" spans="1:3" ht="51" customHeight="1">
      <c r="A863" s="21"/>
      <c r="B863" s="21"/>
      <c r="C863" s="21"/>
    </row>
    <row r="864" spans="1:3" ht="51" customHeight="1">
      <c r="A864" s="21"/>
      <c r="B864" s="21"/>
      <c r="C864" s="21"/>
    </row>
    <row r="865" spans="1:3" ht="51" customHeight="1">
      <c r="A865" s="21"/>
      <c r="B865" s="21"/>
      <c r="C865" s="21"/>
    </row>
    <row r="866" spans="1:3" ht="51" customHeight="1">
      <c r="A866" s="21"/>
      <c r="B866" s="21"/>
      <c r="C866" s="21"/>
    </row>
    <row r="867" spans="1:3" ht="51" customHeight="1">
      <c r="A867" s="21"/>
      <c r="B867" s="21"/>
      <c r="C867" s="21"/>
    </row>
    <row r="868" spans="1:3" ht="51" customHeight="1">
      <c r="A868" s="21"/>
      <c r="B868" s="21"/>
      <c r="C868" s="21"/>
    </row>
    <row r="869" spans="1:3" ht="51" customHeight="1">
      <c r="A869" s="21"/>
      <c r="B869" s="21"/>
      <c r="C869" s="21"/>
    </row>
    <row r="870" spans="1:3" ht="51" customHeight="1">
      <c r="A870" s="21"/>
      <c r="B870" s="21"/>
      <c r="C870" s="21"/>
    </row>
    <row r="871" spans="1:3" ht="51" customHeight="1">
      <c r="A871" s="21"/>
      <c r="B871" s="21"/>
      <c r="C871" s="21"/>
    </row>
    <row r="872" spans="1:3" ht="51" customHeight="1">
      <c r="A872" s="21"/>
      <c r="B872" s="21"/>
      <c r="C872" s="21"/>
    </row>
    <row r="873" spans="1:3" ht="51" customHeight="1">
      <c r="A873" s="21"/>
      <c r="B873" s="21"/>
      <c r="C873" s="21"/>
    </row>
    <row r="874" spans="1:3" ht="51" customHeight="1">
      <c r="A874" s="21"/>
      <c r="B874" s="21"/>
      <c r="C874" s="21"/>
    </row>
    <row r="875" spans="1:3" ht="51" customHeight="1">
      <c r="A875" s="21"/>
      <c r="B875" s="21"/>
      <c r="C875" s="21"/>
    </row>
    <row r="876" spans="1:3" ht="51" customHeight="1">
      <c r="A876" s="21"/>
      <c r="B876" s="21"/>
      <c r="C876" s="21"/>
    </row>
    <row r="877" spans="1:3" ht="51" customHeight="1">
      <c r="A877" s="21"/>
      <c r="B877" s="21"/>
      <c r="C877" s="21"/>
    </row>
    <row r="878" spans="1:3" ht="51" customHeight="1">
      <c r="A878" s="21"/>
      <c r="B878" s="21"/>
      <c r="C878" s="21"/>
    </row>
    <row r="879" spans="1:3" ht="51" customHeight="1">
      <c r="A879" s="21"/>
      <c r="B879" s="21"/>
      <c r="C879" s="21"/>
    </row>
    <row r="880" spans="1:3" ht="51" customHeight="1">
      <c r="A880" s="21"/>
      <c r="B880" s="21"/>
      <c r="C880" s="21"/>
    </row>
    <row r="881" spans="1:3" ht="51" customHeight="1">
      <c r="A881" s="21"/>
      <c r="B881" s="21"/>
      <c r="C881" s="21"/>
    </row>
    <row r="882" spans="1:3" ht="51" customHeight="1">
      <c r="A882" s="21"/>
      <c r="B882" s="21"/>
      <c r="C882" s="21"/>
    </row>
    <row r="883" spans="1:3" ht="51" customHeight="1">
      <c r="A883" s="21"/>
      <c r="B883" s="21"/>
      <c r="C883" s="21"/>
    </row>
    <row r="884" spans="1:3" ht="51" customHeight="1">
      <c r="A884" s="21"/>
      <c r="B884" s="21"/>
      <c r="C884" s="21"/>
    </row>
    <row r="885" spans="1:3" ht="51" customHeight="1">
      <c r="A885" s="21"/>
      <c r="B885" s="21"/>
      <c r="C885" s="21"/>
    </row>
    <row r="886" spans="1:3" ht="51" customHeight="1">
      <c r="A886" s="21"/>
      <c r="B886" s="21"/>
      <c r="C886" s="21"/>
    </row>
    <row r="887" spans="1:3" ht="51" customHeight="1">
      <c r="A887" s="21"/>
      <c r="B887" s="21"/>
      <c r="C887" s="21"/>
    </row>
    <row r="888" spans="1:3" ht="51" customHeight="1">
      <c r="A888" s="21"/>
      <c r="B888" s="21"/>
      <c r="C888" s="21"/>
    </row>
    <row r="889" spans="1:3" ht="51" customHeight="1">
      <c r="A889" s="21"/>
      <c r="B889" s="21"/>
      <c r="C889" s="21"/>
    </row>
    <row r="890" spans="1:3" ht="51" customHeight="1">
      <c r="A890" s="21"/>
      <c r="B890" s="21"/>
      <c r="C890" s="21"/>
    </row>
    <row r="891" spans="1:3" ht="51" customHeight="1">
      <c r="A891" s="21"/>
      <c r="B891" s="21"/>
      <c r="C891" s="21"/>
    </row>
    <row r="892" spans="1:3" ht="51" customHeight="1">
      <c r="A892" s="21"/>
      <c r="B892" s="21"/>
      <c r="C892" s="21"/>
    </row>
    <row r="893" spans="1:3" ht="51" customHeight="1">
      <c r="A893" s="21"/>
      <c r="B893" s="21"/>
      <c r="C893" s="21"/>
    </row>
    <row r="894" spans="1:3" ht="51" customHeight="1">
      <c r="A894" s="21"/>
      <c r="B894" s="21"/>
      <c r="C894" s="21"/>
    </row>
    <row r="895" spans="1:3" ht="51" customHeight="1">
      <c r="A895" s="21"/>
      <c r="B895" s="21"/>
      <c r="C895" s="21"/>
    </row>
    <row r="896" spans="1:3" ht="51" customHeight="1">
      <c r="A896" s="21"/>
      <c r="B896" s="21"/>
      <c r="C896" s="21"/>
    </row>
    <row r="897" spans="1:3" ht="51" customHeight="1">
      <c r="A897" s="21"/>
      <c r="B897" s="21"/>
      <c r="C897" s="21"/>
    </row>
    <row r="898" spans="1:3" ht="51" customHeight="1">
      <c r="A898" s="21"/>
      <c r="B898" s="21"/>
      <c r="C898" s="21"/>
    </row>
    <row r="899" spans="1:3" ht="51" customHeight="1">
      <c r="A899" s="21"/>
      <c r="B899" s="21"/>
      <c r="C899" s="21"/>
    </row>
    <row r="900" spans="1:3" ht="51" customHeight="1">
      <c r="A900" s="21"/>
      <c r="B900" s="21"/>
      <c r="C900" s="21"/>
    </row>
    <row r="901" spans="1:3" ht="51" customHeight="1">
      <c r="A901" s="21"/>
      <c r="B901" s="21"/>
      <c r="C901" s="21"/>
    </row>
    <row r="902" spans="1:3" ht="51" customHeight="1">
      <c r="A902" s="21"/>
      <c r="B902" s="21"/>
      <c r="C902" s="21"/>
    </row>
    <row r="903" spans="1:3" ht="51" customHeight="1">
      <c r="A903" s="21"/>
      <c r="B903" s="21"/>
      <c r="C903" s="21"/>
    </row>
    <row r="904" spans="1:3" ht="51" customHeight="1">
      <c r="A904" s="21"/>
      <c r="B904" s="21"/>
      <c r="C904" s="21"/>
    </row>
    <row r="905" spans="1:3" ht="51" customHeight="1">
      <c r="A905" s="21"/>
      <c r="B905" s="21"/>
      <c r="C905" s="21"/>
    </row>
    <row r="906" spans="1:3" ht="51" customHeight="1">
      <c r="A906" s="21"/>
      <c r="B906" s="21"/>
      <c r="C906" s="21"/>
    </row>
    <row r="907" spans="1:3" ht="51" customHeight="1">
      <c r="A907" s="21"/>
      <c r="B907" s="21"/>
      <c r="C907" s="21"/>
    </row>
    <row r="908" spans="1:3" ht="51" customHeight="1">
      <c r="A908" s="21"/>
      <c r="B908" s="21"/>
      <c r="C908" s="21"/>
    </row>
    <row r="909" spans="1:3" ht="51" customHeight="1">
      <c r="A909" s="21"/>
      <c r="B909" s="21"/>
      <c r="C909" s="21"/>
    </row>
    <row r="910" spans="1:3" ht="51" customHeight="1">
      <c r="A910" s="21"/>
      <c r="B910" s="21"/>
      <c r="C910" s="21"/>
    </row>
  </sheetData>
  <mergeCells count="5">
    <mergeCell ref="A9:D9"/>
    <mergeCell ref="A10:D10"/>
    <mergeCell ref="A11:D11"/>
    <mergeCell ref="C2:D2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28" style="22" customWidth="1"/>
    <col min="2" max="2" width="89.33203125" style="23" customWidth="1"/>
    <col min="3" max="3" width="21.5546875" style="69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B1" s="2"/>
      <c r="C1" s="229" t="s">
        <v>699</v>
      </c>
    </row>
    <row r="2" spans="1:3">
      <c r="B2" s="230" t="s">
        <v>762</v>
      </c>
      <c r="C2" s="228"/>
    </row>
    <row r="3" spans="1:3">
      <c r="B3" s="2"/>
      <c r="C3" s="229" t="s">
        <v>571</v>
      </c>
    </row>
    <row r="4" spans="1:3">
      <c r="B4" s="232" t="s">
        <v>763</v>
      </c>
      <c r="C4" s="232"/>
    </row>
    <row r="5" spans="1:3">
      <c r="B5" s="2"/>
      <c r="C5" s="229" t="s">
        <v>255</v>
      </c>
    </row>
    <row r="6" spans="1:3">
      <c r="B6" s="2"/>
      <c r="C6" s="229" t="s">
        <v>678</v>
      </c>
    </row>
    <row r="7" spans="1:3">
      <c r="B7" s="2"/>
      <c r="C7" s="229" t="s">
        <v>677</v>
      </c>
    </row>
    <row r="8" spans="1:3">
      <c r="B8" s="2"/>
      <c r="C8" s="229" t="s">
        <v>679</v>
      </c>
    </row>
    <row r="9" spans="1:3" ht="17.399999999999999">
      <c r="A9" s="213" t="s">
        <v>242</v>
      </c>
      <c r="B9" s="213"/>
      <c r="C9" s="213"/>
    </row>
    <row r="10" spans="1:3">
      <c r="A10" s="212" t="s">
        <v>579</v>
      </c>
      <c r="B10" s="212"/>
      <c r="C10" s="212"/>
    </row>
    <row r="11" spans="1:3">
      <c r="C11" s="66" t="s">
        <v>415</v>
      </c>
    </row>
    <row r="12" spans="1:3" ht="57.75" customHeight="1">
      <c r="A12" s="24" t="s">
        <v>159</v>
      </c>
      <c r="B12" s="25" t="s">
        <v>164</v>
      </c>
      <c r="C12" s="67" t="s">
        <v>240</v>
      </c>
    </row>
    <row r="13" spans="1:3">
      <c r="A13" s="26" t="s">
        <v>165</v>
      </c>
      <c r="B13" s="27" t="s">
        <v>166</v>
      </c>
      <c r="C13" s="96">
        <f>C14+C18+C23+C26+C28+C32+C34+C36+C39+C16+C40</f>
        <v>348473400</v>
      </c>
    </row>
    <row r="14" spans="1:3">
      <c r="A14" s="26" t="s">
        <v>167</v>
      </c>
      <c r="B14" s="28" t="s">
        <v>168</v>
      </c>
      <c r="C14" s="97">
        <f>SUM(C15:C15)</f>
        <v>273115400</v>
      </c>
    </row>
    <row r="15" spans="1:3">
      <c r="A15" s="26" t="s">
        <v>169</v>
      </c>
      <c r="B15" s="28" t="s">
        <v>170</v>
      </c>
      <c r="C15" s="97">
        <v>273115400</v>
      </c>
    </row>
    <row r="16" spans="1:3" ht="36">
      <c r="A16" s="26" t="s">
        <v>171</v>
      </c>
      <c r="B16" s="28" t="s">
        <v>172</v>
      </c>
      <c r="C16" s="97">
        <f>C17</f>
        <v>10961000</v>
      </c>
    </row>
    <row r="17" spans="1:3" ht="36">
      <c r="A17" s="26" t="s">
        <v>173</v>
      </c>
      <c r="B17" s="28" t="s">
        <v>174</v>
      </c>
      <c r="C17" s="97">
        <v>10961000</v>
      </c>
    </row>
    <row r="18" spans="1:3">
      <c r="A18" s="26" t="s">
        <v>175</v>
      </c>
      <c r="B18" s="28" t="s">
        <v>176</v>
      </c>
      <c r="C18" s="97">
        <f>SUM(C19:C22)</f>
        <v>3692000</v>
      </c>
    </row>
    <row r="19" spans="1:3" ht="36">
      <c r="A19" s="26" t="s">
        <v>496</v>
      </c>
      <c r="B19" s="28" t="s">
        <v>497</v>
      </c>
      <c r="C19" s="97">
        <v>481000</v>
      </c>
    </row>
    <row r="20" spans="1:3">
      <c r="A20" s="26" t="s">
        <v>691</v>
      </c>
      <c r="B20" s="28" t="s">
        <v>692</v>
      </c>
      <c r="C20" s="97">
        <v>1951000</v>
      </c>
    </row>
    <row r="21" spans="1:3">
      <c r="A21" s="26" t="s">
        <v>177</v>
      </c>
      <c r="B21" s="28" t="s">
        <v>178</v>
      </c>
      <c r="C21" s="97">
        <v>777000</v>
      </c>
    </row>
    <row r="22" spans="1:3" ht="36">
      <c r="A22" s="26" t="s">
        <v>498</v>
      </c>
      <c r="B22" s="28" t="s">
        <v>631</v>
      </c>
      <c r="C22" s="97">
        <v>483000</v>
      </c>
    </row>
    <row r="23" spans="1:3">
      <c r="A23" s="26" t="s">
        <v>499</v>
      </c>
      <c r="B23" s="28" t="s">
        <v>500</v>
      </c>
      <c r="C23" s="97">
        <f>C24+C25</f>
        <v>39900000</v>
      </c>
    </row>
    <row r="24" spans="1:3" ht="36.75" customHeight="1">
      <c r="A24" s="26" t="s">
        <v>664</v>
      </c>
      <c r="B24" s="28" t="s">
        <v>632</v>
      </c>
      <c r="C24" s="97">
        <v>3900000</v>
      </c>
    </row>
    <row r="25" spans="1:3" ht="18.75" customHeight="1">
      <c r="A25" s="26" t="s">
        <v>502</v>
      </c>
      <c r="B25" s="28" t="s">
        <v>501</v>
      </c>
      <c r="C25" s="97">
        <v>36000000</v>
      </c>
    </row>
    <row r="26" spans="1:3">
      <c r="A26" s="26" t="s">
        <v>179</v>
      </c>
      <c r="B26" s="28" t="s">
        <v>180</v>
      </c>
      <c r="C26" s="97">
        <f>C27</f>
        <v>2600000</v>
      </c>
    </row>
    <row r="27" spans="1:3" ht="54">
      <c r="A27" s="26" t="s">
        <v>503</v>
      </c>
      <c r="B27" s="28" t="s">
        <v>504</v>
      </c>
      <c r="C27" s="97">
        <v>2600000</v>
      </c>
    </row>
    <row r="28" spans="1:3" ht="36" customHeight="1">
      <c r="A28" s="26" t="s">
        <v>181</v>
      </c>
      <c r="B28" s="29" t="s">
        <v>182</v>
      </c>
      <c r="C28" s="97">
        <f>SUM(C29:C31)</f>
        <v>14470000</v>
      </c>
    </row>
    <row r="29" spans="1:3" ht="73.5" customHeight="1">
      <c r="A29" s="26" t="s">
        <v>628</v>
      </c>
      <c r="B29" s="28" t="s">
        <v>633</v>
      </c>
      <c r="C29" s="97">
        <v>10370000</v>
      </c>
    </row>
    <row r="30" spans="1:3" ht="37.5" customHeight="1">
      <c r="A30" s="26" t="s">
        <v>629</v>
      </c>
      <c r="B30" s="28" t="s">
        <v>634</v>
      </c>
      <c r="C30" s="97">
        <v>2100000</v>
      </c>
    </row>
    <row r="31" spans="1:3" ht="74.25" customHeight="1">
      <c r="A31" s="26" t="s">
        <v>630</v>
      </c>
      <c r="B31" s="28" t="s">
        <v>635</v>
      </c>
      <c r="C31" s="97">
        <v>2000000</v>
      </c>
    </row>
    <row r="32" spans="1:3" ht="24" customHeight="1">
      <c r="A32" s="26" t="s">
        <v>183</v>
      </c>
      <c r="B32" s="29" t="s">
        <v>184</v>
      </c>
      <c r="C32" s="97">
        <f>SUM(C33:C33)</f>
        <v>191000</v>
      </c>
    </row>
    <row r="33" spans="1:3">
      <c r="A33" s="26" t="s">
        <v>185</v>
      </c>
      <c r="B33" s="28" t="s">
        <v>186</v>
      </c>
      <c r="C33" s="97">
        <v>191000</v>
      </c>
    </row>
    <row r="34" spans="1:3" ht="36">
      <c r="A34" s="26" t="s">
        <v>187</v>
      </c>
      <c r="B34" s="28" t="s">
        <v>188</v>
      </c>
      <c r="C34" s="97">
        <f>C35</f>
        <v>716000</v>
      </c>
    </row>
    <row r="35" spans="1:3" ht="36.75" customHeight="1">
      <c r="A35" s="26" t="s">
        <v>654</v>
      </c>
      <c r="B35" s="28" t="s">
        <v>636</v>
      </c>
      <c r="C35" s="97">
        <v>716000</v>
      </c>
    </row>
    <row r="36" spans="1:3" ht="36">
      <c r="A36" s="26" t="s">
        <v>189</v>
      </c>
      <c r="B36" s="28" t="s">
        <v>190</v>
      </c>
      <c r="C36" s="97">
        <f>C37+C38</f>
        <v>1600000</v>
      </c>
    </row>
    <row r="37" spans="1:3" ht="92.25" customHeight="1">
      <c r="A37" s="26" t="s">
        <v>655</v>
      </c>
      <c r="B37" s="28" t="s">
        <v>637</v>
      </c>
      <c r="C37" s="97">
        <v>1000000</v>
      </c>
    </row>
    <row r="38" spans="1:3" ht="57" customHeight="1">
      <c r="A38" s="26" t="s">
        <v>656</v>
      </c>
      <c r="B38" s="28" t="s">
        <v>638</v>
      </c>
      <c r="C38" s="97">
        <v>600000</v>
      </c>
    </row>
    <row r="39" spans="1:3">
      <c r="A39" s="26" t="s">
        <v>191</v>
      </c>
      <c r="B39" s="29" t="s">
        <v>192</v>
      </c>
      <c r="C39" s="98">
        <v>1200000</v>
      </c>
    </row>
    <row r="40" spans="1:3" ht="18.75" customHeight="1">
      <c r="A40" s="26" t="s">
        <v>505</v>
      </c>
      <c r="B40" s="29" t="s">
        <v>506</v>
      </c>
      <c r="C40" s="98">
        <f>C41</f>
        <v>28000</v>
      </c>
    </row>
    <row r="41" spans="1:3" ht="18.75" customHeight="1">
      <c r="A41" s="26" t="s">
        <v>657</v>
      </c>
      <c r="B41" s="28" t="s">
        <v>639</v>
      </c>
      <c r="C41" s="97">
        <v>28000</v>
      </c>
    </row>
    <row r="42" spans="1:3" s="8" customFormat="1" ht="20.25" customHeight="1" collapsed="1">
      <c r="A42" s="31" t="s">
        <v>193</v>
      </c>
      <c r="B42" s="31" t="s">
        <v>194</v>
      </c>
      <c r="C42" s="99">
        <f>C43</f>
        <v>639544735.20000005</v>
      </c>
    </row>
    <row r="43" spans="1:3" ht="38.25" customHeight="1">
      <c r="A43" s="32" t="s">
        <v>195</v>
      </c>
      <c r="B43" s="32" t="s">
        <v>244</v>
      </c>
      <c r="C43" s="84">
        <f>C44+C52+C62</f>
        <v>639544735.20000005</v>
      </c>
    </row>
    <row r="44" spans="1:3" ht="38.25" customHeight="1">
      <c r="A44" s="32" t="s">
        <v>301</v>
      </c>
      <c r="B44" s="32" t="s">
        <v>292</v>
      </c>
      <c r="C44" s="84">
        <f>C47+C48+C50+C51+C46+C45+C49</f>
        <v>239228670.56999999</v>
      </c>
    </row>
    <row r="45" spans="1:3" ht="58.5" customHeight="1">
      <c r="A45" s="32" t="s">
        <v>698</v>
      </c>
      <c r="B45" s="32" t="s">
        <v>697</v>
      </c>
      <c r="C45" s="84">
        <v>2383135.7799999998</v>
      </c>
    </row>
    <row r="46" spans="1:3" ht="58.5" customHeight="1">
      <c r="A46" s="32" t="s">
        <v>696</v>
      </c>
      <c r="B46" s="32" t="s">
        <v>695</v>
      </c>
      <c r="C46" s="84">
        <v>2966378</v>
      </c>
    </row>
    <row r="47" spans="1:3" ht="77.25" customHeight="1">
      <c r="A47" s="32" t="s">
        <v>658</v>
      </c>
      <c r="B47" s="32" t="s">
        <v>640</v>
      </c>
      <c r="C47" s="84">
        <v>30570498.050000001</v>
      </c>
    </row>
    <row r="48" spans="1:3" ht="38.25" customHeight="1">
      <c r="A48" s="32" t="s">
        <v>659</v>
      </c>
      <c r="B48" s="34" t="s">
        <v>641</v>
      </c>
      <c r="C48" s="84">
        <f>143460299.73+12533781.91</f>
        <v>155994081.63999999</v>
      </c>
    </row>
    <row r="49" spans="1:8" ht="38.25" customHeight="1">
      <c r="A49" s="32" t="s">
        <v>694</v>
      </c>
      <c r="B49" s="34" t="s">
        <v>693</v>
      </c>
      <c r="C49" s="84">
        <v>385100</v>
      </c>
    </row>
    <row r="50" spans="1:8" ht="38.25" customHeight="1">
      <c r="A50" s="32" t="s">
        <v>660</v>
      </c>
      <c r="B50" s="34" t="s">
        <v>642</v>
      </c>
      <c r="C50" s="84">
        <v>6815762.04</v>
      </c>
    </row>
    <row r="51" spans="1:8" ht="20.25" customHeight="1">
      <c r="A51" s="32" t="s">
        <v>661</v>
      </c>
      <c r="B51" s="32" t="s">
        <v>643</v>
      </c>
      <c r="C51" s="84">
        <f>43080093.06-2966378</f>
        <v>40113715.060000002</v>
      </c>
    </row>
    <row r="52" spans="1:8" ht="18.75" customHeight="1">
      <c r="A52" s="33" t="s">
        <v>290</v>
      </c>
      <c r="B52" s="32" t="s">
        <v>252</v>
      </c>
      <c r="C52" s="84">
        <f>C60+C53+C55+C54+C56+C58+C59+C57+C61</f>
        <v>379724064.63</v>
      </c>
    </row>
    <row r="53" spans="1:8" ht="36">
      <c r="A53" s="32" t="s">
        <v>662</v>
      </c>
      <c r="B53" s="32" t="s">
        <v>644</v>
      </c>
      <c r="C53" s="84">
        <f>352889962.26+6226250</f>
        <v>359116212.25999999</v>
      </c>
    </row>
    <row r="54" spans="1:8" ht="75.75" customHeight="1">
      <c r="A54" s="32" t="s">
        <v>663</v>
      </c>
      <c r="B54" s="34" t="s">
        <v>645</v>
      </c>
      <c r="C54" s="84">
        <f>3404117</f>
        <v>3404117</v>
      </c>
      <c r="H54" s="7" t="s">
        <v>51</v>
      </c>
    </row>
    <row r="55" spans="1:8" ht="37.5" customHeight="1">
      <c r="A55" s="32" t="s">
        <v>665</v>
      </c>
      <c r="B55" s="34" t="s">
        <v>646</v>
      </c>
      <c r="C55" s="84">
        <v>1334332</v>
      </c>
    </row>
    <row r="56" spans="1:8" ht="56.25" customHeight="1">
      <c r="A56" s="32" t="s">
        <v>666</v>
      </c>
      <c r="B56" s="34" t="s">
        <v>647</v>
      </c>
      <c r="C56" s="84">
        <v>32752.48</v>
      </c>
    </row>
    <row r="57" spans="1:8" ht="56.25" customHeight="1">
      <c r="A57" s="32" t="s">
        <v>667</v>
      </c>
      <c r="B57" s="34" t="s">
        <v>648</v>
      </c>
      <c r="C57" s="84">
        <v>1021243.89</v>
      </c>
    </row>
    <row r="58" spans="1:8" ht="56.25" customHeight="1">
      <c r="A58" s="32" t="s">
        <v>668</v>
      </c>
      <c r="B58" s="34" t="s">
        <v>649</v>
      </c>
      <c r="C58" s="84">
        <v>11114600</v>
      </c>
    </row>
    <row r="59" spans="1:8" ht="38.25" customHeight="1">
      <c r="A59" s="32" t="s">
        <v>669</v>
      </c>
      <c r="B59" s="34" t="s">
        <v>650</v>
      </c>
      <c r="C59" s="84">
        <v>307152</v>
      </c>
    </row>
    <row r="60" spans="1:8" ht="36">
      <c r="A60" s="32" t="s">
        <v>670</v>
      </c>
      <c r="B60" s="32" t="s">
        <v>651</v>
      </c>
      <c r="C60" s="84">
        <f>1361162+34030</f>
        <v>1395192</v>
      </c>
    </row>
    <row r="61" spans="1:8" ht="36">
      <c r="A61" s="32" t="s">
        <v>671</v>
      </c>
      <c r="B61" s="32" t="s">
        <v>652</v>
      </c>
      <c r="C61" s="84">
        <v>1998463</v>
      </c>
    </row>
    <row r="62" spans="1:8">
      <c r="A62" s="32" t="s">
        <v>594</v>
      </c>
      <c r="B62" s="32" t="s">
        <v>595</v>
      </c>
      <c r="C62" s="84">
        <f>C63</f>
        <v>20592000</v>
      </c>
    </row>
    <row r="63" spans="1:8" ht="55.5" customHeight="1">
      <c r="A63" s="32" t="s">
        <v>672</v>
      </c>
      <c r="B63" s="32" t="s">
        <v>653</v>
      </c>
      <c r="C63" s="84">
        <v>20592000</v>
      </c>
    </row>
    <row r="64" spans="1:8" ht="17.399999999999999">
      <c r="A64" s="35"/>
      <c r="B64" s="36" t="s">
        <v>125</v>
      </c>
      <c r="C64" s="100">
        <f>C13+C42</f>
        <v>988018135.20000005</v>
      </c>
    </row>
    <row r="65" spans="1:3">
      <c r="A65" s="37"/>
      <c r="B65" s="38"/>
      <c r="C65" s="68"/>
    </row>
    <row r="66" spans="1:3">
      <c r="A66" s="37"/>
      <c r="B66" s="38"/>
      <c r="C66" s="68"/>
    </row>
  </sheetData>
  <mergeCells count="4">
    <mergeCell ref="A10:C10"/>
    <mergeCell ref="A9:C9"/>
    <mergeCell ref="B4:C4"/>
    <mergeCell ref="B2:C2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Normal="100" zoomScaleSheetLayoutView="90" workbookViewId="0">
      <selection activeCell="D1" sqref="C1:D9"/>
    </sheetView>
  </sheetViews>
  <sheetFormatPr defaultRowHeight="18"/>
  <cols>
    <col min="1" max="1" width="28.5546875" style="22" customWidth="1"/>
    <col min="2" max="2" width="66.6640625" style="23" customWidth="1"/>
    <col min="3" max="4" width="19.88671875" style="15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7"/>
      <c r="D1" s="229" t="s">
        <v>700</v>
      </c>
    </row>
    <row r="2" spans="1:4">
      <c r="C2" s="230" t="s">
        <v>762</v>
      </c>
      <c r="D2" s="231"/>
    </row>
    <row r="3" spans="1:4">
      <c r="C3" s="7"/>
      <c r="D3" s="229" t="s">
        <v>571</v>
      </c>
    </row>
    <row r="4" spans="1:4">
      <c r="C4" s="230" t="s">
        <v>763</v>
      </c>
      <c r="D4" s="230"/>
    </row>
    <row r="5" spans="1:4">
      <c r="C5" s="7"/>
      <c r="D5" s="7"/>
    </row>
    <row r="6" spans="1:4">
      <c r="C6" s="7"/>
      <c r="D6" s="229" t="s">
        <v>451</v>
      </c>
    </row>
    <row r="7" spans="1:4">
      <c r="C7" s="7"/>
      <c r="D7" s="229" t="s">
        <v>678</v>
      </c>
    </row>
    <row r="8" spans="1:4">
      <c r="C8" s="7"/>
      <c r="D8" s="229" t="s">
        <v>677</v>
      </c>
    </row>
    <row r="9" spans="1:4">
      <c r="C9" s="7"/>
      <c r="D9" s="229" t="s">
        <v>679</v>
      </c>
    </row>
    <row r="10" spans="1:4" ht="17.399999999999999">
      <c r="A10" s="213" t="s">
        <v>242</v>
      </c>
      <c r="B10" s="213"/>
      <c r="C10" s="213"/>
      <c r="D10" s="213"/>
    </row>
    <row r="11" spans="1:4">
      <c r="A11" s="212" t="s">
        <v>580</v>
      </c>
      <c r="B11" s="212"/>
      <c r="C11" s="212"/>
      <c r="D11" s="212"/>
    </row>
    <row r="12" spans="1:4">
      <c r="D12" s="66" t="s">
        <v>415</v>
      </c>
    </row>
    <row r="13" spans="1:4" ht="52.5" customHeight="1">
      <c r="A13" s="30" t="s">
        <v>159</v>
      </c>
      <c r="B13" s="25" t="s">
        <v>164</v>
      </c>
      <c r="C13" s="156" t="s">
        <v>450</v>
      </c>
      <c r="D13" s="156" t="s">
        <v>492</v>
      </c>
    </row>
    <row r="14" spans="1:4" ht="19.5" customHeight="1">
      <c r="A14" s="163" t="s">
        <v>507</v>
      </c>
      <c r="B14" s="164" t="s">
        <v>166</v>
      </c>
      <c r="C14" s="174">
        <f>C15+C17+C19+C23+C26+C28+C32+C34+C36+C39+C40</f>
        <v>298156100</v>
      </c>
      <c r="D14" s="174">
        <f>D15+D17+D19+D23+D26+D28+D32+D34+D36+D39+D40</f>
        <v>310254600</v>
      </c>
    </row>
    <row r="15" spans="1:4" ht="19.5" customHeight="1">
      <c r="A15" s="165" t="s">
        <v>167</v>
      </c>
      <c r="B15" s="166" t="s">
        <v>508</v>
      </c>
      <c r="C15" s="172">
        <f t="shared" ref="C15:D15" si="0">C16</f>
        <v>235746100</v>
      </c>
      <c r="D15" s="172">
        <f t="shared" si="0"/>
        <v>246467600</v>
      </c>
    </row>
    <row r="16" spans="1:4" ht="19.5" customHeight="1">
      <c r="A16" s="165" t="s">
        <v>169</v>
      </c>
      <c r="B16" s="165" t="s">
        <v>170</v>
      </c>
      <c r="C16" s="173">
        <v>235746100</v>
      </c>
      <c r="D16" s="173">
        <v>246467600</v>
      </c>
    </row>
    <row r="17" spans="1:4" ht="54">
      <c r="A17" s="165" t="s">
        <v>171</v>
      </c>
      <c r="B17" s="167" t="s">
        <v>509</v>
      </c>
      <c r="C17" s="173">
        <f>C18</f>
        <v>12014000</v>
      </c>
      <c r="D17" s="173">
        <f>D18</f>
        <v>13241000</v>
      </c>
    </row>
    <row r="18" spans="1:4" ht="36">
      <c r="A18" s="165" t="s">
        <v>173</v>
      </c>
      <c r="B18" s="167" t="s">
        <v>174</v>
      </c>
      <c r="C18" s="173">
        <f>12588000-574000</f>
        <v>12014000</v>
      </c>
      <c r="D18" s="173">
        <f>12588000+653000</f>
        <v>13241000</v>
      </c>
    </row>
    <row r="19" spans="1:4" ht="36.75" customHeight="1">
      <c r="A19" s="168" t="s">
        <v>175</v>
      </c>
      <c r="B19" s="168" t="s">
        <v>510</v>
      </c>
      <c r="C19" s="173">
        <f t="shared" ref="C19:D19" si="1">C20+C21+C22</f>
        <v>1531000</v>
      </c>
      <c r="D19" s="173">
        <f t="shared" si="1"/>
        <v>1661000</v>
      </c>
    </row>
    <row r="20" spans="1:4" ht="36.75" customHeight="1">
      <c r="A20" s="184" t="s">
        <v>496</v>
      </c>
      <c r="B20" s="184" t="s">
        <v>497</v>
      </c>
      <c r="C20" s="173">
        <v>481000</v>
      </c>
      <c r="D20" s="173">
        <v>481000</v>
      </c>
    </row>
    <row r="21" spans="1:4" ht="19.5" customHeight="1">
      <c r="A21" s="169" t="s">
        <v>511</v>
      </c>
      <c r="B21" s="169" t="s">
        <v>178</v>
      </c>
      <c r="C21" s="173">
        <v>690000</v>
      </c>
      <c r="D21" s="173">
        <v>820000</v>
      </c>
    </row>
    <row r="22" spans="1:4" ht="54">
      <c r="A22" s="169" t="s">
        <v>498</v>
      </c>
      <c r="B22" s="169" t="s">
        <v>631</v>
      </c>
      <c r="C22" s="173">
        <v>360000</v>
      </c>
      <c r="D22" s="173">
        <v>360000</v>
      </c>
    </row>
    <row r="23" spans="1:4" ht="18.75" customHeight="1">
      <c r="A23" s="169" t="s">
        <v>499</v>
      </c>
      <c r="B23" s="169" t="s">
        <v>500</v>
      </c>
      <c r="C23" s="173">
        <f t="shared" ref="C23:D23" si="2">C24+C25</f>
        <v>27950000</v>
      </c>
      <c r="D23" s="173">
        <f t="shared" si="2"/>
        <v>27950000</v>
      </c>
    </row>
    <row r="24" spans="1:4" ht="54">
      <c r="A24" s="169" t="s">
        <v>664</v>
      </c>
      <c r="B24" s="169" t="s">
        <v>632</v>
      </c>
      <c r="C24" s="173">
        <v>3950000</v>
      </c>
      <c r="D24" s="173">
        <v>3950000</v>
      </c>
    </row>
    <row r="25" spans="1:4" ht="24" customHeight="1">
      <c r="A25" s="169" t="s">
        <v>502</v>
      </c>
      <c r="B25" s="169" t="s">
        <v>501</v>
      </c>
      <c r="C25" s="173">
        <v>24000000</v>
      </c>
      <c r="D25" s="173">
        <v>24000000</v>
      </c>
    </row>
    <row r="26" spans="1:4">
      <c r="A26" s="168" t="s">
        <v>179</v>
      </c>
      <c r="B26" s="168" t="s">
        <v>512</v>
      </c>
      <c r="C26" s="173">
        <f t="shared" ref="C26:D26" si="3">C27</f>
        <v>2700000</v>
      </c>
      <c r="D26" s="173">
        <f t="shared" si="3"/>
        <v>2800000</v>
      </c>
    </row>
    <row r="27" spans="1:4" ht="55.5" customHeight="1">
      <c r="A27" s="169" t="s">
        <v>503</v>
      </c>
      <c r="B27" s="170" t="s">
        <v>504</v>
      </c>
      <c r="C27" s="173">
        <v>2700000</v>
      </c>
      <c r="D27" s="173">
        <v>2800000</v>
      </c>
    </row>
    <row r="28" spans="1:4" ht="54">
      <c r="A28" s="169" t="s">
        <v>181</v>
      </c>
      <c r="B28" s="169" t="s">
        <v>513</v>
      </c>
      <c r="C28" s="173">
        <f>C29+C30+C31</f>
        <v>14480000</v>
      </c>
      <c r="D28" s="173">
        <f>D29+D30+D31</f>
        <v>14400000</v>
      </c>
    </row>
    <row r="29" spans="1:4" ht="108">
      <c r="A29" s="169" t="s">
        <v>628</v>
      </c>
      <c r="B29" s="170" t="s">
        <v>633</v>
      </c>
      <c r="C29" s="173">
        <v>10480000</v>
      </c>
      <c r="D29" s="173">
        <v>10500000</v>
      </c>
    </row>
    <row r="30" spans="1:4" ht="60.75" customHeight="1">
      <c r="A30" s="171" t="s">
        <v>629</v>
      </c>
      <c r="B30" s="186" t="s">
        <v>634</v>
      </c>
      <c r="C30" s="173">
        <v>2200000</v>
      </c>
      <c r="D30" s="173">
        <v>2300000</v>
      </c>
    </row>
    <row r="31" spans="1:4" ht="108">
      <c r="A31" s="169" t="s">
        <v>630</v>
      </c>
      <c r="B31" s="170" t="s">
        <v>635</v>
      </c>
      <c r="C31" s="173">
        <v>1800000</v>
      </c>
      <c r="D31" s="173">
        <v>1600000</v>
      </c>
    </row>
    <row r="32" spans="1:4" ht="36">
      <c r="A32" s="169" t="s">
        <v>183</v>
      </c>
      <c r="B32" s="168" t="s">
        <v>514</v>
      </c>
      <c r="C32" s="173">
        <f t="shared" ref="C32:D32" si="4">C33</f>
        <v>191000</v>
      </c>
      <c r="D32" s="173">
        <f t="shared" si="4"/>
        <v>191000</v>
      </c>
    </row>
    <row r="33" spans="1:4" ht="19.5" customHeight="1">
      <c r="A33" s="169" t="s">
        <v>185</v>
      </c>
      <c r="B33" s="170" t="s">
        <v>186</v>
      </c>
      <c r="C33" s="173">
        <v>191000</v>
      </c>
      <c r="D33" s="173">
        <v>191000</v>
      </c>
    </row>
    <row r="34" spans="1:4" ht="39.75" customHeight="1">
      <c r="A34" s="169" t="s">
        <v>187</v>
      </c>
      <c r="B34" s="168" t="s">
        <v>515</v>
      </c>
      <c r="C34" s="173">
        <f t="shared" ref="C34:D34" si="5">C35</f>
        <v>716000</v>
      </c>
      <c r="D34" s="173">
        <f t="shared" si="5"/>
        <v>716000</v>
      </c>
    </row>
    <row r="35" spans="1:4" ht="57" customHeight="1">
      <c r="A35" s="169" t="s">
        <v>654</v>
      </c>
      <c r="B35" s="170" t="s">
        <v>636</v>
      </c>
      <c r="C35" s="173">
        <v>716000</v>
      </c>
      <c r="D35" s="173">
        <v>716000</v>
      </c>
    </row>
    <row r="36" spans="1:4" ht="19.5" customHeight="1">
      <c r="A36" s="169" t="s">
        <v>189</v>
      </c>
      <c r="B36" s="170" t="s">
        <v>516</v>
      </c>
      <c r="C36" s="173">
        <f t="shared" ref="C36:D36" si="6">C37+C38</f>
        <v>1600000</v>
      </c>
      <c r="D36" s="173">
        <f t="shared" si="6"/>
        <v>1600000</v>
      </c>
    </row>
    <row r="37" spans="1:4" ht="113.25" customHeight="1">
      <c r="A37" s="169" t="s">
        <v>655</v>
      </c>
      <c r="B37" s="170" t="s">
        <v>637</v>
      </c>
      <c r="C37" s="173">
        <v>1000000</v>
      </c>
      <c r="D37" s="173">
        <v>1000000</v>
      </c>
    </row>
    <row r="38" spans="1:4" ht="54" customHeight="1">
      <c r="A38" s="169" t="s">
        <v>656</v>
      </c>
      <c r="B38" s="170" t="s">
        <v>673</v>
      </c>
      <c r="C38" s="173">
        <v>600000</v>
      </c>
      <c r="D38" s="173">
        <v>600000</v>
      </c>
    </row>
    <row r="39" spans="1:4">
      <c r="A39" s="169" t="s">
        <v>191</v>
      </c>
      <c r="B39" s="168" t="s">
        <v>192</v>
      </c>
      <c r="C39" s="173">
        <v>1200000</v>
      </c>
      <c r="D39" s="173">
        <v>1200000</v>
      </c>
    </row>
    <row r="40" spans="1:4">
      <c r="A40" s="166" t="s">
        <v>505</v>
      </c>
      <c r="B40" s="165" t="s">
        <v>506</v>
      </c>
      <c r="C40" s="173">
        <f t="shared" ref="C40:D40" si="7">C41</f>
        <v>28000</v>
      </c>
      <c r="D40" s="173">
        <f t="shared" si="7"/>
        <v>28000</v>
      </c>
    </row>
    <row r="41" spans="1:4" ht="32.25" customHeight="1">
      <c r="A41" s="169" t="s">
        <v>657</v>
      </c>
      <c r="B41" s="168" t="s">
        <v>639</v>
      </c>
      <c r="C41" s="173">
        <v>28000</v>
      </c>
      <c r="D41" s="173">
        <v>28000</v>
      </c>
    </row>
    <row r="42" spans="1:4" s="8" customFormat="1" ht="18" customHeight="1" collapsed="1">
      <c r="A42" s="31" t="s">
        <v>193</v>
      </c>
      <c r="B42" s="31" t="s">
        <v>194</v>
      </c>
      <c r="C42" s="99">
        <f>C43</f>
        <v>436888100.04999995</v>
      </c>
      <c r="D42" s="99">
        <f>D43</f>
        <v>460873666.98000002</v>
      </c>
    </row>
    <row r="43" spans="1:4" ht="54">
      <c r="A43" s="33" t="s">
        <v>195</v>
      </c>
      <c r="B43" s="32" t="s">
        <v>244</v>
      </c>
      <c r="C43" s="84">
        <f>C44+C50+C59</f>
        <v>436888100.04999995</v>
      </c>
      <c r="D43" s="84">
        <f>D44+D50+D59</f>
        <v>460873666.98000002</v>
      </c>
    </row>
    <row r="44" spans="1:4" ht="36">
      <c r="A44" s="32" t="s">
        <v>301</v>
      </c>
      <c r="B44" s="32" t="s">
        <v>292</v>
      </c>
      <c r="C44" s="84">
        <f>C47+C48+C49+C45+C46</f>
        <v>22746312.57</v>
      </c>
      <c r="D44" s="84">
        <f>D47+D48+D49+D45+D46</f>
        <v>27111103.669999998</v>
      </c>
    </row>
    <row r="45" spans="1:4" ht="72">
      <c r="A45" s="32" t="s">
        <v>698</v>
      </c>
      <c r="B45" s="32" t="s">
        <v>697</v>
      </c>
      <c r="C45" s="84">
        <v>2229054.2400000002</v>
      </c>
      <c r="D45" s="84">
        <v>2186840.79</v>
      </c>
    </row>
    <row r="46" spans="1:4" ht="54">
      <c r="A46" s="32" t="s">
        <v>694</v>
      </c>
      <c r="B46" s="32" t="s">
        <v>693</v>
      </c>
      <c r="C46" s="84">
        <v>589883.03</v>
      </c>
      <c r="D46" s="84">
        <v>629237.57999999996</v>
      </c>
    </row>
    <row r="47" spans="1:4" ht="36">
      <c r="A47" s="32" t="s">
        <v>676</v>
      </c>
      <c r="B47" s="32" t="s">
        <v>674</v>
      </c>
      <c r="C47" s="84">
        <v>0</v>
      </c>
      <c r="D47" s="84">
        <v>4367650</v>
      </c>
    </row>
    <row r="48" spans="1:4" ht="39.75" customHeight="1">
      <c r="A48" s="32" t="s">
        <v>660</v>
      </c>
      <c r="B48" s="34" t="s">
        <v>642</v>
      </c>
      <c r="C48" s="84">
        <v>6718314.5599999996</v>
      </c>
      <c r="D48" s="84">
        <v>6718314.5599999996</v>
      </c>
    </row>
    <row r="49" spans="1:4">
      <c r="A49" s="32" t="s">
        <v>661</v>
      </c>
      <c r="B49" s="32" t="s">
        <v>643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6">
      <c r="A50" s="33" t="s">
        <v>290</v>
      </c>
      <c r="B50" s="32" t="s">
        <v>252</v>
      </c>
      <c r="C50" s="84">
        <f>C57+C51+C53+C52+C54+C56+C55+C58</f>
        <v>393549787.47999996</v>
      </c>
      <c r="D50" s="84">
        <f>D57+D51+D53+D52+D54+D56+D55+D58</f>
        <v>413170563.31</v>
      </c>
    </row>
    <row r="51" spans="1:4" ht="54">
      <c r="A51" s="32" t="s">
        <v>662</v>
      </c>
      <c r="B51" s="32" t="s">
        <v>644</v>
      </c>
      <c r="C51" s="84">
        <f>368524817.82+6226250</f>
        <v>374751067.81999999</v>
      </c>
      <c r="D51" s="124">
        <f>388460864.32+6226250</f>
        <v>394687114.31999999</v>
      </c>
    </row>
    <row r="52" spans="1:4" ht="94.5" customHeight="1">
      <c r="A52" s="32" t="s">
        <v>663</v>
      </c>
      <c r="B52" s="34" t="s">
        <v>645</v>
      </c>
      <c r="C52" s="84">
        <v>1666179</v>
      </c>
      <c r="D52" s="124">
        <v>1379302</v>
      </c>
    </row>
    <row r="53" spans="1:4" ht="57.75" customHeight="1">
      <c r="A53" s="32" t="s">
        <v>665</v>
      </c>
      <c r="B53" s="34" t="s">
        <v>646</v>
      </c>
      <c r="C53" s="84">
        <v>1348180</v>
      </c>
      <c r="D53" s="124">
        <v>1401668</v>
      </c>
    </row>
    <row r="54" spans="1:4" ht="75" customHeight="1">
      <c r="A54" s="32" t="s">
        <v>666</v>
      </c>
      <c r="B54" s="34" t="s">
        <v>647</v>
      </c>
      <c r="C54" s="84">
        <v>214169.4</v>
      </c>
      <c r="D54" s="124">
        <v>13368.02</v>
      </c>
    </row>
    <row r="55" spans="1:4" ht="57" customHeight="1">
      <c r="A55" s="32" t="s">
        <v>675</v>
      </c>
      <c r="B55" s="34" t="s">
        <v>648</v>
      </c>
      <c r="C55" s="84">
        <v>1077196.26</v>
      </c>
      <c r="D55" s="124">
        <v>1120283.97</v>
      </c>
    </row>
    <row r="56" spans="1:4" ht="90">
      <c r="A56" s="32" t="s">
        <v>668</v>
      </c>
      <c r="B56" s="34" t="s">
        <v>649</v>
      </c>
      <c r="C56" s="84">
        <v>11114600</v>
      </c>
      <c r="D56" s="124">
        <v>11114600</v>
      </c>
    </row>
    <row r="57" spans="1:4" ht="54">
      <c r="A57" s="32" t="s">
        <v>670</v>
      </c>
      <c r="B57" s="32" t="s">
        <v>651</v>
      </c>
      <c r="C57" s="84">
        <v>1361162</v>
      </c>
      <c r="D57" s="84">
        <v>1361162</v>
      </c>
    </row>
    <row r="58" spans="1:4" ht="36">
      <c r="A58" s="32" t="s">
        <v>671</v>
      </c>
      <c r="B58" s="32" t="s">
        <v>652</v>
      </c>
      <c r="C58" s="84">
        <v>2017233</v>
      </c>
      <c r="D58" s="84">
        <v>2093065</v>
      </c>
    </row>
    <row r="59" spans="1:4">
      <c r="A59" s="32" t="s">
        <v>594</v>
      </c>
      <c r="B59" s="32" t="s">
        <v>595</v>
      </c>
      <c r="C59" s="84">
        <f>C60</f>
        <v>20592000</v>
      </c>
      <c r="D59" s="84">
        <f>D60</f>
        <v>20592000</v>
      </c>
    </row>
    <row r="60" spans="1:4" ht="90">
      <c r="A60" s="32" t="s">
        <v>672</v>
      </c>
      <c r="B60" s="32" t="s">
        <v>653</v>
      </c>
      <c r="C60" s="84">
        <v>20592000</v>
      </c>
      <c r="D60" s="84">
        <v>20592000</v>
      </c>
    </row>
    <row r="61" spans="1:4" ht="17.399999999999999">
      <c r="A61" s="35"/>
      <c r="B61" s="36" t="s">
        <v>125</v>
      </c>
      <c r="C61" s="100">
        <f>C14+C42</f>
        <v>735044200.04999995</v>
      </c>
      <c r="D61" s="99">
        <f>D14+D42</f>
        <v>771128266.98000002</v>
      </c>
    </row>
    <row r="62" spans="1:4">
      <c r="A62" s="37"/>
      <c r="B62" s="38"/>
      <c r="C62" s="125"/>
    </row>
    <row r="63" spans="1:4">
      <c r="A63" s="37"/>
      <c r="B63" s="38"/>
      <c r="C63" s="125"/>
    </row>
  </sheetData>
  <mergeCells count="4">
    <mergeCell ref="A10:D10"/>
    <mergeCell ref="A11:D11"/>
    <mergeCell ref="C2:D2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topLeftCell="A4" zoomScale="75" zoomScaleNormal="100" zoomScaleSheetLayoutView="75" workbookViewId="0">
      <selection activeCell="C1" sqref="B1:C8"/>
    </sheetView>
  </sheetViews>
  <sheetFormatPr defaultRowHeight="18"/>
  <cols>
    <col min="1" max="1" width="5.44140625" style="197" customWidth="1"/>
    <col min="2" max="2" width="135.5546875" style="197" customWidth="1"/>
    <col min="3" max="3" width="18.88671875" style="196" customWidth="1"/>
  </cols>
  <sheetData>
    <row r="1" spans="1:3">
      <c r="B1" s="234"/>
      <c r="C1" s="229" t="s">
        <v>728</v>
      </c>
    </row>
    <row r="2" spans="1:3">
      <c r="B2" s="230" t="s">
        <v>762</v>
      </c>
      <c r="C2" s="231"/>
    </row>
    <row r="3" spans="1:3">
      <c r="B3" s="234"/>
      <c r="C3" s="229" t="s">
        <v>571</v>
      </c>
    </row>
    <row r="4" spans="1:3">
      <c r="B4" s="230" t="s">
        <v>763</v>
      </c>
      <c r="C4" s="235"/>
    </row>
    <row r="5" spans="1:3">
      <c r="B5" s="234"/>
      <c r="C5" s="229" t="s">
        <v>755</v>
      </c>
    </row>
    <row r="6" spans="1:3">
      <c r="B6" s="234"/>
      <c r="C6" s="229" t="s">
        <v>678</v>
      </c>
    </row>
    <row r="7" spans="1:3">
      <c r="B7" s="234"/>
      <c r="C7" s="229" t="s">
        <v>677</v>
      </c>
    </row>
    <row r="8" spans="1:3">
      <c r="B8" s="234"/>
      <c r="C8" s="229" t="s">
        <v>679</v>
      </c>
    </row>
    <row r="9" spans="1:3">
      <c r="A9" s="214" t="s">
        <v>242</v>
      </c>
      <c r="B9" s="214"/>
      <c r="C9" s="77"/>
    </row>
    <row r="10" spans="1:3" ht="15.75" customHeight="1">
      <c r="A10" s="215" t="s">
        <v>754</v>
      </c>
      <c r="B10" s="215"/>
    </row>
    <row r="11" spans="1:3">
      <c r="A11" s="205"/>
      <c r="B11" s="205"/>
      <c r="C11" s="66" t="s">
        <v>415</v>
      </c>
    </row>
    <row r="12" spans="1:3" ht="34.799999999999997">
      <c r="A12" s="204" t="s">
        <v>753</v>
      </c>
      <c r="B12" s="203" t="s">
        <v>752</v>
      </c>
      <c r="C12" s="202" t="s">
        <v>240</v>
      </c>
    </row>
    <row r="13" spans="1:3" ht="38.25" customHeight="1">
      <c r="A13" s="201">
        <v>1</v>
      </c>
      <c r="B13" s="29" t="s">
        <v>751</v>
      </c>
      <c r="C13" s="98">
        <v>2966378</v>
      </c>
    </row>
    <row r="14" spans="1:3" ht="36">
      <c r="A14" s="201">
        <v>2</v>
      </c>
      <c r="B14" s="29" t="s">
        <v>480</v>
      </c>
      <c r="C14" s="98">
        <f>143460299.73+12533781.91</f>
        <v>155994081.63999999</v>
      </c>
    </row>
    <row r="15" spans="1:3" ht="38.25" customHeight="1">
      <c r="A15" s="201">
        <v>3</v>
      </c>
      <c r="B15" s="29" t="s">
        <v>750</v>
      </c>
      <c r="C15" s="98">
        <v>2383135.7799999998</v>
      </c>
    </row>
    <row r="16" spans="1:3" ht="54">
      <c r="A16" s="201">
        <v>4</v>
      </c>
      <c r="B16" s="29" t="s">
        <v>596</v>
      </c>
      <c r="C16" s="98">
        <v>30570498.050000001</v>
      </c>
    </row>
    <row r="17" spans="1:3" ht="38.25" customHeight="1">
      <c r="A17" s="201">
        <v>5</v>
      </c>
      <c r="B17" s="29" t="s">
        <v>749</v>
      </c>
      <c r="C17" s="98">
        <v>398999.7</v>
      </c>
    </row>
    <row r="18" spans="1:3" ht="36">
      <c r="A18" s="201">
        <v>6</v>
      </c>
      <c r="B18" s="29" t="s">
        <v>748</v>
      </c>
      <c r="C18" s="98">
        <v>7642785.4199999999</v>
      </c>
    </row>
    <row r="19" spans="1:3" ht="39.75" customHeight="1">
      <c r="A19" s="201">
        <v>7</v>
      </c>
      <c r="B19" s="29" t="s">
        <v>400</v>
      </c>
      <c r="C19" s="98">
        <v>226442.89</v>
      </c>
    </row>
    <row r="20" spans="1:3" ht="18.75" customHeight="1">
      <c r="A20" s="201">
        <v>8</v>
      </c>
      <c r="B20" s="29" t="s">
        <v>597</v>
      </c>
      <c r="C20" s="98">
        <v>344057.68</v>
      </c>
    </row>
    <row r="21" spans="1:3" ht="36">
      <c r="A21" s="201">
        <v>9</v>
      </c>
      <c r="B21" s="29" t="s">
        <v>747</v>
      </c>
      <c r="C21" s="98">
        <v>385100</v>
      </c>
    </row>
    <row r="22" spans="1:3" ht="40.5" customHeight="1">
      <c r="A22" s="201">
        <v>10</v>
      </c>
      <c r="B22" s="29" t="s">
        <v>598</v>
      </c>
      <c r="C22" s="98">
        <v>25000000</v>
      </c>
    </row>
    <row r="23" spans="1:3" ht="36">
      <c r="A23" s="201">
        <v>11</v>
      </c>
      <c r="B23" s="29" t="s">
        <v>746</v>
      </c>
      <c r="C23" s="98">
        <v>6815762.04</v>
      </c>
    </row>
    <row r="24" spans="1:3" ht="36">
      <c r="A24" s="201">
        <v>12</v>
      </c>
      <c r="B24" s="29" t="s">
        <v>599</v>
      </c>
      <c r="C24" s="98">
        <v>6501429.3700000001</v>
      </c>
    </row>
    <row r="25" spans="1:3">
      <c r="A25" s="201">
        <v>13</v>
      </c>
      <c r="B25" s="29" t="s">
        <v>600</v>
      </c>
      <c r="C25" s="98">
        <v>307152</v>
      </c>
    </row>
    <row r="26" spans="1:3" ht="36">
      <c r="A26" s="201">
        <v>14</v>
      </c>
      <c r="B26" s="29" t="s">
        <v>745</v>
      </c>
      <c r="C26" s="200">
        <f>1361162+34030</f>
        <v>1395192</v>
      </c>
    </row>
    <row r="27" spans="1:3" ht="38.25" customHeight="1">
      <c r="A27" s="201">
        <v>15</v>
      </c>
      <c r="B27" s="29" t="s">
        <v>744</v>
      </c>
      <c r="C27" s="200">
        <v>1334332</v>
      </c>
    </row>
    <row r="28" spans="1:3" ht="61.5" customHeight="1">
      <c r="A28" s="201">
        <v>16</v>
      </c>
      <c r="B28" s="29" t="s">
        <v>743</v>
      </c>
      <c r="C28" s="200">
        <v>234603409</v>
      </c>
    </row>
    <row r="29" spans="1:3" ht="36">
      <c r="A29" s="201">
        <v>17</v>
      </c>
      <c r="B29" s="29" t="s">
        <v>742</v>
      </c>
      <c r="C29" s="200">
        <v>794861</v>
      </c>
    </row>
    <row r="30" spans="1:3" ht="72">
      <c r="A30" s="201">
        <v>18</v>
      </c>
      <c r="B30" s="29" t="s">
        <v>490</v>
      </c>
      <c r="C30" s="200">
        <v>11114600</v>
      </c>
    </row>
    <row r="31" spans="1:3" ht="39" customHeight="1">
      <c r="A31" s="201">
        <v>19</v>
      </c>
      <c r="B31" s="29" t="s">
        <v>741</v>
      </c>
      <c r="C31" s="200">
        <v>77609869</v>
      </c>
    </row>
    <row r="32" spans="1:3" ht="36">
      <c r="A32" s="199">
        <v>20</v>
      </c>
      <c r="B32" s="29" t="s">
        <v>740</v>
      </c>
      <c r="C32" s="200">
        <v>1689721.5</v>
      </c>
    </row>
    <row r="33" spans="1:3" ht="57.75" customHeight="1">
      <c r="A33" s="199">
        <v>21</v>
      </c>
      <c r="B33" s="29" t="s">
        <v>390</v>
      </c>
      <c r="C33" s="200">
        <v>324127.09000000003</v>
      </c>
    </row>
    <row r="34" spans="1:3" ht="56.25" customHeight="1">
      <c r="A34" s="199">
        <v>22</v>
      </c>
      <c r="B34" s="29" t="s">
        <v>739</v>
      </c>
      <c r="C34" s="200">
        <v>32752.48</v>
      </c>
    </row>
    <row r="35" spans="1:3" ht="54">
      <c r="A35" s="199">
        <v>23</v>
      </c>
      <c r="B35" s="29" t="s">
        <v>412</v>
      </c>
      <c r="C35" s="200">
        <v>2460000</v>
      </c>
    </row>
    <row r="36" spans="1:3" ht="76.5" customHeight="1">
      <c r="A36" s="199">
        <v>24</v>
      </c>
      <c r="B36" s="29" t="s">
        <v>738</v>
      </c>
      <c r="C36" s="200">
        <v>3387.08</v>
      </c>
    </row>
    <row r="37" spans="1:3" ht="38.25" customHeight="1">
      <c r="A37" s="199">
        <v>25</v>
      </c>
      <c r="B37" s="29" t="s">
        <v>413</v>
      </c>
      <c r="C37" s="200">
        <v>1865848</v>
      </c>
    </row>
    <row r="38" spans="1:3" ht="54">
      <c r="A38" s="199">
        <v>26</v>
      </c>
      <c r="B38" s="29" t="s">
        <v>447</v>
      </c>
      <c r="C38" s="200">
        <v>14290492.390000001</v>
      </c>
    </row>
    <row r="39" spans="1:3" ht="39.75" customHeight="1">
      <c r="A39" s="199">
        <v>27</v>
      </c>
      <c r="B39" s="29" t="s">
        <v>737</v>
      </c>
      <c r="C39" s="200">
        <v>1021243.89</v>
      </c>
    </row>
    <row r="40" spans="1:3" ht="57.75" customHeight="1">
      <c r="A40" s="199">
        <v>28</v>
      </c>
      <c r="B40" s="29" t="s">
        <v>736</v>
      </c>
      <c r="C40" s="200">
        <v>6226250</v>
      </c>
    </row>
    <row r="41" spans="1:3" ht="57" customHeight="1">
      <c r="A41" s="199">
        <v>29</v>
      </c>
      <c r="B41" s="29" t="s">
        <v>681</v>
      </c>
      <c r="C41" s="200">
        <v>19248247.199999999</v>
      </c>
    </row>
    <row r="42" spans="1:3" ht="74.25" customHeight="1">
      <c r="A42" s="199">
        <v>30</v>
      </c>
      <c r="B42" s="29" t="s">
        <v>682</v>
      </c>
      <c r="C42" s="200">
        <v>3404117</v>
      </c>
    </row>
    <row r="43" spans="1:3" ht="22.5" customHeight="1">
      <c r="A43" s="199">
        <v>31</v>
      </c>
      <c r="B43" s="29" t="s">
        <v>601</v>
      </c>
      <c r="C43" s="200">
        <v>1998463</v>
      </c>
    </row>
    <row r="44" spans="1:3" ht="57.75" customHeight="1">
      <c r="A44" s="199">
        <v>32</v>
      </c>
      <c r="B44" s="29" t="s">
        <v>735</v>
      </c>
      <c r="C44" s="200">
        <v>20592000</v>
      </c>
    </row>
    <row r="45" spans="1:3">
      <c r="A45" s="199"/>
      <c r="B45" s="198" t="s">
        <v>125</v>
      </c>
      <c r="C45" s="99">
        <f>SUM(C13:C44)</f>
        <v>639544735.20000005</v>
      </c>
    </row>
  </sheetData>
  <mergeCells count="4">
    <mergeCell ref="A9:B9"/>
    <mergeCell ref="A10:B10"/>
    <mergeCell ref="B2:C2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B4" zoomScale="87" zoomScaleNormal="100" zoomScaleSheetLayoutView="87" workbookViewId="0">
      <selection activeCell="B18" sqref="B18"/>
    </sheetView>
  </sheetViews>
  <sheetFormatPr defaultRowHeight="18"/>
  <cols>
    <col min="1" max="1" width="5.44140625" style="197" customWidth="1"/>
    <col min="2" max="2" width="116.5546875" style="197" customWidth="1"/>
    <col min="3" max="3" width="18" style="197" customWidth="1"/>
    <col min="4" max="4" width="18" style="206" customWidth="1"/>
  </cols>
  <sheetData>
    <row r="1" spans="1:4">
      <c r="C1" s="234"/>
      <c r="D1" s="229" t="s">
        <v>449</v>
      </c>
    </row>
    <row r="2" spans="1:4">
      <c r="C2" s="230" t="s">
        <v>762</v>
      </c>
      <c r="D2" s="231"/>
    </row>
    <row r="3" spans="1:4">
      <c r="C3" s="234"/>
      <c r="D3" s="229" t="s">
        <v>571</v>
      </c>
    </row>
    <row r="4" spans="1:4">
      <c r="C4" s="230" t="s">
        <v>763</v>
      </c>
      <c r="D4" s="235"/>
    </row>
    <row r="5" spans="1:4">
      <c r="C5" s="234"/>
      <c r="D5" s="229" t="s">
        <v>761</v>
      </c>
    </row>
    <row r="6" spans="1:4">
      <c r="C6" s="234"/>
      <c r="D6" s="229" t="s">
        <v>678</v>
      </c>
    </row>
    <row r="7" spans="1:4">
      <c r="C7" s="234"/>
      <c r="D7" s="229" t="s">
        <v>677</v>
      </c>
    </row>
    <row r="8" spans="1:4">
      <c r="C8" s="234"/>
      <c r="D8" s="229" t="s">
        <v>679</v>
      </c>
    </row>
    <row r="9" spans="1:4">
      <c r="D9" s="77"/>
    </row>
    <row r="10" spans="1:4">
      <c r="D10" s="77"/>
    </row>
    <row r="11" spans="1:4" ht="17.399999999999999">
      <c r="A11" s="216" t="s">
        <v>242</v>
      </c>
      <c r="B11" s="216"/>
      <c r="C11" s="216"/>
      <c r="D11" s="216"/>
    </row>
    <row r="12" spans="1:4">
      <c r="A12" s="217" t="s">
        <v>760</v>
      </c>
      <c r="B12" s="217"/>
      <c r="C12" s="217"/>
      <c r="D12" s="217"/>
    </row>
    <row r="13" spans="1:4">
      <c r="A13" s="208"/>
      <c r="B13" s="208"/>
      <c r="D13" s="66" t="s">
        <v>415</v>
      </c>
    </row>
    <row r="14" spans="1:4" ht="36">
      <c r="A14" s="204" t="s">
        <v>753</v>
      </c>
      <c r="B14" s="25" t="s">
        <v>759</v>
      </c>
      <c r="C14" s="25" t="s">
        <v>450</v>
      </c>
      <c r="D14" s="25" t="s">
        <v>492</v>
      </c>
    </row>
    <row r="15" spans="1:4" ht="54">
      <c r="A15" s="201">
        <v>1</v>
      </c>
      <c r="B15" s="29" t="s">
        <v>750</v>
      </c>
      <c r="C15" s="200">
        <v>2229054.2400000002</v>
      </c>
      <c r="D15" s="200">
        <v>2186840.79</v>
      </c>
    </row>
    <row r="16" spans="1:4" ht="54">
      <c r="A16" s="201">
        <v>2</v>
      </c>
      <c r="B16" s="29" t="s">
        <v>400</v>
      </c>
      <c r="C16" s="200">
        <v>168005</v>
      </c>
      <c r="D16" s="200">
        <v>168005</v>
      </c>
    </row>
    <row r="17" spans="1:4" ht="54">
      <c r="A17" s="201">
        <v>3</v>
      </c>
      <c r="B17" s="29" t="s">
        <v>602</v>
      </c>
      <c r="C17" s="200">
        <v>0</v>
      </c>
      <c r="D17" s="200">
        <v>4367650</v>
      </c>
    </row>
    <row r="18" spans="1:4" ht="36">
      <c r="A18" s="201">
        <v>4</v>
      </c>
      <c r="B18" s="29" t="s">
        <v>747</v>
      </c>
      <c r="C18" s="200">
        <f>577036.94+12846.09</f>
        <v>589883.02999999991</v>
      </c>
      <c r="D18" s="200">
        <f>590972+38265.58</f>
        <v>629237.57999999996</v>
      </c>
    </row>
    <row r="19" spans="1:4" ht="36">
      <c r="A19" s="201">
        <v>5</v>
      </c>
      <c r="B19" s="29" t="s">
        <v>746</v>
      </c>
      <c r="C19" s="200">
        <v>6718314.5599999996</v>
      </c>
      <c r="D19" s="200">
        <v>6718314.5599999996</v>
      </c>
    </row>
    <row r="20" spans="1:4" ht="39.75" customHeight="1">
      <c r="A20" s="24">
        <v>6</v>
      </c>
      <c r="B20" s="29" t="s">
        <v>599</v>
      </c>
      <c r="C20" s="200">
        <v>13041055.74</v>
      </c>
      <c r="D20" s="200">
        <v>13041055.74</v>
      </c>
    </row>
    <row r="21" spans="1:4" ht="39" customHeight="1">
      <c r="A21" s="201">
        <v>7</v>
      </c>
      <c r="B21" s="29" t="s">
        <v>745</v>
      </c>
      <c r="C21" s="200">
        <v>1361162</v>
      </c>
      <c r="D21" s="200">
        <v>1361162</v>
      </c>
    </row>
    <row r="22" spans="1:4" ht="57" customHeight="1">
      <c r="A22" s="201">
        <v>8</v>
      </c>
      <c r="B22" s="29" t="s">
        <v>758</v>
      </c>
      <c r="C22" s="200">
        <v>1348180</v>
      </c>
      <c r="D22" s="200">
        <v>1401668</v>
      </c>
    </row>
    <row r="23" spans="1:4" ht="57" customHeight="1">
      <c r="A23" s="201">
        <v>9</v>
      </c>
      <c r="B23" s="29" t="s">
        <v>743</v>
      </c>
      <c r="C23" s="200">
        <v>248435565</v>
      </c>
      <c r="D23" s="200">
        <v>263114454</v>
      </c>
    </row>
    <row r="24" spans="1:4" ht="36">
      <c r="A24" s="201">
        <v>10</v>
      </c>
      <c r="B24" s="29" t="s">
        <v>742</v>
      </c>
      <c r="C24" s="200">
        <v>802160</v>
      </c>
      <c r="D24" s="200">
        <v>831647</v>
      </c>
    </row>
    <row r="25" spans="1:4" ht="57" customHeight="1">
      <c r="A25" s="201">
        <v>11</v>
      </c>
      <c r="B25" s="29" t="s">
        <v>490</v>
      </c>
      <c r="C25" s="200">
        <v>11114600</v>
      </c>
      <c r="D25" s="200">
        <v>11114600</v>
      </c>
    </row>
    <row r="26" spans="1:4" ht="57.75" customHeight="1">
      <c r="A26" s="201">
        <v>12</v>
      </c>
      <c r="B26" s="29" t="s">
        <v>757</v>
      </c>
      <c r="C26" s="200">
        <v>80717016</v>
      </c>
      <c r="D26" s="200">
        <v>85500343</v>
      </c>
    </row>
    <row r="27" spans="1:4" ht="55.5" customHeight="1">
      <c r="A27" s="201">
        <v>13</v>
      </c>
      <c r="B27" s="29" t="s">
        <v>390</v>
      </c>
      <c r="C27" s="200">
        <v>324127.09000000003</v>
      </c>
      <c r="D27" s="200">
        <v>324127.09000000003</v>
      </c>
    </row>
    <row r="28" spans="1:4" ht="57" customHeight="1">
      <c r="A28" s="201">
        <v>14</v>
      </c>
      <c r="B28" s="207" t="s">
        <v>756</v>
      </c>
      <c r="C28" s="200">
        <v>214169.4</v>
      </c>
      <c r="D28" s="200">
        <v>13368.02</v>
      </c>
    </row>
    <row r="29" spans="1:4" ht="57" customHeight="1">
      <c r="A29" s="201">
        <v>15</v>
      </c>
      <c r="B29" s="207" t="s">
        <v>412</v>
      </c>
      <c r="C29" s="200">
        <v>2460000</v>
      </c>
      <c r="D29" s="200">
        <v>2460000</v>
      </c>
    </row>
    <row r="30" spans="1:4" ht="77.25" customHeight="1">
      <c r="A30" s="201">
        <v>16</v>
      </c>
      <c r="B30" s="207" t="s">
        <v>738</v>
      </c>
      <c r="C30" s="200">
        <v>3387.08</v>
      </c>
      <c r="D30" s="200">
        <v>3387.08</v>
      </c>
    </row>
    <row r="31" spans="1:4" ht="38.25" customHeight="1">
      <c r="A31" s="201">
        <v>17</v>
      </c>
      <c r="B31" s="207" t="s">
        <v>413</v>
      </c>
      <c r="C31" s="200">
        <v>1882931</v>
      </c>
      <c r="D31" s="200">
        <v>1951945</v>
      </c>
    </row>
    <row r="32" spans="1:4" ht="57.75" customHeight="1">
      <c r="A32" s="199">
        <v>18</v>
      </c>
      <c r="B32" s="207" t="s">
        <v>447</v>
      </c>
      <c r="C32" s="200">
        <v>14651384.449999999</v>
      </c>
      <c r="D32" s="200">
        <v>15026713.949999999</v>
      </c>
    </row>
    <row r="33" spans="1:7" ht="55.5" customHeight="1">
      <c r="A33" s="199">
        <v>19</v>
      </c>
      <c r="B33" s="207" t="s">
        <v>737</v>
      </c>
      <c r="C33" s="200">
        <v>1077196.26</v>
      </c>
      <c r="D33" s="200">
        <v>1120283.97</v>
      </c>
    </row>
    <row r="34" spans="1:7" ht="56.25" customHeight="1">
      <c r="A34" s="199">
        <v>20</v>
      </c>
      <c r="B34" s="29" t="s">
        <v>736</v>
      </c>
      <c r="C34" s="200">
        <v>6226250</v>
      </c>
      <c r="D34" s="200">
        <v>6226250</v>
      </c>
    </row>
    <row r="35" spans="1:7" ht="79.5" customHeight="1">
      <c r="A35" s="201">
        <v>21</v>
      </c>
      <c r="B35" s="29" t="s">
        <v>682</v>
      </c>
      <c r="C35" s="200">
        <v>1666179</v>
      </c>
      <c r="D35" s="200">
        <v>1379302</v>
      </c>
    </row>
    <row r="36" spans="1:7" ht="57" customHeight="1">
      <c r="A36" s="201">
        <v>22</v>
      </c>
      <c r="B36" s="29" t="s">
        <v>681</v>
      </c>
      <c r="C36" s="200">
        <v>19248247.199999999</v>
      </c>
      <c r="D36" s="200">
        <v>19248247.199999999</v>
      </c>
      <c r="G36" t="s">
        <v>51</v>
      </c>
    </row>
    <row r="37" spans="1:7" ht="21.75" customHeight="1">
      <c r="A37" s="199">
        <v>23</v>
      </c>
      <c r="B37" s="52" t="s">
        <v>601</v>
      </c>
      <c r="C37" s="200">
        <v>2017233</v>
      </c>
      <c r="D37" s="200">
        <v>2093065</v>
      </c>
    </row>
    <row r="38" spans="1:7" ht="59.25" customHeight="1">
      <c r="A38" s="201">
        <v>24</v>
      </c>
      <c r="B38" s="207" t="s">
        <v>735</v>
      </c>
      <c r="C38" s="200">
        <v>20592000</v>
      </c>
      <c r="D38" s="200">
        <v>20592000</v>
      </c>
    </row>
    <row r="39" spans="1:7">
      <c r="A39" s="201"/>
      <c r="B39" s="201" t="s">
        <v>125</v>
      </c>
      <c r="C39" s="99">
        <f>SUM(C15:C38)</f>
        <v>436888100.04999989</v>
      </c>
      <c r="D39" s="99">
        <f>SUM(D15:D38)</f>
        <v>460873666.97999996</v>
      </c>
    </row>
  </sheetData>
  <mergeCells count="4">
    <mergeCell ref="A11:D11"/>
    <mergeCell ref="A12:D12"/>
    <mergeCell ref="C2:D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0"/>
  <sheetViews>
    <sheetView view="pageBreakPreview" zoomScale="75" zoomScaleNormal="100" zoomScaleSheetLayoutView="75" workbookViewId="0">
      <selection activeCell="F1" sqref="D1:F8"/>
    </sheetView>
  </sheetViews>
  <sheetFormatPr defaultRowHeight="18" outlineLevelRow="7"/>
  <cols>
    <col min="1" max="1" width="78.5546875" style="39" customWidth="1"/>
    <col min="2" max="2" width="6.33203125" style="23" customWidth="1"/>
    <col min="3" max="3" width="6.6640625" style="23" customWidth="1"/>
    <col min="4" max="4" width="15.88671875" style="23" customWidth="1"/>
    <col min="5" max="5" width="6.88671875" style="23" customWidth="1"/>
    <col min="6" max="6" width="19.109375" style="53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D1" s="2"/>
      <c r="E1" s="2"/>
      <c r="F1" s="229" t="s">
        <v>255</v>
      </c>
    </row>
    <row r="2" spans="1:8">
      <c r="D2" s="230" t="s">
        <v>762</v>
      </c>
      <c r="E2" s="231"/>
      <c r="F2" s="231"/>
    </row>
    <row r="3" spans="1:8">
      <c r="D3" s="2"/>
      <c r="E3" s="2"/>
      <c r="F3" s="229" t="s">
        <v>571</v>
      </c>
    </row>
    <row r="4" spans="1:8">
      <c r="D4" s="2"/>
      <c r="E4" s="236" t="s">
        <v>763</v>
      </c>
      <c r="F4" s="236"/>
    </row>
    <row r="5" spans="1:8">
      <c r="D5" s="2"/>
      <c r="E5" s="2"/>
      <c r="F5" s="229" t="s">
        <v>254</v>
      </c>
    </row>
    <row r="6" spans="1:8">
      <c r="D6" s="2"/>
      <c r="E6" s="2"/>
      <c r="F6" s="229" t="s">
        <v>678</v>
      </c>
    </row>
    <row r="7" spans="1:8">
      <c r="D7" s="2"/>
      <c r="E7" s="2"/>
      <c r="F7" s="229" t="s">
        <v>677</v>
      </c>
    </row>
    <row r="8" spans="1:8">
      <c r="D8" s="2"/>
      <c r="E8" s="2"/>
      <c r="F8" s="229" t="s">
        <v>679</v>
      </c>
    </row>
    <row r="9" spans="1:8" s="1" customFormat="1">
      <c r="A9" s="218" t="s">
        <v>241</v>
      </c>
      <c r="B9" s="218"/>
      <c r="C9" s="218"/>
      <c r="D9" s="218"/>
      <c r="E9" s="218"/>
      <c r="F9" s="218"/>
      <c r="G9" s="72"/>
      <c r="H9" s="72"/>
    </row>
    <row r="10" spans="1:8" s="1" customFormat="1">
      <c r="A10" s="217" t="s">
        <v>688</v>
      </c>
      <c r="B10" s="217"/>
      <c r="C10" s="217"/>
      <c r="D10" s="217"/>
      <c r="E10" s="217"/>
      <c r="F10" s="217"/>
      <c r="G10" s="72"/>
      <c r="H10" s="72"/>
    </row>
    <row r="11" spans="1:8" s="1" customFormat="1">
      <c r="A11" s="217" t="s">
        <v>495</v>
      </c>
      <c r="B11" s="217"/>
      <c r="C11" s="217"/>
      <c r="D11" s="217"/>
      <c r="E11" s="217"/>
      <c r="F11" s="217"/>
      <c r="G11" s="72"/>
      <c r="H11" s="72"/>
    </row>
    <row r="12" spans="1:8" s="1" customFormat="1">
      <c r="A12" s="40"/>
      <c r="B12" s="189"/>
      <c r="C12" s="189"/>
      <c r="D12" s="189"/>
      <c r="E12" s="189"/>
      <c r="F12" s="41" t="s">
        <v>415</v>
      </c>
      <c r="G12" s="72"/>
      <c r="H12" s="72"/>
    </row>
    <row r="13" spans="1:8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57" t="s">
        <v>493</v>
      </c>
    </row>
    <row r="14" spans="1:8" s="3" customFormat="1" ht="36">
      <c r="A14" s="46" t="s">
        <v>517</v>
      </c>
      <c r="B14" s="45" t="s">
        <v>523</v>
      </c>
      <c r="C14" s="45" t="s">
        <v>5</v>
      </c>
      <c r="D14" s="45" t="s">
        <v>126</v>
      </c>
      <c r="E14" s="45" t="s">
        <v>6</v>
      </c>
      <c r="F14" s="89">
        <f>F15</f>
        <v>7340861</v>
      </c>
      <c r="G14" s="9"/>
      <c r="H14" s="9"/>
    </row>
    <row r="15" spans="1:8" outlineLevel="1">
      <c r="A15" s="46" t="s">
        <v>7</v>
      </c>
      <c r="B15" s="47" t="s">
        <v>523</v>
      </c>
      <c r="C15" s="47" t="s">
        <v>8</v>
      </c>
      <c r="D15" s="47" t="s">
        <v>126</v>
      </c>
      <c r="E15" s="47" t="s">
        <v>6</v>
      </c>
      <c r="F15" s="85">
        <f>F16+F25</f>
        <v>7340861</v>
      </c>
    </row>
    <row r="16" spans="1:8" ht="39" customHeight="1" outlineLevel="2">
      <c r="A16" s="46" t="s">
        <v>9</v>
      </c>
      <c r="B16" s="47" t="s">
        <v>523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6" outlineLevel="4">
      <c r="A17" s="46" t="s">
        <v>132</v>
      </c>
      <c r="B17" s="47" t="s">
        <v>523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36" outlineLevel="5">
      <c r="A18" s="46" t="s">
        <v>518</v>
      </c>
      <c r="B18" s="47" t="s">
        <v>523</v>
      </c>
      <c r="C18" s="47" t="s">
        <v>10</v>
      </c>
      <c r="D18" s="47" t="s">
        <v>519</v>
      </c>
      <c r="E18" s="47" t="s">
        <v>6</v>
      </c>
      <c r="F18" s="85">
        <f>F19+F21+F23</f>
        <v>6850546</v>
      </c>
    </row>
    <row r="19" spans="1:8" ht="76.5" customHeight="1" outlineLevel="6">
      <c r="A19" s="46" t="s">
        <v>11</v>
      </c>
      <c r="B19" s="47" t="s">
        <v>523</v>
      </c>
      <c r="C19" s="47" t="s">
        <v>10</v>
      </c>
      <c r="D19" s="47" t="s">
        <v>519</v>
      </c>
      <c r="E19" s="47" t="s">
        <v>12</v>
      </c>
      <c r="F19" s="85">
        <f>F20</f>
        <v>6599213</v>
      </c>
    </row>
    <row r="20" spans="1:8" ht="36" outlineLevel="7">
      <c r="A20" s="46" t="s">
        <v>13</v>
      </c>
      <c r="B20" s="47" t="s">
        <v>523</v>
      </c>
      <c r="C20" s="47" t="s">
        <v>10</v>
      </c>
      <c r="D20" s="47" t="s">
        <v>519</v>
      </c>
      <c r="E20" s="47" t="s">
        <v>14</v>
      </c>
      <c r="F20" s="86">
        <v>6599213</v>
      </c>
    </row>
    <row r="21" spans="1:8" ht="36" outlineLevel="6">
      <c r="A21" s="46" t="s">
        <v>15</v>
      </c>
      <c r="B21" s="47" t="s">
        <v>523</v>
      </c>
      <c r="C21" s="47" t="s">
        <v>10</v>
      </c>
      <c r="D21" s="47" t="s">
        <v>519</v>
      </c>
      <c r="E21" s="47" t="s">
        <v>16</v>
      </c>
      <c r="F21" s="85">
        <f>F22</f>
        <v>250333</v>
      </c>
    </row>
    <row r="22" spans="1:8" ht="20.25" customHeight="1" outlineLevel="7">
      <c r="A22" s="46" t="s">
        <v>17</v>
      </c>
      <c r="B22" s="47" t="s">
        <v>523</v>
      </c>
      <c r="C22" s="47" t="s">
        <v>10</v>
      </c>
      <c r="D22" s="47" t="s">
        <v>519</v>
      </c>
      <c r="E22" s="47" t="s">
        <v>18</v>
      </c>
      <c r="F22" s="83">
        <v>250333</v>
      </c>
    </row>
    <row r="23" spans="1:8" outlineLevel="6">
      <c r="A23" s="46" t="s">
        <v>19</v>
      </c>
      <c r="B23" s="47" t="s">
        <v>523</v>
      </c>
      <c r="C23" s="47" t="s">
        <v>10</v>
      </c>
      <c r="D23" s="47" t="s">
        <v>519</v>
      </c>
      <c r="E23" s="47" t="s">
        <v>20</v>
      </c>
      <c r="F23" s="85">
        <f>F24</f>
        <v>1000</v>
      </c>
    </row>
    <row r="24" spans="1:8" outlineLevel="7">
      <c r="A24" s="46" t="s">
        <v>21</v>
      </c>
      <c r="B24" s="47" t="s">
        <v>523</v>
      </c>
      <c r="C24" s="47" t="s">
        <v>10</v>
      </c>
      <c r="D24" s="47" t="s">
        <v>519</v>
      </c>
      <c r="E24" s="47" t="s">
        <v>22</v>
      </c>
      <c r="F24" s="83">
        <v>1000</v>
      </c>
    </row>
    <row r="25" spans="1:8" outlineLevel="2">
      <c r="A25" s="46" t="s">
        <v>23</v>
      </c>
      <c r="B25" s="47" t="s">
        <v>523</v>
      </c>
      <c r="C25" s="47" t="s">
        <v>24</v>
      </c>
      <c r="D25" s="47" t="s">
        <v>126</v>
      </c>
      <c r="E25" s="47" t="s">
        <v>6</v>
      </c>
      <c r="F25" s="85">
        <f>F26+F31</f>
        <v>490315</v>
      </c>
    </row>
    <row r="26" spans="1:8" s="74" customFormat="1" ht="39.75" customHeight="1" outlineLevel="3">
      <c r="A26" s="79" t="s">
        <v>432</v>
      </c>
      <c r="B26" s="47" t="s">
        <v>523</v>
      </c>
      <c r="C26" s="62" t="s">
        <v>24</v>
      </c>
      <c r="D26" s="62" t="s">
        <v>128</v>
      </c>
      <c r="E26" s="62" t="s">
        <v>6</v>
      </c>
      <c r="F26" s="87">
        <f>F27</f>
        <v>31000</v>
      </c>
      <c r="G26" s="75"/>
      <c r="H26" s="75"/>
    </row>
    <row r="27" spans="1:8" ht="39" customHeight="1" outlineLevel="4">
      <c r="A27" s="46" t="s">
        <v>317</v>
      </c>
      <c r="B27" s="47" t="s">
        <v>523</v>
      </c>
      <c r="C27" s="47" t="s">
        <v>24</v>
      </c>
      <c r="D27" s="47" t="s">
        <v>318</v>
      </c>
      <c r="E27" s="47" t="s">
        <v>6</v>
      </c>
      <c r="F27" s="85">
        <f>F28</f>
        <v>31000</v>
      </c>
    </row>
    <row r="28" spans="1:8" outlineLevel="5">
      <c r="A28" s="80" t="s">
        <v>326</v>
      </c>
      <c r="B28" s="47" t="s">
        <v>523</v>
      </c>
      <c r="C28" s="47" t="s">
        <v>24</v>
      </c>
      <c r="D28" s="47" t="s">
        <v>319</v>
      </c>
      <c r="E28" s="47" t="s">
        <v>6</v>
      </c>
      <c r="F28" s="85">
        <f>F29</f>
        <v>31000</v>
      </c>
    </row>
    <row r="29" spans="1:8" ht="36" outlineLevel="6">
      <c r="A29" s="46" t="s">
        <v>15</v>
      </c>
      <c r="B29" s="47" t="s">
        <v>523</v>
      </c>
      <c r="C29" s="47" t="s">
        <v>24</v>
      </c>
      <c r="D29" s="47" t="s">
        <v>319</v>
      </c>
      <c r="E29" s="47" t="s">
        <v>16</v>
      </c>
      <c r="F29" s="85">
        <f>F30</f>
        <v>31000</v>
      </c>
    </row>
    <row r="30" spans="1:8" ht="19.5" customHeight="1" outlineLevel="7">
      <c r="A30" s="46" t="s">
        <v>17</v>
      </c>
      <c r="B30" s="47" t="s">
        <v>523</v>
      </c>
      <c r="C30" s="47" t="s">
        <v>24</v>
      </c>
      <c r="D30" s="47" t="s">
        <v>319</v>
      </c>
      <c r="E30" s="47" t="s">
        <v>18</v>
      </c>
      <c r="F30" s="85">
        <v>31000</v>
      </c>
    </row>
    <row r="31" spans="1:8" s="74" customFormat="1" ht="36.75" customHeight="1" outlineLevel="7">
      <c r="A31" s="73" t="s">
        <v>441</v>
      </c>
      <c r="B31" s="47" t="s">
        <v>523</v>
      </c>
      <c r="C31" s="47" t="s">
        <v>24</v>
      </c>
      <c r="D31" s="62" t="s">
        <v>320</v>
      </c>
      <c r="E31" s="62" t="s">
        <v>6</v>
      </c>
      <c r="F31" s="88">
        <f>F32</f>
        <v>459315</v>
      </c>
      <c r="G31" s="75"/>
      <c r="H31" s="75"/>
    </row>
    <row r="32" spans="1:8" ht="36" outlineLevel="7">
      <c r="A32" s="81" t="s">
        <v>321</v>
      </c>
      <c r="B32" s="47" t="s">
        <v>523</v>
      </c>
      <c r="C32" s="47" t="s">
        <v>24</v>
      </c>
      <c r="D32" s="47" t="s">
        <v>322</v>
      </c>
      <c r="E32" s="47" t="s">
        <v>6</v>
      </c>
      <c r="F32" s="83">
        <f>F33</f>
        <v>459315</v>
      </c>
    </row>
    <row r="33" spans="1:8" ht="39.75" customHeight="1" outlineLevel="5">
      <c r="A33" s="46" t="s">
        <v>25</v>
      </c>
      <c r="B33" s="47" t="s">
        <v>523</v>
      </c>
      <c r="C33" s="47" t="s">
        <v>24</v>
      </c>
      <c r="D33" s="47" t="s">
        <v>334</v>
      </c>
      <c r="E33" s="47" t="s">
        <v>6</v>
      </c>
      <c r="F33" s="85">
        <f>F34</f>
        <v>459315</v>
      </c>
    </row>
    <row r="34" spans="1:8" ht="36" outlineLevel="6">
      <c r="A34" s="46" t="s">
        <v>15</v>
      </c>
      <c r="B34" s="47" t="s">
        <v>523</v>
      </c>
      <c r="C34" s="47" t="s">
        <v>24</v>
      </c>
      <c r="D34" s="47" t="s">
        <v>334</v>
      </c>
      <c r="E34" s="47" t="s">
        <v>16</v>
      </c>
      <c r="F34" s="85">
        <f>F35</f>
        <v>459315</v>
      </c>
    </row>
    <row r="35" spans="1:8" ht="21" customHeight="1" outlineLevel="7">
      <c r="A35" s="46" t="s">
        <v>17</v>
      </c>
      <c r="B35" s="47" t="s">
        <v>523</v>
      </c>
      <c r="C35" s="47" t="s">
        <v>24</v>
      </c>
      <c r="D35" s="47" t="s">
        <v>334</v>
      </c>
      <c r="E35" s="47" t="s">
        <v>18</v>
      </c>
      <c r="F35" s="83">
        <v>459315</v>
      </c>
    </row>
    <row r="36" spans="1:8" s="3" customFormat="1" ht="36">
      <c r="A36" s="46" t="s">
        <v>544</v>
      </c>
      <c r="B36" s="45" t="s">
        <v>524</v>
      </c>
      <c r="C36" s="45" t="s">
        <v>5</v>
      </c>
      <c r="D36" s="45" t="s">
        <v>126</v>
      </c>
      <c r="E36" s="45" t="s">
        <v>6</v>
      </c>
      <c r="F36" s="89">
        <f>F37+F156+F163+F213+F298+F314+F325+F353+F407+F389+F174</f>
        <v>431015451.19</v>
      </c>
      <c r="G36" s="179"/>
      <c r="H36" s="179"/>
    </row>
    <row r="37" spans="1:8" s="74" customFormat="1" outlineLevel="1">
      <c r="A37" s="79" t="s">
        <v>7</v>
      </c>
      <c r="B37" s="62" t="s">
        <v>524</v>
      </c>
      <c r="C37" s="62" t="s">
        <v>8</v>
      </c>
      <c r="D37" s="62" t="s">
        <v>126</v>
      </c>
      <c r="E37" s="62" t="s">
        <v>6</v>
      </c>
      <c r="F37" s="87">
        <f>F38+F43+F50+F56+F66+F61</f>
        <v>100825157.98</v>
      </c>
      <c r="G37" s="75"/>
      <c r="H37" s="75"/>
    </row>
    <row r="38" spans="1:8" ht="36" outlineLevel="2">
      <c r="A38" s="46" t="s">
        <v>28</v>
      </c>
      <c r="B38" s="47" t="s">
        <v>524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6" outlineLevel="3">
      <c r="A39" s="46" t="s">
        <v>132</v>
      </c>
      <c r="B39" s="47" t="s">
        <v>524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>
      <c r="A40" s="46" t="s">
        <v>520</v>
      </c>
      <c r="B40" s="47" t="s">
        <v>524</v>
      </c>
      <c r="C40" s="47" t="s">
        <v>29</v>
      </c>
      <c r="D40" s="47" t="s">
        <v>521</v>
      </c>
      <c r="E40" s="47" t="s">
        <v>6</v>
      </c>
      <c r="F40" s="85">
        <f>F41</f>
        <v>2523500</v>
      </c>
    </row>
    <row r="41" spans="1:8" ht="72" outlineLevel="6">
      <c r="A41" s="46" t="s">
        <v>11</v>
      </c>
      <c r="B41" s="47" t="s">
        <v>524</v>
      </c>
      <c r="C41" s="47" t="s">
        <v>29</v>
      </c>
      <c r="D41" s="47" t="s">
        <v>521</v>
      </c>
      <c r="E41" s="47" t="s">
        <v>12</v>
      </c>
      <c r="F41" s="85">
        <f>F42</f>
        <v>2523500</v>
      </c>
    </row>
    <row r="42" spans="1:8" ht="36" outlineLevel="7">
      <c r="A42" s="46" t="s">
        <v>13</v>
      </c>
      <c r="B42" s="47" t="s">
        <v>524</v>
      </c>
      <c r="C42" s="47" t="s">
        <v>29</v>
      </c>
      <c r="D42" s="47" t="s">
        <v>521</v>
      </c>
      <c r="E42" s="47" t="s">
        <v>14</v>
      </c>
      <c r="F42" s="85">
        <v>2523500</v>
      </c>
    </row>
    <row r="43" spans="1:8" ht="37.5" customHeight="1" outlineLevel="2">
      <c r="A43" s="46" t="s">
        <v>30</v>
      </c>
      <c r="B43" s="47" t="s">
        <v>524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6" outlineLevel="3">
      <c r="A44" s="46" t="s">
        <v>132</v>
      </c>
      <c r="B44" s="47" t="s">
        <v>524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36" outlineLevel="5">
      <c r="A45" s="46" t="s">
        <v>518</v>
      </c>
      <c r="B45" s="47" t="s">
        <v>524</v>
      </c>
      <c r="C45" s="47" t="s">
        <v>31</v>
      </c>
      <c r="D45" s="47" t="s">
        <v>519</v>
      </c>
      <c r="E45" s="47" t="s">
        <v>6</v>
      </c>
      <c r="F45" s="85">
        <f>F46+F48</f>
        <v>24224582</v>
      </c>
    </row>
    <row r="46" spans="1:8" ht="72" outlineLevel="6">
      <c r="A46" s="46" t="s">
        <v>11</v>
      </c>
      <c r="B46" s="47" t="s">
        <v>524</v>
      </c>
      <c r="C46" s="47" t="s">
        <v>31</v>
      </c>
      <c r="D46" s="47" t="s">
        <v>519</v>
      </c>
      <c r="E46" s="47" t="s">
        <v>12</v>
      </c>
      <c r="F46" s="85">
        <f>F47</f>
        <v>24132582</v>
      </c>
    </row>
    <row r="47" spans="1:8" ht="36" outlineLevel="7">
      <c r="A47" s="46" t="s">
        <v>13</v>
      </c>
      <c r="B47" s="47" t="s">
        <v>524</v>
      </c>
      <c r="C47" s="47" t="s">
        <v>31</v>
      </c>
      <c r="D47" s="47" t="s">
        <v>519</v>
      </c>
      <c r="E47" s="47" t="s">
        <v>14</v>
      </c>
      <c r="F47" s="85">
        <v>24132582</v>
      </c>
    </row>
    <row r="48" spans="1:8" ht="36" outlineLevel="6">
      <c r="A48" s="46" t="s">
        <v>15</v>
      </c>
      <c r="B48" s="47" t="s">
        <v>524</v>
      </c>
      <c r="C48" s="47" t="s">
        <v>31</v>
      </c>
      <c r="D48" s="47" t="s">
        <v>519</v>
      </c>
      <c r="E48" s="47" t="s">
        <v>16</v>
      </c>
      <c r="F48" s="85">
        <f>F49</f>
        <v>92000</v>
      </c>
    </row>
    <row r="49" spans="1:6" ht="21" customHeight="1" outlineLevel="7">
      <c r="A49" s="46" t="s">
        <v>17</v>
      </c>
      <c r="B49" s="47" t="s">
        <v>524</v>
      </c>
      <c r="C49" s="47" t="s">
        <v>31</v>
      </c>
      <c r="D49" s="47" t="s">
        <v>519</v>
      </c>
      <c r="E49" s="47" t="s">
        <v>18</v>
      </c>
      <c r="F49" s="85">
        <v>92000</v>
      </c>
    </row>
    <row r="50" spans="1:6" outlineLevel="7">
      <c r="A50" s="46" t="s">
        <v>261</v>
      </c>
      <c r="B50" s="47" t="s">
        <v>524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6" outlineLevel="7">
      <c r="A51" s="46" t="s">
        <v>132</v>
      </c>
      <c r="B51" s="47" t="s">
        <v>524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>
      <c r="A52" s="46" t="s">
        <v>278</v>
      </c>
      <c r="B52" s="47" t="s">
        <v>524</v>
      </c>
      <c r="C52" s="47" t="s">
        <v>262</v>
      </c>
      <c r="D52" s="47" t="s">
        <v>277</v>
      </c>
      <c r="E52" s="47" t="s">
        <v>6</v>
      </c>
      <c r="F52" s="83">
        <f>F53</f>
        <v>32752.48</v>
      </c>
    </row>
    <row r="53" spans="1:6" ht="95.25" customHeight="1" outlineLevel="7">
      <c r="A53" s="46" t="s">
        <v>418</v>
      </c>
      <c r="B53" s="47" t="s">
        <v>524</v>
      </c>
      <c r="C53" s="47" t="s">
        <v>262</v>
      </c>
      <c r="D53" s="47" t="s">
        <v>286</v>
      </c>
      <c r="E53" s="47" t="s">
        <v>6</v>
      </c>
      <c r="F53" s="83">
        <f>F54</f>
        <v>32752.48</v>
      </c>
    </row>
    <row r="54" spans="1:6" ht="36" outlineLevel="7">
      <c r="A54" s="46" t="s">
        <v>15</v>
      </c>
      <c r="B54" s="47" t="s">
        <v>524</v>
      </c>
      <c r="C54" s="47" t="s">
        <v>262</v>
      </c>
      <c r="D54" s="47" t="s">
        <v>286</v>
      </c>
      <c r="E54" s="47" t="s">
        <v>16</v>
      </c>
      <c r="F54" s="83">
        <f>F55</f>
        <v>32752.48</v>
      </c>
    </row>
    <row r="55" spans="1:6" ht="19.5" customHeight="1" outlineLevel="7">
      <c r="A55" s="46" t="s">
        <v>17</v>
      </c>
      <c r="B55" s="47" t="s">
        <v>524</v>
      </c>
      <c r="C55" s="47" t="s">
        <v>262</v>
      </c>
      <c r="D55" s="47" t="s">
        <v>286</v>
      </c>
      <c r="E55" s="47" t="s">
        <v>18</v>
      </c>
      <c r="F55" s="85">
        <v>32752.48</v>
      </c>
    </row>
    <row r="56" spans="1:6" ht="36.75" customHeight="1" outlineLevel="2">
      <c r="A56" s="46" t="s">
        <v>9</v>
      </c>
      <c r="B56" s="47" t="s">
        <v>524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6" outlineLevel="4">
      <c r="A57" s="46" t="s">
        <v>132</v>
      </c>
      <c r="B57" s="47" t="s">
        <v>524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6" outlineLevel="5">
      <c r="A58" s="46" t="s">
        <v>522</v>
      </c>
      <c r="B58" s="47" t="s">
        <v>524</v>
      </c>
      <c r="C58" s="47" t="s">
        <v>10</v>
      </c>
      <c r="D58" s="47" t="s">
        <v>562</v>
      </c>
      <c r="E58" s="47" t="s">
        <v>6</v>
      </c>
      <c r="F58" s="85">
        <f>F59</f>
        <v>769682.14</v>
      </c>
    </row>
    <row r="59" spans="1:6" ht="72" outlineLevel="6">
      <c r="A59" s="46" t="s">
        <v>11</v>
      </c>
      <c r="B59" s="47" t="s">
        <v>524</v>
      </c>
      <c r="C59" s="47" t="s">
        <v>10</v>
      </c>
      <c r="D59" s="47" t="s">
        <v>562</v>
      </c>
      <c r="E59" s="47" t="s">
        <v>12</v>
      </c>
      <c r="F59" s="85">
        <f>F60</f>
        <v>769682.14</v>
      </c>
    </row>
    <row r="60" spans="1:6" ht="36" outlineLevel="7">
      <c r="A60" s="46" t="s">
        <v>13</v>
      </c>
      <c r="B60" s="47" t="s">
        <v>524</v>
      </c>
      <c r="C60" s="47" t="s">
        <v>10</v>
      </c>
      <c r="D60" s="47" t="s">
        <v>562</v>
      </c>
      <c r="E60" s="47" t="s">
        <v>14</v>
      </c>
      <c r="F60" s="85">
        <v>769682.14</v>
      </c>
    </row>
    <row r="61" spans="1:6" outlineLevel="7">
      <c r="A61" s="46" t="s">
        <v>727</v>
      </c>
      <c r="B61" s="47" t="s">
        <v>524</v>
      </c>
      <c r="C61" s="47" t="s">
        <v>724</v>
      </c>
      <c r="D61" s="47" t="s">
        <v>126</v>
      </c>
      <c r="E61" s="47" t="s">
        <v>6</v>
      </c>
      <c r="F61" s="85">
        <f>F62</f>
        <v>572014.66999999993</v>
      </c>
    </row>
    <row r="62" spans="1:6" ht="36" outlineLevel="7">
      <c r="A62" s="46" t="s">
        <v>132</v>
      </c>
      <c r="B62" s="47" t="s">
        <v>524</v>
      </c>
      <c r="C62" s="47" t="s">
        <v>724</v>
      </c>
      <c r="D62" s="47" t="s">
        <v>127</v>
      </c>
      <c r="E62" s="47" t="s">
        <v>6</v>
      </c>
      <c r="F62" s="85">
        <f>F63</f>
        <v>572014.66999999993</v>
      </c>
    </row>
    <row r="63" spans="1:6" ht="36" outlineLevel="7">
      <c r="A63" s="46" t="s">
        <v>726</v>
      </c>
      <c r="B63" s="47" t="s">
        <v>524</v>
      </c>
      <c r="C63" s="47" t="s">
        <v>724</v>
      </c>
      <c r="D63" s="47" t="s">
        <v>564</v>
      </c>
      <c r="E63" s="47" t="s">
        <v>6</v>
      </c>
      <c r="F63" s="85">
        <f>F64</f>
        <v>572014.66999999993</v>
      </c>
    </row>
    <row r="64" spans="1:6" outlineLevel="7">
      <c r="A64" s="46" t="s">
        <v>19</v>
      </c>
      <c r="B64" s="47" t="s">
        <v>524</v>
      </c>
      <c r="C64" s="47" t="s">
        <v>724</v>
      </c>
      <c r="D64" s="47" t="s">
        <v>564</v>
      </c>
      <c r="E64" s="47" t="s">
        <v>20</v>
      </c>
      <c r="F64" s="85">
        <f>F65</f>
        <v>572014.66999999993</v>
      </c>
    </row>
    <row r="65" spans="1:8" outlineLevel="7">
      <c r="A65" s="46" t="s">
        <v>725</v>
      </c>
      <c r="B65" s="47" t="s">
        <v>524</v>
      </c>
      <c r="C65" s="47" t="s">
        <v>724</v>
      </c>
      <c r="D65" s="47" t="s">
        <v>564</v>
      </c>
      <c r="E65" s="47" t="s">
        <v>723</v>
      </c>
      <c r="F65" s="85">
        <f>3646114.67-650000-1478000-151100-1300000+505000</f>
        <v>572014.66999999993</v>
      </c>
    </row>
    <row r="66" spans="1:8" outlineLevel="2">
      <c r="A66" s="46" t="s">
        <v>23</v>
      </c>
      <c r="B66" s="47" t="s">
        <v>524</v>
      </c>
      <c r="C66" s="47" t="s">
        <v>24</v>
      </c>
      <c r="D66" s="47" t="s">
        <v>126</v>
      </c>
      <c r="E66" s="47" t="s">
        <v>6</v>
      </c>
      <c r="F66" s="85">
        <f>F67+F90+F103+F95+F110</f>
        <v>72702626.689999998</v>
      </c>
    </row>
    <row r="67" spans="1:8" s="74" customFormat="1" ht="37.5" customHeight="1" outlineLevel="3">
      <c r="A67" s="79" t="s">
        <v>386</v>
      </c>
      <c r="B67" s="62" t="s">
        <v>524</v>
      </c>
      <c r="C67" s="62" t="s">
        <v>24</v>
      </c>
      <c r="D67" s="62" t="s">
        <v>128</v>
      </c>
      <c r="E67" s="62" t="s">
        <v>6</v>
      </c>
      <c r="F67" s="87">
        <f>F68+F75+F83</f>
        <v>22854795.09</v>
      </c>
      <c r="G67" s="75"/>
      <c r="H67" s="75"/>
    </row>
    <row r="68" spans="1:8" ht="39" customHeight="1" outlineLevel="7">
      <c r="A68" s="46" t="s">
        <v>214</v>
      </c>
      <c r="B68" s="47" t="s">
        <v>524</v>
      </c>
      <c r="C68" s="47" t="s">
        <v>24</v>
      </c>
      <c r="D68" s="47" t="s">
        <v>318</v>
      </c>
      <c r="E68" s="47" t="s">
        <v>6</v>
      </c>
      <c r="F68" s="83">
        <f>F69+F72</f>
        <v>262385</v>
      </c>
    </row>
    <row r="69" spans="1:8" outlineLevel="7">
      <c r="A69" s="46" t="s">
        <v>326</v>
      </c>
      <c r="B69" s="47" t="s">
        <v>524</v>
      </c>
      <c r="C69" s="47" t="s">
        <v>24</v>
      </c>
      <c r="D69" s="47" t="s">
        <v>319</v>
      </c>
      <c r="E69" s="47" t="s">
        <v>6</v>
      </c>
      <c r="F69" s="83">
        <f>F70</f>
        <v>212385</v>
      </c>
    </row>
    <row r="70" spans="1:8" ht="36" outlineLevel="7">
      <c r="A70" s="46" t="s">
        <v>15</v>
      </c>
      <c r="B70" s="47" t="s">
        <v>524</v>
      </c>
      <c r="C70" s="47" t="s">
        <v>24</v>
      </c>
      <c r="D70" s="47" t="s">
        <v>319</v>
      </c>
      <c r="E70" s="47" t="s">
        <v>16</v>
      </c>
      <c r="F70" s="85">
        <f>F71</f>
        <v>212385</v>
      </c>
    </row>
    <row r="71" spans="1:8" ht="21" customHeight="1" outlineLevel="7">
      <c r="A71" s="46" t="s">
        <v>17</v>
      </c>
      <c r="B71" s="47" t="s">
        <v>524</v>
      </c>
      <c r="C71" s="47" t="s">
        <v>24</v>
      </c>
      <c r="D71" s="47" t="s">
        <v>319</v>
      </c>
      <c r="E71" s="47" t="s">
        <v>18</v>
      </c>
      <c r="F71" s="85">
        <v>212385</v>
      </c>
    </row>
    <row r="72" spans="1:8" outlineLevel="7">
      <c r="A72" s="46" t="s">
        <v>327</v>
      </c>
      <c r="B72" s="47" t="s">
        <v>524</v>
      </c>
      <c r="C72" s="47" t="s">
        <v>24</v>
      </c>
      <c r="D72" s="47" t="s">
        <v>328</v>
      </c>
      <c r="E72" s="47" t="s">
        <v>6</v>
      </c>
      <c r="F72" s="83">
        <f>F73</f>
        <v>50000</v>
      </c>
    </row>
    <row r="73" spans="1:8" ht="36" outlineLevel="7">
      <c r="A73" s="46" t="s">
        <v>15</v>
      </c>
      <c r="B73" s="47" t="s">
        <v>524</v>
      </c>
      <c r="C73" s="47" t="s">
        <v>24</v>
      </c>
      <c r="D73" s="47" t="s">
        <v>328</v>
      </c>
      <c r="E73" s="47" t="s">
        <v>16</v>
      </c>
      <c r="F73" s="85">
        <f>F74</f>
        <v>50000</v>
      </c>
    </row>
    <row r="74" spans="1:8" ht="19.5" customHeight="1" outlineLevel="7">
      <c r="A74" s="46" t="s">
        <v>17</v>
      </c>
      <c r="B74" s="47" t="s">
        <v>524</v>
      </c>
      <c r="C74" s="47" t="s">
        <v>24</v>
      </c>
      <c r="D74" s="47" t="s">
        <v>328</v>
      </c>
      <c r="E74" s="47" t="s">
        <v>18</v>
      </c>
      <c r="F74" s="85">
        <v>50000</v>
      </c>
    </row>
    <row r="75" spans="1:8" ht="19.5" customHeight="1" outlineLevel="7">
      <c r="A75" s="46" t="s">
        <v>216</v>
      </c>
      <c r="B75" s="47" t="s">
        <v>524</v>
      </c>
      <c r="C75" s="47" t="s">
        <v>24</v>
      </c>
      <c r="D75" s="47" t="s">
        <v>232</v>
      </c>
      <c r="E75" s="47" t="s">
        <v>6</v>
      </c>
      <c r="F75" s="83">
        <f>F76</f>
        <v>20491310.09</v>
      </c>
    </row>
    <row r="76" spans="1:8" ht="36" outlineLevel="5">
      <c r="A76" s="46" t="s">
        <v>33</v>
      </c>
      <c r="B76" s="47" t="s">
        <v>524</v>
      </c>
      <c r="C76" s="47" t="s">
        <v>24</v>
      </c>
      <c r="D76" s="47" t="s">
        <v>130</v>
      </c>
      <c r="E76" s="47" t="s">
        <v>6</v>
      </c>
      <c r="F76" s="85">
        <f>F77+F79+F81</f>
        <v>20491310.09</v>
      </c>
    </row>
    <row r="77" spans="1:8" ht="72" outlineLevel="6">
      <c r="A77" s="46" t="s">
        <v>11</v>
      </c>
      <c r="B77" s="47" t="s">
        <v>524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8" outlineLevel="7">
      <c r="A78" s="46" t="s">
        <v>34</v>
      </c>
      <c r="B78" s="47" t="s">
        <v>524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8" ht="36" outlineLevel="6">
      <c r="A79" s="46" t="s">
        <v>15</v>
      </c>
      <c r="B79" s="47" t="s">
        <v>524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>
      <c r="A80" s="46" t="s">
        <v>17</v>
      </c>
      <c r="B80" s="47" t="s">
        <v>524</v>
      </c>
      <c r="C80" s="47" t="s">
        <v>24</v>
      </c>
      <c r="D80" s="47" t="s">
        <v>130</v>
      </c>
      <c r="E80" s="47" t="s">
        <v>18</v>
      </c>
      <c r="F80" s="85">
        <v>9999670.0899999999</v>
      </c>
    </row>
    <row r="81" spans="1:8" outlineLevel="6">
      <c r="A81" s="46" t="s">
        <v>19</v>
      </c>
      <c r="B81" s="47" t="s">
        <v>524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>
      <c r="A82" s="46" t="s">
        <v>21</v>
      </c>
      <c r="B82" s="47" t="s">
        <v>524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>
      <c r="A83" s="48" t="s">
        <v>722</v>
      </c>
      <c r="B83" s="47" t="s">
        <v>524</v>
      </c>
      <c r="C83" s="47" t="s">
        <v>24</v>
      </c>
      <c r="D83" s="47" t="s">
        <v>272</v>
      </c>
      <c r="E83" s="47" t="s">
        <v>6</v>
      </c>
      <c r="F83" s="85">
        <f>F84+F87</f>
        <v>2101100</v>
      </c>
    </row>
    <row r="84" spans="1:8" ht="36" outlineLevel="7">
      <c r="A84" s="48" t="s">
        <v>721</v>
      </c>
      <c r="B84" s="47" t="s">
        <v>524</v>
      </c>
      <c r="C84" s="47" t="s">
        <v>24</v>
      </c>
      <c r="D84" s="47" t="s">
        <v>720</v>
      </c>
      <c r="E84" s="47" t="s">
        <v>6</v>
      </c>
      <c r="F84" s="85">
        <f>F85</f>
        <v>650000</v>
      </c>
    </row>
    <row r="85" spans="1:8" ht="36" outlineLevel="7">
      <c r="A85" s="46" t="s">
        <v>15</v>
      </c>
      <c r="B85" s="47" t="s">
        <v>524</v>
      </c>
      <c r="C85" s="47" t="s">
        <v>24</v>
      </c>
      <c r="D85" s="47" t="s">
        <v>719</v>
      </c>
      <c r="E85" s="47" t="s">
        <v>16</v>
      </c>
      <c r="F85" s="85">
        <f>F86</f>
        <v>650000</v>
      </c>
    </row>
    <row r="86" spans="1:8" ht="36" outlineLevel="7">
      <c r="A86" s="46" t="s">
        <v>17</v>
      </c>
      <c r="B86" s="47" t="s">
        <v>524</v>
      </c>
      <c r="C86" s="47" t="s">
        <v>24</v>
      </c>
      <c r="D86" s="47" t="s">
        <v>719</v>
      </c>
      <c r="E86" s="47" t="s">
        <v>18</v>
      </c>
      <c r="F86" s="85">
        <v>650000</v>
      </c>
    </row>
    <row r="87" spans="1:8" ht="36" outlineLevel="7">
      <c r="A87" s="46" t="s">
        <v>718</v>
      </c>
      <c r="B87" s="47" t="s">
        <v>524</v>
      </c>
      <c r="C87" s="47" t="s">
        <v>24</v>
      </c>
      <c r="D87" s="47" t="s">
        <v>717</v>
      </c>
      <c r="E87" s="47" t="s">
        <v>6</v>
      </c>
      <c r="F87" s="85">
        <f>F88</f>
        <v>1451100</v>
      </c>
    </row>
    <row r="88" spans="1:8" ht="36" outlineLevel="7">
      <c r="A88" s="46" t="s">
        <v>15</v>
      </c>
      <c r="B88" s="47" t="s">
        <v>524</v>
      </c>
      <c r="C88" s="47" t="s">
        <v>24</v>
      </c>
      <c r="D88" s="47" t="s">
        <v>717</v>
      </c>
      <c r="E88" s="47" t="s">
        <v>16</v>
      </c>
      <c r="F88" s="85">
        <f>F89</f>
        <v>1451100</v>
      </c>
    </row>
    <row r="89" spans="1:8" ht="36" outlineLevel="7">
      <c r="A89" s="46" t="s">
        <v>17</v>
      </c>
      <c r="B89" s="47" t="s">
        <v>524</v>
      </c>
      <c r="C89" s="47" t="s">
        <v>24</v>
      </c>
      <c r="D89" s="47" t="s">
        <v>717</v>
      </c>
      <c r="E89" s="47" t="s">
        <v>18</v>
      </c>
      <c r="F89" s="85">
        <v>1451100</v>
      </c>
    </row>
    <row r="90" spans="1:8" s="74" customFormat="1" ht="36" outlineLevel="7">
      <c r="A90" s="79" t="s">
        <v>440</v>
      </c>
      <c r="B90" s="62" t="s">
        <v>524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>
      <c r="A91" s="46" t="s">
        <v>329</v>
      </c>
      <c r="B91" s="47" t="s">
        <v>524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6" outlineLevel="7">
      <c r="A92" s="46" t="s">
        <v>330</v>
      </c>
      <c r="B92" s="47" t="s">
        <v>524</v>
      </c>
      <c r="C92" s="47" t="s">
        <v>24</v>
      </c>
      <c r="D92" s="47" t="s">
        <v>331</v>
      </c>
      <c r="E92" s="47" t="s">
        <v>6</v>
      </c>
      <c r="F92" s="85">
        <f>F93</f>
        <v>50000</v>
      </c>
    </row>
    <row r="93" spans="1:8" ht="36" outlineLevel="7">
      <c r="A93" s="46" t="s">
        <v>15</v>
      </c>
      <c r="B93" s="47" t="s">
        <v>524</v>
      </c>
      <c r="C93" s="47" t="s">
        <v>24</v>
      </c>
      <c r="D93" s="47" t="s">
        <v>331</v>
      </c>
      <c r="E93" s="47" t="s">
        <v>16</v>
      </c>
      <c r="F93" s="85">
        <f>F94</f>
        <v>50000</v>
      </c>
    </row>
    <row r="94" spans="1:8" ht="21" customHeight="1" outlineLevel="7">
      <c r="A94" s="46" t="s">
        <v>17</v>
      </c>
      <c r="B94" s="47" t="s">
        <v>524</v>
      </c>
      <c r="C94" s="47" t="s">
        <v>24</v>
      </c>
      <c r="D94" s="47" t="s">
        <v>331</v>
      </c>
      <c r="E94" s="47" t="s">
        <v>18</v>
      </c>
      <c r="F94" s="85">
        <v>50000</v>
      </c>
    </row>
    <row r="95" spans="1:8" s="74" customFormat="1" ht="38.25" customHeight="1" outlineLevel="7">
      <c r="A95" s="79" t="s">
        <v>441</v>
      </c>
      <c r="B95" s="62" t="s">
        <v>524</v>
      </c>
      <c r="C95" s="62" t="s">
        <v>24</v>
      </c>
      <c r="D95" s="62" t="s">
        <v>320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>
      <c r="A96" s="49" t="s">
        <v>332</v>
      </c>
      <c r="B96" s="47" t="s">
        <v>524</v>
      </c>
      <c r="C96" s="47" t="s">
        <v>24</v>
      </c>
      <c r="D96" s="47" t="s">
        <v>322</v>
      </c>
      <c r="E96" s="47" t="s">
        <v>6</v>
      </c>
      <c r="F96" s="85">
        <f>F97+F100</f>
        <v>1932970</v>
      </c>
    </row>
    <row r="97" spans="1:8" ht="37.5" customHeight="1" outlineLevel="7">
      <c r="A97" s="49" t="s">
        <v>333</v>
      </c>
      <c r="B97" s="47" t="s">
        <v>524</v>
      </c>
      <c r="C97" s="47" t="s">
        <v>24</v>
      </c>
      <c r="D97" s="47" t="s">
        <v>334</v>
      </c>
      <c r="E97" s="47" t="s">
        <v>6</v>
      </c>
      <c r="F97" s="85">
        <f>F98</f>
        <v>1890470</v>
      </c>
    </row>
    <row r="98" spans="1:8" ht="36" outlineLevel="7">
      <c r="A98" s="46" t="s">
        <v>15</v>
      </c>
      <c r="B98" s="47" t="s">
        <v>524</v>
      </c>
      <c r="C98" s="47" t="s">
        <v>24</v>
      </c>
      <c r="D98" s="47" t="s">
        <v>334</v>
      </c>
      <c r="E98" s="47" t="s">
        <v>16</v>
      </c>
      <c r="F98" s="85">
        <f>F99</f>
        <v>1890470</v>
      </c>
    </row>
    <row r="99" spans="1:8" ht="18.75" customHeight="1" outlineLevel="7">
      <c r="A99" s="46" t="s">
        <v>17</v>
      </c>
      <c r="B99" s="47" t="s">
        <v>524</v>
      </c>
      <c r="C99" s="47" t="s">
        <v>24</v>
      </c>
      <c r="D99" s="47" t="s">
        <v>334</v>
      </c>
      <c r="E99" s="47" t="s">
        <v>18</v>
      </c>
      <c r="F99" s="85">
        <v>1890470</v>
      </c>
    </row>
    <row r="100" spans="1:8" ht="36" outlineLevel="7">
      <c r="A100" s="49" t="s">
        <v>335</v>
      </c>
      <c r="B100" s="47" t="s">
        <v>524</v>
      </c>
      <c r="C100" s="47" t="s">
        <v>24</v>
      </c>
      <c r="D100" s="47" t="s">
        <v>323</v>
      </c>
      <c r="E100" s="47" t="s">
        <v>6</v>
      </c>
      <c r="F100" s="85">
        <f>F101</f>
        <v>42500</v>
      </c>
    </row>
    <row r="101" spans="1:8" ht="36" outlineLevel="7">
      <c r="A101" s="46" t="s">
        <v>15</v>
      </c>
      <c r="B101" s="47" t="s">
        <v>524</v>
      </c>
      <c r="C101" s="47" t="s">
        <v>24</v>
      </c>
      <c r="D101" s="47" t="s">
        <v>323</v>
      </c>
      <c r="E101" s="47" t="s">
        <v>16</v>
      </c>
      <c r="F101" s="85">
        <f>F102</f>
        <v>42500</v>
      </c>
    </row>
    <row r="102" spans="1:8" ht="19.5" customHeight="1" outlineLevel="7">
      <c r="A102" s="46" t="s">
        <v>17</v>
      </c>
      <c r="B102" s="47" t="s">
        <v>524</v>
      </c>
      <c r="C102" s="47" t="s">
        <v>24</v>
      </c>
      <c r="D102" s="47" t="s">
        <v>323</v>
      </c>
      <c r="E102" s="47" t="s">
        <v>18</v>
      </c>
      <c r="F102" s="85">
        <v>42500</v>
      </c>
    </row>
    <row r="103" spans="1:8" s="74" customFormat="1" ht="54" outlineLevel="7">
      <c r="A103" s="79" t="s">
        <v>387</v>
      </c>
      <c r="B103" s="62" t="s">
        <v>524</v>
      </c>
      <c r="C103" s="62" t="s">
        <v>24</v>
      </c>
      <c r="D103" s="62" t="s">
        <v>336</v>
      </c>
      <c r="E103" s="62" t="s">
        <v>6</v>
      </c>
      <c r="F103" s="87">
        <f>F104</f>
        <v>4539792.16</v>
      </c>
      <c r="G103" s="75"/>
      <c r="H103" s="75"/>
    </row>
    <row r="104" spans="1:8" ht="36" outlineLevel="7">
      <c r="A104" s="46" t="s">
        <v>215</v>
      </c>
      <c r="B104" s="47" t="s">
        <v>524</v>
      </c>
      <c r="C104" s="47" t="s">
        <v>24</v>
      </c>
      <c r="D104" s="47" t="s">
        <v>337</v>
      </c>
      <c r="E104" s="47" t="s">
        <v>6</v>
      </c>
      <c r="F104" s="85">
        <f>F105</f>
        <v>4539792.16</v>
      </c>
    </row>
    <row r="105" spans="1:8" ht="54" outlineLevel="5">
      <c r="A105" s="46" t="s">
        <v>32</v>
      </c>
      <c r="B105" s="47" t="s">
        <v>524</v>
      </c>
      <c r="C105" s="47" t="s">
        <v>24</v>
      </c>
      <c r="D105" s="47" t="s">
        <v>338</v>
      </c>
      <c r="E105" s="47" t="s">
        <v>6</v>
      </c>
      <c r="F105" s="85">
        <f>F106+F108</f>
        <v>4539792.16</v>
      </c>
    </row>
    <row r="106" spans="1:8" ht="36" outlineLevel="6">
      <c r="A106" s="46" t="s">
        <v>15</v>
      </c>
      <c r="B106" s="47" t="s">
        <v>524</v>
      </c>
      <c r="C106" s="47" t="s">
        <v>24</v>
      </c>
      <c r="D106" s="47" t="s">
        <v>338</v>
      </c>
      <c r="E106" s="47" t="s">
        <v>16</v>
      </c>
      <c r="F106" s="85">
        <f>F107</f>
        <v>4399792.16</v>
      </c>
    </row>
    <row r="107" spans="1:8" ht="20.25" customHeight="1" outlineLevel="7">
      <c r="A107" s="46" t="s">
        <v>17</v>
      </c>
      <c r="B107" s="47" t="s">
        <v>524</v>
      </c>
      <c r="C107" s="47" t="s">
        <v>24</v>
      </c>
      <c r="D107" s="47" t="s">
        <v>338</v>
      </c>
      <c r="E107" s="47" t="s">
        <v>18</v>
      </c>
      <c r="F107" s="85">
        <f>4468792.16-69000</f>
        <v>4399792.16</v>
      </c>
    </row>
    <row r="108" spans="1:8" outlineLevel="6">
      <c r="A108" s="46" t="s">
        <v>19</v>
      </c>
      <c r="B108" s="47" t="s">
        <v>524</v>
      </c>
      <c r="C108" s="47" t="s">
        <v>24</v>
      </c>
      <c r="D108" s="47" t="s">
        <v>338</v>
      </c>
      <c r="E108" s="47" t="s">
        <v>20</v>
      </c>
      <c r="F108" s="85">
        <f>F109</f>
        <v>140000</v>
      </c>
    </row>
    <row r="109" spans="1:8" outlineLevel="7">
      <c r="A109" s="46" t="s">
        <v>21</v>
      </c>
      <c r="B109" s="47" t="s">
        <v>524</v>
      </c>
      <c r="C109" s="47" t="s">
        <v>24</v>
      </c>
      <c r="D109" s="47" t="s">
        <v>338</v>
      </c>
      <c r="E109" s="47" t="s">
        <v>22</v>
      </c>
      <c r="F109" s="85">
        <v>140000</v>
      </c>
    </row>
    <row r="110" spans="1:8" ht="36" outlineLevel="3">
      <c r="A110" s="46" t="s">
        <v>132</v>
      </c>
      <c r="B110" s="47" t="s">
        <v>524</v>
      </c>
      <c r="C110" s="47" t="s">
        <v>24</v>
      </c>
      <c r="D110" s="47" t="s">
        <v>127</v>
      </c>
      <c r="E110" s="47" t="s">
        <v>6</v>
      </c>
      <c r="F110" s="85">
        <f>F127+F119+F111+F124+F116</f>
        <v>43325069.440000005</v>
      </c>
    </row>
    <row r="111" spans="1:8" ht="36" outlineLevel="5">
      <c r="A111" s="46" t="s">
        <v>518</v>
      </c>
      <c r="B111" s="47" t="s">
        <v>524</v>
      </c>
      <c r="C111" s="47" t="s">
        <v>24</v>
      </c>
      <c r="D111" s="47" t="s">
        <v>519</v>
      </c>
      <c r="E111" s="47" t="s">
        <v>6</v>
      </c>
      <c r="F111" s="85">
        <f>F112+F114</f>
        <v>34217347</v>
      </c>
    </row>
    <row r="112" spans="1:8" ht="72" outlineLevel="6">
      <c r="A112" s="46" t="s">
        <v>11</v>
      </c>
      <c r="B112" s="47" t="s">
        <v>524</v>
      </c>
      <c r="C112" s="47" t="s">
        <v>24</v>
      </c>
      <c r="D112" s="47" t="s">
        <v>519</v>
      </c>
      <c r="E112" s="47" t="s">
        <v>12</v>
      </c>
      <c r="F112" s="85">
        <f>F113</f>
        <v>34197347</v>
      </c>
    </row>
    <row r="113" spans="1:6" ht="36" outlineLevel="7">
      <c r="A113" s="46" t="s">
        <v>13</v>
      </c>
      <c r="B113" s="47" t="s">
        <v>524</v>
      </c>
      <c r="C113" s="47" t="s">
        <v>24</v>
      </c>
      <c r="D113" s="47" t="s">
        <v>519</v>
      </c>
      <c r="E113" s="47" t="s">
        <v>14</v>
      </c>
      <c r="F113" s="85">
        <v>34197347</v>
      </c>
    </row>
    <row r="114" spans="1:6" ht="36" outlineLevel="7">
      <c r="A114" s="46" t="s">
        <v>15</v>
      </c>
      <c r="B114" s="47" t="s">
        <v>524</v>
      </c>
      <c r="C114" s="47" t="s">
        <v>24</v>
      </c>
      <c r="D114" s="47" t="s">
        <v>519</v>
      </c>
      <c r="E114" s="47" t="s">
        <v>16</v>
      </c>
      <c r="F114" s="83">
        <f>F115</f>
        <v>20000</v>
      </c>
    </row>
    <row r="115" spans="1:6" ht="18.75" customHeight="1" outlineLevel="7">
      <c r="A115" s="46" t="s">
        <v>17</v>
      </c>
      <c r="B115" s="47" t="s">
        <v>524</v>
      </c>
      <c r="C115" s="47" t="s">
        <v>24</v>
      </c>
      <c r="D115" s="47" t="s">
        <v>519</v>
      </c>
      <c r="E115" s="47" t="s">
        <v>18</v>
      </c>
      <c r="F115" s="85">
        <f>20000</f>
        <v>20000</v>
      </c>
    </row>
    <row r="116" spans="1:6" ht="39" customHeight="1" outlineLevel="7">
      <c r="A116" s="46" t="s">
        <v>716</v>
      </c>
      <c r="B116" s="47" t="s">
        <v>524</v>
      </c>
      <c r="C116" s="47" t="s">
        <v>24</v>
      </c>
      <c r="D116" s="47" t="s">
        <v>714</v>
      </c>
      <c r="E116" s="47" t="s">
        <v>6</v>
      </c>
      <c r="F116" s="85">
        <f>F117</f>
        <v>286210.34000000003</v>
      </c>
    </row>
    <row r="117" spans="1:6" ht="18.75" customHeight="1" outlineLevel="7">
      <c r="A117" s="46" t="s">
        <v>19</v>
      </c>
      <c r="B117" s="47" t="s">
        <v>524</v>
      </c>
      <c r="C117" s="47" t="s">
        <v>24</v>
      </c>
      <c r="D117" s="47" t="s">
        <v>714</v>
      </c>
      <c r="E117" s="47" t="s">
        <v>20</v>
      </c>
      <c r="F117" s="85">
        <f>F118</f>
        <v>286210.34000000003</v>
      </c>
    </row>
    <row r="118" spans="1:6" ht="18.75" customHeight="1" outlineLevel="7">
      <c r="A118" s="46" t="s">
        <v>715</v>
      </c>
      <c r="B118" s="47" t="s">
        <v>524</v>
      </c>
      <c r="C118" s="47" t="s">
        <v>24</v>
      </c>
      <c r="D118" s="47" t="s">
        <v>714</v>
      </c>
      <c r="E118" s="47" t="s">
        <v>22</v>
      </c>
      <c r="F118" s="85">
        <v>286210.34000000003</v>
      </c>
    </row>
    <row r="119" spans="1:6" ht="36" customHeight="1" outlineLevel="7">
      <c r="A119" s="48" t="s">
        <v>624</v>
      </c>
      <c r="B119" s="47" t="s">
        <v>524</v>
      </c>
      <c r="C119" s="47" t="s">
        <v>24</v>
      </c>
      <c r="D119" s="47" t="s">
        <v>625</v>
      </c>
      <c r="E119" s="47" t="s">
        <v>6</v>
      </c>
      <c r="F119" s="85">
        <f>F120+F122</f>
        <v>1519678.9</v>
      </c>
    </row>
    <row r="120" spans="1:6" ht="18.75" customHeight="1" outlineLevel="7">
      <c r="A120" s="46" t="s">
        <v>15</v>
      </c>
      <c r="B120" s="47" t="s">
        <v>524</v>
      </c>
      <c r="C120" s="47" t="s">
        <v>24</v>
      </c>
      <c r="D120" s="47" t="s">
        <v>625</v>
      </c>
      <c r="E120" s="47" t="s">
        <v>16</v>
      </c>
      <c r="F120" s="85">
        <f>F121</f>
        <v>153000</v>
      </c>
    </row>
    <row r="121" spans="1:6" ht="18.75" customHeight="1" outlineLevel="7">
      <c r="A121" s="46" t="s">
        <v>17</v>
      </c>
      <c r="B121" s="47" t="s">
        <v>524</v>
      </c>
      <c r="C121" s="47" t="s">
        <v>24</v>
      </c>
      <c r="D121" s="47" t="s">
        <v>625</v>
      </c>
      <c r="E121" s="47" t="s">
        <v>18</v>
      </c>
      <c r="F121" s="85">
        <v>153000</v>
      </c>
    </row>
    <row r="122" spans="1:6" ht="18.75" customHeight="1" outlineLevel="7">
      <c r="A122" s="46" t="s">
        <v>90</v>
      </c>
      <c r="B122" s="47" t="s">
        <v>524</v>
      </c>
      <c r="C122" s="47" t="s">
        <v>24</v>
      </c>
      <c r="D122" s="47" t="s">
        <v>625</v>
      </c>
      <c r="E122" s="47" t="s">
        <v>91</v>
      </c>
      <c r="F122" s="85">
        <f>F123</f>
        <v>1366678.9</v>
      </c>
    </row>
    <row r="123" spans="1:6" ht="38.25" customHeight="1" outlineLevel="7">
      <c r="A123" s="46" t="s">
        <v>97</v>
      </c>
      <c r="B123" s="47" t="s">
        <v>524</v>
      </c>
      <c r="C123" s="47" t="s">
        <v>24</v>
      </c>
      <c r="D123" s="47" t="s">
        <v>625</v>
      </c>
      <c r="E123" s="47" t="s">
        <v>98</v>
      </c>
      <c r="F123" s="85">
        <v>1366678.9</v>
      </c>
    </row>
    <row r="124" spans="1:6" ht="19.5" customHeight="1" outlineLevel="7">
      <c r="A124" s="46" t="s">
        <v>527</v>
      </c>
      <c r="B124" s="47" t="s">
        <v>524</v>
      </c>
      <c r="C124" s="47" t="s">
        <v>24</v>
      </c>
      <c r="D124" s="47" t="s">
        <v>526</v>
      </c>
      <c r="E124" s="47" t="s">
        <v>6</v>
      </c>
      <c r="F124" s="83">
        <f>F125</f>
        <v>200000</v>
      </c>
    </row>
    <row r="125" spans="1:6" ht="36" outlineLevel="7">
      <c r="A125" s="46" t="s">
        <v>15</v>
      </c>
      <c r="B125" s="47" t="s">
        <v>524</v>
      </c>
      <c r="C125" s="47" t="s">
        <v>24</v>
      </c>
      <c r="D125" s="47" t="s">
        <v>526</v>
      </c>
      <c r="E125" s="47" t="s">
        <v>16</v>
      </c>
      <c r="F125" s="83">
        <f>F126</f>
        <v>200000</v>
      </c>
    </row>
    <row r="126" spans="1:6" ht="20.25" customHeight="1" outlineLevel="7">
      <c r="A126" s="46" t="s">
        <v>17</v>
      </c>
      <c r="B126" s="47" t="s">
        <v>524</v>
      </c>
      <c r="C126" s="47" t="s">
        <v>24</v>
      </c>
      <c r="D126" s="47" t="s">
        <v>526</v>
      </c>
      <c r="E126" s="47" t="s">
        <v>18</v>
      </c>
      <c r="F126" s="85">
        <v>200000</v>
      </c>
    </row>
    <row r="127" spans="1:6" outlineLevel="3">
      <c r="A127" s="46" t="s">
        <v>278</v>
      </c>
      <c r="B127" s="47" t="s">
        <v>524</v>
      </c>
      <c r="C127" s="47" t="s">
        <v>24</v>
      </c>
      <c r="D127" s="47" t="s">
        <v>277</v>
      </c>
      <c r="E127" s="47" t="s">
        <v>6</v>
      </c>
      <c r="F127" s="85">
        <f>F128+F151+F131+F136+F141+F146</f>
        <v>7101833.2000000002</v>
      </c>
    </row>
    <row r="128" spans="1:6" outlineLevel="3">
      <c r="A128" s="46" t="s">
        <v>600</v>
      </c>
      <c r="B128" s="47" t="s">
        <v>524</v>
      </c>
      <c r="C128" s="47" t="s">
        <v>24</v>
      </c>
      <c r="D128" s="47" t="s">
        <v>603</v>
      </c>
      <c r="E128" s="47" t="s">
        <v>6</v>
      </c>
      <c r="F128" s="85">
        <f>F129</f>
        <v>307152</v>
      </c>
    </row>
    <row r="129" spans="1:6" ht="36" outlineLevel="3">
      <c r="A129" s="46" t="s">
        <v>15</v>
      </c>
      <c r="B129" s="47" t="s">
        <v>524</v>
      </c>
      <c r="C129" s="47" t="s">
        <v>24</v>
      </c>
      <c r="D129" s="47" t="s">
        <v>603</v>
      </c>
      <c r="E129" s="47" t="s">
        <v>16</v>
      </c>
      <c r="F129" s="85">
        <f>F130</f>
        <v>307152</v>
      </c>
    </row>
    <row r="130" spans="1:6" ht="36" outlineLevel="3">
      <c r="A130" s="46" t="s">
        <v>17</v>
      </c>
      <c r="B130" s="47" t="s">
        <v>524</v>
      </c>
      <c r="C130" s="47" t="s">
        <v>24</v>
      </c>
      <c r="D130" s="47" t="s">
        <v>603</v>
      </c>
      <c r="E130" s="47" t="s">
        <v>18</v>
      </c>
      <c r="F130" s="85">
        <v>307152</v>
      </c>
    </row>
    <row r="131" spans="1:6" ht="56.25" customHeight="1" outlineLevel="7">
      <c r="A131" s="29" t="s">
        <v>419</v>
      </c>
      <c r="B131" s="47" t="s">
        <v>524</v>
      </c>
      <c r="C131" s="47" t="s">
        <v>24</v>
      </c>
      <c r="D131" s="47" t="s">
        <v>279</v>
      </c>
      <c r="E131" s="47" t="s">
        <v>6</v>
      </c>
      <c r="F131" s="85">
        <f>F132+F134</f>
        <v>1395192</v>
      </c>
    </row>
    <row r="132" spans="1:6" ht="72" outlineLevel="7">
      <c r="A132" s="46" t="s">
        <v>11</v>
      </c>
      <c r="B132" s="47" t="s">
        <v>524</v>
      </c>
      <c r="C132" s="47" t="s">
        <v>24</v>
      </c>
      <c r="D132" s="47" t="s">
        <v>279</v>
      </c>
      <c r="E132" s="47" t="s">
        <v>12</v>
      </c>
      <c r="F132" s="85">
        <f>F133</f>
        <v>1380192</v>
      </c>
    </row>
    <row r="133" spans="1:6" ht="36" outlineLevel="7">
      <c r="A133" s="46" t="s">
        <v>13</v>
      </c>
      <c r="B133" s="47" t="s">
        <v>524</v>
      </c>
      <c r="C133" s="47" t="s">
        <v>24</v>
      </c>
      <c r="D133" s="47" t="s">
        <v>279</v>
      </c>
      <c r="E133" s="47" t="s">
        <v>14</v>
      </c>
      <c r="F133" s="85">
        <f>1346162+34030</f>
        <v>1380192</v>
      </c>
    </row>
    <row r="134" spans="1:6" ht="36" outlineLevel="7">
      <c r="A134" s="46" t="s">
        <v>15</v>
      </c>
      <c r="B134" s="47" t="s">
        <v>524</v>
      </c>
      <c r="C134" s="47" t="s">
        <v>24</v>
      </c>
      <c r="D134" s="47" t="s">
        <v>279</v>
      </c>
      <c r="E134" s="47" t="s">
        <v>16</v>
      </c>
      <c r="F134" s="85">
        <f>F135</f>
        <v>15000</v>
      </c>
    </row>
    <row r="135" spans="1:6" ht="20.25" customHeight="1" outlineLevel="7">
      <c r="A135" s="46" t="s">
        <v>17</v>
      </c>
      <c r="B135" s="47" t="s">
        <v>524</v>
      </c>
      <c r="C135" s="47" t="s">
        <v>24</v>
      </c>
      <c r="D135" s="47" t="s">
        <v>279</v>
      </c>
      <c r="E135" s="47" t="s">
        <v>18</v>
      </c>
      <c r="F135" s="85">
        <v>15000</v>
      </c>
    </row>
    <row r="136" spans="1:6" outlineLevel="7">
      <c r="A136" s="29" t="s">
        <v>601</v>
      </c>
      <c r="B136" s="47" t="s">
        <v>524</v>
      </c>
      <c r="C136" s="47" t="s">
        <v>24</v>
      </c>
      <c r="D136" s="47" t="s">
        <v>604</v>
      </c>
      <c r="E136" s="47" t="s">
        <v>6</v>
      </c>
      <c r="F136" s="85">
        <f>F137+F139</f>
        <v>1998463</v>
      </c>
    </row>
    <row r="137" spans="1:6" ht="72" outlineLevel="7">
      <c r="A137" s="46" t="s">
        <v>11</v>
      </c>
      <c r="B137" s="47" t="s">
        <v>524</v>
      </c>
      <c r="C137" s="47" t="s">
        <v>24</v>
      </c>
      <c r="D137" s="47" t="s">
        <v>604</v>
      </c>
      <c r="E137" s="47" t="s">
        <v>12</v>
      </c>
      <c r="F137" s="85">
        <f>F138</f>
        <v>1983463</v>
      </c>
    </row>
    <row r="138" spans="1:6" ht="36" outlineLevel="7">
      <c r="A138" s="46" t="s">
        <v>13</v>
      </c>
      <c r="B138" s="47" t="s">
        <v>524</v>
      </c>
      <c r="C138" s="47" t="s">
        <v>24</v>
      </c>
      <c r="D138" s="47" t="s">
        <v>604</v>
      </c>
      <c r="E138" s="47" t="s">
        <v>14</v>
      </c>
      <c r="F138" s="85">
        <v>1983463</v>
      </c>
    </row>
    <row r="139" spans="1:6" ht="36" outlineLevel="7">
      <c r="A139" s="46" t="s">
        <v>15</v>
      </c>
      <c r="B139" s="47" t="s">
        <v>524</v>
      </c>
      <c r="C139" s="47" t="s">
        <v>24</v>
      </c>
      <c r="D139" s="47" t="s">
        <v>604</v>
      </c>
      <c r="E139" s="47" t="s">
        <v>16</v>
      </c>
      <c r="F139" s="85">
        <f>F140</f>
        <v>15000</v>
      </c>
    </row>
    <row r="140" spans="1:6" ht="21" customHeight="1" outlineLevel="7">
      <c r="A140" s="46" t="s">
        <v>17</v>
      </c>
      <c r="B140" s="47" t="s">
        <v>524</v>
      </c>
      <c r="C140" s="47" t="s">
        <v>24</v>
      </c>
      <c r="D140" s="47" t="s">
        <v>604</v>
      </c>
      <c r="E140" s="47" t="s">
        <v>18</v>
      </c>
      <c r="F140" s="85">
        <v>15000</v>
      </c>
    </row>
    <row r="141" spans="1:6" ht="56.25" customHeight="1" outlineLevel="7">
      <c r="A141" s="29" t="s">
        <v>389</v>
      </c>
      <c r="B141" s="47" t="s">
        <v>524</v>
      </c>
      <c r="C141" s="47" t="s">
        <v>24</v>
      </c>
      <c r="D141" s="47" t="s">
        <v>280</v>
      </c>
      <c r="E141" s="47" t="s">
        <v>6</v>
      </c>
      <c r="F141" s="85">
        <f>F142+F144</f>
        <v>794861</v>
      </c>
    </row>
    <row r="142" spans="1:6" ht="72" outlineLevel="7">
      <c r="A142" s="46" t="s">
        <v>11</v>
      </c>
      <c r="B142" s="47" t="s">
        <v>524</v>
      </c>
      <c r="C142" s="47" t="s">
        <v>24</v>
      </c>
      <c r="D142" s="47" t="s">
        <v>280</v>
      </c>
      <c r="E142" s="47" t="s">
        <v>12</v>
      </c>
      <c r="F142" s="85">
        <f>F143</f>
        <v>749861</v>
      </c>
    </row>
    <row r="143" spans="1:6" ht="36" outlineLevel="7">
      <c r="A143" s="46" t="s">
        <v>13</v>
      </c>
      <c r="B143" s="47" t="s">
        <v>524</v>
      </c>
      <c r="C143" s="47" t="s">
        <v>24</v>
      </c>
      <c r="D143" s="47" t="s">
        <v>280</v>
      </c>
      <c r="E143" s="47" t="s">
        <v>14</v>
      </c>
      <c r="F143" s="85">
        <v>749861</v>
      </c>
    </row>
    <row r="144" spans="1:6" ht="36" outlineLevel="7">
      <c r="A144" s="46" t="s">
        <v>15</v>
      </c>
      <c r="B144" s="47" t="s">
        <v>524</v>
      </c>
      <c r="C144" s="47" t="s">
        <v>24</v>
      </c>
      <c r="D144" s="47" t="s">
        <v>280</v>
      </c>
      <c r="E144" s="47" t="s">
        <v>16</v>
      </c>
      <c r="F144" s="85">
        <f>F145</f>
        <v>45000</v>
      </c>
    </row>
    <row r="145" spans="1:6" ht="21" customHeight="1" outlineLevel="7">
      <c r="A145" s="46" t="s">
        <v>17</v>
      </c>
      <c r="B145" s="47" t="s">
        <v>524</v>
      </c>
      <c r="C145" s="47" t="s">
        <v>24</v>
      </c>
      <c r="D145" s="47" t="s">
        <v>280</v>
      </c>
      <c r="E145" s="47" t="s">
        <v>18</v>
      </c>
      <c r="F145" s="85">
        <v>45000</v>
      </c>
    </row>
    <row r="146" spans="1:6" ht="38.25" customHeight="1" outlineLevel="7">
      <c r="A146" s="46" t="s">
        <v>413</v>
      </c>
      <c r="B146" s="47" t="s">
        <v>524</v>
      </c>
      <c r="C146" s="47" t="s">
        <v>24</v>
      </c>
      <c r="D146" s="47" t="s">
        <v>414</v>
      </c>
      <c r="E146" s="47" t="s">
        <v>6</v>
      </c>
      <c r="F146" s="85">
        <f>F147+F149</f>
        <v>1865848</v>
      </c>
    </row>
    <row r="147" spans="1:6" ht="72" outlineLevel="7">
      <c r="A147" s="46" t="s">
        <v>11</v>
      </c>
      <c r="B147" s="47" t="s">
        <v>524</v>
      </c>
      <c r="C147" s="47" t="s">
        <v>24</v>
      </c>
      <c r="D147" s="47" t="s">
        <v>414</v>
      </c>
      <c r="E147" s="47" t="s">
        <v>12</v>
      </c>
      <c r="F147" s="85">
        <f>F148</f>
        <v>1708248</v>
      </c>
    </row>
    <row r="148" spans="1:6" ht="36" outlineLevel="7">
      <c r="A148" s="46" t="s">
        <v>13</v>
      </c>
      <c r="B148" s="47" t="s">
        <v>524</v>
      </c>
      <c r="C148" s="47" t="s">
        <v>24</v>
      </c>
      <c r="D148" s="47" t="s">
        <v>414</v>
      </c>
      <c r="E148" s="47" t="s">
        <v>14</v>
      </c>
      <c r="F148" s="85">
        <v>1708248</v>
      </c>
    </row>
    <row r="149" spans="1:6" ht="36" outlineLevel="7">
      <c r="A149" s="46" t="s">
        <v>15</v>
      </c>
      <c r="B149" s="47" t="s">
        <v>524</v>
      </c>
      <c r="C149" s="47" t="s">
        <v>24</v>
      </c>
      <c r="D149" s="47" t="s">
        <v>414</v>
      </c>
      <c r="E149" s="47" t="s">
        <v>16</v>
      </c>
      <c r="F149" s="85">
        <f>F150</f>
        <v>157600</v>
      </c>
    </row>
    <row r="150" spans="1:6" ht="19.5" customHeight="1" outlineLevel="7">
      <c r="A150" s="46" t="s">
        <v>17</v>
      </c>
      <c r="B150" s="47" t="s">
        <v>524</v>
      </c>
      <c r="C150" s="47" t="s">
        <v>24</v>
      </c>
      <c r="D150" s="47" t="s">
        <v>414</v>
      </c>
      <c r="E150" s="47" t="s">
        <v>18</v>
      </c>
      <c r="F150" s="85">
        <v>157600</v>
      </c>
    </row>
    <row r="151" spans="1:6" ht="93.75" customHeight="1" outlineLevel="3">
      <c r="A151" s="29" t="s">
        <v>681</v>
      </c>
      <c r="B151" s="47" t="s">
        <v>524</v>
      </c>
      <c r="C151" s="47" t="s">
        <v>24</v>
      </c>
      <c r="D151" s="47" t="s">
        <v>298</v>
      </c>
      <c r="E151" s="47" t="s">
        <v>6</v>
      </c>
      <c r="F151" s="85">
        <f>F152+F154</f>
        <v>740317.2</v>
      </c>
    </row>
    <row r="152" spans="1:6" ht="72" outlineLevel="3">
      <c r="A152" s="46" t="s">
        <v>11</v>
      </c>
      <c r="B152" s="47" t="s">
        <v>524</v>
      </c>
      <c r="C152" s="47" t="s">
        <v>24</v>
      </c>
      <c r="D152" s="47" t="s">
        <v>298</v>
      </c>
      <c r="E152" s="47" t="s">
        <v>12</v>
      </c>
      <c r="F152" s="85">
        <f>F153</f>
        <v>680317.2</v>
      </c>
    </row>
    <row r="153" spans="1:6" ht="36" outlineLevel="3">
      <c r="A153" s="46" t="s">
        <v>13</v>
      </c>
      <c r="B153" s="47" t="s">
        <v>524</v>
      </c>
      <c r="C153" s="47" t="s">
        <v>24</v>
      </c>
      <c r="D153" s="47" t="s">
        <v>298</v>
      </c>
      <c r="E153" s="47" t="s">
        <v>14</v>
      </c>
      <c r="F153" s="85">
        <v>680317.2</v>
      </c>
    </row>
    <row r="154" spans="1:6" ht="36" outlineLevel="3">
      <c r="A154" s="46" t="s">
        <v>15</v>
      </c>
      <c r="B154" s="47" t="s">
        <v>524</v>
      </c>
      <c r="C154" s="47" t="s">
        <v>24</v>
      </c>
      <c r="D154" s="47" t="s">
        <v>298</v>
      </c>
      <c r="E154" s="47" t="s">
        <v>16</v>
      </c>
      <c r="F154" s="85">
        <f>F155</f>
        <v>60000</v>
      </c>
    </row>
    <row r="155" spans="1:6" ht="36" outlineLevel="3">
      <c r="A155" s="46" t="s">
        <v>17</v>
      </c>
      <c r="B155" s="47" t="s">
        <v>524</v>
      </c>
      <c r="C155" s="47" t="s">
        <v>24</v>
      </c>
      <c r="D155" s="47" t="s">
        <v>298</v>
      </c>
      <c r="E155" s="47" t="s">
        <v>18</v>
      </c>
      <c r="F155" s="85">
        <v>60000</v>
      </c>
    </row>
    <row r="156" spans="1:6" ht="19.5" customHeight="1" outlineLevel="3">
      <c r="A156" s="79" t="s">
        <v>605</v>
      </c>
      <c r="B156" s="62" t="s">
        <v>524</v>
      </c>
      <c r="C156" s="62" t="s">
        <v>26</v>
      </c>
      <c r="D156" s="62" t="s">
        <v>126</v>
      </c>
      <c r="E156" s="62" t="s">
        <v>6</v>
      </c>
      <c r="F156" s="85">
        <f t="shared" ref="F156:F161" si="0">F157</f>
        <v>1334332</v>
      </c>
    </row>
    <row r="157" spans="1:6" ht="19.5" customHeight="1" outlineLevel="3">
      <c r="A157" s="46" t="s">
        <v>606</v>
      </c>
      <c r="B157" s="47" t="s">
        <v>524</v>
      </c>
      <c r="C157" s="47" t="s">
        <v>607</v>
      </c>
      <c r="D157" s="47" t="s">
        <v>126</v>
      </c>
      <c r="E157" s="47" t="s">
        <v>6</v>
      </c>
      <c r="F157" s="85">
        <f t="shared" si="0"/>
        <v>1334332</v>
      </c>
    </row>
    <row r="158" spans="1:6" ht="36" outlineLevel="3">
      <c r="A158" s="46" t="s">
        <v>132</v>
      </c>
      <c r="B158" s="47" t="s">
        <v>524</v>
      </c>
      <c r="C158" s="47" t="s">
        <v>607</v>
      </c>
      <c r="D158" s="47" t="s">
        <v>127</v>
      </c>
      <c r="E158" s="47" t="s">
        <v>6</v>
      </c>
      <c r="F158" s="85">
        <f t="shared" si="0"/>
        <v>1334332</v>
      </c>
    </row>
    <row r="159" spans="1:6" outlineLevel="3">
      <c r="A159" s="46" t="s">
        <v>278</v>
      </c>
      <c r="B159" s="47" t="s">
        <v>524</v>
      </c>
      <c r="C159" s="47" t="s">
        <v>607</v>
      </c>
      <c r="D159" s="47" t="s">
        <v>277</v>
      </c>
      <c r="E159" s="47" t="s">
        <v>6</v>
      </c>
      <c r="F159" s="85">
        <f t="shared" si="0"/>
        <v>1334332</v>
      </c>
    </row>
    <row r="160" spans="1:6" ht="36" outlineLevel="3">
      <c r="A160" s="80" t="s">
        <v>608</v>
      </c>
      <c r="B160" s="47" t="s">
        <v>524</v>
      </c>
      <c r="C160" s="47" t="s">
        <v>607</v>
      </c>
      <c r="D160" s="47" t="s">
        <v>609</v>
      </c>
      <c r="E160" s="47" t="s">
        <v>6</v>
      </c>
      <c r="F160" s="85">
        <f t="shared" si="0"/>
        <v>1334332</v>
      </c>
    </row>
    <row r="161" spans="1:8" ht="72" outlineLevel="3">
      <c r="A161" s="46" t="s">
        <v>11</v>
      </c>
      <c r="B161" s="47" t="s">
        <v>524</v>
      </c>
      <c r="C161" s="47" t="s">
        <v>607</v>
      </c>
      <c r="D161" s="47" t="s">
        <v>609</v>
      </c>
      <c r="E161" s="47" t="s">
        <v>12</v>
      </c>
      <c r="F161" s="85">
        <f t="shared" si="0"/>
        <v>1334332</v>
      </c>
    </row>
    <row r="162" spans="1:8" outlineLevel="3">
      <c r="A162" s="46" t="s">
        <v>34</v>
      </c>
      <c r="B162" s="47" t="s">
        <v>524</v>
      </c>
      <c r="C162" s="47" t="s">
        <v>607</v>
      </c>
      <c r="D162" s="47" t="s">
        <v>609</v>
      </c>
      <c r="E162" s="47" t="s">
        <v>14</v>
      </c>
      <c r="F162" s="85">
        <v>1334332</v>
      </c>
    </row>
    <row r="163" spans="1:8" s="74" customFormat="1" ht="36" outlineLevel="1">
      <c r="A163" s="79" t="s">
        <v>41</v>
      </c>
      <c r="B163" s="62" t="s">
        <v>524</v>
      </c>
      <c r="C163" s="62" t="s">
        <v>42</v>
      </c>
      <c r="D163" s="62" t="s">
        <v>126</v>
      </c>
      <c r="E163" s="62" t="s">
        <v>6</v>
      </c>
      <c r="F163" s="87">
        <f>F164+F169</f>
        <v>440000</v>
      </c>
      <c r="G163" s="75"/>
      <c r="H163" s="75"/>
    </row>
    <row r="164" spans="1:8" ht="36" outlineLevel="2">
      <c r="A164" s="46" t="s">
        <v>43</v>
      </c>
      <c r="B164" s="47" t="s">
        <v>524</v>
      </c>
      <c r="C164" s="47" t="s">
        <v>44</v>
      </c>
      <c r="D164" s="47" t="s">
        <v>126</v>
      </c>
      <c r="E164" s="47" t="s">
        <v>6</v>
      </c>
      <c r="F164" s="85">
        <f>F165</f>
        <v>100000</v>
      </c>
    </row>
    <row r="165" spans="1:8" ht="36" outlineLevel="4">
      <c r="A165" s="46" t="s">
        <v>132</v>
      </c>
      <c r="B165" s="47" t="s">
        <v>524</v>
      </c>
      <c r="C165" s="47" t="s">
        <v>44</v>
      </c>
      <c r="D165" s="47" t="s">
        <v>127</v>
      </c>
      <c r="E165" s="47" t="s">
        <v>6</v>
      </c>
      <c r="F165" s="85">
        <f>F166</f>
        <v>100000</v>
      </c>
    </row>
    <row r="166" spans="1:8" ht="36" outlineLevel="5">
      <c r="A166" s="46" t="s">
        <v>45</v>
      </c>
      <c r="B166" s="47" t="s">
        <v>524</v>
      </c>
      <c r="C166" s="47" t="s">
        <v>44</v>
      </c>
      <c r="D166" s="47" t="s">
        <v>133</v>
      </c>
      <c r="E166" s="47" t="s">
        <v>6</v>
      </c>
      <c r="F166" s="85">
        <f>F167</f>
        <v>100000</v>
      </c>
    </row>
    <row r="167" spans="1:8" ht="36" outlineLevel="6">
      <c r="A167" s="46" t="s">
        <v>15</v>
      </c>
      <c r="B167" s="47" t="s">
        <v>524</v>
      </c>
      <c r="C167" s="47" t="s">
        <v>44</v>
      </c>
      <c r="D167" s="47" t="s">
        <v>133</v>
      </c>
      <c r="E167" s="47" t="s">
        <v>16</v>
      </c>
      <c r="F167" s="85">
        <f>F168</f>
        <v>100000</v>
      </c>
    </row>
    <row r="168" spans="1:8" ht="20.25" customHeight="1" outlineLevel="7">
      <c r="A168" s="46" t="s">
        <v>17</v>
      </c>
      <c r="B168" s="47" t="s">
        <v>524</v>
      </c>
      <c r="C168" s="47" t="s">
        <v>44</v>
      </c>
      <c r="D168" s="47" t="s">
        <v>133</v>
      </c>
      <c r="E168" s="47" t="s">
        <v>18</v>
      </c>
      <c r="F168" s="85">
        <v>100000</v>
      </c>
    </row>
    <row r="169" spans="1:8" ht="20.25" customHeight="1" outlineLevel="7">
      <c r="A169" s="46" t="s">
        <v>528</v>
      </c>
      <c r="B169" s="47" t="s">
        <v>524</v>
      </c>
      <c r="C169" s="47" t="s">
        <v>529</v>
      </c>
      <c r="D169" s="47" t="s">
        <v>126</v>
      </c>
      <c r="E169" s="47" t="s">
        <v>6</v>
      </c>
      <c r="F169" s="85">
        <f>F170</f>
        <v>340000</v>
      </c>
    </row>
    <row r="170" spans="1:8" ht="36" outlineLevel="7">
      <c r="A170" s="46" t="s">
        <v>132</v>
      </c>
      <c r="B170" s="47" t="s">
        <v>524</v>
      </c>
      <c r="C170" s="47" t="s">
        <v>529</v>
      </c>
      <c r="D170" s="47" t="s">
        <v>127</v>
      </c>
      <c r="E170" s="47" t="s">
        <v>6</v>
      </c>
      <c r="F170" s="85">
        <f>F171</f>
        <v>340000</v>
      </c>
    </row>
    <row r="171" spans="1:8" ht="20.25" customHeight="1" outlineLevel="7">
      <c r="A171" s="46" t="s">
        <v>530</v>
      </c>
      <c r="B171" s="47" t="s">
        <v>524</v>
      </c>
      <c r="C171" s="47" t="s">
        <v>529</v>
      </c>
      <c r="D171" s="47" t="s">
        <v>713</v>
      </c>
      <c r="E171" s="47" t="s">
        <v>6</v>
      </c>
      <c r="F171" s="85">
        <f>F172</f>
        <v>340000</v>
      </c>
    </row>
    <row r="172" spans="1:8" ht="36" outlineLevel="7">
      <c r="A172" s="46" t="s">
        <v>15</v>
      </c>
      <c r="B172" s="47" t="s">
        <v>524</v>
      </c>
      <c r="C172" s="47" t="s">
        <v>529</v>
      </c>
      <c r="D172" s="47" t="s">
        <v>713</v>
      </c>
      <c r="E172" s="47" t="s">
        <v>16</v>
      </c>
      <c r="F172" s="85">
        <f>F173</f>
        <v>340000</v>
      </c>
    </row>
    <row r="173" spans="1:8" ht="36" outlineLevel="7">
      <c r="A173" s="46" t="s">
        <v>17</v>
      </c>
      <c r="B173" s="47" t="s">
        <v>524</v>
      </c>
      <c r="C173" s="47" t="s">
        <v>529</v>
      </c>
      <c r="D173" s="47" t="s">
        <v>713</v>
      </c>
      <c r="E173" s="47" t="s">
        <v>18</v>
      </c>
      <c r="F173" s="85">
        <v>340000</v>
      </c>
    </row>
    <row r="174" spans="1:8" s="74" customFormat="1" outlineLevel="7">
      <c r="A174" s="79" t="s">
        <v>119</v>
      </c>
      <c r="B174" s="62" t="s">
        <v>524</v>
      </c>
      <c r="C174" s="62" t="s">
        <v>46</v>
      </c>
      <c r="D174" s="62" t="s">
        <v>126</v>
      </c>
      <c r="E174" s="62" t="s">
        <v>6</v>
      </c>
      <c r="F174" s="87">
        <f>F187+F181+F199+F175</f>
        <v>37969062.060000002</v>
      </c>
      <c r="G174" s="75"/>
      <c r="H174" s="75"/>
    </row>
    <row r="175" spans="1:8" outlineLevel="7">
      <c r="A175" s="46" t="s">
        <v>121</v>
      </c>
      <c r="B175" s="47" t="s">
        <v>524</v>
      </c>
      <c r="C175" s="47" t="s">
        <v>122</v>
      </c>
      <c r="D175" s="47" t="s">
        <v>126</v>
      </c>
      <c r="E175" s="47" t="s">
        <v>6</v>
      </c>
      <c r="F175" s="85">
        <f>F176</f>
        <v>324127.09000000003</v>
      </c>
    </row>
    <row r="176" spans="1:8" ht="36" outlineLevel="7">
      <c r="A176" s="46" t="s">
        <v>132</v>
      </c>
      <c r="B176" s="47" t="s">
        <v>524</v>
      </c>
      <c r="C176" s="47" t="s">
        <v>122</v>
      </c>
      <c r="D176" s="47" t="s">
        <v>127</v>
      </c>
      <c r="E176" s="47" t="s">
        <v>6</v>
      </c>
      <c r="F176" s="85">
        <f>F178</f>
        <v>324127.09000000003</v>
      </c>
    </row>
    <row r="177" spans="1:8" outlineLevel="7">
      <c r="A177" s="46" t="s">
        <v>278</v>
      </c>
      <c r="B177" s="47" t="s">
        <v>524</v>
      </c>
      <c r="C177" s="47" t="s">
        <v>122</v>
      </c>
      <c r="D177" s="47" t="s">
        <v>277</v>
      </c>
      <c r="E177" s="47" t="s">
        <v>6</v>
      </c>
      <c r="F177" s="85">
        <f>F178</f>
        <v>324127.09000000003</v>
      </c>
    </row>
    <row r="178" spans="1:8" ht="72" outlineLevel="7">
      <c r="A178" s="49" t="s">
        <v>390</v>
      </c>
      <c r="B178" s="47" t="s">
        <v>524</v>
      </c>
      <c r="C178" s="47" t="s">
        <v>122</v>
      </c>
      <c r="D178" s="47" t="s">
        <v>287</v>
      </c>
      <c r="E178" s="47" t="s">
        <v>6</v>
      </c>
      <c r="F178" s="85">
        <f>F179</f>
        <v>324127.09000000003</v>
      </c>
    </row>
    <row r="179" spans="1:8" ht="36" outlineLevel="7">
      <c r="A179" s="46" t="s">
        <v>15</v>
      </c>
      <c r="B179" s="47" t="s">
        <v>524</v>
      </c>
      <c r="C179" s="47" t="s">
        <v>122</v>
      </c>
      <c r="D179" s="47" t="s">
        <v>287</v>
      </c>
      <c r="E179" s="47" t="s">
        <v>16</v>
      </c>
      <c r="F179" s="85">
        <f>F180</f>
        <v>324127.09000000003</v>
      </c>
    </row>
    <row r="180" spans="1:8" ht="20.25" customHeight="1" outlineLevel="7">
      <c r="A180" s="46" t="s">
        <v>17</v>
      </c>
      <c r="B180" s="47" t="s">
        <v>524</v>
      </c>
      <c r="C180" s="47" t="s">
        <v>122</v>
      </c>
      <c r="D180" s="47" t="s">
        <v>287</v>
      </c>
      <c r="E180" s="47" t="s">
        <v>18</v>
      </c>
      <c r="F180" s="85">
        <v>324127.09000000003</v>
      </c>
    </row>
    <row r="181" spans="1:8" outlineLevel="7">
      <c r="A181" s="46" t="s">
        <v>293</v>
      </c>
      <c r="B181" s="47" t="s">
        <v>524</v>
      </c>
      <c r="C181" s="47" t="s">
        <v>294</v>
      </c>
      <c r="D181" s="47" t="s">
        <v>126</v>
      </c>
      <c r="E181" s="47" t="s">
        <v>6</v>
      </c>
      <c r="F181" s="85">
        <f>F182</f>
        <v>3387.08</v>
      </c>
    </row>
    <row r="182" spans="1:8" ht="36" outlineLevel="7">
      <c r="A182" s="46" t="s">
        <v>132</v>
      </c>
      <c r="B182" s="47" t="s">
        <v>524</v>
      </c>
      <c r="C182" s="47" t="s">
        <v>294</v>
      </c>
      <c r="D182" s="47" t="s">
        <v>127</v>
      </c>
      <c r="E182" s="47" t="s">
        <v>6</v>
      </c>
      <c r="F182" s="85">
        <f>F184</f>
        <v>3387.08</v>
      </c>
    </row>
    <row r="183" spans="1:8" s="74" customFormat="1" outlineLevel="7">
      <c r="A183" s="46" t="s">
        <v>278</v>
      </c>
      <c r="B183" s="47" t="s">
        <v>524</v>
      </c>
      <c r="C183" s="47" t="s">
        <v>294</v>
      </c>
      <c r="D183" s="47" t="s">
        <v>277</v>
      </c>
      <c r="E183" s="47" t="s">
        <v>6</v>
      </c>
      <c r="F183" s="85">
        <f>F184</f>
        <v>3387.08</v>
      </c>
      <c r="G183" s="75"/>
      <c r="H183" s="75"/>
    </row>
    <row r="184" spans="1:8" ht="76.5" customHeight="1" outlineLevel="7">
      <c r="A184" s="29" t="s">
        <v>392</v>
      </c>
      <c r="B184" s="47" t="s">
        <v>524</v>
      </c>
      <c r="C184" s="47" t="s">
        <v>294</v>
      </c>
      <c r="D184" s="47" t="s">
        <v>391</v>
      </c>
      <c r="E184" s="47" t="s">
        <v>6</v>
      </c>
      <c r="F184" s="85">
        <f>F185</f>
        <v>3387.08</v>
      </c>
    </row>
    <row r="185" spans="1:8" ht="36" outlineLevel="7">
      <c r="A185" s="46" t="s">
        <v>15</v>
      </c>
      <c r="B185" s="47" t="s">
        <v>524</v>
      </c>
      <c r="C185" s="47" t="s">
        <v>294</v>
      </c>
      <c r="D185" s="47" t="s">
        <v>391</v>
      </c>
      <c r="E185" s="47" t="s">
        <v>16</v>
      </c>
      <c r="F185" s="85">
        <f>F186</f>
        <v>3387.08</v>
      </c>
    </row>
    <row r="186" spans="1:8" ht="20.25" customHeight="1" outlineLevel="7">
      <c r="A186" s="46" t="s">
        <v>17</v>
      </c>
      <c r="B186" s="47" t="s">
        <v>524</v>
      </c>
      <c r="C186" s="47" t="s">
        <v>294</v>
      </c>
      <c r="D186" s="47" t="s">
        <v>391</v>
      </c>
      <c r="E186" s="47" t="s">
        <v>18</v>
      </c>
      <c r="F186" s="85">
        <v>3387.08</v>
      </c>
    </row>
    <row r="187" spans="1:8" outlineLevel="7">
      <c r="A187" s="46" t="s">
        <v>49</v>
      </c>
      <c r="B187" s="47" t="s">
        <v>524</v>
      </c>
      <c r="C187" s="47" t="s">
        <v>50</v>
      </c>
      <c r="D187" s="47" t="s">
        <v>126</v>
      </c>
      <c r="E187" s="47" t="s">
        <v>6</v>
      </c>
      <c r="F187" s="85">
        <f>F188</f>
        <v>36731547.890000001</v>
      </c>
    </row>
    <row r="188" spans="1:8" s="74" customFormat="1" ht="54" outlineLevel="7">
      <c r="A188" s="79" t="s">
        <v>339</v>
      </c>
      <c r="B188" s="62" t="s">
        <v>524</v>
      </c>
      <c r="C188" s="62" t="s">
        <v>50</v>
      </c>
      <c r="D188" s="62" t="s">
        <v>340</v>
      </c>
      <c r="E188" s="62" t="s">
        <v>6</v>
      </c>
      <c r="F188" s="87">
        <f>F189</f>
        <v>36731547.890000001</v>
      </c>
      <c r="G188" s="75"/>
      <c r="H188" s="75"/>
    </row>
    <row r="189" spans="1:8" ht="18.75" customHeight="1" outlineLevel="7">
      <c r="A189" s="46" t="s">
        <v>341</v>
      </c>
      <c r="B189" s="47" t="s">
        <v>524</v>
      </c>
      <c r="C189" s="47" t="s">
        <v>50</v>
      </c>
      <c r="D189" s="47" t="s">
        <v>342</v>
      </c>
      <c r="E189" s="47" t="s">
        <v>6</v>
      </c>
      <c r="F189" s="85">
        <f>F190+F193+F196</f>
        <v>36731547.890000001</v>
      </c>
    </row>
    <row r="190" spans="1:8" ht="54" outlineLevel="7">
      <c r="A190" s="82" t="s">
        <v>343</v>
      </c>
      <c r="B190" s="47" t="s">
        <v>524</v>
      </c>
      <c r="C190" s="47" t="s">
        <v>50</v>
      </c>
      <c r="D190" s="47" t="s">
        <v>344</v>
      </c>
      <c r="E190" s="47" t="s">
        <v>6</v>
      </c>
      <c r="F190" s="85">
        <f>F191</f>
        <v>10958352.01</v>
      </c>
    </row>
    <row r="191" spans="1:8" ht="36" outlineLevel="7">
      <c r="A191" s="46" t="s">
        <v>15</v>
      </c>
      <c r="B191" s="47" t="s">
        <v>524</v>
      </c>
      <c r="C191" s="47" t="s">
        <v>50</v>
      </c>
      <c r="D191" s="47" t="s">
        <v>344</v>
      </c>
      <c r="E191" s="47" t="s">
        <v>16</v>
      </c>
      <c r="F191" s="85">
        <f>F192</f>
        <v>10958352.01</v>
      </c>
    </row>
    <row r="192" spans="1:8" ht="21.75" customHeight="1" outlineLevel="7">
      <c r="A192" s="46" t="s">
        <v>17</v>
      </c>
      <c r="B192" s="47" t="s">
        <v>524</v>
      </c>
      <c r="C192" s="47" t="s">
        <v>50</v>
      </c>
      <c r="D192" s="47" t="s">
        <v>344</v>
      </c>
      <c r="E192" s="47" t="s">
        <v>18</v>
      </c>
      <c r="F192" s="85">
        <f>11431547.89-473195.88</f>
        <v>10958352.01</v>
      </c>
    </row>
    <row r="193" spans="1:8" ht="72" outlineLevel="7">
      <c r="A193" s="46" t="s">
        <v>598</v>
      </c>
      <c r="B193" s="47" t="s">
        <v>524</v>
      </c>
      <c r="C193" s="47" t="s">
        <v>50</v>
      </c>
      <c r="D193" s="47" t="s">
        <v>610</v>
      </c>
      <c r="E193" s="47" t="s">
        <v>6</v>
      </c>
      <c r="F193" s="85">
        <f>F194</f>
        <v>25000000</v>
      </c>
    </row>
    <row r="194" spans="1:8" ht="36" outlineLevel="7">
      <c r="A194" s="46" t="s">
        <v>15</v>
      </c>
      <c r="B194" s="47" t="s">
        <v>524</v>
      </c>
      <c r="C194" s="47" t="s">
        <v>50</v>
      </c>
      <c r="D194" s="47" t="s">
        <v>610</v>
      </c>
      <c r="E194" s="47" t="s">
        <v>16</v>
      </c>
      <c r="F194" s="85">
        <f>F195</f>
        <v>25000000</v>
      </c>
    </row>
    <row r="195" spans="1:8" ht="36" outlineLevel="7">
      <c r="A195" s="46" t="s">
        <v>17</v>
      </c>
      <c r="B195" s="47" t="s">
        <v>524</v>
      </c>
      <c r="C195" s="47" t="s">
        <v>50</v>
      </c>
      <c r="D195" s="47" t="s">
        <v>610</v>
      </c>
      <c r="E195" s="47" t="s">
        <v>18</v>
      </c>
      <c r="F195" s="85">
        <v>25000000</v>
      </c>
    </row>
    <row r="196" spans="1:8" ht="39" customHeight="1" outlineLevel="7">
      <c r="A196" s="46" t="s">
        <v>281</v>
      </c>
      <c r="B196" s="47" t="s">
        <v>524</v>
      </c>
      <c r="C196" s="47" t="s">
        <v>50</v>
      </c>
      <c r="D196" s="47" t="s">
        <v>416</v>
      </c>
      <c r="E196" s="47" t="s">
        <v>6</v>
      </c>
      <c r="F196" s="83">
        <f>F197</f>
        <v>773195.88</v>
      </c>
    </row>
    <row r="197" spans="1:8" ht="36" outlineLevel="7">
      <c r="A197" s="46" t="s">
        <v>15</v>
      </c>
      <c r="B197" s="47" t="s">
        <v>524</v>
      </c>
      <c r="C197" s="47" t="s">
        <v>50</v>
      </c>
      <c r="D197" s="47" t="s">
        <v>416</v>
      </c>
      <c r="E197" s="47" t="s">
        <v>16</v>
      </c>
      <c r="F197" s="83">
        <f>F198</f>
        <v>773195.88</v>
      </c>
    </row>
    <row r="198" spans="1:8" ht="21" customHeight="1" outlineLevel="7">
      <c r="A198" s="46" t="s">
        <v>17</v>
      </c>
      <c r="B198" s="47" t="s">
        <v>524</v>
      </c>
      <c r="C198" s="47" t="s">
        <v>50</v>
      </c>
      <c r="D198" s="47" t="s">
        <v>416</v>
      </c>
      <c r="E198" s="47" t="s">
        <v>18</v>
      </c>
      <c r="F198" s="85">
        <f>300000+473195.88</f>
        <v>773195.88</v>
      </c>
    </row>
    <row r="199" spans="1:8" outlineLevel="2">
      <c r="A199" s="46" t="s">
        <v>52</v>
      </c>
      <c r="B199" s="47" t="s">
        <v>524</v>
      </c>
      <c r="C199" s="47" t="s">
        <v>53</v>
      </c>
      <c r="D199" s="47" t="s">
        <v>126</v>
      </c>
      <c r="E199" s="47" t="s">
        <v>6</v>
      </c>
      <c r="F199" s="85">
        <f>F204+F200</f>
        <v>910000</v>
      </c>
    </row>
    <row r="200" spans="1:8" ht="36" outlineLevel="2">
      <c r="A200" s="46" t="s">
        <v>132</v>
      </c>
      <c r="B200" s="47" t="s">
        <v>524</v>
      </c>
      <c r="C200" s="47" t="s">
        <v>53</v>
      </c>
      <c r="D200" s="47" t="s">
        <v>127</v>
      </c>
      <c r="E200" s="47" t="s">
        <v>6</v>
      </c>
      <c r="F200" s="85">
        <f>F201</f>
        <v>290000</v>
      </c>
    </row>
    <row r="201" spans="1:8" ht="60.75" customHeight="1" outlineLevel="2">
      <c r="A201" s="192" t="s">
        <v>712</v>
      </c>
      <c r="B201" s="47" t="s">
        <v>524</v>
      </c>
      <c r="C201" s="47" t="s">
        <v>53</v>
      </c>
      <c r="D201" s="47" t="s">
        <v>711</v>
      </c>
      <c r="E201" s="47" t="s">
        <v>6</v>
      </c>
      <c r="F201" s="85">
        <f>F202</f>
        <v>290000</v>
      </c>
    </row>
    <row r="202" spans="1:8" ht="36" outlineLevel="2">
      <c r="A202" s="46" t="s">
        <v>15</v>
      </c>
      <c r="B202" s="47" t="s">
        <v>524</v>
      </c>
      <c r="C202" s="47" t="s">
        <v>53</v>
      </c>
      <c r="D202" s="47" t="s">
        <v>711</v>
      </c>
      <c r="E202" s="47" t="s">
        <v>16</v>
      </c>
      <c r="F202" s="85">
        <f>F203</f>
        <v>290000</v>
      </c>
    </row>
    <row r="203" spans="1:8" ht="36" outlineLevel="2">
      <c r="A203" s="46" t="s">
        <v>17</v>
      </c>
      <c r="B203" s="47" t="s">
        <v>524</v>
      </c>
      <c r="C203" s="47" t="s">
        <v>53</v>
      </c>
      <c r="D203" s="47" t="s">
        <v>711</v>
      </c>
      <c r="E203" s="47" t="s">
        <v>18</v>
      </c>
      <c r="F203" s="85">
        <v>290000</v>
      </c>
    </row>
    <row r="204" spans="1:8" s="74" customFormat="1" ht="54" outlineLevel="3">
      <c r="A204" s="79" t="s">
        <v>396</v>
      </c>
      <c r="B204" s="62" t="s">
        <v>524</v>
      </c>
      <c r="C204" s="62" t="s">
        <v>53</v>
      </c>
      <c r="D204" s="62" t="s">
        <v>345</v>
      </c>
      <c r="E204" s="62" t="s">
        <v>6</v>
      </c>
      <c r="F204" s="87">
        <f>F205+F209</f>
        <v>620000</v>
      </c>
      <c r="G204" s="75"/>
      <c r="H204" s="75"/>
    </row>
    <row r="205" spans="1:8" ht="36" outlineLevel="3">
      <c r="A205" s="46" t="s">
        <v>393</v>
      </c>
      <c r="B205" s="47" t="s">
        <v>524</v>
      </c>
      <c r="C205" s="47" t="s">
        <v>53</v>
      </c>
      <c r="D205" s="47" t="s">
        <v>346</v>
      </c>
      <c r="E205" s="47" t="s">
        <v>6</v>
      </c>
      <c r="F205" s="83">
        <f>F206</f>
        <v>300000</v>
      </c>
    </row>
    <row r="206" spans="1:8" outlineLevel="3">
      <c r="A206" s="46" t="s">
        <v>347</v>
      </c>
      <c r="B206" s="47" t="s">
        <v>524</v>
      </c>
      <c r="C206" s="47" t="s">
        <v>53</v>
      </c>
      <c r="D206" s="47" t="s">
        <v>348</v>
      </c>
      <c r="E206" s="47" t="s">
        <v>6</v>
      </c>
      <c r="F206" s="83">
        <f>F207</f>
        <v>300000</v>
      </c>
    </row>
    <row r="207" spans="1:8" ht="36" outlineLevel="3">
      <c r="A207" s="46" t="s">
        <v>15</v>
      </c>
      <c r="B207" s="47" t="s">
        <v>524</v>
      </c>
      <c r="C207" s="47" t="s">
        <v>53</v>
      </c>
      <c r="D207" s="47" t="s">
        <v>348</v>
      </c>
      <c r="E207" s="47" t="s">
        <v>16</v>
      </c>
      <c r="F207" s="83">
        <f>F208</f>
        <v>300000</v>
      </c>
    </row>
    <row r="208" spans="1:8" ht="18.75" customHeight="1" outlineLevel="3">
      <c r="A208" s="46" t="s">
        <v>17</v>
      </c>
      <c r="B208" s="47" t="s">
        <v>524</v>
      </c>
      <c r="C208" s="47" t="s">
        <v>53</v>
      </c>
      <c r="D208" s="47" t="s">
        <v>348</v>
      </c>
      <c r="E208" s="47" t="s">
        <v>18</v>
      </c>
      <c r="F208" s="85">
        <v>300000</v>
      </c>
    </row>
    <row r="209" spans="1:8" ht="19.5" customHeight="1" outlineLevel="3">
      <c r="A209" s="49" t="s">
        <v>395</v>
      </c>
      <c r="B209" s="47" t="s">
        <v>524</v>
      </c>
      <c r="C209" s="47" t="s">
        <v>53</v>
      </c>
      <c r="D209" s="47" t="s">
        <v>394</v>
      </c>
      <c r="E209" s="47" t="s">
        <v>6</v>
      </c>
      <c r="F209" s="85">
        <f>F210</f>
        <v>320000</v>
      </c>
    </row>
    <row r="210" spans="1:8" outlineLevel="5">
      <c r="A210" s="46" t="s">
        <v>349</v>
      </c>
      <c r="B210" s="47" t="s">
        <v>524</v>
      </c>
      <c r="C210" s="47" t="s">
        <v>53</v>
      </c>
      <c r="D210" s="47" t="s">
        <v>425</v>
      </c>
      <c r="E210" s="47" t="s">
        <v>6</v>
      </c>
      <c r="F210" s="85">
        <f>F211</f>
        <v>320000</v>
      </c>
    </row>
    <row r="211" spans="1:8" ht="36" outlineLevel="6">
      <c r="A211" s="46" t="s">
        <v>15</v>
      </c>
      <c r="B211" s="47" t="s">
        <v>524</v>
      </c>
      <c r="C211" s="47" t="s">
        <v>53</v>
      </c>
      <c r="D211" s="47" t="s">
        <v>425</v>
      </c>
      <c r="E211" s="47" t="s">
        <v>16</v>
      </c>
      <c r="F211" s="85">
        <f>F212</f>
        <v>320000</v>
      </c>
    </row>
    <row r="212" spans="1:8" ht="19.5" customHeight="1" outlineLevel="7">
      <c r="A212" s="46" t="s">
        <v>17</v>
      </c>
      <c r="B212" s="47" t="s">
        <v>524</v>
      </c>
      <c r="C212" s="47" t="s">
        <v>53</v>
      </c>
      <c r="D212" s="47" t="s">
        <v>425</v>
      </c>
      <c r="E212" s="47" t="s">
        <v>18</v>
      </c>
      <c r="F212" s="85">
        <v>320000</v>
      </c>
    </row>
    <row r="213" spans="1:8" s="74" customFormat="1" outlineLevel="1">
      <c r="A213" s="79" t="s">
        <v>54</v>
      </c>
      <c r="B213" s="62" t="s">
        <v>524</v>
      </c>
      <c r="C213" s="62" t="s">
        <v>55</v>
      </c>
      <c r="D213" s="62" t="s">
        <v>126</v>
      </c>
      <c r="E213" s="62" t="s">
        <v>6</v>
      </c>
      <c r="F213" s="90">
        <f>F214+F225+F252+F289</f>
        <v>198244405.87</v>
      </c>
      <c r="G213" s="75"/>
      <c r="H213" s="75"/>
    </row>
    <row r="214" spans="1:8" outlineLevel="1">
      <c r="A214" s="46" t="s">
        <v>56</v>
      </c>
      <c r="B214" s="47" t="s">
        <v>524</v>
      </c>
      <c r="C214" s="47" t="s">
        <v>57</v>
      </c>
      <c r="D214" s="47" t="s">
        <v>126</v>
      </c>
      <c r="E214" s="47" t="s">
        <v>6</v>
      </c>
      <c r="F214" s="85">
        <f>F215+F220</f>
        <v>1329000</v>
      </c>
    </row>
    <row r="215" spans="1:8" s="74" customFormat="1" ht="54" outlineLevel="1">
      <c r="A215" s="79" t="s">
        <v>581</v>
      </c>
      <c r="B215" s="62" t="s">
        <v>524</v>
      </c>
      <c r="C215" s="62" t="s">
        <v>57</v>
      </c>
      <c r="D215" s="62" t="s">
        <v>336</v>
      </c>
      <c r="E215" s="62" t="s">
        <v>6</v>
      </c>
      <c r="F215" s="87">
        <f>F216</f>
        <v>1329000</v>
      </c>
      <c r="G215" s="75"/>
      <c r="H215" s="75"/>
    </row>
    <row r="216" spans="1:8" ht="36" outlineLevel="1">
      <c r="A216" s="46" t="s">
        <v>350</v>
      </c>
      <c r="B216" s="47" t="s">
        <v>524</v>
      </c>
      <c r="C216" s="47" t="s">
        <v>57</v>
      </c>
      <c r="D216" s="47" t="s">
        <v>337</v>
      </c>
      <c r="E216" s="47" t="s">
        <v>6</v>
      </c>
      <c r="F216" s="85">
        <f>F217</f>
        <v>1329000</v>
      </c>
    </row>
    <row r="217" spans="1:8" outlineLevel="5">
      <c r="A217" s="46" t="s">
        <v>351</v>
      </c>
      <c r="B217" s="47" t="s">
        <v>524</v>
      </c>
      <c r="C217" s="47" t="s">
        <v>57</v>
      </c>
      <c r="D217" s="47" t="s">
        <v>352</v>
      </c>
      <c r="E217" s="47" t="s">
        <v>6</v>
      </c>
      <c r="F217" s="85">
        <f>F218</f>
        <v>1329000</v>
      </c>
    </row>
    <row r="218" spans="1:8" ht="36" outlineLevel="6">
      <c r="A218" s="46" t="s">
        <v>15</v>
      </c>
      <c r="B218" s="47" t="s">
        <v>524</v>
      </c>
      <c r="C218" s="47" t="s">
        <v>57</v>
      </c>
      <c r="D218" s="47" t="s">
        <v>352</v>
      </c>
      <c r="E218" s="47" t="s">
        <v>16</v>
      </c>
      <c r="F218" s="85">
        <f>F219</f>
        <v>1329000</v>
      </c>
    </row>
    <row r="219" spans="1:8" ht="21" customHeight="1" outlineLevel="7">
      <c r="A219" s="46" t="s">
        <v>17</v>
      </c>
      <c r="B219" s="47" t="s">
        <v>524</v>
      </c>
      <c r="C219" s="47" t="s">
        <v>57</v>
      </c>
      <c r="D219" s="47" t="s">
        <v>352</v>
      </c>
      <c r="E219" s="47" t="s">
        <v>18</v>
      </c>
      <c r="F219" s="85">
        <f>1260000+69000</f>
        <v>1329000</v>
      </c>
    </row>
    <row r="220" spans="1:8" ht="19.5" hidden="1" customHeight="1" outlineLevel="7">
      <c r="A220" s="46" t="s">
        <v>132</v>
      </c>
      <c r="B220" s="47" t="s">
        <v>524</v>
      </c>
      <c r="C220" s="47" t="s">
        <v>57</v>
      </c>
      <c r="D220" s="47" t="s">
        <v>127</v>
      </c>
      <c r="E220" s="47" t="s">
        <v>6</v>
      </c>
      <c r="F220" s="85">
        <f>F221</f>
        <v>0</v>
      </c>
    </row>
    <row r="221" spans="1:8" ht="19.5" hidden="1" customHeight="1" outlineLevel="7">
      <c r="A221" s="46" t="s">
        <v>278</v>
      </c>
      <c r="B221" s="47" t="s">
        <v>524</v>
      </c>
      <c r="C221" s="47" t="s">
        <v>57</v>
      </c>
      <c r="D221" s="47" t="s">
        <v>277</v>
      </c>
      <c r="E221" s="47" t="s">
        <v>6</v>
      </c>
      <c r="F221" s="85">
        <f>F222</f>
        <v>0</v>
      </c>
    </row>
    <row r="222" spans="1:8" ht="19.5" hidden="1" customHeight="1" outlineLevel="7">
      <c r="A222" s="29" t="s">
        <v>388</v>
      </c>
      <c r="B222" s="47" t="s">
        <v>524</v>
      </c>
      <c r="C222" s="47" t="s">
        <v>57</v>
      </c>
      <c r="D222" s="47" t="s">
        <v>531</v>
      </c>
      <c r="E222" s="47" t="s">
        <v>6</v>
      </c>
      <c r="F222" s="85">
        <f>F223</f>
        <v>0</v>
      </c>
    </row>
    <row r="223" spans="1:8" ht="36" hidden="1" outlineLevel="7">
      <c r="A223" s="46" t="s">
        <v>15</v>
      </c>
      <c r="B223" s="47" t="s">
        <v>524</v>
      </c>
      <c r="C223" s="47" t="s">
        <v>57</v>
      </c>
      <c r="D223" s="47" t="s">
        <v>531</v>
      </c>
      <c r="E223" s="47" t="s">
        <v>16</v>
      </c>
      <c r="F223" s="85">
        <f>F224</f>
        <v>0</v>
      </c>
    </row>
    <row r="224" spans="1:8" ht="19.5" hidden="1" customHeight="1" outlineLevel="7">
      <c r="A224" s="46" t="s">
        <v>17</v>
      </c>
      <c r="B224" s="47" t="s">
        <v>524</v>
      </c>
      <c r="C224" s="47" t="s">
        <v>57</v>
      </c>
      <c r="D224" s="47" t="s">
        <v>531</v>
      </c>
      <c r="E224" s="47" t="s">
        <v>18</v>
      </c>
      <c r="F224" s="85">
        <v>0</v>
      </c>
    </row>
    <row r="225" spans="1:8" outlineLevel="1" collapsed="1">
      <c r="A225" s="46" t="s">
        <v>58</v>
      </c>
      <c r="B225" s="47" t="s">
        <v>524</v>
      </c>
      <c r="C225" s="47" t="s">
        <v>59</v>
      </c>
      <c r="D225" s="47" t="s">
        <v>126</v>
      </c>
      <c r="E225" s="47" t="s">
        <v>6</v>
      </c>
      <c r="F225" s="85">
        <f>F226</f>
        <v>170950081.63999999</v>
      </c>
    </row>
    <row r="226" spans="1:8" s="74" customFormat="1" ht="54" outlineLevel="1">
      <c r="A226" s="79" t="s">
        <v>353</v>
      </c>
      <c r="B226" s="62" t="s">
        <v>524</v>
      </c>
      <c r="C226" s="62" t="s">
        <v>59</v>
      </c>
      <c r="D226" s="62" t="s">
        <v>134</v>
      </c>
      <c r="E226" s="62" t="s">
        <v>6</v>
      </c>
      <c r="F226" s="87">
        <f>F227+F248</f>
        <v>170950081.63999999</v>
      </c>
      <c r="G226" s="75"/>
      <c r="H226" s="75"/>
    </row>
    <row r="227" spans="1:8" ht="54" outlineLevel="1">
      <c r="A227" s="46" t="s">
        <v>354</v>
      </c>
      <c r="B227" s="47" t="s">
        <v>524</v>
      </c>
      <c r="C227" s="47" t="s">
        <v>59</v>
      </c>
      <c r="D227" s="47" t="s">
        <v>355</v>
      </c>
      <c r="E227" s="47" t="s">
        <v>6</v>
      </c>
      <c r="F227" s="85">
        <f>F228+F233+F239+F242+F236+F245</f>
        <v>14956000</v>
      </c>
    </row>
    <row r="228" spans="1:8" ht="72" outlineLevel="1">
      <c r="A228" s="50" t="s">
        <v>60</v>
      </c>
      <c r="B228" s="47" t="s">
        <v>524</v>
      </c>
      <c r="C228" s="47" t="s">
        <v>59</v>
      </c>
      <c r="D228" s="47" t="s">
        <v>356</v>
      </c>
      <c r="E228" s="47" t="s">
        <v>6</v>
      </c>
      <c r="F228" s="85">
        <f>F229+F231</f>
        <v>13519000</v>
      </c>
    </row>
    <row r="229" spans="1:8" ht="36" outlineLevel="1">
      <c r="A229" s="46" t="s">
        <v>15</v>
      </c>
      <c r="B229" s="47" t="s">
        <v>524</v>
      </c>
      <c r="C229" s="47" t="s">
        <v>59</v>
      </c>
      <c r="D229" s="47" t="s">
        <v>356</v>
      </c>
      <c r="E229" s="47" t="s">
        <v>16</v>
      </c>
      <c r="F229" s="85">
        <f>F230</f>
        <v>1588000</v>
      </c>
    </row>
    <row r="230" spans="1:8" ht="21" customHeight="1" outlineLevel="1">
      <c r="A230" s="46" t="s">
        <v>17</v>
      </c>
      <c r="B230" s="47" t="s">
        <v>524</v>
      </c>
      <c r="C230" s="47" t="s">
        <v>59</v>
      </c>
      <c r="D230" s="47" t="s">
        <v>356</v>
      </c>
      <c r="E230" s="47" t="s">
        <v>18</v>
      </c>
      <c r="F230" s="85">
        <f>1000000+588000</f>
        <v>1588000</v>
      </c>
    </row>
    <row r="231" spans="1:8" ht="21" customHeight="1" outlineLevel="1">
      <c r="A231" s="46" t="s">
        <v>19</v>
      </c>
      <c r="B231" s="47" t="s">
        <v>524</v>
      </c>
      <c r="C231" s="47" t="s">
        <v>59</v>
      </c>
      <c r="D231" s="47" t="s">
        <v>356</v>
      </c>
      <c r="E231" s="47" t="s">
        <v>20</v>
      </c>
      <c r="F231" s="85">
        <f>F232</f>
        <v>11931000</v>
      </c>
    </row>
    <row r="232" spans="1:8" ht="55.5" customHeight="1" outlineLevel="1">
      <c r="A232" s="46" t="s">
        <v>47</v>
      </c>
      <c r="B232" s="47" t="s">
        <v>524</v>
      </c>
      <c r="C232" s="47" t="s">
        <v>59</v>
      </c>
      <c r="D232" s="47" t="s">
        <v>356</v>
      </c>
      <c r="E232" s="47" t="s">
        <v>48</v>
      </c>
      <c r="F232" s="85">
        <v>11931000</v>
      </c>
    </row>
    <row r="233" spans="1:8" ht="36.75" customHeight="1" outlineLevel="1">
      <c r="A233" s="46" t="s">
        <v>251</v>
      </c>
      <c r="B233" s="47" t="s">
        <v>524</v>
      </c>
      <c r="C233" s="47" t="s">
        <v>59</v>
      </c>
      <c r="D233" s="47" t="s">
        <v>357</v>
      </c>
      <c r="E233" s="47" t="s">
        <v>6</v>
      </c>
      <c r="F233" s="83">
        <f>F234</f>
        <v>500000</v>
      </c>
    </row>
    <row r="234" spans="1:8" outlineLevel="1">
      <c r="A234" s="46" t="s">
        <v>19</v>
      </c>
      <c r="B234" s="47" t="s">
        <v>524</v>
      </c>
      <c r="C234" s="47" t="s">
        <v>59</v>
      </c>
      <c r="D234" s="47" t="s">
        <v>357</v>
      </c>
      <c r="E234" s="47" t="s">
        <v>20</v>
      </c>
      <c r="F234" s="83">
        <f>F235</f>
        <v>500000</v>
      </c>
    </row>
    <row r="235" spans="1:8" ht="54" outlineLevel="1">
      <c r="A235" s="46" t="s">
        <v>47</v>
      </c>
      <c r="B235" s="47" t="s">
        <v>524</v>
      </c>
      <c r="C235" s="47" t="s">
        <v>59</v>
      </c>
      <c r="D235" s="47" t="s">
        <v>357</v>
      </c>
      <c r="E235" s="47" t="s">
        <v>48</v>
      </c>
      <c r="F235" s="85">
        <v>500000</v>
      </c>
    </row>
    <row r="236" spans="1:8" ht="36" outlineLevel="1">
      <c r="A236" s="46" t="s">
        <v>263</v>
      </c>
      <c r="B236" s="47" t="s">
        <v>524</v>
      </c>
      <c r="C236" s="47" t="s">
        <v>59</v>
      </c>
      <c r="D236" s="47" t="s">
        <v>358</v>
      </c>
      <c r="E236" s="47" t="s">
        <v>6</v>
      </c>
      <c r="F236" s="83">
        <f>F237</f>
        <v>500000</v>
      </c>
    </row>
    <row r="237" spans="1:8" outlineLevel="1">
      <c r="A237" s="46" t="s">
        <v>19</v>
      </c>
      <c r="B237" s="47" t="s">
        <v>524</v>
      </c>
      <c r="C237" s="47" t="s">
        <v>59</v>
      </c>
      <c r="D237" s="47" t="s">
        <v>358</v>
      </c>
      <c r="E237" s="47" t="s">
        <v>20</v>
      </c>
      <c r="F237" s="83">
        <f>F238</f>
        <v>500000</v>
      </c>
    </row>
    <row r="238" spans="1:8" ht="54" outlineLevel="1">
      <c r="A238" s="46" t="s">
        <v>47</v>
      </c>
      <c r="B238" s="47" t="s">
        <v>524</v>
      </c>
      <c r="C238" s="47" t="s">
        <v>59</v>
      </c>
      <c r="D238" s="47" t="s">
        <v>358</v>
      </c>
      <c r="E238" s="47" t="s">
        <v>48</v>
      </c>
      <c r="F238" s="85">
        <v>500000</v>
      </c>
    </row>
    <row r="239" spans="1:8" ht="54" outlineLevel="1">
      <c r="A239" s="46" t="s">
        <v>302</v>
      </c>
      <c r="B239" s="47" t="s">
        <v>524</v>
      </c>
      <c r="C239" s="47" t="s">
        <v>59</v>
      </c>
      <c r="D239" s="47" t="s">
        <v>397</v>
      </c>
      <c r="E239" s="47" t="s">
        <v>6</v>
      </c>
      <c r="F239" s="85">
        <f>F240</f>
        <v>150000</v>
      </c>
    </row>
    <row r="240" spans="1:8" ht="36" outlineLevel="1">
      <c r="A240" s="46" t="s">
        <v>15</v>
      </c>
      <c r="B240" s="47" t="s">
        <v>524</v>
      </c>
      <c r="C240" s="47" t="s">
        <v>59</v>
      </c>
      <c r="D240" s="47" t="s">
        <v>397</v>
      </c>
      <c r="E240" s="47" t="s">
        <v>16</v>
      </c>
      <c r="F240" s="85">
        <f>F241</f>
        <v>150000</v>
      </c>
    </row>
    <row r="241" spans="1:8" ht="36" outlineLevel="1">
      <c r="A241" s="46" t="s">
        <v>17</v>
      </c>
      <c r="B241" s="47" t="s">
        <v>524</v>
      </c>
      <c r="C241" s="47" t="s">
        <v>59</v>
      </c>
      <c r="D241" s="47" t="s">
        <v>397</v>
      </c>
      <c r="E241" s="47" t="s">
        <v>18</v>
      </c>
      <c r="F241" s="85">
        <v>150000</v>
      </c>
    </row>
    <row r="242" spans="1:8" ht="54" outlineLevel="1">
      <c r="A242" s="46" t="s">
        <v>264</v>
      </c>
      <c r="B242" s="47" t="s">
        <v>524</v>
      </c>
      <c r="C242" s="47" t="s">
        <v>59</v>
      </c>
      <c r="D242" s="47" t="s">
        <v>398</v>
      </c>
      <c r="E242" s="47" t="s">
        <v>6</v>
      </c>
      <c r="F242" s="85">
        <f>F243</f>
        <v>225000</v>
      </c>
    </row>
    <row r="243" spans="1:8" ht="36" outlineLevel="1">
      <c r="A243" s="46" t="s">
        <v>15</v>
      </c>
      <c r="B243" s="47" t="s">
        <v>524</v>
      </c>
      <c r="C243" s="47" t="s">
        <v>59</v>
      </c>
      <c r="D243" s="47" t="s">
        <v>398</v>
      </c>
      <c r="E243" s="47" t="s">
        <v>16</v>
      </c>
      <c r="F243" s="85">
        <f>F244</f>
        <v>225000</v>
      </c>
    </row>
    <row r="244" spans="1:8" ht="36" outlineLevel="1">
      <c r="A244" s="46" t="s">
        <v>17</v>
      </c>
      <c r="B244" s="47" t="s">
        <v>524</v>
      </c>
      <c r="C244" s="47" t="s">
        <v>59</v>
      </c>
      <c r="D244" s="47" t="s">
        <v>398</v>
      </c>
      <c r="E244" s="47" t="s">
        <v>18</v>
      </c>
      <c r="F244" s="85">
        <v>225000</v>
      </c>
    </row>
    <row r="245" spans="1:8" ht="36" outlineLevel="1">
      <c r="A245" s="46" t="s">
        <v>710</v>
      </c>
      <c r="B245" s="47" t="s">
        <v>524</v>
      </c>
      <c r="C245" s="47" t="s">
        <v>59</v>
      </c>
      <c r="D245" s="47" t="s">
        <v>709</v>
      </c>
      <c r="E245" s="47" t="s">
        <v>6</v>
      </c>
      <c r="F245" s="85">
        <f>F246</f>
        <v>62000</v>
      </c>
    </row>
    <row r="246" spans="1:8" ht="36" outlineLevel="1">
      <c r="A246" s="46" t="s">
        <v>15</v>
      </c>
      <c r="B246" s="47" t="s">
        <v>524</v>
      </c>
      <c r="C246" s="47" t="s">
        <v>59</v>
      </c>
      <c r="D246" s="47" t="s">
        <v>709</v>
      </c>
      <c r="E246" s="47" t="s">
        <v>16</v>
      </c>
      <c r="F246" s="85">
        <f>F247</f>
        <v>62000</v>
      </c>
    </row>
    <row r="247" spans="1:8" ht="36" outlineLevel="1">
      <c r="A247" s="46" t="s">
        <v>17</v>
      </c>
      <c r="B247" s="47" t="s">
        <v>524</v>
      </c>
      <c r="C247" s="47" t="s">
        <v>59</v>
      </c>
      <c r="D247" s="47" t="s">
        <v>709</v>
      </c>
      <c r="E247" s="47" t="s">
        <v>18</v>
      </c>
      <c r="F247" s="85">
        <v>62000</v>
      </c>
    </row>
    <row r="248" spans="1:8" outlineLevel="1">
      <c r="A248" s="49" t="s">
        <v>473</v>
      </c>
      <c r="B248" s="47" t="s">
        <v>524</v>
      </c>
      <c r="C248" s="47" t="s">
        <v>59</v>
      </c>
      <c r="D248" s="47" t="s">
        <v>733</v>
      </c>
      <c r="E248" s="47" t="s">
        <v>6</v>
      </c>
      <c r="F248" s="85">
        <f>F249</f>
        <v>155994081.63999999</v>
      </c>
    </row>
    <row r="249" spans="1:8" ht="54" outlineLevel="1">
      <c r="A249" s="46" t="s">
        <v>480</v>
      </c>
      <c r="B249" s="47" t="s">
        <v>524</v>
      </c>
      <c r="C249" s="47" t="s">
        <v>59</v>
      </c>
      <c r="D249" s="47" t="s">
        <v>734</v>
      </c>
      <c r="E249" s="47" t="s">
        <v>6</v>
      </c>
      <c r="F249" s="85">
        <f>F250</f>
        <v>155994081.63999999</v>
      </c>
    </row>
    <row r="250" spans="1:8" ht="36" outlineLevel="1">
      <c r="A250" s="46" t="s">
        <v>265</v>
      </c>
      <c r="B250" s="47" t="s">
        <v>524</v>
      </c>
      <c r="C250" s="47" t="s">
        <v>59</v>
      </c>
      <c r="D250" s="47" t="s">
        <v>734</v>
      </c>
      <c r="E250" s="47" t="s">
        <v>266</v>
      </c>
      <c r="F250" s="85">
        <f>F251</f>
        <v>155994081.63999999</v>
      </c>
    </row>
    <row r="251" spans="1:8" outlineLevel="1">
      <c r="A251" s="46" t="s">
        <v>267</v>
      </c>
      <c r="B251" s="47" t="s">
        <v>524</v>
      </c>
      <c r="C251" s="47" t="s">
        <v>59</v>
      </c>
      <c r="D251" s="47" t="s">
        <v>734</v>
      </c>
      <c r="E251" s="47" t="s">
        <v>268</v>
      </c>
      <c r="F251" s="85">
        <f>143460299.73+12533781.91</f>
        <v>155994081.63999999</v>
      </c>
    </row>
    <row r="252" spans="1:8" outlineLevel="1">
      <c r="A252" s="46" t="s">
        <v>61</v>
      </c>
      <c r="B252" s="47" t="s">
        <v>524</v>
      </c>
      <c r="C252" s="47" t="s">
        <v>62</v>
      </c>
      <c r="D252" s="47" t="s">
        <v>126</v>
      </c>
      <c r="E252" s="47" t="s">
        <v>6</v>
      </c>
      <c r="F252" s="85">
        <f>F253+F261+F272</f>
        <v>25471266.550000001</v>
      </c>
    </row>
    <row r="253" spans="1:8" s="74" customFormat="1" ht="54" outlineLevel="1">
      <c r="A253" s="79" t="s">
        <v>353</v>
      </c>
      <c r="B253" s="62" t="s">
        <v>524</v>
      </c>
      <c r="C253" s="62" t="s">
        <v>62</v>
      </c>
      <c r="D253" s="62" t="s">
        <v>134</v>
      </c>
      <c r="E253" s="62" t="s">
        <v>6</v>
      </c>
      <c r="F253" s="87">
        <f>F254</f>
        <v>550000</v>
      </c>
      <c r="G253" s="75"/>
      <c r="H253" s="75"/>
    </row>
    <row r="254" spans="1:8" outlineLevel="1">
      <c r="A254" s="46" t="s">
        <v>359</v>
      </c>
      <c r="B254" s="47" t="s">
        <v>524</v>
      </c>
      <c r="C254" s="47" t="s">
        <v>62</v>
      </c>
      <c r="D254" s="47" t="s">
        <v>233</v>
      </c>
      <c r="E254" s="47" t="s">
        <v>6</v>
      </c>
      <c r="F254" s="85">
        <f>F255+F258</f>
        <v>550000</v>
      </c>
    </row>
    <row r="255" spans="1:8" outlineLevel="1">
      <c r="A255" s="46" t="s">
        <v>365</v>
      </c>
      <c r="B255" s="47" t="s">
        <v>524</v>
      </c>
      <c r="C255" s="47" t="s">
        <v>62</v>
      </c>
      <c r="D255" s="47" t="s">
        <v>481</v>
      </c>
      <c r="E255" s="47" t="s">
        <v>6</v>
      </c>
      <c r="F255" s="85">
        <f>F256</f>
        <v>200000</v>
      </c>
    </row>
    <row r="256" spans="1:8" ht="36" outlineLevel="1">
      <c r="A256" s="46" t="s">
        <v>15</v>
      </c>
      <c r="B256" s="47" t="s">
        <v>524</v>
      </c>
      <c r="C256" s="47" t="s">
        <v>62</v>
      </c>
      <c r="D256" s="47" t="s">
        <v>481</v>
      </c>
      <c r="E256" s="47" t="s">
        <v>16</v>
      </c>
      <c r="F256" s="85">
        <f>F257</f>
        <v>200000</v>
      </c>
    </row>
    <row r="257" spans="1:8" ht="18.75" customHeight="1" outlineLevel="1">
      <c r="A257" s="46" t="s">
        <v>17</v>
      </c>
      <c r="B257" s="47" t="s">
        <v>524</v>
      </c>
      <c r="C257" s="47" t="s">
        <v>62</v>
      </c>
      <c r="D257" s="47" t="s">
        <v>481</v>
      </c>
      <c r="E257" s="47" t="s">
        <v>18</v>
      </c>
      <c r="F257" s="85">
        <v>200000</v>
      </c>
    </row>
    <row r="258" spans="1:8" ht="36" outlineLevel="1">
      <c r="A258" s="50" t="s">
        <v>63</v>
      </c>
      <c r="B258" s="47" t="s">
        <v>524</v>
      </c>
      <c r="C258" s="47" t="s">
        <v>62</v>
      </c>
      <c r="D258" s="47" t="s">
        <v>360</v>
      </c>
      <c r="E258" s="47" t="s">
        <v>6</v>
      </c>
      <c r="F258" s="85">
        <f>F259</f>
        <v>350000</v>
      </c>
    </row>
    <row r="259" spans="1:8" ht="36" outlineLevel="1">
      <c r="A259" s="46" t="s">
        <v>15</v>
      </c>
      <c r="B259" s="47" t="s">
        <v>524</v>
      </c>
      <c r="C259" s="47" t="s">
        <v>62</v>
      </c>
      <c r="D259" s="47" t="s">
        <v>360</v>
      </c>
      <c r="E259" s="47" t="s">
        <v>16</v>
      </c>
      <c r="F259" s="85">
        <f>F260</f>
        <v>350000</v>
      </c>
    </row>
    <row r="260" spans="1:8" ht="22.5" customHeight="1" outlineLevel="1">
      <c r="A260" s="46" t="s">
        <v>17</v>
      </c>
      <c r="B260" s="47" t="s">
        <v>524</v>
      </c>
      <c r="C260" s="47" t="s">
        <v>62</v>
      </c>
      <c r="D260" s="47" t="s">
        <v>360</v>
      </c>
      <c r="E260" s="47" t="s">
        <v>18</v>
      </c>
      <c r="F260" s="85">
        <v>350000</v>
      </c>
    </row>
    <row r="261" spans="1:8" s="74" customFormat="1" ht="54" outlineLevel="1">
      <c r="A261" s="79" t="s">
        <v>532</v>
      </c>
      <c r="B261" s="62" t="s">
        <v>524</v>
      </c>
      <c r="C261" s="62" t="s">
        <v>62</v>
      </c>
      <c r="D261" s="62" t="s">
        <v>533</v>
      </c>
      <c r="E261" s="62" t="s">
        <v>6</v>
      </c>
      <c r="F261" s="87">
        <f>F262</f>
        <v>8503000</v>
      </c>
      <c r="G261" s="75"/>
      <c r="H261" s="75"/>
    </row>
    <row r="262" spans="1:8" ht="36" outlineLevel="1">
      <c r="A262" s="46" t="s">
        <v>534</v>
      </c>
      <c r="B262" s="47" t="s">
        <v>524</v>
      </c>
      <c r="C262" s="47" t="s">
        <v>62</v>
      </c>
      <c r="D262" s="47" t="s">
        <v>535</v>
      </c>
      <c r="E262" s="47" t="s">
        <v>6</v>
      </c>
      <c r="F262" s="85">
        <f>F263+F266+F269</f>
        <v>8503000</v>
      </c>
    </row>
    <row r="263" spans="1:8" ht="56.25" customHeight="1" outlineLevel="1">
      <c r="A263" s="46" t="s">
        <v>536</v>
      </c>
      <c r="B263" s="47" t="s">
        <v>524</v>
      </c>
      <c r="C263" s="47" t="s">
        <v>62</v>
      </c>
      <c r="D263" s="47" t="s">
        <v>537</v>
      </c>
      <c r="E263" s="47" t="s">
        <v>6</v>
      </c>
      <c r="F263" s="85">
        <f>F264</f>
        <v>2000000</v>
      </c>
    </row>
    <row r="264" spans="1:8" ht="36" outlineLevel="1">
      <c r="A264" s="46" t="s">
        <v>15</v>
      </c>
      <c r="B264" s="47" t="s">
        <v>524</v>
      </c>
      <c r="C264" s="47" t="s">
        <v>62</v>
      </c>
      <c r="D264" s="47" t="s">
        <v>537</v>
      </c>
      <c r="E264" s="47" t="s">
        <v>16</v>
      </c>
      <c r="F264" s="85">
        <f>F265</f>
        <v>2000000</v>
      </c>
    </row>
    <row r="265" spans="1:8" ht="36" outlineLevel="1">
      <c r="A265" s="46" t="s">
        <v>17</v>
      </c>
      <c r="B265" s="47" t="s">
        <v>524</v>
      </c>
      <c r="C265" s="47" t="s">
        <v>62</v>
      </c>
      <c r="D265" s="47" t="s">
        <v>537</v>
      </c>
      <c r="E265" s="47" t="s">
        <v>18</v>
      </c>
      <c r="F265" s="85">
        <v>2000000</v>
      </c>
    </row>
    <row r="266" spans="1:8" ht="38.25" customHeight="1" outlineLevel="1">
      <c r="A266" s="46" t="s">
        <v>538</v>
      </c>
      <c r="B266" s="47" t="s">
        <v>524</v>
      </c>
      <c r="C266" s="47" t="s">
        <v>62</v>
      </c>
      <c r="D266" s="47" t="s">
        <v>539</v>
      </c>
      <c r="E266" s="47" t="s">
        <v>6</v>
      </c>
      <c r="F266" s="85">
        <f>F267</f>
        <v>3451000</v>
      </c>
    </row>
    <row r="267" spans="1:8" ht="36" outlineLevel="1">
      <c r="A267" s="46" t="s">
        <v>15</v>
      </c>
      <c r="B267" s="47" t="s">
        <v>524</v>
      </c>
      <c r="C267" s="47" t="s">
        <v>62</v>
      </c>
      <c r="D267" s="47" t="s">
        <v>539</v>
      </c>
      <c r="E267" s="47" t="s">
        <v>16</v>
      </c>
      <c r="F267" s="85">
        <f>F268</f>
        <v>3451000</v>
      </c>
    </row>
    <row r="268" spans="1:8" ht="36" outlineLevel="1">
      <c r="A268" s="46" t="s">
        <v>17</v>
      </c>
      <c r="B268" s="47" t="s">
        <v>524</v>
      </c>
      <c r="C268" s="47" t="s">
        <v>62</v>
      </c>
      <c r="D268" s="47" t="s">
        <v>539</v>
      </c>
      <c r="E268" s="47" t="s">
        <v>18</v>
      </c>
      <c r="F268" s="85">
        <f>1500000+1951000</f>
        <v>3451000</v>
      </c>
    </row>
    <row r="269" spans="1:8" ht="36" outlineLevel="1">
      <c r="A269" s="46" t="s">
        <v>540</v>
      </c>
      <c r="B269" s="47" t="s">
        <v>524</v>
      </c>
      <c r="C269" s="47" t="s">
        <v>62</v>
      </c>
      <c r="D269" s="47" t="s">
        <v>541</v>
      </c>
      <c r="E269" s="47" t="s">
        <v>6</v>
      </c>
      <c r="F269" s="85">
        <f>F270</f>
        <v>3052000</v>
      </c>
    </row>
    <row r="270" spans="1:8" ht="36" outlineLevel="1">
      <c r="A270" s="46" t="s">
        <v>15</v>
      </c>
      <c r="B270" s="47" t="s">
        <v>524</v>
      </c>
      <c r="C270" s="47" t="s">
        <v>62</v>
      </c>
      <c r="D270" s="47" t="s">
        <v>541</v>
      </c>
      <c r="E270" s="47" t="s">
        <v>16</v>
      </c>
      <c r="F270" s="85">
        <f>F271</f>
        <v>3052000</v>
      </c>
    </row>
    <row r="271" spans="1:8" ht="36" outlineLevel="1">
      <c r="A271" s="46" t="s">
        <v>17</v>
      </c>
      <c r="B271" s="47" t="s">
        <v>524</v>
      </c>
      <c r="C271" s="47" t="s">
        <v>62</v>
      </c>
      <c r="D271" s="47" t="s">
        <v>541</v>
      </c>
      <c r="E271" s="47" t="s">
        <v>18</v>
      </c>
      <c r="F271" s="85">
        <v>3052000</v>
      </c>
    </row>
    <row r="272" spans="1:8" s="74" customFormat="1" ht="54" outlineLevel="1">
      <c r="A272" s="79" t="s">
        <v>542</v>
      </c>
      <c r="B272" s="62" t="s">
        <v>524</v>
      </c>
      <c r="C272" s="62" t="s">
        <v>62</v>
      </c>
      <c r="D272" s="62" t="s">
        <v>543</v>
      </c>
      <c r="E272" s="62" t="s">
        <v>6</v>
      </c>
      <c r="F272" s="87">
        <f>F273+F278</f>
        <v>16418266.550000001</v>
      </c>
      <c r="G272" s="75"/>
      <c r="H272" s="75"/>
    </row>
    <row r="273" spans="1:8" s="74" customFormat="1" ht="54" outlineLevel="1">
      <c r="A273" s="79" t="s">
        <v>584</v>
      </c>
      <c r="B273" s="62" t="s">
        <v>524</v>
      </c>
      <c r="C273" s="62" t="s">
        <v>62</v>
      </c>
      <c r="D273" s="62" t="s">
        <v>585</v>
      </c>
      <c r="E273" s="62" t="s">
        <v>6</v>
      </c>
      <c r="F273" s="87">
        <f>F274</f>
        <v>7115762.04</v>
      </c>
      <c r="G273" s="75"/>
      <c r="H273" s="75"/>
    </row>
    <row r="274" spans="1:8" outlineLevel="1">
      <c r="A274" s="46" t="s">
        <v>583</v>
      </c>
      <c r="B274" s="47" t="s">
        <v>524</v>
      </c>
      <c r="C274" s="47" t="s">
        <v>62</v>
      </c>
      <c r="D274" s="47" t="s">
        <v>586</v>
      </c>
      <c r="E274" s="47" t="s">
        <v>6</v>
      </c>
      <c r="F274" s="85">
        <f>F275</f>
        <v>7115762.04</v>
      </c>
    </row>
    <row r="275" spans="1:8" ht="36" outlineLevel="1">
      <c r="A275" s="46" t="s">
        <v>582</v>
      </c>
      <c r="B275" s="47" t="s">
        <v>524</v>
      </c>
      <c r="C275" s="47" t="s">
        <v>62</v>
      </c>
      <c r="D275" s="47" t="s">
        <v>587</v>
      </c>
      <c r="E275" s="47" t="s">
        <v>6</v>
      </c>
      <c r="F275" s="85">
        <f>F276</f>
        <v>7115762.04</v>
      </c>
    </row>
    <row r="276" spans="1:8" ht="36" outlineLevel="1">
      <c r="A276" s="46" t="s">
        <v>15</v>
      </c>
      <c r="B276" s="47" t="s">
        <v>524</v>
      </c>
      <c r="C276" s="47" t="s">
        <v>62</v>
      </c>
      <c r="D276" s="47" t="s">
        <v>587</v>
      </c>
      <c r="E276" s="47" t="s">
        <v>16</v>
      </c>
      <c r="F276" s="85">
        <f>F277</f>
        <v>7115762.04</v>
      </c>
    </row>
    <row r="277" spans="1:8" ht="36" outlineLevel="1">
      <c r="A277" s="46" t="s">
        <v>17</v>
      </c>
      <c r="B277" s="47" t="s">
        <v>524</v>
      </c>
      <c r="C277" s="47" t="s">
        <v>62</v>
      </c>
      <c r="D277" s="47" t="s">
        <v>587</v>
      </c>
      <c r="E277" s="47" t="s">
        <v>18</v>
      </c>
      <c r="F277" s="85">
        <v>7115762.04</v>
      </c>
    </row>
    <row r="278" spans="1:8" s="74" customFormat="1" ht="36" outlineLevel="1">
      <c r="A278" s="149" t="s">
        <v>588</v>
      </c>
      <c r="B278" s="47" t="s">
        <v>524</v>
      </c>
      <c r="C278" s="47" t="s">
        <v>62</v>
      </c>
      <c r="D278" s="62" t="s">
        <v>590</v>
      </c>
      <c r="E278" s="62" t="s">
        <v>6</v>
      </c>
      <c r="F278" s="87">
        <f>F279</f>
        <v>9302504.5099999998</v>
      </c>
      <c r="G278" s="75"/>
      <c r="H278" s="75"/>
    </row>
    <row r="279" spans="1:8" s="74" customFormat="1" ht="36" outlineLevel="1">
      <c r="A279" s="149" t="s">
        <v>589</v>
      </c>
      <c r="B279" s="47" t="s">
        <v>524</v>
      </c>
      <c r="C279" s="47" t="s">
        <v>62</v>
      </c>
      <c r="D279" s="62" t="s">
        <v>591</v>
      </c>
      <c r="E279" s="62" t="s">
        <v>6</v>
      </c>
      <c r="F279" s="87">
        <f>F280+F283+F286</f>
        <v>9302504.5099999998</v>
      </c>
      <c r="G279" s="75"/>
      <c r="H279" s="75"/>
    </row>
    <row r="280" spans="1:8" s="74" customFormat="1" ht="57" customHeight="1" outlineLevel="1">
      <c r="A280" s="48" t="s">
        <v>599</v>
      </c>
      <c r="B280" s="47" t="s">
        <v>524</v>
      </c>
      <c r="C280" s="47" t="s">
        <v>62</v>
      </c>
      <c r="D280" s="62" t="s">
        <v>611</v>
      </c>
      <c r="E280" s="62" t="s">
        <v>6</v>
      </c>
      <c r="F280" s="87">
        <f>F281</f>
        <v>6501429.3700000001</v>
      </c>
      <c r="G280" s="75"/>
      <c r="H280" s="75"/>
    </row>
    <row r="281" spans="1:8" s="74" customFormat="1" ht="36" outlineLevel="1">
      <c r="A281" s="46" t="s">
        <v>15</v>
      </c>
      <c r="B281" s="47" t="s">
        <v>524</v>
      </c>
      <c r="C281" s="47" t="s">
        <v>62</v>
      </c>
      <c r="D281" s="62" t="s">
        <v>611</v>
      </c>
      <c r="E281" s="47" t="s">
        <v>16</v>
      </c>
      <c r="F281" s="87">
        <f>F282</f>
        <v>6501429.3700000001</v>
      </c>
      <c r="G281" s="75"/>
      <c r="H281" s="75"/>
    </row>
    <row r="282" spans="1:8" s="74" customFormat="1" ht="36" outlineLevel="1">
      <c r="A282" s="46" t="s">
        <v>17</v>
      </c>
      <c r="B282" s="47" t="s">
        <v>524</v>
      </c>
      <c r="C282" s="47" t="s">
        <v>62</v>
      </c>
      <c r="D282" s="62" t="s">
        <v>611</v>
      </c>
      <c r="E282" s="47" t="s">
        <v>18</v>
      </c>
      <c r="F282" s="87">
        <v>6501429.3700000001</v>
      </c>
      <c r="G282" s="75"/>
      <c r="H282" s="75"/>
    </row>
    <row r="283" spans="1:8" ht="40.5" customHeight="1" outlineLevel="1">
      <c r="A283" s="48" t="s">
        <v>593</v>
      </c>
      <c r="B283" s="47" t="s">
        <v>524</v>
      </c>
      <c r="C283" s="47" t="s">
        <v>62</v>
      </c>
      <c r="D283" s="47" t="s">
        <v>592</v>
      </c>
      <c r="E283" s="47" t="s">
        <v>6</v>
      </c>
      <c r="F283" s="85">
        <f>F284</f>
        <v>201075.14</v>
      </c>
    </row>
    <row r="284" spans="1:8" ht="36" outlineLevel="1">
      <c r="A284" s="46" t="s">
        <v>15</v>
      </c>
      <c r="B284" s="47" t="s">
        <v>524</v>
      </c>
      <c r="C284" s="47" t="s">
        <v>62</v>
      </c>
      <c r="D284" s="47" t="s">
        <v>592</v>
      </c>
      <c r="E284" s="47" t="s">
        <v>16</v>
      </c>
      <c r="F284" s="85">
        <f>F285</f>
        <v>201075.14</v>
      </c>
    </row>
    <row r="285" spans="1:8" ht="36" outlineLevel="1">
      <c r="A285" s="46" t="s">
        <v>17</v>
      </c>
      <c r="B285" s="47" t="s">
        <v>524</v>
      </c>
      <c r="C285" s="47" t="s">
        <v>62</v>
      </c>
      <c r="D285" s="47" t="s">
        <v>592</v>
      </c>
      <c r="E285" s="47" t="s">
        <v>18</v>
      </c>
      <c r="F285" s="85">
        <v>201075.14</v>
      </c>
    </row>
    <row r="286" spans="1:8" ht="36" outlineLevel="1">
      <c r="A286" s="46" t="s">
        <v>708</v>
      </c>
      <c r="B286" s="47" t="s">
        <v>524</v>
      </c>
      <c r="C286" s="47" t="s">
        <v>62</v>
      </c>
      <c r="D286" s="47" t="s">
        <v>707</v>
      </c>
      <c r="E286" s="47" t="s">
        <v>6</v>
      </c>
      <c r="F286" s="85">
        <f>F287</f>
        <v>2600000</v>
      </c>
    </row>
    <row r="287" spans="1:8" ht="36" outlineLevel="1">
      <c r="A287" s="46" t="s">
        <v>15</v>
      </c>
      <c r="B287" s="47" t="s">
        <v>524</v>
      </c>
      <c r="C287" s="47" t="s">
        <v>62</v>
      </c>
      <c r="D287" s="47" t="s">
        <v>707</v>
      </c>
      <c r="E287" s="47" t="s">
        <v>16</v>
      </c>
      <c r="F287" s="85">
        <f>F288</f>
        <v>2600000</v>
      </c>
    </row>
    <row r="288" spans="1:8" ht="36" outlineLevel="1">
      <c r="A288" s="46" t="s">
        <v>17</v>
      </c>
      <c r="B288" s="47" t="s">
        <v>524</v>
      </c>
      <c r="C288" s="47" t="s">
        <v>62</v>
      </c>
      <c r="D288" s="47" t="s">
        <v>707</v>
      </c>
      <c r="E288" s="47" t="s">
        <v>18</v>
      </c>
      <c r="F288" s="85">
        <f>2000000+600000</f>
        <v>2600000</v>
      </c>
    </row>
    <row r="289" spans="1:8" ht="20.25" customHeight="1" outlineLevel="1">
      <c r="A289" s="46" t="s">
        <v>295</v>
      </c>
      <c r="B289" s="47" t="s">
        <v>524</v>
      </c>
      <c r="C289" s="47" t="s">
        <v>296</v>
      </c>
      <c r="D289" s="47" t="s">
        <v>126</v>
      </c>
      <c r="E289" s="47" t="s">
        <v>6</v>
      </c>
      <c r="F289" s="83">
        <f>F290</f>
        <v>494057.68</v>
      </c>
    </row>
    <row r="290" spans="1:8" s="74" customFormat="1" ht="54" outlineLevel="1">
      <c r="A290" s="79" t="s">
        <v>433</v>
      </c>
      <c r="B290" s="62" t="s">
        <v>524</v>
      </c>
      <c r="C290" s="62" t="s">
        <v>296</v>
      </c>
      <c r="D290" s="62" t="s">
        <v>134</v>
      </c>
      <c r="E290" s="62" t="s">
        <v>6</v>
      </c>
      <c r="F290" s="88">
        <f>F291</f>
        <v>494057.68</v>
      </c>
      <c r="G290" s="75"/>
      <c r="H290" s="75"/>
    </row>
    <row r="291" spans="1:8" ht="36" outlineLevel="1">
      <c r="A291" s="46" t="s">
        <v>361</v>
      </c>
      <c r="B291" s="47" t="s">
        <v>524</v>
      </c>
      <c r="C291" s="47" t="s">
        <v>296</v>
      </c>
      <c r="D291" s="47" t="s">
        <v>355</v>
      </c>
      <c r="E291" s="47" t="s">
        <v>6</v>
      </c>
      <c r="F291" s="83">
        <f>F292+F295</f>
        <v>494057.68</v>
      </c>
    </row>
    <row r="292" spans="1:8" ht="36" outlineLevel="1">
      <c r="A292" s="29" t="s">
        <v>597</v>
      </c>
      <c r="B292" s="47" t="s">
        <v>524</v>
      </c>
      <c r="C292" s="47" t="s">
        <v>296</v>
      </c>
      <c r="D292" s="47" t="s">
        <v>612</v>
      </c>
      <c r="E292" s="47" t="s">
        <v>6</v>
      </c>
      <c r="F292" s="83">
        <f>F293</f>
        <v>344057.68</v>
      </c>
    </row>
    <row r="293" spans="1:8" outlineLevel="1">
      <c r="A293" s="46" t="s">
        <v>19</v>
      </c>
      <c r="B293" s="47" t="s">
        <v>524</v>
      </c>
      <c r="C293" s="47" t="s">
        <v>296</v>
      </c>
      <c r="D293" s="47" t="s">
        <v>612</v>
      </c>
      <c r="E293" s="47" t="s">
        <v>20</v>
      </c>
      <c r="F293" s="83">
        <f>F294</f>
        <v>344057.68</v>
      </c>
    </row>
    <row r="294" spans="1:8" ht="54" outlineLevel="1">
      <c r="A294" s="46" t="s">
        <v>47</v>
      </c>
      <c r="B294" s="47" t="s">
        <v>524</v>
      </c>
      <c r="C294" s="47" t="s">
        <v>296</v>
      </c>
      <c r="D294" s="47" t="s">
        <v>612</v>
      </c>
      <c r="E294" s="47" t="s">
        <v>48</v>
      </c>
      <c r="F294" s="83">
        <v>344057.68</v>
      </c>
    </row>
    <row r="295" spans="1:8" ht="37.5" customHeight="1" outlineLevel="1">
      <c r="A295" s="46" t="s">
        <v>309</v>
      </c>
      <c r="B295" s="47" t="s">
        <v>524</v>
      </c>
      <c r="C295" s="47" t="s">
        <v>296</v>
      </c>
      <c r="D295" s="47" t="s">
        <v>362</v>
      </c>
      <c r="E295" s="47" t="s">
        <v>6</v>
      </c>
      <c r="F295" s="83">
        <f>F296</f>
        <v>150000</v>
      </c>
    </row>
    <row r="296" spans="1:8" outlineLevel="1">
      <c r="A296" s="46" t="s">
        <v>19</v>
      </c>
      <c r="B296" s="47" t="s">
        <v>524</v>
      </c>
      <c r="C296" s="47" t="s">
        <v>296</v>
      </c>
      <c r="D296" s="47" t="s">
        <v>362</v>
      </c>
      <c r="E296" s="47" t="s">
        <v>20</v>
      </c>
      <c r="F296" s="83">
        <f>F297</f>
        <v>150000</v>
      </c>
    </row>
    <row r="297" spans="1:8" ht="54" outlineLevel="1">
      <c r="A297" s="46" t="s">
        <v>47</v>
      </c>
      <c r="B297" s="47" t="s">
        <v>524</v>
      </c>
      <c r="C297" s="47" t="s">
        <v>296</v>
      </c>
      <c r="D297" s="47" t="s">
        <v>362</v>
      </c>
      <c r="E297" s="47" t="s">
        <v>48</v>
      </c>
      <c r="F297" s="85">
        <v>150000</v>
      </c>
    </row>
    <row r="298" spans="1:8" s="74" customFormat="1" ht="18.75" customHeight="1" outlineLevel="1">
      <c r="A298" s="79" t="s">
        <v>64</v>
      </c>
      <c r="B298" s="62" t="s">
        <v>524</v>
      </c>
      <c r="C298" s="62" t="s">
        <v>65</v>
      </c>
      <c r="D298" s="62" t="s">
        <v>126</v>
      </c>
      <c r="E298" s="62" t="s">
        <v>6</v>
      </c>
      <c r="F298" s="87">
        <f>F299</f>
        <v>515000</v>
      </c>
      <c r="G298" s="75"/>
      <c r="H298" s="75"/>
    </row>
    <row r="299" spans="1:8" outlineLevel="2">
      <c r="A299" s="46" t="s">
        <v>66</v>
      </c>
      <c r="B299" s="47" t="s">
        <v>524</v>
      </c>
      <c r="C299" s="47" t="s">
        <v>67</v>
      </c>
      <c r="D299" s="47" t="s">
        <v>126</v>
      </c>
      <c r="E299" s="47" t="s">
        <v>6</v>
      </c>
      <c r="F299" s="85">
        <f>F300+F309</f>
        <v>515000</v>
      </c>
    </row>
    <row r="300" spans="1:8" s="74" customFormat="1" ht="41.25" customHeight="1" outlineLevel="3">
      <c r="A300" s="79" t="s">
        <v>363</v>
      </c>
      <c r="B300" s="62" t="s">
        <v>524</v>
      </c>
      <c r="C300" s="62" t="s">
        <v>67</v>
      </c>
      <c r="D300" s="62" t="s">
        <v>135</v>
      </c>
      <c r="E300" s="62" t="s">
        <v>6</v>
      </c>
      <c r="F300" s="87">
        <f>F301+F305</f>
        <v>470000</v>
      </c>
      <c r="G300" s="75"/>
      <c r="H300" s="75"/>
    </row>
    <row r="301" spans="1:8" ht="42.75" customHeight="1" outlineLevel="3">
      <c r="A301" s="46" t="s">
        <v>364</v>
      </c>
      <c r="B301" s="47" t="s">
        <v>524</v>
      </c>
      <c r="C301" s="47" t="s">
        <v>67</v>
      </c>
      <c r="D301" s="47" t="s">
        <v>399</v>
      </c>
      <c r="E301" s="47" t="s">
        <v>6</v>
      </c>
      <c r="F301" s="85">
        <f>F302</f>
        <v>440000</v>
      </c>
    </row>
    <row r="302" spans="1:8" ht="23.25" customHeight="1" outlineLevel="3">
      <c r="A302" s="46" t="s">
        <v>245</v>
      </c>
      <c r="B302" s="47" t="s">
        <v>524</v>
      </c>
      <c r="C302" s="47" t="s">
        <v>67</v>
      </c>
      <c r="D302" s="47" t="s">
        <v>366</v>
      </c>
      <c r="E302" s="47" t="s">
        <v>6</v>
      </c>
      <c r="F302" s="85">
        <f>F303</f>
        <v>440000</v>
      </c>
    </row>
    <row r="303" spans="1:8" ht="23.25" customHeight="1" outlineLevel="3">
      <c r="A303" s="46" t="s">
        <v>15</v>
      </c>
      <c r="B303" s="47" t="s">
        <v>524</v>
      </c>
      <c r="C303" s="47" t="s">
        <v>67</v>
      </c>
      <c r="D303" s="47" t="s">
        <v>366</v>
      </c>
      <c r="E303" s="47" t="s">
        <v>16</v>
      </c>
      <c r="F303" s="85">
        <f>F304</f>
        <v>440000</v>
      </c>
    </row>
    <row r="304" spans="1:8" ht="22.5" customHeight="1" outlineLevel="3">
      <c r="A304" s="46" t="s">
        <v>17</v>
      </c>
      <c r="B304" s="47" t="s">
        <v>524</v>
      </c>
      <c r="C304" s="47" t="s">
        <v>67</v>
      </c>
      <c r="D304" s="47" t="s">
        <v>366</v>
      </c>
      <c r="E304" s="47" t="s">
        <v>18</v>
      </c>
      <c r="F304" s="85">
        <v>440000</v>
      </c>
    </row>
    <row r="305" spans="1:8" ht="36" outlineLevel="7">
      <c r="A305" s="46" t="s">
        <v>367</v>
      </c>
      <c r="B305" s="47" t="s">
        <v>524</v>
      </c>
      <c r="C305" s="47" t="s">
        <v>67</v>
      </c>
      <c r="D305" s="47" t="s">
        <v>247</v>
      </c>
      <c r="E305" s="47" t="s">
        <v>6</v>
      </c>
      <c r="F305" s="83">
        <f>F306</f>
        <v>30000</v>
      </c>
    </row>
    <row r="306" spans="1:8" ht="25.5" customHeight="1" outlineLevel="5">
      <c r="A306" s="46" t="s">
        <v>68</v>
      </c>
      <c r="B306" s="47" t="s">
        <v>524</v>
      </c>
      <c r="C306" s="47" t="s">
        <v>67</v>
      </c>
      <c r="D306" s="47" t="s">
        <v>246</v>
      </c>
      <c r="E306" s="47" t="s">
        <v>6</v>
      </c>
      <c r="F306" s="85">
        <f>F307</f>
        <v>30000</v>
      </c>
    </row>
    <row r="307" spans="1:8" ht="36" outlineLevel="6">
      <c r="A307" s="46" t="s">
        <v>15</v>
      </c>
      <c r="B307" s="47" t="s">
        <v>524</v>
      </c>
      <c r="C307" s="47" t="s">
        <v>67</v>
      </c>
      <c r="D307" s="47" t="s">
        <v>246</v>
      </c>
      <c r="E307" s="47" t="s">
        <v>16</v>
      </c>
      <c r="F307" s="85">
        <f>F308</f>
        <v>30000</v>
      </c>
    </row>
    <row r="308" spans="1:8" ht="21" customHeight="1" outlineLevel="7">
      <c r="A308" s="46" t="s">
        <v>17</v>
      </c>
      <c r="B308" s="47" t="s">
        <v>524</v>
      </c>
      <c r="C308" s="47" t="s">
        <v>67</v>
      </c>
      <c r="D308" s="47" t="s">
        <v>246</v>
      </c>
      <c r="E308" s="47" t="s">
        <v>18</v>
      </c>
      <c r="F308" s="85">
        <v>30000</v>
      </c>
    </row>
    <row r="309" spans="1:8" s="74" customFormat="1" ht="72" outlineLevel="3">
      <c r="A309" s="79" t="s">
        <v>442</v>
      </c>
      <c r="B309" s="62" t="s">
        <v>524</v>
      </c>
      <c r="C309" s="62" t="s">
        <v>67</v>
      </c>
      <c r="D309" s="62" t="s">
        <v>368</v>
      </c>
      <c r="E309" s="62" t="s">
        <v>6</v>
      </c>
      <c r="F309" s="87">
        <f>F310</f>
        <v>45000</v>
      </c>
      <c r="G309" s="75"/>
      <c r="H309" s="75"/>
    </row>
    <row r="310" spans="1:8" ht="36" outlineLevel="5">
      <c r="A310" s="46" t="s">
        <v>369</v>
      </c>
      <c r="B310" s="47" t="s">
        <v>524</v>
      </c>
      <c r="C310" s="47" t="s">
        <v>67</v>
      </c>
      <c r="D310" s="47" t="s">
        <v>370</v>
      </c>
      <c r="E310" s="47" t="s">
        <v>6</v>
      </c>
      <c r="F310" s="85">
        <f>F312</f>
        <v>45000</v>
      </c>
    </row>
    <row r="311" spans="1:8" outlineLevel="5">
      <c r="A311" s="46" t="s">
        <v>371</v>
      </c>
      <c r="B311" s="47" t="s">
        <v>524</v>
      </c>
      <c r="C311" s="47" t="s">
        <v>67</v>
      </c>
      <c r="D311" s="47" t="s">
        <v>372</v>
      </c>
      <c r="E311" s="47" t="s">
        <v>6</v>
      </c>
      <c r="F311" s="85">
        <f>F312</f>
        <v>45000</v>
      </c>
    </row>
    <row r="312" spans="1:8" ht="36" outlineLevel="6">
      <c r="A312" s="46" t="s">
        <v>15</v>
      </c>
      <c r="B312" s="47" t="s">
        <v>524</v>
      </c>
      <c r="C312" s="47" t="s">
        <v>67</v>
      </c>
      <c r="D312" s="47" t="s">
        <v>372</v>
      </c>
      <c r="E312" s="47" t="s">
        <v>16</v>
      </c>
      <c r="F312" s="85">
        <f>F313</f>
        <v>45000</v>
      </c>
    </row>
    <row r="313" spans="1:8" ht="20.25" customHeight="1" outlineLevel="7">
      <c r="A313" s="46" t="s">
        <v>17</v>
      </c>
      <c r="B313" s="47" t="s">
        <v>524</v>
      </c>
      <c r="C313" s="47" t="s">
        <v>67</v>
      </c>
      <c r="D313" s="47" t="s">
        <v>372</v>
      </c>
      <c r="E313" s="47" t="s">
        <v>18</v>
      </c>
      <c r="F313" s="85">
        <v>45000</v>
      </c>
    </row>
    <row r="314" spans="1:8" s="74" customFormat="1" outlineLevel="1">
      <c r="A314" s="79" t="s">
        <v>69</v>
      </c>
      <c r="B314" s="62" t="s">
        <v>524</v>
      </c>
      <c r="C314" s="62" t="s">
        <v>70</v>
      </c>
      <c r="D314" s="62" t="s">
        <v>126</v>
      </c>
      <c r="E314" s="62" t="s">
        <v>6</v>
      </c>
      <c r="F314" s="87">
        <f>F315</f>
        <v>16105024.539999999</v>
      </c>
      <c r="G314" s="75"/>
      <c r="H314" s="75"/>
    </row>
    <row r="315" spans="1:8" outlineLevel="2">
      <c r="A315" s="46" t="s">
        <v>258</v>
      </c>
      <c r="B315" s="47" t="s">
        <v>524</v>
      </c>
      <c r="C315" s="47" t="s">
        <v>257</v>
      </c>
      <c r="D315" s="47" t="s">
        <v>126</v>
      </c>
      <c r="E315" s="47" t="s">
        <v>6</v>
      </c>
      <c r="F315" s="85">
        <f>F316</f>
        <v>16105024.539999999</v>
      </c>
    </row>
    <row r="316" spans="1:8" s="74" customFormat="1" ht="36" outlineLevel="3">
      <c r="A316" s="79" t="s">
        <v>375</v>
      </c>
      <c r="B316" s="62" t="s">
        <v>524</v>
      </c>
      <c r="C316" s="62" t="s">
        <v>257</v>
      </c>
      <c r="D316" s="62" t="s">
        <v>136</v>
      </c>
      <c r="E316" s="62" t="s">
        <v>6</v>
      </c>
      <c r="F316" s="87">
        <f>F317+F321</f>
        <v>16105024.539999999</v>
      </c>
      <c r="G316" s="75"/>
      <c r="H316" s="75"/>
    </row>
    <row r="317" spans="1:8" ht="36" outlineLevel="3">
      <c r="A317" s="46" t="s">
        <v>374</v>
      </c>
      <c r="B317" s="47" t="s">
        <v>524</v>
      </c>
      <c r="C317" s="47" t="s">
        <v>257</v>
      </c>
      <c r="D317" s="47" t="s">
        <v>229</v>
      </c>
      <c r="E317" s="47" t="s">
        <v>6</v>
      </c>
      <c r="F317" s="85">
        <f>F318</f>
        <v>16000000</v>
      </c>
    </row>
    <row r="318" spans="1:8" ht="36" outlineLevel="5">
      <c r="A318" s="46" t="s">
        <v>73</v>
      </c>
      <c r="B318" s="47" t="s">
        <v>524</v>
      </c>
      <c r="C318" s="47" t="s">
        <v>257</v>
      </c>
      <c r="D318" s="47" t="s">
        <v>137</v>
      </c>
      <c r="E318" s="47" t="s">
        <v>6</v>
      </c>
      <c r="F318" s="85">
        <f>F319</f>
        <v>16000000</v>
      </c>
    </row>
    <row r="319" spans="1:8" ht="36" outlineLevel="6">
      <c r="A319" s="46" t="s">
        <v>37</v>
      </c>
      <c r="B319" s="47" t="s">
        <v>524</v>
      </c>
      <c r="C319" s="47" t="s">
        <v>257</v>
      </c>
      <c r="D319" s="47" t="s">
        <v>137</v>
      </c>
      <c r="E319" s="47" t="s">
        <v>38</v>
      </c>
      <c r="F319" s="85">
        <f>F320</f>
        <v>16000000</v>
      </c>
    </row>
    <row r="320" spans="1:8" outlineLevel="7">
      <c r="A320" s="46" t="s">
        <v>74</v>
      </c>
      <c r="B320" s="47" t="s">
        <v>524</v>
      </c>
      <c r="C320" s="47" t="s">
        <v>257</v>
      </c>
      <c r="D320" s="47" t="s">
        <v>137</v>
      </c>
      <c r="E320" s="47" t="s">
        <v>75</v>
      </c>
      <c r="F320" s="85">
        <v>16000000</v>
      </c>
    </row>
    <row r="321" spans="1:8" outlineLevel="7">
      <c r="A321" s="46" t="s">
        <v>211</v>
      </c>
      <c r="B321" s="47" t="s">
        <v>524</v>
      </c>
      <c r="C321" s="47" t="s">
        <v>257</v>
      </c>
      <c r="D321" s="47" t="s">
        <v>230</v>
      </c>
      <c r="E321" s="47" t="s">
        <v>6</v>
      </c>
      <c r="F321" s="85">
        <f>F322</f>
        <v>105024.54</v>
      </c>
    </row>
    <row r="322" spans="1:8" ht="72" outlineLevel="7">
      <c r="A322" s="46" t="s">
        <v>545</v>
      </c>
      <c r="B322" s="47" t="s">
        <v>524</v>
      </c>
      <c r="C322" s="47" t="s">
        <v>257</v>
      </c>
      <c r="D322" s="47" t="s">
        <v>546</v>
      </c>
      <c r="E322" s="47" t="s">
        <v>6</v>
      </c>
      <c r="F322" s="85">
        <f>F323</f>
        <v>105024.54</v>
      </c>
    </row>
    <row r="323" spans="1:8" ht="36" outlineLevel="7">
      <c r="A323" s="46" t="s">
        <v>37</v>
      </c>
      <c r="B323" s="47" t="s">
        <v>524</v>
      </c>
      <c r="C323" s="47" t="s">
        <v>257</v>
      </c>
      <c r="D323" s="47" t="s">
        <v>546</v>
      </c>
      <c r="E323" s="47" t="s">
        <v>38</v>
      </c>
      <c r="F323" s="85">
        <f>F324</f>
        <v>105024.54</v>
      </c>
    </row>
    <row r="324" spans="1:8" outlineLevel="7">
      <c r="A324" s="46" t="s">
        <v>74</v>
      </c>
      <c r="B324" s="47" t="s">
        <v>524</v>
      </c>
      <c r="C324" s="47" t="s">
        <v>257</v>
      </c>
      <c r="D324" s="47" t="s">
        <v>546</v>
      </c>
      <c r="E324" s="47" t="s">
        <v>75</v>
      </c>
      <c r="F324" s="85">
        <v>105024.54</v>
      </c>
    </row>
    <row r="325" spans="1:8" s="74" customFormat="1" outlineLevel="1">
      <c r="A325" s="79" t="s">
        <v>79</v>
      </c>
      <c r="B325" s="62" t="s">
        <v>524</v>
      </c>
      <c r="C325" s="62" t="s">
        <v>80</v>
      </c>
      <c r="D325" s="62" t="s">
        <v>126</v>
      </c>
      <c r="E325" s="62" t="s">
        <v>6</v>
      </c>
      <c r="F325" s="87">
        <f>F326+F347</f>
        <v>31316302.890000001</v>
      </c>
      <c r="G325" s="75"/>
      <c r="H325" s="75"/>
    </row>
    <row r="326" spans="1:8" outlineLevel="2">
      <c r="A326" s="46" t="s">
        <v>81</v>
      </c>
      <c r="B326" s="47" t="s">
        <v>524</v>
      </c>
      <c r="C326" s="47" t="s">
        <v>82</v>
      </c>
      <c r="D326" s="47" t="s">
        <v>126</v>
      </c>
      <c r="E326" s="47" t="s">
        <v>6</v>
      </c>
      <c r="F326" s="85">
        <f>F327</f>
        <v>31136302.890000001</v>
      </c>
    </row>
    <row r="327" spans="1:8" s="74" customFormat="1" ht="36" outlineLevel="3">
      <c r="A327" s="79" t="s">
        <v>375</v>
      </c>
      <c r="B327" s="47" t="s">
        <v>524</v>
      </c>
      <c r="C327" s="62" t="s">
        <v>82</v>
      </c>
      <c r="D327" s="62" t="s">
        <v>136</v>
      </c>
      <c r="E327" s="62" t="s">
        <v>6</v>
      </c>
      <c r="F327" s="87">
        <f>F328+F342+F332</f>
        <v>31136302.890000001</v>
      </c>
      <c r="G327" s="75"/>
      <c r="H327" s="75"/>
    </row>
    <row r="328" spans="1:8" ht="21.75" customHeight="1" outlineLevel="3">
      <c r="A328" s="46" t="s">
        <v>376</v>
      </c>
      <c r="B328" s="47" t="s">
        <v>524</v>
      </c>
      <c r="C328" s="47" t="s">
        <v>82</v>
      </c>
      <c r="D328" s="47" t="s">
        <v>228</v>
      </c>
      <c r="E328" s="47" t="s">
        <v>6</v>
      </c>
      <c r="F328" s="85">
        <f>F339+F336+F329</f>
        <v>7971442.8899999997</v>
      </c>
    </row>
    <row r="329" spans="1:8" ht="36" outlineLevel="7">
      <c r="A329" s="51" t="s">
        <v>84</v>
      </c>
      <c r="B329" s="47" t="s">
        <v>524</v>
      </c>
      <c r="C329" s="47" t="s">
        <v>82</v>
      </c>
      <c r="D329" s="47" t="s">
        <v>141</v>
      </c>
      <c r="E329" s="47" t="s">
        <v>6</v>
      </c>
      <c r="F329" s="85">
        <f>F330</f>
        <v>7740500</v>
      </c>
    </row>
    <row r="330" spans="1:8" ht="36" outlineLevel="7">
      <c r="A330" s="46" t="s">
        <v>37</v>
      </c>
      <c r="B330" s="47" t="s">
        <v>524</v>
      </c>
      <c r="C330" s="47" t="s">
        <v>82</v>
      </c>
      <c r="D330" s="47" t="s">
        <v>141</v>
      </c>
      <c r="E330" s="47" t="s">
        <v>38</v>
      </c>
      <c r="F330" s="85">
        <f>F331</f>
        <v>7740500</v>
      </c>
    </row>
    <row r="331" spans="1:8" outlineLevel="7">
      <c r="A331" s="46" t="s">
        <v>74</v>
      </c>
      <c r="B331" s="47" t="s">
        <v>524</v>
      </c>
      <c r="C331" s="47" t="s">
        <v>82</v>
      </c>
      <c r="D331" s="47" t="s">
        <v>141</v>
      </c>
      <c r="E331" s="47" t="s">
        <v>75</v>
      </c>
      <c r="F331" s="85">
        <v>7740500</v>
      </c>
    </row>
    <row r="332" spans="1:8" ht="36" outlineLevel="7">
      <c r="A332" s="192" t="s">
        <v>706</v>
      </c>
      <c r="B332" s="191" t="s">
        <v>524</v>
      </c>
      <c r="C332" s="191" t="s">
        <v>82</v>
      </c>
      <c r="D332" s="191" t="s">
        <v>705</v>
      </c>
      <c r="E332" s="191" t="s">
        <v>6</v>
      </c>
      <c r="F332" s="85">
        <f>F333</f>
        <v>22493860</v>
      </c>
    </row>
    <row r="333" spans="1:8" ht="36" outlineLevel="7">
      <c r="A333" s="34" t="s">
        <v>84</v>
      </c>
      <c r="B333" s="191" t="s">
        <v>524</v>
      </c>
      <c r="C333" s="191" t="s">
        <v>82</v>
      </c>
      <c r="D333" s="191" t="s">
        <v>704</v>
      </c>
      <c r="E333" s="191" t="s">
        <v>6</v>
      </c>
      <c r="F333" s="85">
        <f>F334</f>
        <v>22493860</v>
      </c>
    </row>
    <row r="334" spans="1:8" ht="36" outlineLevel="7">
      <c r="A334" s="192" t="s">
        <v>37</v>
      </c>
      <c r="B334" s="191" t="s">
        <v>524</v>
      </c>
      <c r="C334" s="191" t="s">
        <v>82</v>
      </c>
      <c r="D334" s="191" t="s">
        <v>704</v>
      </c>
      <c r="E334" s="191" t="s">
        <v>38</v>
      </c>
      <c r="F334" s="85">
        <f>F335</f>
        <v>22493860</v>
      </c>
    </row>
    <row r="335" spans="1:8" outlineLevel="7">
      <c r="A335" s="192" t="s">
        <v>74</v>
      </c>
      <c r="B335" s="191" t="s">
        <v>524</v>
      </c>
      <c r="C335" s="191" t="s">
        <v>82</v>
      </c>
      <c r="D335" s="191" t="s">
        <v>704</v>
      </c>
      <c r="E335" s="191" t="s">
        <v>75</v>
      </c>
      <c r="F335" s="85">
        <v>22493860</v>
      </c>
    </row>
    <row r="336" spans="1:8" ht="72" outlineLevel="7">
      <c r="A336" s="29" t="s">
        <v>400</v>
      </c>
      <c r="B336" s="47" t="s">
        <v>524</v>
      </c>
      <c r="C336" s="47" t="s">
        <v>82</v>
      </c>
      <c r="D336" s="47" t="s">
        <v>297</v>
      </c>
      <c r="E336" s="47" t="s">
        <v>6</v>
      </c>
      <c r="F336" s="85">
        <f>F337</f>
        <v>226442.89</v>
      </c>
    </row>
    <row r="337" spans="1:6" ht="36" outlineLevel="7">
      <c r="A337" s="46" t="s">
        <v>37</v>
      </c>
      <c r="B337" s="47" t="s">
        <v>524</v>
      </c>
      <c r="C337" s="47" t="s">
        <v>82</v>
      </c>
      <c r="D337" s="47" t="s">
        <v>297</v>
      </c>
      <c r="E337" s="47" t="s">
        <v>38</v>
      </c>
      <c r="F337" s="85">
        <f>F338</f>
        <v>226442.89</v>
      </c>
    </row>
    <row r="338" spans="1:6" outlineLevel="7">
      <c r="A338" s="46" t="s">
        <v>74</v>
      </c>
      <c r="B338" s="47" t="s">
        <v>524</v>
      </c>
      <c r="C338" s="47" t="s">
        <v>82</v>
      </c>
      <c r="D338" s="47" t="s">
        <v>297</v>
      </c>
      <c r="E338" s="47" t="s">
        <v>75</v>
      </c>
      <c r="F338" s="85">
        <v>226442.89</v>
      </c>
    </row>
    <row r="339" spans="1:6" ht="36.75" customHeight="1" outlineLevel="3">
      <c r="A339" s="46" t="s">
        <v>310</v>
      </c>
      <c r="B339" s="47" t="s">
        <v>524</v>
      </c>
      <c r="C339" s="47" t="s">
        <v>82</v>
      </c>
      <c r="D339" s="47" t="s">
        <v>311</v>
      </c>
      <c r="E339" s="47" t="s">
        <v>6</v>
      </c>
      <c r="F339" s="85">
        <f>F340</f>
        <v>4500</v>
      </c>
    </row>
    <row r="340" spans="1:6" ht="36" outlineLevel="3">
      <c r="A340" s="46" t="s">
        <v>37</v>
      </c>
      <c r="B340" s="47" t="s">
        <v>524</v>
      </c>
      <c r="C340" s="47" t="s">
        <v>82</v>
      </c>
      <c r="D340" s="47" t="s">
        <v>311</v>
      </c>
      <c r="E340" s="47" t="s">
        <v>38</v>
      </c>
      <c r="F340" s="85">
        <f>F341</f>
        <v>4500</v>
      </c>
    </row>
    <row r="341" spans="1:6" outlineLevel="3">
      <c r="A341" s="46" t="s">
        <v>74</v>
      </c>
      <c r="B341" s="47" t="s">
        <v>524</v>
      </c>
      <c r="C341" s="47" t="s">
        <v>82</v>
      </c>
      <c r="D341" s="47" t="s">
        <v>311</v>
      </c>
      <c r="E341" s="47" t="s">
        <v>75</v>
      </c>
      <c r="F341" s="85">
        <v>4500</v>
      </c>
    </row>
    <row r="342" spans="1:6" outlineLevel="7">
      <c r="A342" s="46" t="s">
        <v>211</v>
      </c>
      <c r="B342" s="47" t="s">
        <v>524</v>
      </c>
      <c r="C342" s="47" t="s">
        <v>82</v>
      </c>
      <c r="D342" s="47" t="s">
        <v>230</v>
      </c>
      <c r="E342" s="47" t="s">
        <v>6</v>
      </c>
      <c r="F342" s="83">
        <f>F343</f>
        <v>671000</v>
      </c>
    </row>
    <row r="343" spans="1:6" outlineLevel="5">
      <c r="A343" s="46" t="s">
        <v>83</v>
      </c>
      <c r="B343" s="47" t="s">
        <v>524</v>
      </c>
      <c r="C343" s="47" t="s">
        <v>82</v>
      </c>
      <c r="D343" s="47" t="s">
        <v>140</v>
      </c>
      <c r="E343" s="47" t="s">
        <v>6</v>
      </c>
      <c r="F343" s="85">
        <f>F344</f>
        <v>671000</v>
      </c>
    </row>
    <row r="344" spans="1:6" ht="36" outlineLevel="6">
      <c r="A344" s="46" t="s">
        <v>37</v>
      </c>
      <c r="B344" s="47" t="s">
        <v>524</v>
      </c>
      <c r="C344" s="47" t="s">
        <v>82</v>
      </c>
      <c r="D344" s="47" t="s">
        <v>140</v>
      </c>
      <c r="E344" s="47" t="s">
        <v>38</v>
      </c>
      <c r="F344" s="85">
        <f>F345+F346</f>
        <v>671000</v>
      </c>
    </row>
    <row r="345" spans="1:6" outlineLevel="7">
      <c r="A345" s="46" t="s">
        <v>74</v>
      </c>
      <c r="B345" s="47" t="s">
        <v>524</v>
      </c>
      <c r="C345" s="47" t="s">
        <v>82</v>
      </c>
      <c r="D345" s="47" t="s">
        <v>140</v>
      </c>
      <c r="E345" s="47" t="s">
        <v>75</v>
      </c>
      <c r="F345" s="85">
        <v>557000</v>
      </c>
    </row>
    <row r="346" spans="1:6" ht="36" outlineLevel="7">
      <c r="A346" s="46" t="s">
        <v>377</v>
      </c>
      <c r="B346" s="47" t="s">
        <v>524</v>
      </c>
      <c r="C346" s="47" t="s">
        <v>82</v>
      </c>
      <c r="D346" s="47" t="s">
        <v>140</v>
      </c>
      <c r="E346" s="47" t="s">
        <v>253</v>
      </c>
      <c r="F346" s="85">
        <v>114000</v>
      </c>
    </row>
    <row r="347" spans="1:6" outlineLevel="7">
      <c r="A347" s="46" t="s">
        <v>547</v>
      </c>
      <c r="B347" s="47" t="s">
        <v>524</v>
      </c>
      <c r="C347" s="47" t="s">
        <v>548</v>
      </c>
      <c r="D347" s="47" t="s">
        <v>126</v>
      </c>
      <c r="E347" s="47" t="s">
        <v>6</v>
      </c>
      <c r="F347" s="85">
        <f>F348</f>
        <v>180000</v>
      </c>
    </row>
    <row r="348" spans="1:6" ht="36" outlineLevel="7">
      <c r="A348" s="46" t="s">
        <v>375</v>
      </c>
      <c r="B348" s="47" t="s">
        <v>524</v>
      </c>
      <c r="C348" s="47" t="s">
        <v>548</v>
      </c>
      <c r="D348" s="47" t="s">
        <v>136</v>
      </c>
      <c r="E348" s="47" t="s">
        <v>6</v>
      </c>
      <c r="F348" s="85">
        <f>F349</f>
        <v>180000</v>
      </c>
    </row>
    <row r="349" spans="1:6" outlineLevel="7">
      <c r="A349" s="46" t="s">
        <v>211</v>
      </c>
      <c r="B349" s="47" t="s">
        <v>524</v>
      </c>
      <c r="C349" s="47" t="s">
        <v>548</v>
      </c>
      <c r="D349" s="47" t="s">
        <v>230</v>
      </c>
      <c r="E349" s="47" t="s">
        <v>6</v>
      </c>
      <c r="F349" s="85">
        <f>F350</f>
        <v>180000</v>
      </c>
    </row>
    <row r="350" spans="1:6" ht="54" outlineLevel="7">
      <c r="A350" s="46" t="s">
        <v>549</v>
      </c>
      <c r="B350" s="47" t="s">
        <v>524</v>
      </c>
      <c r="C350" s="47" t="s">
        <v>548</v>
      </c>
      <c r="D350" s="47" t="s">
        <v>550</v>
      </c>
      <c r="E350" s="47" t="s">
        <v>6</v>
      </c>
      <c r="F350" s="85">
        <f>F351</f>
        <v>180000</v>
      </c>
    </row>
    <row r="351" spans="1:6" ht="36" outlineLevel="7">
      <c r="A351" s="46" t="s">
        <v>37</v>
      </c>
      <c r="B351" s="47" t="s">
        <v>524</v>
      </c>
      <c r="C351" s="47" t="s">
        <v>548</v>
      </c>
      <c r="D351" s="47" t="s">
        <v>550</v>
      </c>
      <c r="E351" s="47" t="s">
        <v>38</v>
      </c>
      <c r="F351" s="85">
        <f>F352</f>
        <v>180000</v>
      </c>
    </row>
    <row r="352" spans="1:6" outlineLevel="7">
      <c r="A352" s="46" t="s">
        <v>74</v>
      </c>
      <c r="B352" s="47" t="s">
        <v>524</v>
      </c>
      <c r="C352" s="47" t="s">
        <v>548</v>
      </c>
      <c r="D352" s="47" t="s">
        <v>550</v>
      </c>
      <c r="E352" s="47" t="s">
        <v>75</v>
      </c>
      <c r="F352" s="85">
        <v>180000</v>
      </c>
    </row>
    <row r="353" spans="1:8" s="74" customFormat="1" outlineLevel="1">
      <c r="A353" s="79" t="s">
        <v>85</v>
      </c>
      <c r="B353" s="62" t="s">
        <v>524</v>
      </c>
      <c r="C353" s="62" t="s">
        <v>86</v>
      </c>
      <c r="D353" s="62" t="s">
        <v>126</v>
      </c>
      <c r="E353" s="62" t="s">
        <v>6</v>
      </c>
      <c r="F353" s="87">
        <f>F354+F359+F374</f>
        <v>40237941.520000003</v>
      </c>
      <c r="G353" s="75"/>
      <c r="H353" s="75"/>
    </row>
    <row r="354" spans="1:8" outlineLevel="2">
      <c r="A354" s="46" t="s">
        <v>87</v>
      </c>
      <c r="B354" s="47" t="s">
        <v>524</v>
      </c>
      <c r="C354" s="47" t="s">
        <v>88</v>
      </c>
      <c r="D354" s="47" t="s">
        <v>126</v>
      </c>
      <c r="E354" s="47" t="s">
        <v>6</v>
      </c>
      <c r="F354" s="85">
        <f>F355</f>
        <v>5559675.2400000002</v>
      </c>
    </row>
    <row r="355" spans="1:8" ht="36" outlineLevel="4">
      <c r="A355" s="46" t="s">
        <v>132</v>
      </c>
      <c r="B355" s="47" t="s">
        <v>524</v>
      </c>
      <c r="C355" s="47" t="s">
        <v>88</v>
      </c>
      <c r="D355" s="47" t="s">
        <v>127</v>
      </c>
      <c r="E355" s="47" t="s">
        <v>6</v>
      </c>
      <c r="F355" s="85">
        <f>F356</f>
        <v>5559675.2400000002</v>
      </c>
    </row>
    <row r="356" spans="1:8" outlineLevel="5">
      <c r="A356" s="46" t="s">
        <v>89</v>
      </c>
      <c r="B356" s="47" t="s">
        <v>524</v>
      </c>
      <c r="C356" s="47" t="s">
        <v>88</v>
      </c>
      <c r="D356" s="47" t="s">
        <v>142</v>
      </c>
      <c r="E356" s="47" t="s">
        <v>6</v>
      </c>
      <c r="F356" s="85">
        <f>F357</f>
        <v>5559675.2400000002</v>
      </c>
    </row>
    <row r="357" spans="1:8" outlineLevel="6">
      <c r="A357" s="46" t="s">
        <v>90</v>
      </c>
      <c r="B357" s="47" t="s">
        <v>524</v>
      </c>
      <c r="C357" s="47" t="s">
        <v>88</v>
      </c>
      <c r="D357" s="47" t="s">
        <v>142</v>
      </c>
      <c r="E357" s="47" t="s">
        <v>91</v>
      </c>
      <c r="F357" s="85">
        <f>F358</f>
        <v>5559675.2400000002</v>
      </c>
    </row>
    <row r="358" spans="1:8" outlineLevel="7">
      <c r="A358" s="46" t="s">
        <v>92</v>
      </c>
      <c r="B358" s="47" t="s">
        <v>524</v>
      </c>
      <c r="C358" s="47" t="s">
        <v>88</v>
      </c>
      <c r="D358" s="47" t="s">
        <v>142</v>
      </c>
      <c r="E358" s="47" t="s">
        <v>93</v>
      </c>
      <c r="F358" s="85">
        <v>5559675.2400000002</v>
      </c>
    </row>
    <row r="359" spans="1:8" outlineLevel="7">
      <c r="A359" s="46" t="s">
        <v>94</v>
      </c>
      <c r="B359" s="47" t="s">
        <v>524</v>
      </c>
      <c r="C359" s="47" t="s">
        <v>95</v>
      </c>
      <c r="D359" s="47" t="s">
        <v>126</v>
      </c>
      <c r="E359" s="47" t="s">
        <v>6</v>
      </c>
      <c r="F359" s="85">
        <f>F360+F370+F365</f>
        <v>858600</v>
      </c>
    </row>
    <row r="360" spans="1:8" s="74" customFormat="1" ht="36" outlineLevel="7">
      <c r="A360" s="79" t="s">
        <v>378</v>
      </c>
      <c r="B360" s="62" t="s">
        <v>524</v>
      </c>
      <c r="C360" s="62" t="s">
        <v>95</v>
      </c>
      <c r="D360" s="62" t="s">
        <v>129</v>
      </c>
      <c r="E360" s="62" t="s">
        <v>6</v>
      </c>
      <c r="F360" s="87">
        <f>F361</f>
        <v>200000</v>
      </c>
      <c r="G360" s="75"/>
      <c r="H360" s="75"/>
    </row>
    <row r="361" spans="1:8" ht="36" outlineLevel="7">
      <c r="A361" s="46" t="s">
        <v>379</v>
      </c>
      <c r="B361" s="47" t="s">
        <v>524</v>
      </c>
      <c r="C361" s="47" t="s">
        <v>95</v>
      </c>
      <c r="D361" s="47" t="s">
        <v>421</v>
      </c>
      <c r="E361" s="47" t="s">
        <v>6</v>
      </c>
      <c r="F361" s="85">
        <f>F362</f>
        <v>200000</v>
      </c>
    </row>
    <row r="362" spans="1:8" ht="36" outlineLevel="7">
      <c r="A362" s="46" t="s">
        <v>99</v>
      </c>
      <c r="B362" s="47" t="s">
        <v>524</v>
      </c>
      <c r="C362" s="47" t="s">
        <v>95</v>
      </c>
      <c r="D362" s="47" t="s">
        <v>424</v>
      </c>
      <c r="E362" s="47" t="s">
        <v>6</v>
      </c>
      <c r="F362" s="85">
        <f>F363</f>
        <v>200000</v>
      </c>
    </row>
    <row r="363" spans="1:8" outlineLevel="7">
      <c r="A363" s="46" t="s">
        <v>90</v>
      </c>
      <c r="B363" s="47" t="s">
        <v>524</v>
      </c>
      <c r="C363" s="47" t="s">
        <v>95</v>
      </c>
      <c r="D363" s="47" t="s">
        <v>424</v>
      </c>
      <c r="E363" s="47" t="s">
        <v>91</v>
      </c>
      <c r="F363" s="85">
        <f>F364</f>
        <v>200000</v>
      </c>
    </row>
    <row r="364" spans="1:8" ht="36" outlineLevel="7">
      <c r="A364" s="46" t="s">
        <v>97</v>
      </c>
      <c r="B364" s="47" t="s">
        <v>524</v>
      </c>
      <c r="C364" s="47" t="s">
        <v>95</v>
      </c>
      <c r="D364" s="47" t="s">
        <v>424</v>
      </c>
      <c r="E364" s="47" t="s">
        <v>98</v>
      </c>
      <c r="F364" s="85">
        <v>200000</v>
      </c>
    </row>
    <row r="365" spans="1:8" s="74" customFormat="1" ht="38.25" customHeight="1" outlineLevel="7">
      <c r="A365" s="79" t="s">
        <v>380</v>
      </c>
      <c r="B365" s="62" t="s">
        <v>524</v>
      </c>
      <c r="C365" s="62" t="s">
        <v>95</v>
      </c>
      <c r="D365" s="62" t="s">
        <v>381</v>
      </c>
      <c r="E365" s="62" t="s">
        <v>6</v>
      </c>
      <c r="F365" s="88">
        <f>F366</f>
        <v>558600</v>
      </c>
      <c r="G365" s="75"/>
      <c r="H365" s="75"/>
    </row>
    <row r="366" spans="1:8" ht="36" customHeight="1" outlineLevel="7">
      <c r="A366" s="46" t="s">
        <v>401</v>
      </c>
      <c r="B366" s="47" t="s">
        <v>524</v>
      </c>
      <c r="C366" s="47" t="s">
        <v>95</v>
      </c>
      <c r="D366" s="47" t="s">
        <v>382</v>
      </c>
      <c r="E366" s="47" t="s">
        <v>6</v>
      </c>
      <c r="F366" s="83">
        <f>F367</f>
        <v>558600</v>
      </c>
    </row>
    <row r="367" spans="1:8" ht="36" outlineLevel="7">
      <c r="A367" s="46" t="s">
        <v>96</v>
      </c>
      <c r="B367" s="47" t="s">
        <v>524</v>
      </c>
      <c r="C367" s="47" t="s">
        <v>95</v>
      </c>
      <c r="D367" s="47" t="s">
        <v>383</v>
      </c>
      <c r="E367" s="47" t="s">
        <v>6</v>
      </c>
      <c r="F367" s="85">
        <f>F368</f>
        <v>558600</v>
      </c>
    </row>
    <row r="368" spans="1:8" outlineLevel="7">
      <c r="A368" s="46" t="s">
        <v>90</v>
      </c>
      <c r="B368" s="47" t="s">
        <v>524</v>
      </c>
      <c r="C368" s="47" t="s">
        <v>95</v>
      </c>
      <c r="D368" s="47" t="s">
        <v>383</v>
      </c>
      <c r="E368" s="47" t="s">
        <v>91</v>
      </c>
      <c r="F368" s="83">
        <f>F369</f>
        <v>558600</v>
      </c>
    </row>
    <row r="369" spans="1:6" ht="36" outlineLevel="7">
      <c r="A369" s="46" t="s">
        <v>97</v>
      </c>
      <c r="B369" s="47" t="s">
        <v>524</v>
      </c>
      <c r="C369" s="47" t="s">
        <v>95</v>
      </c>
      <c r="D369" s="47" t="s">
        <v>383</v>
      </c>
      <c r="E369" s="47" t="s">
        <v>98</v>
      </c>
      <c r="F369" s="85">
        <v>558600</v>
      </c>
    </row>
    <row r="370" spans="1:6" ht="36" outlineLevel="7">
      <c r="A370" s="46" t="s">
        <v>132</v>
      </c>
      <c r="B370" s="47" t="s">
        <v>524</v>
      </c>
      <c r="C370" s="47" t="s">
        <v>95</v>
      </c>
      <c r="D370" s="47" t="s">
        <v>127</v>
      </c>
      <c r="E370" s="47" t="s">
        <v>6</v>
      </c>
      <c r="F370" s="83">
        <f>F371</f>
        <v>100000</v>
      </c>
    </row>
    <row r="371" spans="1:6" ht="36" outlineLevel="7">
      <c r="A371" s="46" t="s">
        <v>551</v>
      </c>
      <c r="B371" s="47" t="s">
        <v>524</v>
      </c>
      <c r="C371" s="47" t="s">
        <v>95</v>
      </c>
      <c r="D371" s="47" t="s">
        <v>564</v>
      </c>
      <c r="E371" s="47" t="s">
        <v>6</v>
      </c>
      <c r="F371" s="83">
        <f>F372</f>
        <v>100000</v>
      </c>
    </row>
    <row r="372" spans="1:6" outlineLevel="7">
      <c r="A372" s="46" t="s">
        <v>90</v>
      </c>
      <c r="B372" s="47" t="s">
        <v>524</v>
      </c>
      <c r="C372" s="47" t="s">
        <v>95</v>
      </c>
      <c r="D372" s="47" t="s">
        <v>564</v>
      </c>
      <c r="E372" s="47" t="s">
        <v>91</v>
      </c>
      <c r="F372" s="83">
        <f>F373</f>
        <v>100000</v>
      </c>
    </row>
    <row r="373" spans="1:6" outlineLevel="7">
      <c r="A373" s="46" t="s">
        <v>312</v>
      </c>
      <c r="B373" s="47" t="s">
        <v>524</v>
      </c>
      <c r="C373" s="47" t="s">
        <v>95</v>
      </c>
      <c r="D373" s="47" t="s">
        <v>564</v>
      </c>
      <c r="E373" s="47" t="s">
        <v>313</v>
      </c>
      <c r="F373" s="85">
        <v>100000</v>
      </c>
    </row>
    <row r="374" spans="1:6" outlineLevel="1">
      <c r="A374" s="46" t="s">
        <v>123</v>
      </c>
      <c r="B374" s="47" t="s">
        <v>524</v>
      </c>
      <c r="C374" s="47" t="s">
        <v>124</v>
      </c>
      <c r="D374" s="47" t="s">
        <v>126</v>
      </c>
      <c r="E374" s="47" t="s">
        <v>6</v>
      </c>
      <c r="F374" s="83">
        <f>F375</f>
        <v>33819666.280000001</v>
      </c>
    </row>
    <row r="375" spans="1:6" ht="36" outlineLevel="1">
      <c r="A375" s="46" t="s">
        <v>132</v>
      </c>
      <c r="B375" s="47" t="s">
        <v>524</v>
      </c>
      <c r="C375" s="47" t="s">
        <v>124</v>
      </c>
      <c r="D375" s="47" t="s">
        <v>127</v>
      </c>
      <c r="E375" s="47" t="s">
        <v>6</v>
      </c>
      <c r="F375" s="83">
        <f>F376</f>
        <v>33819666.280000001</v>
      </c>
    </row>
    <row r="376" spans="1:6" outlineLevel="1">
      <c r="A376" s="46" t="s">
        <v>278</v>
      </c>
      <c r="B376" s="47" t="s">
        <v>524</v>
      </c>
      <c r="C376" s="47" t="s">
        <v>124</v>
      </c>
      <c r="D376" s="47" t="s">
        <v>277</v>
      </c>
      <c r="E376" s="47" t="s">
        <v>6</v>
      </c>
      <c r="F376" s="83">
        <f>F386+F377+F380</f>
        <v>33819666.280000001</v>
      </c>
    </row>
    <row r="377" spans="1:6" ht="72" outlineLevel="1">
      <c r="A377" s="46" t="s">
        <v>445</v>
      </c>
      <c r="B377" s="47" t="s">
        <v>524</v>
      </c>
      <c r="C377" s="47" t="s">
        <v>124</v>
      </c>
      <c r="D377" s="47" t="s">
        <v>446</v>
      </c>
      <c r="E377" s="47" t="s">
        <v>6</v>
      </c>
      <c r="F377" s="85">
        <f>F378</f>
        <v>1021243.89</v>
      </c>
    </row>
    <row r="378" spans="1:6" outlineLevel="1">
      <c r="A378" s="46" t="s">
        <v>90</v>
      </c>
      <c r="B378" s="47" t="s">
        <v>524</v>
      </c>
      <c r="C378" s="47" t="s">
        <v>124</v>
      </c>
      <c r="D378" s="47" t="s">
        <v>446</v>
      </c>
      <c r="E378" s="47" t="s">
        <v>91</v>
      </c>
      <c r="F378" s="85">
        <f>F379</f>
        <v>1021243.89</v>
      </c>
    </row>
    <row r="379" spans="1:6" outlineLevel="1">
      <c r="A379" s="46" t="s">
        <v>92</v>
      </c>
      <c r="B379" s="47" t="s">
        <v>524</v>
      </c>
      <c r="C379" s="47" t="s">
        <v>124</v>
      </c>
      <c r="D379" s="47" t="s">
        <v>446</v>
      </c>
      <c r="E379" s="47" t="s">
        <v>93</v>
      </c>
      <c r="F379" s="85">
        <v>1021243.89</v>
      </c>
    </row>
    <row r="380" spans="1:6" ht="90" outlineLevel="1">
      <c r="A380" s="29" t="s">
        <v>447</v>
      </c>
      <c r="B380" s="47" t="s">
        <v>524</v>
      </c>
      <c r="C380" s="47" t="s">
        <v>124</v>
      </c>
      <c r="D380" s="47" t="s">
        <v>448</v>
      </c>
      <c r="E380" s="47" t="s">
        <v>6</v>
      </c>
      <c r="F380" s="85">
        <f>F381+F383</f>
        <v>14290492.390000001</v>
      </c>
    </row>
    <row r="381" spans="1:6" ht="36" outlineLevel="1">
      <c r="A381" s="46" t="s">
        <v>15</v>
      </c>
      <c r="B381" s="47" t="s">
        <v>524</v>
      </c>
      <c r="C381" s="47" t="s">
        <v>124</v>
      </c>
      <c r="D381" s="47" t="s">
        <v>448</v>
      </c>
      <c r="E381" s="47" t="s">
        <v>16</v>
      </c>
      <c r="F381" s="85">
        <f>F382</f>
        <v>130000</v>
      </c>
    </row>
    <row r="382" spans="1:6" ht="20.25" customHeight="1" outlineLevel="1">
      <c r="A382" s="46" t="s">
        <v>17</v>
      </c>
      <c r="B382" s="47" t="s">
        <v>524</v>
      </c>
      <c r="C382" s="47" t="s">
        <v>124</v>
      </c>
      <c r="D382" s="47" t="s">
        <v>448</v>
      </c>
      <c r="E382" s="47" t="s">
        <v>18</v>
      </c>
      <c r="F382" s="85">
        <v>130000</v>
      </c>
    </row>
    <row r="383" spans="1:6" outlineLevel="1">
      <c r="A383" s="46" t="s">
        <v>90</v>
      </c>
      <c r="B383" s="47" t="s">
        <v>524</v>
      </c>
      <c r="C383" s="47" t="s">
        <v>124</v>
      </c>
      <c r="D383" s="47" t="s">
        <v>448</v>
      </c>
      <c r="E383" s="47" t="s">
        <v>91</v>
      </c>
      <c r="F383" s="85">
        <f>F384+F385</f>
        <v>14160492.390000001</v>
      </c>
    </row>
    <row r="384" spans="1:6" outlineLevel="1">
      <c r="A384" s="46" t="s">
        <v>92</v>
      </c>
      <c r="B384" s="47" t="s">
        <v>524</v>
      </c>
      <c r="C384" s="47" t="s">
        <v>124</v>
      </c>
      <c r="D384" s="47" t="s">
        <v>448</v>
      </c>
      <c r="E384" s="47" t="s">
        <v>93</v>
      </c>
      <c r="F384" s="85">
        <v>12360492.390000001</v>
      </c>
    </row>
    <row r="385" spans="1:8" ht="36" outlineLevel="1">
      <c r="A385" s="46" t="s">
        <v>97</v>
      </c>
      <c r="B385" s="47" t="s">
        <v>524</v>
      </c>
      <c r="C385" s="47" t="s">
        <v>124</v>
      </c>
      <c r="D385" s="47" t="s">
        <v>448</v>
      </c>
      <c r="E385" s="47" t="s">
        <v>98</v>
      </c>
      <c r="F385" s="85">
        <v>1800000</v>
      </c>
    </row>
    <row r="386" spans="1:8" ht="95.25" customHeight="1" outlineLevel="1">
      <c r="A386" s="29" t="s">
        <v>681</v>
      </c>
      <c r="B386" s="47" t="s">
        <v>524</v>
      </c>
      <c r="C386" s="47" t="s">
        <v>124</v>
      </c>
      <c r="D386" s="47" t="s">
        <v>298</v>
      </c>
      <c r="E386" s="47" t="s">
        <v>6</v>
      </c>
      <c r="F386" s="83">
        <f>F387</f>
        <v>18507930</v>
      </c>
    </row>
    <row r="387" spans="1:8" ht="36" outlineLevel="1">
      <c r="A387" s="46" t="s">
        <v>265</v>
      </c>
      <c r="B387" s="47" t="s">
        <v>524</v>
      </c>
      <c r="C387" s="47" t="s">
        <v>124</v>
      </c>
      <c r="D387" s="47" t="s">
        <v>298</v>
      </c>
      <c r="E387" s="47" t="s">
        <v>266</v>
      </c>
      <c r="F387" s="83">
        <f>F388</f>
        <v>18507930</v>
      </c>
    </row>
    <row r="388" spans="1:8" outlineLevel="1">
      <c r="A388" s="46" t="s">
        <v>267</v>
      </c>
      <c r="B388" s="47" t="s">
        <v>524</v>
      </c>
      <c r="C388" s="47" t="s">
        <v>124</v>
      </c>
      <c r="D388" s="47" t="s">
        <v>298</v>
      </c>
      <c r="E388" s="47" t="s">
        <v>268</v>
      </c>
      <c r="F388" s="85">
        <v>18507930</v>
      </c>
    </row>
    <row r="389" spans="1:8" s="74" customFormat="1" outlineLevel="1">
      <c r="A389" s="79" t="s">
        <v>100</v>
      </c>
      <c r="B389" s="62" t="s">
        <v>524</v>
      </c>
      <c r="C389" s="62" t="s">
        <v>101</v>
      </c>
      <c r="D389" s="62" t="s">
        <v>126</v>
      </c>
      <c r="E389" s="62" t="s">
        <v>6</v>
      </c>
      <c r="F389" s="88">
        <f>F390</f>
        <v>1528224.33</v>
      </c>
      <c r="G389" s="75"/>
      <c r="H389" s="75"/>
    </row>
    <row r="390" spans="1:8" outlineLevel="1">
      <c r="A390" s="46" t="s">
        <v>304</v>
      </c>
      <c r="B390" s="47" t="s">
        <v>524</v>
      </c>
      <c r="C390" s="47" t="s">
        <v>303</v>
      </c>
      <c r="D390" s="47" t="s">
        <v>126</v>
      </c>
      <c r="E390" s="47" t="s">
        <v>6</v>
      </c>
      <c r="F390" s="83">
        <f>F391+F402</f>
        <v>1528224.33</v>
      </c>
    </row>
    <row r="391" spans="1:8" s="74" customFormat="1" ht="37.5" customHeight="1" outlineLevel="1">
      <c r="A391" s="79" t="s">
        <v>384</v>
      </c>
      <c r="B391" s="62" t="s">
        <v>524</v>
      </c>
      <c r="C391" s="62" t="s">
        <v>303</v>
      </c>
      <c r="D391" s="62" t="s">
        <v>200</v>
      </c>
      <c r="E391" s="62" t="s">
        <v>6</v>
      </c>
      <c r="F391" s="88">
        <f>F398+F392</f>
        <v>1478224.33</v>
      </c>
      <c r="G391" s="75"/>
      <c r="H391" s="75"/>
    </row>
    <row r="392" spans="1:8" ht="36" outlineLevel="1">
      <c r="A392" s="46" t="s">
        <v>213</v>
      </c>
      <c r="B392" s="47" t="s">
        <v>524</v>
      </c>
      <c r="C392" s="47" t="s">
        <v>303</v>
      </c>
      <c r="D392" s="47" t="s">
        <v>231</v>
      </c>
      <c r="E392" s="47" t="s">
        <v>6</v>
      </c>
      <c r="F392" s="83">
        <f>F393</f>
        <v>661000</v>
      </c>
    </row>
    <row r="393" spans="1:8" ht="21" customHeight="1" outlineLevel="1">
      <c r="A393" s="46" t="s">
        <v>102</v>
      </c>
      <c r="B393" s="47" t="s">
        <v>524</v>
      </c>
      <c r="C393" s="47" t="s">
        <v>303</v>
      </c>
      <c r="D393" s="47" t="s">
        <v>201</v>
      </c>
      <c r="E393" s="47" t="s">
        <v>6</v>
      </c>
      <c r="F393" s="83">
        <f>F394+F396</f>
        <v>661000</v>
      </c>
    </row>
    <row r="394" spans="1:8" ht="36" outlineLevel="1">
      <c r="A394" s="46" t="s">
        <v>15</v>
      </c>
      <c r="B394" s="47" t="s">
        <v>524</v>
      </c>
      <c r="C394" s="47" t="s">
        <v>303</v>
      </c>
      <c r="D394" s="47" t="s">
        <v>201</v>
      </c>
      <c r="E394" s="47" t="s">
        <v>16</v>
      </c>
      <c r="F394" s="83">
        <f>F395</f>
        <v>631000</v>
      </c>
    </row>
    <row r="395" spans="1:8" ht="19.5" customHeight="1" outlineLevel="1">
      <c r="A395" s="46" t="s">
        <v>17</v>
      </c>
      <c r="B395" s="47" t="s">
        <v>524</v>
      </c>
      <c r="C395" s="47" t="s">
        <v>303</v>
      </c>
      <c r="D395" s="47" t="s">
        <v>201</v>
      </c>
      <c r="E395" s="47" t="s">
        <v>18</v>
      </c>
      <c r="F395" s="85">
        <v>631000</v>
      </c>
    </row>
    <row r="396" spans="1:8" ht="18" customHeight="1" outlineLevel="1">
      <c r="A396" s="46" t="s">
        <v>273</v>
      </c>
      <c r="B396" s="47" t="s">
        <v>524</v>
      </c>
      <c r="C396" s="47" t="s">
        <v>303</v>
      </c>
      <c r="D396" s="47" t="s">
        <v>201</v>
      </c>
      <c r="E396" s="47" t="s">
        <v>20</v>
      </c>
      <c r="F396" s="83">
        <f>F397</f>
        <v>30000</v>
      </c>
    </row>
    <row r="397" spans="1:8" ht="18" customHeight="1" outlineLevel="1">
      <c r="A397" s="46" t="s">
        <v>274</v>
      </c>
      <c r="B397" s="47" t="s">
        <v>524</v>
      </c>
      <c r="C397" s="47" t="s">
        <v>303</v>
      </c>
      <c r="D397" s="47" t="s">
        <v>201</v>
      </c>
      <c r="E397" s="47" t="s">
        <v>22</v>
      </c>
      <c r="F397" s="85">
        <v>30000</v>
      </c>
    </row>
    <row r="398" spans="1:8" outlineLevel="1">
      <c r="A398" s="46" t="s">
        <v>385</v>
      </c>
      <c r="B398" s="47" t="s">
        <v>524</v>
      </c>
      <c r="C398" s="47" t="s">
        <v>303</v>
      </c>
      <c r="D398" s="47" t="s">
        <v>306</v>
      </c>
      <c r="E398" s="47" t="s">
        <v>6</v>
      </c>
      <c r="F398" s="83">
        <f>F399</f>
        <v>817224.33</v>
      </c>
    </row>
    <row r="399" spans="1:8" ht="36" outlineLevel="1">
      <c r="A399" s="46" t="s">
        <v>282</v>
      </c>
      <c r="B399" s="47" t="s">
        <v>524</v>
      </c>
      <c r="C399" s="47" t="s">
        <v>303</v>
      </c>
      <c r="D399" s="47" t="s">
        <v>305</v>
      </c>
      <c r="E399" s="47" t="s">
        <v>6</v>
      </c>
      <c r="F399" s="83">
        <f>F400</f>
        <v>817224.33</v>
      </c>
    </row>
    <row r="400" spans="1:8" ht="36" outlineLevel="1">
      <c r="A400" s="46" t="s">
        <v>265</v>
      </c>
      <c r="B400" s="47" t="s">
        <v>524</v>
      </c>
      <c r="C400" s="47" t="s">
        <v>303</v>
      </c>
      <c r="D400" s="47" t="s">
        <v>305</v>
      </c>
      <c r="E400" s="47" t="s">
        <v>266</v>
      </c>
      <c r="F400" s="83">
        <f>F401</f>
        <v>817224.33</v>
      </c>
    </row>
    <row r="401" spans="1:8" outlineLevel="1">
      <c r="A401" s="46" t="s">
        <v>267</v>
      </c>
      <c r="B401" s="47" t="s">
        <v>524</v>
      </c>
      <c r="C401" s="47" t="s">
        <v>303</v>
      </c>
      <c r="D401" s="47" t="s">
        <v>305</v>
      </c>
      <c r="E401" s="47" t="s">
        <v>268</v>
      </c>
      <c r="F401" s="85">
        <v>817224.33</v>
      </c>
    </row>
    <row r="402" spans="1:8" ht="36" customHeight="1" outlineLevel="1">
      <c r="A402" s="73" t="s">
        <v>482</v>
      </c>
      <c r="B402" s="62" t="s">
        <v>524</v>
      </c>
      <c r="C402" s="62" t="s">
        <v>303</v>
      </c>
      <c r="D402" s="62" t="s">
        <v>483</v>
      </c>
      <c r="E402" s="62" t="s">
        <v>6</v>
      </c>
      <c r="F402" s="85">
        <f>F403</f>
        <v>50000</v>
      </c>
    </row>
    <row r="403" spans="1:8" ht="20.25" customHeight="1" outlineLevel="1">
      <c r="A403" s="150" t="s">
        <v>484</v>
      </c>
      <c r="B403" s="47" t="s">
        <v>524</v>
      </c>
      <c r="C403" s="47" t="s">
        <v>303</v>
      </c>
      <c r="D403" s="47" t="s">
        <v>485</v>
      </c>
      <c r="E403" s="47" t="s">
        <v>6</v>
      </c>
      <c r="F403" s="85">
        <f>F404</f>
        <v>50000</v>
      </c>
    </row>
    <row r="404" spans="1:8" ht="36" outlineLevel="1">
      <c r="A404" s="46" t="s">
        <v>486</v>
      </c>
      <c r="B404" s="47" t="s">
        <v>524</v>
      </c>
      <c r="C404" s="47" t="s">
        <v>303</v>
      </c>
      <c r="D404" s="47" t="s">
        <v>487</v>
      </c>
      <c r="E404" s="47" t="s">
        <v>6</v>
      </c>
      <c r="F404" s="85">
        <f>F405</f>
        <v>50000</v>
      </c>
    </row>
    <row r="405" spans="1:8" ht="20.25" customHeight="1" outlineLevel="1">
      <c r="A405" s="46" t="s">
        <v>15</v>
      </c>
      <c r="B405" s="47" t="s">
        <v>524</v>
      </c>
      <c r="C405" s="47" t="s">
        <v>303</v>
      </c>
      <c r="D405" s="47" t="s">
        <v>487</v>
      </c>
      <c r="E405" s="47" t="s">
        <v>16</v>
      </c>
      <c r="F405" s="85">
        <f>F406</f>
        <v>50000</v>
      </c>
    </row>
    <row r="406" spans="1:8" ht="21" customHeight="1" outlineLevel="1">
      <c r="A406" s="46" t="s">
        <v>17</v>
      </c>
      <c r="B406" s="47" t="s">
        <v>524</v>
      </c>
      <c r="C406" s="47" t="s">
        <v>303</v>
      </c>
      <c r="D406" s="47" t="s">
        <v>487</v>
      </c>
      <c r="E406" s="47" t="s">
        <v>18</v>
      </c>
      <c r="F406" s="85">
        <v>50000</v>
      </c>
    </row>
    <row r="407" spans="1:8" s="74" customFormat="1" outlineLevel="1">
      <c r="A407" s="79" t="s">
        <v>103</v>
      </c>
      <c r="B407" s="62" t="s">
        <v>524</v>
      </c>
      <c r="C407" s="62" t="s">
        <v>104</v>
      </c>
      <c r="D407" s="62" t="s">
        <v>126</v>
      </c>
      <c r="E407" s="62" t="s">
        <v>6</v>
      </c>
      <c r="F407" s="87">
        <f t="shared" ref="F407:F412" si="1">F408</f>
        <v>2500000</v>
      </c>
      <c r="G407" s="75"/>
      <c r="H407" s="75"/>
    </row>
    <row r="408" spans="1:8" outlineLevel="2">
      <c r="A408" s="46" t="s">
        <v>105</v>
      </c>
      <c r="B408" s="47" t="s">
        <v>524</v>
      </c>
      <c r="C408" s="47" t="s">
        <v>106</v>
      </c>
      <c r="D408" s="47" t="s">
        <v>126</v>
      </c>
      <c r="E408" s="47" t="s">
        <v>6</v>
      </c>
      <c r="F408" s="85">
        <f t="shared" si="1"/>
        <v>2500000</v>
      </c>
    </row>
    <row r="409" spans="1:8" s="74" customFormat="1" ht="36.75" customHeight="1" outlineLevel="3">
      <c r="A409" s="79" t="s">
        <v>441</v>
      </c>
      <c r="B409" s="62" t="s">
        <v>524</v>
      </c>
      <c r="C409" s="62" t="s">
        <v>106</v>
      </c>
      <c r="D409" s="62" t="s">
        <v>320</v>
      </c>
      <c r="E409" s="62" t="s">
        <v>6</v>
      </c>
      <c r="F409" s="87">
        <f t="shared" si="1"/>
        <v>2500000</v>
      </c>
      <c r="G409" s="75"/>
      <c r="H409" s="75"/>
    </row>
    <row r="410" spans="1:8" ht="24.75" customHeight="1" outlineLevel="4">
      <c r="A410" s="49" t="s">
        <v>332</v>
      </c>
      <c r="B410" s="47" t="s">
        <v>524</v>
      </c>
      <c r="C410" s="47" t="s">
        <v>106</v>
      </c>
      <c r="D410" s="47" t="s">
        <v>322</v>
      </c>
      <c r="E410" s="47" t="s">
        <v>6</v>
      </c>
      <c r="F410" s="85">
        <f t="shared" si="1"/>
        <v>2500000</v>
      </c>
    </row>
    <row r="411" spans="1:8" ht="36" outlineLevel="5">
      <c r="A411" s="46" t="s">
        <v>107</v>
      </c>
      <c r="B411" s="47" t="s">
        <v>524</v>
      </c>
      <c r="C411" s="47" t="s">
        <v>106</v>
      </c>
      <c r="D411" s="47" t="s">
        <v>323</v>
      </c>
      <c r="E411" s="47" t="s">
        <v>6</v>
      </c>
      <c r="F411" s="85">
        <f t="shared" si="1"/>
        <v>2500000</v>
      </c>
    </row>
    <row r="412" spans="1:8" ht="36" outlineLevel="6">
      <c r="A412" s="46" t="s">
        <v>37</v>
      </c>
      <c r="B412" s="47" t="s">
        <v>524</v>
      </c>
      <c r="C412" s="47" t="s">
        <v>106</v>
      </c>
      <c r="D412" s="47" t="s">
        <v>323</v>
      </c>
      <c r="E412" s="47" t="s">
        <v>38</v>
      </c>
      <c r="F412" s="85">
        <f t="shared" si="1"/>
        <v>2500000</v>
      </c>
    </row>
    <row r="413" spans="1:8" outlineLevel="7">
      <c r="A413" s="46" t="s">
        <v>39</v>
      </c>
      <c r="B413" s="47" t="s">
        <v>524</v>
      </c>
      <c r="C413" s="47" t="s">
        <v>106</v>
      </c>
      <c r="D413" s="47" t="s">
        <v>323</v>
      </c>
      <c r="E413" s="47" t="s">
        <v>40</v>
      </c>
      <c r="F413" s="85">
        <v>2500000</v>
      </c>
    </row>
    <row r="414" spans="1:8" s="3" customFormat="1" ht="21.75" customHeight="1">
      <c r="A414" s="44" t="s">
        <v>552</v>
      </c>
      <c r="B414" s="45" t="s">
        <v>525</v>
      </c>
      <c r="C414" s="45" t="s">
        <v>5</v>
      </c>
      <c r="D414" s="45" t="s">
        <v>126</v>
      </c>
      <c r="E414" s="45" t="s">
        <v>6</v>
      </c>
      <c r="F414" s="89">
        <f>F415</f>
        <v>6483444</v>
      </c>
      <c r="G414" s="9"/>
      <c r="H414" s="9"/>
    </row>
    <row r="415" spans="1:8" outlineLevel="1">
      <c r="A415" s="46" t="s">
        <v>7</v>
      </c>
      <c r="B415" s="47" t="s">
        <v>525</v>
      </c>
      <c r="C415" s="47" t="s">
        <v>8</v>
      </c>
      <c r="D415" s="47" t="s">
        <v>126</v>
      </c>
      <c r="E415" s="47" t="s">
        <v>6</v>
      </c>
      <c r="F415" s="85">
        <f>F416+F431+F436</f>
        <v>6483444</v>
      </c>
    </row>
    <row r="416" spans="1:8" ht="37.5" customHeight="1" outlineLevel="2">
      <c r="A416" s="46" t="s">
        <v>108</v>
      </c>
      <c r="B416" s="47" t="s">
        <v>525</v>
      </c>
      <c r="C416" s="47" t="s">
        <v>109</v>
      </c>
      <c r="D416" s="47" t="s">
        <v>126</v>
      </c>
      <c r="E416" s="47" t="s">
        <v>6</v>
      </c>
      <c r="F416" s="85">
        <f>F417</f>
        <v>5053227</v>
      </c>
    </row>
    <row r="417" spans="1:6" ht="36" outlineLevel="4">
      <c r="A417" s="46" t="s">
        <v>132</v>
      </c>
      <c r="B417" s="47" t="s">
        <v>525</v>
      </c>
      <c r="C417" s="47" t="s">
        <v>109</v>
      </c>
      <c r="D417" s="47" t="s">
        <v>127</v>
      </c>
      <c r="E417" s="47" t="s">
        <v>6</v>
      </c>
      <c r="F417" s="85">
        <f>F418+F421+F428</f>
        <v>5053227</v>
      </c>
    </row>
    <row r="418" spans="1:6" outlineLevel="5">
      <c r="A418" s="46" t="s">
        <v>553</v>
      </c>
      <c r="B418" s="47" t="s">
        <v>525</v>
      </c>
      <c r="C418" s="47" t="s">
        <v>109</v>
      </c>
      <c r="D418" s="47" t="s">
        <v>554</v>
      </c>
      <c r="E418" s="47" t="s">
        <v>6</v>
      </c>
      <c r="F418" s="85">
        <f>F419</f>
        <v>2328541</v>
      </c>
    </row>
    <row r="419" spans="1:6" ht="72" outlineLevel="6">
      <c r="A419" s="46" t="s">
        <v>11</v>
      </c>
      <c r="B419" s="47" t="s">
        <v>525</v>
      </c>
      <c r="C419" s="47" t="s">
        <v>109</v>
      </c>
      <c r="D419" s="47" t="s">
        <v>554</v>
      </c>
      <c r="E419" s="47" t="s">
        <v>12</v>
      </c>
      <c r="F419" s="85">
        <f>F420</f>
        <v>2328541</v>
      </c>
    </row>
    <row r="420" spans="1:6" ht="36" outlineLevel="7">
      <c r="A420" s="46" t="s">
        <v>13</v>
      </c>
      <c r="B420" s="47" t="s">
        <v>525</v>
      </c>
      <c r="C420" s="47" t="s">
        <v>109</v>
      </c>
      <c r="D420" s="47" t="s">
        <v>554</v>
      </c>
      <c r="E420" s="47" t="s">
        <v>14</v>
      </c>
      <c r="F420" s="83">
        <v>2328541</v>
      </c>
    </row>
    <row r="421" spans="1:6" ht="36" outlineLevel="5">
      <c r="A421" s="46" t="s">
        <v>518</v>
      </c>
      <c r="B421" s="47" t="s">
        <v>525</v>
      </c>
      <c r="C421" s="47" t="s">
        <v>109</v>
      </c>
      <c r="D421" s="47" t="s">
        <v>519</v>
      </c>
      <c r="E421" s="47" t="s">
        <v>6</v>
      </c>
      <c r="F421" s="85">
        <f>F422+F424+F426</f>
        <v>2544686</v>
      </c>
    </row>
    <row r="422" spans="1:6" ht="72" outlineLevel="6">
      <c r="A422" s="46" t="s">
        <v>11</v>
      </c>
      <c r="B422" s="47" t="s">
        <v>525</v>
      </c>
      <c r="C422" s="47" t="s">
        <v>109</v>
      </c>
      <c r="D422" s="47" t="s">
        <v>519</v>
      </c>
      <c r="E422" s="47" t="s">
        <v>12</v>
      </c>
      <c r="F422" s="85">
        <f>F423</f>
        <v>2391186</v>
      </c>
    </row>
    <row r="423" spans="1:6" ht="36" outlineLevel="7">
      <c r="A423" s="46" t="s">
        <v>13</v>
      </c>
      <c r="B423" s="47" t="s">
        <v>525</v>
      </c>
      <c r="C423" s="47" t="s">
        <v>109</v>
      </c>
      <c r="D423" s="47" t="s">
        <v>519</v>
      </c>
      <c r="E423" s="47" t="s">
        <v>14</v>
      </c>
      <c r="F423" s="83">
        <v>2391186</v>
      </c>
    </row>
    <row r="424" spans="1:6" ht="36" outlineLevel="6">
      <c r="A424" s="46" t="s">
        <v>15</v>
      </c>
      <c r="B424" s="47" t="s">
        <v>525</v>
      </c>
      <c r="C424" s="47" t="s">
        <v>109</v>
      </c>
      <c r="D424" s="47" t="s">
        <v>519</v>
      </c>
      <c r="E424" s="47" t="s">
        <v>16</v>
      </c>
      <c r="F424" s="85">
        <f>F425</f>
        <v>148000</v>
      </c>
    </row>
    <row r="425" spans="1:6" ht="20.25" customHeight="1" outlineLevel="7">
      <c r="A425" s="46" t="s">
        <v>17</v>
      </c>
      <c r="B425" s="47" t="s">
        <v>525</v>
      </c>
      <c r="C425" s="47" t="s">
        <v>109</v>
      </c>
      <c r="D425" s="47" t="s">
        <v>519</v>
      </c>
      <c r="E425" s="47" t="s">
        <v>18</v>
      </c>
      <c r="F425" s="83">
        <v>148000</v>
      </c>
    </row>
    <row r="426" spans="1:6" outlineLevel="6">
      <c r="A426" s="46" t="s">
        <v>19</v>
      </c>
      <c r="B426" s="47" t="s">
        <v>525</v>
      </c>
      <c r="C426" s="47" t="s">
        <v>109</v>
      </c>
      <c r="D426" s="47" t="s">
        <v>519</v>
      </c>
      <c r="E426" s="47" t="s">
        <v>20</v>
      </c>
      <c r="F426" s="85">
        <f>F427</f>
        <v>5500</v>
      </c>
    </row>
    <row r="427" spans="1:6" outlineLevel="7">
      <c r="A427" s="46" t="s">
        <v>21</v>
      </c>
      <c r="B427" s="47" t="s">
        <v>525</v>
      </c>
      <c r="C427" s="47" t="s">
        <v>109</v>
      </c>
      <c r="D427" s="47" t="s">
        <v>519</v>
      </c>
      <c r="E427" s="47" t="s">
        <v>22</v>
      </c>
      <c r="F427" s="83">
        <v>5500</v>
      </c>
    </row>
    <row r="428" spans="1:6" outlineLevel="5">
      <c r="A428" s="46" t="s">
        <v>556</v>
      </c>
      <c r="B428" s="47" t="s">
        <v>525</v>
      </c>
      <c r="C428" s="47" t="s">
        <v>109</v>
      </c>
      <c r="D428" s="47" t="s">
        <v>555</v>
      </c>
      <c r="E428" s="47" t="s">
        <v>6</v>
      </c>
      <c r="F428" s="85">
        <f>F429</f>
        <v>180000</v>
      </c>
    </row>
    <row r="429" spans="1:6" ht="72" outlineLevel="6">
      <c r="A429" s="46" t="s">
        <v>11</v>
      </c>
      <c r="B429" s="47" t="s">
        <v>525</v>
      </c>
      <c r="C429" s="47" t="s">
        <v>109</v>
      </c>
      <c r="D429" s="47" t="s">
        <v>555</v>
      </c>
      <c r="E429" s="47" t="s">
        <v>12</v>
      </c>
      <c r="F429" s="85">
        <f>F430</f>
        <v>180000</v>
      </c>
    </row>
    <row r="430" spans="1:6" ht="36" outlineLevel="7">
      <c r="A430" s="46" t="s">
        <v>13</v>
      </c>
      <c r="B430" s="47" t="s">
        <v>525</v>
      </c>
      <c r="C430" s="47" t="s">
        <v>109</v>
      </c>
      <c r="D430" s="47" t="s">
        <v>555</v>
      </c>
      <c r="E430" s="47" t="s">
        <v>14</v>
      </c>
      <c r="F430" s="83">
        <v>180000</v>
      </c>
    </row>
    <row r="431" spans="1:6" ht="37.5" customHeight="1" outlineLevel="2">
      <c r="A431" s="46" t="s">
        <v>9</v>
      </c>
      <c r="B431" s="47" t="s">
        <v>525</v>
      </c>
      <c r="C431" s="47" t="s">
        <v>10</v>
      </c>
      <c r="D431" s="47" t="s">
        <v>126</v>
      </c>
      <c r="E431" s="47" t="s">
        <v>6</v>
      </c>
      <c r="F431" s="85">
        <f>F432</f>
        <v>1310217</v>
      </c>
    </row>
    <row r="432" spans="1:6" ht="36" outlineLevel="4">
      <c r="A432" s="46" t="s">
        <v>132</v>
      </c>
      <c r="B432" s="47" t="s">
        <v>525</v>
      </c>
      <c r="C432" s="47" t="s">
        <v>10</v>
      </c>
      <c r="D432" s="47" t="s">
        <v>127</v>
      </c>
      <c r="E432" s="47" t="s">
        <v>6</v>
      </c>
      <c r="F432" s="85">
        <f>F433</f>
        <v>1310217</v>
      </c>
    </row>
    <row r="433" spans="1:8" outlineLevel="5">
      <c r="A433" s="46" t="s">
        <v>120</v>
      </c>
      <c r="B433" s="47" t="s">
        <v>525</v>
      </c>
      <c r="C433" s="47" t="s">
        <v>10</v>
      </c>
      <c r="D433" s="47" t="s">
        <v>143</v>
      </c>
      <c r="E433" s="47" t="s">
        <v>6</v>
      </c>
      <c r="F433" s="85">
        <f>F434</f>
        <v>1310217</v>
      </c>
    </row>
    <row r="434" spans="1:8" ht="72" outlineLevel="6">
      <c r="A434" s="46" t="s">
        <v>11</v>
      </c>
      <c r="B434" s="47" t="s">
        <v>525</v>
      </c>
      <c r="C434" s="47" t="s">
        <v>10</v>
      </c>
      <c r="D434" s="47" t="s">
        <v>143</v>
      </c>
      <c r="E434" s="47" t="s">
        <v>12</v>
      </c>
      <c r="F434" s="85">
        <f>F435</f>
        <v>1310217</v>
      </c>
    </row>
    <row r="435" spans="1:8" ht="36" outlineLevel="7">
      <c r="A435" s="46" t="s">
        <v>13</v>
      </c>
      <c r="B435" s="47" t="s">
        <v>525</v>
      </c>
      <c r="C435" s="47" t="s">
        <v>10</v>
      </c>
      <c r="D435" s="47" t="s">
        <v>143</v>
      </c>
      <c r="E435" s="47" t="s">
        <v>14</v>
      </c>
      <c r="F435" s="83">
        <v>1310217</v>
      </c>
    </row>
    <row r="436" spans="1:8" outlineLevel="2">
      <c r="A436" s="46" t="s">
        <v>23</v>
      </c>
      <c r="B436" s="47" t="s">
        <v>525</v>
      </c>
      <c r="C436" s="47" t="s">
        <v>24</v>
      </c>
      <c r="D436" s="47" t="s">
        <v>126</v>
      </c>
      <c r="E436" s="47" t="s">
        <v>6</v>
      </c>
      <c r="F436" s="85">
        <f>F437+F442</f>
        <v>120000</v>
      </c>
    </row>
    <row r="437" spans="1:8" s="74" customFormat="1" ht="36" outlineLevel="3">
      <c r="A437" s="79" t="s">
        <v>432</v>
      </c>
      <c r="B437" s="62" t="s">
        <v>525</v>
      </c>
      <c r="C437" s="62" t="s">
        <v>24</v>
      </c>
      <c r="D437" s="62" t="s">
        <v>128</v>
      </c>
      <c r="E437" s="62" t="s">
        <v>6</v>
      </c>
      <c r="F437" s="87">
        <f>F438</f>
        <v>20000</v>
      </c>
      <c r="G437" s="75"/>
      <c r="H437" s="75"/>
    </row>
    <row r="438" spans="1:8" ht="36" outlineLevel="4">
      <c r="A438" s="80" t="s">
        <v>214</v>
      </c>
      <c r="B438" s="47" t="s">
        <v>525</v>
      </c>
      <c r="C438" s="47" t="s">
        <v>24</v>
      </c>
      <c r="D438" s="47" t="s">
        <v>318</v>
      </c>
      <c r="E438" s="47" t="s">
        <v>6</v>
      </c>
      <c r="F438" s="85">
        <f>F439</f>
        <v>20000</v>
      </c>
    </row>
    <row r="439" spans="1:8" outlineLevel="5">
      <c r="A439" s="80" t="s">
        <v>326</v>
      </c>
      <c r="B439" s="47" t="s">
        <v>525</v>
      </c>
      <c r="C439" s="47" t="s">
        <v>24</v>
      </c>
      <c r="D439" s="47" t="s">
        <v>319</v>
      </c>
      <c r="E439" s="47" t="s">
        <v>6</v>
      </c>
      <c r="F439" s="85">
        <f>F440</f>
        <v>20000</v>
      </c>
    </row>
    <row r="440" spans="1:8" ht="36" outlineLevel="6">
      <c r="A440" s="46" t="s">
        <v>15</v>
      </c>
      <c r="B440" s="47" t="s">
        <v>525</v>
      </c>
      <c r="C440" s="47" t="s">
        <v>24</v>
      </c>
      <c r="D440" s="47" t="s">
        <v>319</v>
      </c>
      <c r="E440" s="47" t="s">
        <v>16</v>
      </c>
      <c r="F440" s="85">
        <f>F441</f>
        <v>20000</v>
      </c>
    </row>
    <row r="441" spans="1:8" ht="22.5" customHeight="1" outlineLevel="7">
      <c r="A441" s="46" t="s">
        <v>17</v>
      </c>
      <c r="B441" s="47" t="s">
        <v>525</v>
      </c>
      <c r="C441" s="47" t="s">
        <v>24</v>
      </c>
      <c r="D441" s="47" t="s">
        <v>319</v>
      </c>
      <c r="E441" s="47" t="s">
        <v>18</v>
      </c>
      <c r="F441" s="83">
        <v>20000</v>
      </c>
    </row>
    <row r="442" spans="1:8" s="74" customFormat="1" ht="36" outlineLevel="7">
      <c r="A442" s="79" t="s">
        <v>132</v>
      </c>
      <c r="B442" s="62" t="s">
        <v>525</v>
      </c>
      <c r="C442" s="62" t="s">
        <v>24</v>
      </c>
      <c r="D442" s="62" t="s">
        <v>127</v>
      </c>
      <c r="E442" s="62" t="s">
        <v>6</v>
      </c>
      <c r="F442" s="91">
        <f>F443</f>
        <v>100000</v>
      </c>
      <c r="G442" s="75"/>
      <c r="H442" s="75"/>
    </row>
    <row r="443" spans="1:8" ht="36" outlineLevel="7">
      <c r="A443" s="46" t="s">
        <v>557</v>
      </c>
      <c r="B443" s="47" t="s">
        <v>525</v>
      </c>
      <c r="C443" s="47" t="s">
        <v>24</v>
      </c>
      <c r="D443" s="47" t="s">
        <v>558</v>
      </c>
      <c r="E443" s="47" t="s">
        <v>6</v>
      </c>
      <c r="F443" s="92">
        <f>F444</f>
        <v>100000</v>
      </c>
    </row>
    <row r="444" spans="1:8" ht="36" outlineLevel="7">
      <c r="A444" s="46" t="s">
        <v>15</v>
      </c>
      <c r="B444" s="47" t="s">
        <v>525</v>
      </c>
      <c r="C444" s="47" t="s">
        <v>24</v>
      </c>
      <c r="D444" s="47" t="s">
        <v>558</v>
      </c>
      <c r="E444" s="47" t="s">
        <v>16</v>
      </c>
      <c r="F444" s="92">
        <f>F445</f>
        <v>100000</v>
      </c>
    </row>
    <row r="445" spans="1:8" ht="21" customHeight="1" outlineLevel="7">
      <c r="A445" s="46" t="s">
        <v>17</v>
      </c>
      <c r="B445" s="47" t="s">
        <v>525</v>
      </c>
      <c r="C445" s="47" t="s">
        <v>24</v>
      </c>
      <c r="D445" s="47" t="s">
        <v>558</v>
      </c>
      <c r="E445" s="47" t="s">
        <v>18</v>
      </c>
      <c r="F445" s="83">
        <v>100000</v>
      </c>
    </row>
    <row r="446" spans="1:8" s="3" customFormat="1" ht="34.799999999999997">
      <c r="A446" s="44" t="s">
        <v>578</v>
      </c>
      <c r="B446" s="45" t="s">
        <v>561</v>
      </c>
      <c r="C446" s="45" t="s">
        <v>5</v>
      </c>
      <c r="D446" s="45" t="s">
        <v>126</v>
      </c>
      <c r="E446" s="45" t="s">
        <v>6</v>
      </c>
      <c r="F446" s="89">
        <f>F447+F578+F594</f>
        <v>576816947.04999995</v>
      </c>
      <c r="G446" s="179"/>
      <c r="H446" s="179"/>
    </row>
    <row r="447" spans="1:8" s="74" customFormat="1" outlineLevel="1">
      <c r="A447" s="79" t="s">
        <v>69</v>
      </c>
      <c r="B447" s="62" t="s">
        <v>561</v>
      </c>
      <c r="C447" s="62" t="s">
        <v>70</v>
      </c>
      <c r="D447" s="62" t="s">
        <v>126</v>
      </c>
      <c r="E447" s="62" t="s">
        <v>6</v>
      </c>
      <c r="F447" s="87">
        <f>F448+F484+F539+F558+F521</f>
        <v>567394708.39999998</v>
      </c>
      <c r="G447" s="75"/>
      <c r="H447" s="75"/>
    </row>
    <row r="448" spans="1:8" outlineLevel="2">
      <c r="A448" s="46" t="s">
        <v>110</v>
      </c>
      <c r="B448" s="47" t="s">
        <v>561</v>
      </c>
      <c r="C448" s="47" t="s">
        <v>111</v>
      </c>
      <c r="D448" s="47" t="s">
        <v>126</v>
      </c>
      <c r="E448" s="47" t="s">
        <v>6</v>
      </c>
      <c r="F448" s="85">
        <f>F449</f>
        <v>150580092.75999999</v>
      </c>
    </row>
    <row r="449" spans="1:8" s="74" customFormat="1" ht="36" outlineLevel="3">
      <c r="A449" s="79" t="s">
        <v>402</v>
      </c>
      <c r="B449" s="47" t="s">
        <v>561</v>
      </c>
      <c r="C449" s="62" t="s">
        <v>111</v>
      </c>
      <c r="D449" s="62" t="s">
        <v>138</v>
      </c>
      <c r="E449" s="62" t="s">
        <v>6</v>
      </c>
      <c r="F449" s="87">
        <f>F450</f>
        <v>150580092.75999999</v>
      </c>
      <c r="G449" s="75"/>
      <c r="H449" s="75"/>
    </row>
    <row r="450" spans="1:8" ht="36" outlineLevel="4">
      <c r="A450" s="46" t="s">
        <v>403</v>
      </c>
      <c r="B450" s="47" t="s">
        <v>561</v>
      </c>
      <c r="C450" s="47" t="s">
        <v>111</v>
      </c>
      <c r="D450" s="47" t="s">
        <v>139</v>
      </c>
      <c r="E450" s="47" t="s">
        <v>6</v>
      </c>
      <c r="F450" s="85">
        <f>F451+F458+F480</f>
        <v>150580092.75999999</v>
      </c>
    </row>
    <row r="451" spans="1:8" ht="36" outlineLevel="4">
      <c r="A451" s="49" t="s">
        <v>202</v>
      </c>
      <c r="B451" s="47" t="s">
        <v>561</v>
      </c>
      <c r="C451" s="47" t="s">
        <v>111</v>
      </c>
      <c r="D451" s="47" t="s">
        <v>220</v>
      </c>
      <c r="E451" s="47" t="s">
        <v>6</v>
      </c>
      <c r="F451" s="85">
        <f>F452+F455</f>
        <v>118258769</v>
      </c>
    </row>
    <row r="452" spans="1:8" ht="36" outlineLevel="5">
      <c r="A452" s="46" t="s">
        <v>113</v>
      </c>
      <c r="B452" s="47" t="s">
        <v>561</v>
      </c>
      <c r="C452" s="47" t="s">
        <v>111</v>
      </c>
      <c r="D452" s="47" t="s">
        <v>144</v>
      </c>
      <c r="E452" s="47" t="s">
        <v>6</v>
      </c>
      <c r="F452" s="85">
        <f>F453</f>
        <v>40648900</v>
      </c>
    </row>
    <row r="453" spans="1:8" ht="36" outlineLevel="6">
      <c r="A453" s="46" t="s">
        <v>37</v>
      </c>
      <c r="B453" s="47" t="s">
        <v>561</v>
      </c>
      <c r="C453" s="47" t="s">
        <v>111</v>
      </c>
      <c r="D453" s="47" t="s">
        <v>144</v>
      </c>
      <c r="E453" s="47" t="s">
        <v>38</v>
      </c>
      <c r="F453" s="85">
        <f>F454</f>
        <v>40648900</v>
      </c>
    </row>
    <row r="454" spans="1:8" outlineLevel="7">
      <c r="A454" s="46" t="s">
        <v>74</v>
      </c>
      <c r="B454" s="47" t="s">
        <v>561</v>
      </c>
      <c r="C454" s="47" t="s">
        <v>111</v>
      </c>
      <c r="D454" s="47" t="s">
        <v>144</v>
      </c>
      <c r="E454" s="47" t="s">
        <v>75</v>
      </c>
      <c r="F454" s="83">
        <v>40648900</v>
      </c>
    </row>
    <row r="455" spans="1:8" ht="72" outlineLevel="7">
      <c r="A455" s="49" t="s">
        <v>404</v>
      </c>
      <c r="B455" s="47" t="s">
        <v>561</v>
      </c>
      <c r="C455" s="47" t="s">
        <v>111</v>
      </c>
      <c r="D455" s="47" t="s">
        <v>145</v>
      </c>
      <c r="E455" s="47" t="s">
        <v>6</v>
      </c>
      <c r="F455" s="85">
        <f>F456</f>
        <v>77609869</v>
      </c>
    </row>
    <row r="456" spans="1:8" ht="36" outlineLevel="7">
      <c r="A456" s="46" t="s">
        <v>37</v>
      </c>
      <c r="B456" s="47" t="s">
        <v>561</v>
      </c>
      <c r="C456" s="47" t="s">
        <v>111</v>
      </c>
      <c r="D456" s="47" t="s">
        <v>145</v>
      </c>
      <c r="E456" s="47" t="s">
        <v>38</v>
      </c>
      <c r="F456" s="85">
        <f>F457</f>
        <v>77609869</v>
      </c>
    </row>
    <row r="457" spans="1:8" outlineLevel="7">
      <c r="A457" s="46" t="s">
        <v>74</v>
      </c>
      <c r="B457" s="47" t="s">
        <v>561</v>
      </c>
      <c r="C457" s="47" t="s">
        <v>111</v>
      </c>
      <c r="D457" s="47" t="s">
        <v>145</v>
      </c>
      <c r="E457" s="47" t="s">
        <v>75</v>
      </c>
      <c r="F457" s="83">
        <v>77609869</v>
      </c>
    </row>
    <row r="458" spans="1:8" ht="18.75" customHeight="1" outlineLevel="7">
      <c r="A458" s="49" t="s">
        <v>203</v>
      </c>
      <c r="B458" s="47" t="s">
        <v>561</v>
      </c>
      <c r="C458" s="47" t="s">
        <v>111</v>
      </c>
      <c r="D458" s="47" t="s">
        <v>222</v>
      </c>
      <c r="E458" s="47" t="s">
        <v>6</v>
      </c>
      <c r="F458" s="83">
        <f>F474+F459+F465+F468+F471+F462+F477</f>
        <v>808699.7</v>
      </c>
    </row>
    <row r="459" spans="1:8" ht="36" outlineLevel="7">
      <c r="A459" s="46" t="s">
        <v>283</v>
      </c>
      <c r="B459" s="47" t="s">
        <v>561</v>
      </c>
      <c r="C459" s="47" t="s">
        <v>111</v>
      </c>
      <c r="D459" s="47" t="s">
        <v>284</v>
      </c>
      <c r="E459" s="47" t="s">
        <v>6</v>
      </c>
      <c r="F459" s="83">
        <f>F460</f>
        <v>97500</v>
      </c>
    </row>
    <row r="460" spans="1:8" ht="36" outlineLevel="7">
      <c r="A460" s="46" t="s">
        <v>37</v>
      </c>
      <c r="B460" s="47" t="s">
        <v>561</v>
      </c>
      <c r="C460" s="47" t="s">
        <v>111</v>
      </c>
      <c r="D460" s="47" t="s">
        <v>284</v>
      </c>
      <c r="E460" s="47" t="s">
        <v>38</v>
      </c>
      <c r="F460" s="83">
        <f>F461</f>
        <v>97500</v>
      </c>
    </row>
    <row r="461" spans="1:8" outlineLevel="7">
      <c r="A461" s="46" t="s">
        <v>74</v>
      </c>
      <c r="B461" s="47" t="s">
        <v>561</v>
      </c>
      <c r="C461" s="47" t="s">
        <v>111</v>
      </c>
      <c r="D461" s="47" t="s">
        <v>284</v>
      </c>
      <c r="E461" s="47" t="s">
        <v>75</v>
      </c>
      <c r="F461" s="83">
        <v>97500</v>
      </c>
    </row>
    <row r="462" spans="1:8" outlineLevel="7">
      <c r="A462" s="46" t="s">
        <v>269</v>
      </c>
      <c r="B462" s="47" t="s">
        <v>561</v>
      </c>
      <c r="C462" s="47" t="s">
        <v>111</v>
      </c>
      <c r="D462" s="47" t="s">
        <v>285</v>
      </c>
      <c r="E462" s="47" t="s">
        <v>6</v>
      </c>
      <c r="F462" s="92">
        <f>F463</f>
        <v>45000</v>
      </c>
    </row>
    <row r="463" spans="1:8" ht="36" outlineLevel="7">
      <c r="A463" s="46" t="s">
        <v>37</v>
      </c>
      <c r="B463" s="47" t="s">
        <v>561</v>
      </c>
      <c r="C463" s="47" t="s">
        <v>111</v>
      </c>
      <c r="D463" s="47" t="s">
        <v>285</v>
      </c>
      <c r="E463" s="47" t="s">
        <v>38</v>
      </c>
      <c r="F463" s="92">
        <f>F464</f>
        <v>45000</v>
      </c>
    </row>
    <row r="464" spans="1:8" outlineLevel="7">
      <c r="A464" s="46" t="s">
        <v>74</v>
      </c>
      <c r="B464" s="47" t="s">
        <v>561</v>
      </c>
      <c r="C464" s="47" t="s">
        <v>111</v>
      </c>
      <c r="D464" s="47" t="s">
        <v>285</v>
      </c>
      <c r="E464" s="47" t="s">
        <v>75</v>
      </c>
      <c r="F464" s="83">
        <v>45000</v>
      </c>
    </row>
    <row r="465" spans="1:6" outlineLevel="7">
      <c r="A465" s="46" t="s">
        <v>314</v>
      </c>
      <c r="B465" s="47" t="s">
        <v>561</v>
      </c>
      <c r="C465" s="47" t="s">
        <v>111</v>
      </c>
      <c r="D465" s="47" t="s">
        <v>559</v>
      </c>
      <c r="E465" s="47" t="s">
        <v>6</v>
      </c>
      <c r="F465" s="83">
        <f>F466</f>
        <v>70000</v>
      </c>
    </row>
    <row r="466" spans="1:6" ht="36" outlineLevel="7">
      <c r="A466" s="46" t="s">
        <v>37</v>
      </c>
      <c r="B466" s="47" t="s">
        <v>561</v>
      </c>
      <c r="C466" s="47" t="s">
        <v>111</v>
      </c>
      <c r="D466" s="47" t="s">
        <v>559</v>
      </c>
      <c r="E466" s="47" t="s">
        <v>38</v>
      </c>
      <c r="F466" s="83">
        <f>F467</f>
        <v>70000</v>
      </c>
    </row>
    <row r="467" spans="1:6" outlineLevel="7">
      <c r="A467" s="46" t="s">
        <v>74</v>
      </c>
      <c r="B467" s="47" t="s">
        <v>561</v>
      </c>
      <c r="C467" s="47" t="s">
        <v>111</v>
      </c>
      <c r="D467" s="47" t="s">
        <v>559</v>
      </c>
      <c r="E467" s="47" t="s">
        <v>75</v>
      </c>
      <c r="F467" s="83">
        <v>70000</v>
      </c>
    </row>
    <row r="468" spans="1:6" ht="36" outlineLevel="7">
      <c r="A468" s="80" t="s">
        <v>478</v>
      </c>
      <c r="B468" s="47" t="s">
        <v>561</v>
      </c>
      <c r="C468" s="47" t="s">
        <v>111</v>
      </c>
      <c r="D468" s="47" t="s">
        <v>479</v>
      </c>
      <c r="E468" s="47" t="s">
        <v>6</v>
      </c>
      <c r="F468" s="83">
        <f>F469</f>
        <v>100000</v>
      </c>
    </row>
    <row r="469" spans="1:6" ht="36" outlineLevel="7">
      <c r="A469" s="46" t="s">
        <v>37</v>
      </c>
      <c r="B469" s="47" t="s">
        <v>561</v>
      </c>
      <c r="C469" s="47" t="s">
        <v>111</v>
      </c>
      <c r="D469" s="47" t="s">
        <v>479</v>
      </c>
      <c r="E469" s="47" t="s">
        <v>38</v>
      </c>
      <c r="F469" s="83">
        <f>F470</f>
        <v>100000</v>
      </c>
    </row>
    <row r="470" spans="1:6" outlineLevel="7">
      <c r="A470" s="46" t="s">
        <v>74</v>
      </c>
      <c r="B470" s="47" t="s">
        <v>561</v>
      </c>
      <c r="C470" s="47" t="s">
        <v>111</v>
      </c>
      <c r="D470" s="47" t="s">
        <v>479</v>
      </c>
      <c r="E470" s="47" t="s">
        <v>75</v>
      </c>
      <c r="F470" s="83">
        <v>100000</v>
      </c>
    </row>
    <row r="471" spans="1:6" ht="76.5" customHeight="1" outlineLevel="7">
      <c r="A471" s="29" t="s">
        <v>613</v>
      </c>
      <c r="B471" s="47" t="s">
        <v>561</v>
      </c>
      <c r="C471" s="47" t="s">
        <v>111</v>
      </c>
      <c r="D471" s="47" t="s">
        <v>614</v>
      </c>
      <c r="E471" s="47" t="s">
        <v>6</v>
      </c>
      <c r="F471" s="83">
        <f>F472</f>
        <v>398999.7</v>
      </c>
    </row>
    <row r="472" spans="1:6" ht="36" outlineLevel="7">
      <c r="A472" s="46" t="s">
        <v>37</v>
      </c>
      <c r="B472" s="47" t="s">
        <v>561</v>
      </c>
      <c r="C472" s="47" t="s">
        <v>111</v>
      </c>
      <c r="D472" s="47" t="s">
        <v>614</v>
      </c>
      <c r="E472" s="47" t="s">
        <v>38</v>
      </c>
      <c r="F472" s="83">
        <f>F473</f>
        <v>398999.7</v>
      </c>
    </row>
    <row r="473" spans="1:6" outlineLevel="7">
      <c r="A473" s="46" t="s">
        <v>74</v>
      </c>
      <c r="B473" s="47" t="s">
        <v>561</v>
      </c>
      <c r="C473" s="47" t="s">
        <v>111</v>
      </c>
      <c r="D473" s="47" t="s">
        <v>614</v>
      </c>
      <c r="E473" s="47" t="s">
        <v>75</v>
      </c>
      <c r="F473" s="83">
        <v>398999.7</v>
      </c>
    </row>
    <row r="474" spans="1:6" ht="0.75" hidden="1" customHeight="1" outlineLevel="7">
      <c r="A474" s="29" t="s">
        <v>299</v>
      </c>
      <c r="B474" s="47" t="s">
        <v>561</v>
      </c>
      <c r="C474" s="47" t="s">
        <v>111</v>
      </c>
      <c r="D474" s="47" t="s">
        <v>300</v>
      </c>
      <c r="E474" s="47" t="s">
        <v>6</v>
      </c>
      <c r="F474" s="92">
        <f>F475</f>
        <v>0</v>
      </c>
    </row>
    <row r="475" spans="1:6" ht="36" hidden="1" outlineLevel="7">
      <c r="A475" s="46" t="s">
        <v>265</v>
      </c>
      <c r="B475" s="47" t="s">
        <v>561</v>
      </c>
      <c r="C475" s="47" t="s">
        <v>111</v>
      </c>
      <c r="D475" s="47" t="s">
        <v>300</v>
      </c>
      <c r="E475" s="47" t="s">
        <v>266</v>
      </c>
      <c r="F475" s="92">
        <f>F476</f>
        <v>0</v>
      </c>
    </row>
    <row r="476" spans="1:6" hidden="1" outlineLevel="7">
      <c r="A476" s="46" t="s">
        <v>267</v>
      </c>
      <c r="B476" s="47" t="s">
        <v>561</v>
      </c>
      <c r="C476" s="47" t="s">
        <v>111</v>
      </c>
      <c r="D476" s="47" t="s">
        <v>300</v>
      </c>
      <c r="E476" s="47" t="s">
        <v>268</v>
      </c>
      <c r="F476" s="83">
        <v>0</v>
      </c>
    </row>
    <row r="477" spans="1:6" ht="54" outlineLevel="7">
      <c r="A477" s="46" t="s">
        <v>458</v>
      </c>
      <c r="B477" s="47" t="s">
        <v>561</v>
      </c>
      <c r="C477" s="47" t="s">
        <v>111</v>
      </c>
      <c r="D477" s="47" t="s">
        <v>459</v>
      </c>
      <c r="E477" s="47" t="s">
        <v>6</v>
      </c>
      <c r="F477" s="83">
        <f>F478</f>
        <v>97200</v>
      </c>
    </row>
    <row r="478" spans="1:6" ht="36" outlineLevel="7">
      <c r="A478" s="46" t="s">
        <v>37</v>
      </c>
      <c r="B478" s="47" t="s">
        <v>561</v>
      </c>
      <c r="C478" s="47" t="s">
        <v>111</v>
      </c>
      <c r="D478" s="47" t="s">
        <v>459</v>
      </c>
      <c r="E478" s="47" t="s">
        <v>38</v>
      </c>
      <c r="F478" s="83">
        <f>F479</f>
        <v>97200</v>
      </c>
    </row>
    <row r="479" spans="1:6" outlineLevel="7">
      <c r="A479" s="46" t="s">
        <v>74</v>
      </c>
      <c r="B479" s="47" t="s">
        <v>561</v>
      </c>
      <c r="C479" s="47" t="s">
        <v>111</v>
      </c>
      <c r="D479" s="47" t="s">
        <v>459</v>
      </c>
      <c r="E479" s="47" t="s">
        <v>75</v>
      </c>
      <c r="F479" s="83">
        <v>97200</v>
      </c>
    </row>
    <row r="480" spans="1:6" ht="54" outlineLevel="7">
      <c r="A480" s="185" t="s">
        <v>615</v>
      </c>
      <c r="B480" s="47" t="s">
        <v>561</v>
      </c>
      <c r="C480" s="47" t="s">
        <v>111</v>
      </c>
      <c r="D480" s="47" t="s">
        <v>616</v>
      </c>
      <c r="E480" s="47" t="s">
        <v>6</v>
      </c>
      <c r="F480" s="83">
        <f>F481</f>
        <v>31512624.059999999</v>
      </c>
    </row>
    <row r="481" spans="1:8" ht="90" outlineLevel="7">
      <c r="A481" s="80" t="s">
        <v>596</v>
      </c>
      <c r="B481" s="47" t="s">
        <v>561</v>
      </c>
      <c r="C481" s="47" t="s">
        <v>111</v>
      </c>
      <c r="D481" s="47" t="s">
        <v>703</v>
      </c>
      <c r="E481" s="47" t="s">
        <v>6</v>
      </c>
      <c r="F481" s="83">
        <f>F482</f>
        <v>31512624.059999999</v>
      </c>
    </row>
    <row r="482" spans="1:8" ht="36" outlineLevel="7">
      <c r="A482" s="46" t="s">
        <v>265</v>
      </c>
      <c r="B482" s="47" t="s">
        <v>561</v>
      </c>
      <c r="C482" s="47" t="s">
        <v>111</v>
      </c>
      <c r="D482" s="47" t="s">
        <v>703</v>
      </c>
      <c r="E482" s="47" t="s">
        <v>266</v>
      </c>
      <c r="F482" s="83">
        <f>F483</f>
        <v>31512624.059999999</v>
      </c>
    </row>
    <row r="483" spans="1:8" outlineLevel="7">
      <c r="A483" s="46" t="s">
        <v>267</v>
      </c>
      <c r="B483" s="47" t="s">
        <v>561</v>
      </c>
      <c r="C483" s="47" t="s">
        <v>111</v>
      </c>
      <c r="D483" s="47" t="s">
        <v>703</v>
      </c>
      <c r="E483" s="47" t="s">
        <v>268</v>
      </c>
      <c r="F483" s="83">
        <v>31512624.059999999</v>
      </c>
    </row>
    <row r="484" spans="1:8" outlineLevel="2">
      <c r="A484" s="46" t="s">
        <v>71</v>
      </c>
      <c r="B484" s="47" t="s">
        <v>561</v>
      </c>
      <c r="C484" s="47" t="s">
        <v>72</v>
      </c>
      <c r="D484" s="47" t="s">
        <v>126</v>
      </c>
      <c r="E484" s="47" t="s">
        <v>6</v>
      </c>
      <c r="F484" s="85">
        <f>F485</f>
        <v>372758594.13999999</v>
      </c>
    </row>
    <row r="485" spans="1:8" s="74" customFormat="1" ht="36" outlineLevel="3">
      <c r="A485" s="79" t="s">
        <v>402</v>
      </c>
      <c r="B485" s="62" t="s">
        <v>561</v>
      </c>
      <c r="C485" s="62" t="s">
        <v>72</v>
      </c>
      <c r="D485" s="62" t="s">
        <v>138</v>
      </c>
      <c r="E485" s="62" t="s">
        <v>6</v>
      </c>
      <c r="F485" s="87">
        <f>F486</f>
        <v>372758594.13999999</v>
      </c>
      <c r="G485" s="75"/>
      <c r="H485" s="75"/>
    </row>
    <row r="486" spans="1:8" ht="36" outlineLevel="4">
      <c r="A486" s="46" t="s">
        <v>406</v>
      </c>
      <c r="B486" s="47" t="s">
        <v>561</v>
      </c>
      <c r="C486" s="47" t="s">
        <v>72</v>
      </c>
      <c r="D486" s="47" t="s">
        <v>146</v>
      </c>
      <c r="E486" s="47" t="s">
        <v>6</v>
      </c>
      <c r="F486" s="85">
        <f>F487+F500+F513+F517</f>
        <v>372758594.13999999</v>
      </c>
    </row>
    <row r="487" spans="1:8" ht="37.5" customHeight="1" outlineLevel="4">
      <c r="A487" s="49" t="s">
        <v>205</v>
      </c>
      <c r="B487" s="47" t="s">
        <v>561</v>
      </c>
      <c r="C487" s="47" t="s">
        <v>72</v>
      </c>
      <c r="D487" s="47" t="s">
        <v>223</v>
      </c>
      <c r="E487" s="47" t="s">
        <v>6</v>
      </c>
      <c r="F487" s="85">
        <f>F488+F491+F494+F497</f>
        <v>354227308.94999999</v>
      </c>
    </row>
    <row r="488" spans="1:8" ht="54" outlineLevel="4">
      <c r="A488" s="51" t="s">
        <v>617</v>
      </c>
      <c r="B488" s="47" t="s">
        <v>561</v>
      </c>
      <c r="C488" s="47" t="s">
        <v>72</v>
      </c>
      <c r="D488" s="47" t="s">
        <v>618</v>
      </c>
      <c r="E488" s="47" t="s">
        <v>6</v>
      </c>
      <c r="F488" s="85">
        <f>F489</f>
        <v>20592000</v>
      </c>
    </row>
    <row r="489" spans="1:8" ht="36" outlineLevel="4">
      <c r="A489" s="46" t="s">
        <v>37</v>
      </c>
      <c r="B489" s="47" t="s">
        <v>561</v>
      </c>
      <c r="C489" s="47" t="s">
        <v>72</v>
      </c>
      <c r="D489" s="47" t="s">
        <v>618</v>
      </c>
      <c r="E489" s="47" t="s">
        <v>38</v>
      </c>
      <c r="F489" s="85">
        <f>F490</f>
        <v>20592000</v>
      </c>
    </row>
    <row r="490" spans="1:8" outlineLevel="4">
      <c r="A490" s="46" t="s">
        <v>74</v>
      </c>
      <c r="B490" s="47" t="s">
        <v>561</v>
      </c>
      <c r="C490" s="47" t="s">
        <v>72</v>
      </c>
      <c r="D490" s="47" t="s">
        <v>618</v>
      </c>
      <c r="E490" s="47" t="s">
        <v>75</v>
      </c>
      <c r="F490" s="85">
        <v>20592000</v>
      </c>
    </row>
    <row r="491" spans="1:8" ht="36" outlineLevel="5">
      <c r="A491" s="46" t="s">
        <v>114</v>
      </c>
      <c r="B491" s="47" t="s">
        <v>561</v>
      </c>
      <c r="C491" s="47" t="s">
        <v>72</v>
      </c>
      <c r="D491" s="47" t="s">
        <v>147</v>
      </c>
      <c r="E491" s="47" t="s">
        <v>6</v>
      </c>
      <c r="F491" s="85">
        <f>F492</f>
        <v>87917299.950000003</v>
      </c>
    </row>
    <row r="492" spans="1:8" ht="36" outlineLevel="6">
      <c r="A492" s="46" t="s">
        <v>37</v>
      </c>
      <c r="B492" s="47" t="s">
        <v>561</v>
      </c>
      <c r="C492" s="47" t="s">
        <v>72</v>
      </c>
      <c r="D492" s="47" t="s">
        <v>147</v>
      </c>
      <c r="E492" s="47" t="s">
        <v>38</v>
      </c>
      <c r="F492" s="85">
        <f>F493</f>
        <v>87917299.950000003</v>
      </c>
    </row>
    <row r="493" spans="1:8" outlineLevel="7">
      <c r="A493" s="46" t="s">
        <v>74</v>
      </c>
      <c r="B493" s="47" t="s">
        <v>561</v>
      </c>
      <c r="C493" s="47" t="s">
        <v>72</v>
      </c>
      <c r="D493" s="47" t="s">
        <v>147</v>
      </c>
      <c r="E493" s="47" t="s">
        <v>75</v>
      </c>
      <c r="F493" s="83">
        <v>87917299.950000003</v>
      </c>
    </row>
    <row r="494" spans="1:8" ht="75" customHeight="1" outlineLevel="5">
      <c r="A494" s="49" t="s">
        <v>407</v>
      </c>
      <c r="B494" s="47" t="s">
        <v>561</v>
      </c>
      <c r="C494" s="47" t="s">
        <v>72</v>
      </c>
      <c r="D494" s="47" t="s">
        <v>148</v>
      </c>
      <c r="E494" s="47" t="s">
        <v>6</v>
      </c>
      <c r="F494" s="85">
        <f>F495</f>
        <v>234603409</v>
      </c>
    </row>
    <row r="495" spans="1:8" ht="36" outlineLevel="5">
      <c r="A495" s="46" t="s">
        <v>37</v>
      </c>
      <c r="B495" s="47" t="s">
        <v>561</v>
      </c>
      <c r="C495" s="47" t="s">
        <v>72</v>
      </c>
      <c r="D495" s="47" t="s">
        <v>148</v>
      </c>
      <c r="E495" s="47" t="s">
        <v>38</v>
      </c>
      <c r="F495" s="85">
        <f>F496</f>
        <v>234603409</v>
      </c>
    </row>
    <row r="496" spans="1:8" outlineLevel="5">
      <c r="A496" s="46" t="s">
        <v>74</v>
      </c>
      <c r="B496" s="47" t="s">
        <v>561</v>
      </c>
      <c r="C496" s="47" t="s">
        <v>72</v>
      </c>
      <c r="D496" s="47" t="s">
        <v>148</v>
      </c>
      <c r="E496" s="47" t="s">
        <v>75</v>
      </c>
      <c r="F496" s="83">
        <v>234603409</v>
      </c>
    </row>
    <row r="497" spans="1:6" ht="75.75" customHeight="1" outlineLevel="5">
      <c r="A497" s="48" t="s">
        <v>490</v>
      </c>
      <c r="B497" s="47" t="s">
        <v>561</v>
      </c>
      <c r="C497" s="47" t="s">
        <v>72</v>
      </c>
      <c r="D497" s="47" t="s">
        <v>491</v>
      </c>
      <c r="E497" s="47" t="s">
        <v>6</v>
      </c>
      <c r="F497" s="83">
        <f>F498</f>
        <v>11114600</v>
      </c>
    </row>
    <row r="498" spans="1:6" ht="36" outlineLevel="5">
      <c r="A498" s="46" t="s">
        <v>37</v>
      </c>
      <c r="B498" s="47" t="s">
        <v>561</v>
      </c>
      <c r="C498" s="47" t="s">
        <v>72</v>
      </c>
      <c r="D498" s="47" t="s">
        <v>491</v>
      </c>
      <c r="E498" s="47" t="s">
        <v>38</v>
      </c>
      <c r="F498" s="83">
        <f>F499</f>
        <v>11114600</v>
      </c>
    </row>
    <row r="499" spans="1:6" outlineLevel="5">
      <c r="A499" s="46" t="s">
        <v>74</v>
      </c>
      <c r="B499" s="47" t="s">
        <v>561</v>
      </c>
      <c r="C499" s="47" t="s">
        <v>72</v>
      </c>
      <c r="D499" s="47" t="s">
        <v>491</v>
      </c>
      <c r="E499" s="47" t="s">
        <v>75</v>
      </c>
      <c r="F499" s="83">
        <v>11114600</v>
      </c>
    </row>
    <row r="500" spans="1:6" ht="18" customHeight="1" outlineLevel="5">
      <c r="A500" s="80" t="s">
        <v>206</v>
      </c>
      <c r="B500" s="47" t="s">
        <v>561</v>
      </c>
      <c r="C500" s="47" t="s">
        <v>72</v>
      </c>
      <c r="D500" s="47" t="s">
        <v>221</v>
      </c>
      <c r="E500" s="47" t="s">
        <v>6</v>
      </c>
      <c r="F500" s="83">
        <f>F501+F504+F507+F510</f>
        <v>9137925.4199999999</v>
      </c>
    </row>
    <row r="501" spans="1:6" outlineLevel="5">
      <c r="A501" s="46" t="s">
        <v>269</v>
      </c>
      <c r="B501" s="47" t="s">
        <v>561</v>
      </c>
      <c r="C501" s="47" t="s">
        <v>72</v>
      </c>
      <c r="D501" s="47" t="s">
        <v>270</v>
      </c>
      <c r="E501" s="47" t="s">
        <v>6</v>
      </c>
      <c r="F501" s="92">
        <f>F502</f>
        <v>85700</v>
      </c>
    </row>
    <row r="502" spans="1:6" ht="36" outlineLevel="5">
      <c r="A502" s="46" t="s">
        <v>37</v>
      </c>
      <c r="B502" s="47" t="s">
        <v>561</v>
      </c>
      <c r="C502" s="47" t="s">
        <v>72</v>
      </c>
      <c r="D502" s="47" t="s">
        <v>270</v>
      </c>
      <c r="E502" s="47" t="s">
        <v>38</v>
      </c>
      <c r="F502" s="92">
        <f>F503</f>
        <v>85700</v>
      </c>
    </row>
    <row r="503" spans="1:6" outlineLevel="5">
      <c r="A503" s="46" t="s">
        <v>74</v>
      </c>
      <c r="B503" s="47" t="s">
        <v>561</v>
      </c>
      <c r="C503" s="47" t="s">
        <v>72</v>
      </c>
      <c r="D503" s="47" t="s">
        <v>270</v>
      </c>
      <c r="E503" s="47" t="s">
        <v>75</v>
      </c>
      <c r="F503" s="83">
        <v>85700</v>
      </c>
    </row>
    <row r="504" spans="1:6" outlineLevel="5">
      <c r="A504" s="78" t="s">
        <v>314</v>
      </c>
      <c r="B504" s="47" t="s">
        <v>561</v>
      </c>
      <c r="C504" s="47" t="s">
        <v>72</v>
      </c>
      <c r="D504" s="47" t="s">
        <v>315</v>
      </c>
      <c r="E504" s="47" t="s">
        <v>6</v>
      </c>
      <c r="F504" s="92">
        <f>F505</f>
        <v>100000</v>
      </c>
    </row>
    <row r="505" spans="1:6" ht="36" outlineLevel="5">
      <c r="A505" s="46" t="s">
        <v>37</v>
      </c>
      <c r="B505" s="47" t="s">
        <v>561</v>
      </c>
      <c r="C505" s="47" t="s">
        <v>72</v>
      </c>
      <c r="D505" s="47" t="s">
        <v>315</v>
      </c>
      <c r="E505" s="47" t="s">
        <v>38</v>
      </c>
      <c r="F505" s="92">
        <f>F506</f>
        <v>100000</v>
      </c>
    </row>
    <row r="506" spans="1:6" outlineLevel="5">
      <c r="A506" s="46" t="s">
        <v>74</v>
      </c>
      <c r="B506" s="47" t="s">
        <v>561</v>
      </c>
      <c r="C506" s="47" t="s">
        <v>72</v>
      </c>
      <c r="D506" s="47" t="s">
        <v>315</v>
      </c>
      <c r="E506" s="47" t="s">
        <v>75</v>
      </c>
      <c r="F506" s="83">
        <v>100000</v>
      </c>
    </row>
    <row r="507" spans="1:6" ht="54" outlineLevel="5">
      <c r="A507" s="51" t="s">
        <v>619</v>
      </c>
      <c r="B507" s="47" t="s">
        <v>561</v>
      </c>
      <c r="C507" s="47" t="s">
        <v>72</v>
      </c>
      <c r="D507" s="47" t="s">
        <v>620</v>
      </c>
      <c r="E507" s="47" t="s">
        <v>6</v>
      </c>
      <c r="F507" s="83">
        <f>F508</f>
        <v>7642785.4199999999</v>
      </c>
    </row>
    <row r="508" spans="1:6" ht="36" outlineLevel="5">
      <c r="A508" s="46" t="s">
        <v>37</v>
      </c>
      <c r="B508" s="47" t="s">
        <v>561</v>
      </c>
      <c r="C508" s="47" t="s">
        <v>72</v>
      </c>
      <c r="D508" s="47" t="s">
        <v>620</v>
      </c>
      <c r="E508" s="47" t="s">
        <v>38</v>
      </c>
      <c r="F508" s="83">
        <f>F509</f>
        <v>7642785.4199999999</v>
      </c>
    </row>
    <row r="509" spans="1:6" outlineLevel="5">
      <c r="A509" s="46" t="s">
        <v>74</v>
      </c>
      <c r="B509" s="47" t="s">
        <v>561</v>
      </c>
      <c r="C509" s="47" t="s">
        <v>72</v>
      </c>
      <c r="D509" s="47" t="s">
        <v>620</v>
      </c>
      <c r="E509" s="47" t="s">
        <v>75</v>
      </c>
      <c r="F509" s="83">
        <v>7642785.4199999999</v>
      </c>
    </row>
    <row r="510" spans="1:6" ht="36" outlineLevel="5">
      <c r="A510" s="46" t="s">
        <v>460</v>
      </c>
      <c r="B510" s="47" t="s">
        <v>561</v>
      </c>
      <c r="C510" s="47" t="s">
        <v>72</v>
      </c>
      <c r="D510" s="47" t="s">
        <v>461</v>
      </c>
      <c r="E510" s="47" t="s">
        <v>6</v>
      </c>
      <c r="F510" s="83">
        <f>F511</f>
        <v>1309440</v>
      </c>
    </row>
    <row r="511" spans="1:6" ht="36" outlineLevel="5">
      <c r="A511" s="46" t="s">
        <v>37</v>
      </c>
      <c r="B511" s="47" t="s">
        <v>561</v>
      </c>
      <c r="C511" s="47" t="s">
        <v>72</v>
      </c>
      <c r="D511" s="47" t="s">
        <v>461</v>
      </c>
      <c r="E511" s="47" t="s">
        <v>38</v>
      </c>
      <c r="F511" s="83">
        <f>F512</f>
        <v>1309440</v>
      </c>
    </row>
    <row r="512" spans="1:6" outlineLevel="5">
      <c r="A512" s="46" t="s">
        <v>74</v>
      </c>
      <c r="B512" s="47" t="s">
        <v>561</v>
      </c>
      <c r="C512" s="47" t="s">
        <v>72</v>
      </c>
      <c r="D512" s="47" t="s">
        <v>461</v>
      </c>
      <c r="E512" s="47" t="s">
        <v>75</v>
      </c>
      <c r="F512" s="83">
        <v>1309440</v>
      </c>
    </row>
    <row r="513" spans="1:8" ht="36" outlineLevel="5">
      <c r="A513" s="80" t="s">
        <v>276</v>
      </c>
      <c r="B513" s="47" t="s">
        <v>561</v>
      </c>
      <c r="C513" s="47" t="s">
        <v>72</v>
      </c>
      <c r="D513" s="47" t="s">
        <v>224</v>
      </c>
      <c r="E513" s="47" t="s">
        <v>6</v>
      </c>
      <c r="F513" s="83">
        <f>F514</f>
        <v>6226250</v>
      </c>
    </row>
    <row r="514" spans="1:8" ht="90" outlineLevel="5">
      <c r="A514" s="187" t="s">
        <v>683</v>
      </c>
      <c r="B514" s="47" t="s">
        <v>561</v>
      </c>
      <c r="C514" s="47" t="s">
        <v>72</v>
      </c>
      <c r="D514" s="47" t="s">
        <v>684</v>
      </c>
      <c r="E514" s="47" t="s">
        <v>6</v>
      </c>
      <c r="F514" s="83">
        <f>F515</f>
        <v>6226250</v>
      </c>
    </row>
    <row r="515" spans="1:8" ht="36" outlineLevel="5">
      <c r="A515" s="46" t="s">
        <v>37</v>
      </c>
      <c r="B515" s="47" t="s">
        <v>561</v>
      </c>
      <c r="C515" s="47" t="s">
        <v>72</v>
      </c>
      <c r="D515" s="47" t="s">
        <v>684</v>
      </c>
      <c r="E515" s="47" t="s">
        <v>38</v>
      </c>
      <c r="F515" s="83">
        <f>F516</f>
        <v>6226250</v>
      </c>
    </row>
    <row r="516" spans="1:8" outlineLevel="5">
      <c r="A516" s="46" t="s">
        <v>74</v>
      </c>
      <c r="B516" s="47" t="s">
        <v>561</v>
      </c>
      <c r="C516" s="47" t="s">
        <v>72</v>
      </c>
      <c r="D516" s="47" t="s">
        <v>684</v>
      </c>
      <c r="E516" s="47" t="s">
        <v>75</v>
      </c>
      <c r="F516" s="83">
        <f>6226250</f>
        <v>6226250</v>
      </c>
    </row>
    <row r="517" spans="1:8" outlineLevel="5">
      <c r="A517" s="51" t="s">
        <v>488</v>
      </c>
      <c r="B517" s="47" t="s">
        <v>561</v>
      </c>
      <c r="C517" s="47" t="s">
        <v>72</v>
      </c>
      <c r="D517" s="47" t="s">
        <v>316</v>
      </c>
      <c r="E517" s="47" t="s">
        <v>6</v>
      </c>
      <c r="F517" s="83">
        <f>F518</f>
        <v>3167109.77</v>
      </c>
    </row>
    <row r="518" spans="1:8" ht="39.75" customHeight="1" outlineLevel="5">
      <c r="A518" s="46" t="s">
        <v>489</v>
      </c>
      <c r="B518" s="47" t="s">
        <v>561</v>
      </c>
      <c r="C518" s="47" t="s">
        <v>72</v>
      </c>
      <c r="D518" s="47" t="s">
        <v>680</v>
      </c>
      <c r="E518" s="47" t="s">
        <v>6</v>
      </c>
      <c r="F518" s="83">
        <f>F519</f>
        <v>3167109.77</v>
      </c>
    </row>
    <row r="519" spans="1:8" ht="36" outlineLevel="5">
      <c r="A519" s="46" t="s">
        <v>37</v>
      </c>
      <c r="B519" s="47" t="s">
        <v>561</v>
      </c>
      <c r="C519" s="47" t="s">
        <v>72</v>
      </c>
      <c r="D519" s="47" t="s">
        <v>680</v>
      </c>
      <c r="E519" s="47" t="s">
        <v>38</v>
      </c>
      <c r="F519" s="83">
        <f>F520</f>
        <v>3167109.77</v>
      </c>
    </row>
    <row r="520" spans="1:8" outlineLevel="5">
      <c r="A520" s="46" t="s">
        <v>74</v>
      </c>
      <c r="B520" s="47" t="s">
        <v>561</v>
      </c>
      <c r="C520" s="47" t="s">
        <v>72</v>
      </c>
      <c r="D520" s="47" t="s">
        <v>680</v>
      </c>
      <c r="E520" s="47" t="s">
        <v>75</v>
      </c>
      <c r="F520" s="83">
        <v>3167109.77</v>
      </c>
    </row>
    <row r="521" spans="1:8" outlineLevel="5">
      <c r="A521" s="46" t="s">
        <v>258</v>
      </c>
      <c r="B521" s="47" t="s">
        <v>561</v>
      </c>
      <c r="C521" s="47" t="s">
        <v>257</v>
      </c>
      <c r="D521" s="47" t="s">
        <v>126</v>
      </c>
      <c r="E521" s="47" t="s">
        <v>6</v>
      </c>
      <c r="F521" s="92">
        <f>F522</f>
        <v>22757700</v>
      </c>
    </row>
    <row r="522" spans="1:8" s="74" customFormat="1" ht="36" outlineLevel="5">
      <c r="A522" s="79" t="s">
        <v>402</v>
      </c>
      <c r="B522" s="62" t="s">
        <v>561</v>
      </c>
      <c r="C522" s="62" t="s">
        <v>257</v>
      </c>
      <c r="D522" s="62" t="s">
        <v>138</v>
      </c>
      <c r="E522" s="62" t="s">
        <v>6</v>
      </c>
      <c r="F522" s="91">
        <f>F523</f>
        <v>22757700</v>
      </c>
      <c r="G522" s="75"/>
      <c r="H522" s="75"/>
    </row>
    <row r="523" spans="1:8" ht="38.25" customHeight="1" outlineLevel="4">
      <c r="A523" s="46" t="s">
        <v>408</v>
      </c>
      <c r="B523" s="47" t="s">
        <v>561</v>
      </c>
      <c r="C523" s="47" t="s">
        <v>257</v>
      </c>
      <c r="D523" s="47" t="s">
        <v>149</v>
      </c>
      <c r="E523" s="47" t="s">
        <v>6</v>
      </c>
      <c r="F523" s="85">
        <f>F524+F528+F535</f>
        <v>22757700</v>
      </c>
    </row>
    <row r="524" spans="1:8" ht="36" outlineLevel="4">
      <c r="A524" s="81" t="s">
        <v>207</v>
      </c>
      <c r="B524" s="47" t="s">
        <v>561</v>
      </c>
      <c r="C524" s="47" t="s">
        <v>257</v>
      </c>
      <c r="D524" s="47" t="s">
        <v>225</v>
      </c>
      <c r="E524" s="47" t="s">
        <v>6</v>
      </c>
      <c r="F524" s="85">
        <f>F525</f>
        <v>22647400</v>
      </c>
    </row>
    <row r="525" spans="1:8" ht="54" outlineLevel="5">
      <c r="A525" s="46" t="s">
        <v>115</v>
      </c>
      <c r="B525" s="47" t="s">
        <v>561</v>
      </c>
      <c r="C525" s="47" t="s">
        <v>257</v>
      </c>
      <c r="D525" s="47" t="s">
        <v>151</v>
      </c>
      <c r="E525" s="47" t="s">
        <v>6</v>
      </c>
      <c r="F525" s="85">
        <f>F526</f>
        <v>22647400</v>
      </c>
    </row>
    <row r="526" spans="1:8" ht="36" outlineLevel="6">
      <c r="A526" s="46" t="s">
        <v>37</v>
      </c>
      <c r="B526" s="47" t="s">
        <v>561</v>
      </c>
      <c r="C526" s="47" t="s">
        <v>257</v>
      </c>
      <c r="D526" s="47" t="s">
        <v>151</v>
      </c>
      <c r="E526" s="47" t="s">
        <v>38</v>
      </c>
      <c r="F526" s="85">
        <f>F527</f>
        <v>22647400</v>
      </c>
    </row>
    <row r="527" spans="1:8" outlineLevel="7">
      <c r="A527" s="46" t="s">
        <v>74</v>
      </c>
      <c r="B527" s="47" t="s">
        <v>561</v>
      </c>
      <c r="C527" s="47" t="s">
        <v>257</v>
      </c>
      <c r="D527" s="47" t="s">
        <v>151</v>
      </c>
      <c r="E527" s="47" t="s">
        <v>75</v>
      </c>
      <c r="F527" s="83">
        <v>22647400</v>
      </c>
    </row>
    <row r="528" spans="1:8" ht="36" outlineLevel="7">
      <c r="A528" s="49" t="s">
        <v>409</v>
      </c>
      <c r="B528" s="47" t="s">
        <v>561</v>
      </c>
      <c r="C528" s="47" t="s">
        <v>257</v>
      </c>
      <c r="D528" s="47" t="s">
        <v>226</v>
      </c>
      <c r="E528" s="47" t="s">
        <v>6</v>
      </c>
      <c r="F528" s="83">
        <f>F529+F532</f>
        <v>110300</v>
      </c>
    </row>
    <row r="529" spans="1:8" outlineLevel="7">
      <c r="A529" s="46" t="s">
        <v>269</v>
      </c>
      <c r="B529" s="47" t="s">
        <v>561</v>
      </c>
      <c r="C529" s="47" t="s">
        <v>257</v>
      </c>
      <c r="D529" s="47" t="s">
        <v>291</v>
      </c>
      <c r="E529" s="47" t="s">
        <v>6</v>
      </c>
      <c r="F529" s="92">
        <f>F530</f>
        <v>24800</v>
      </c>
    </row>
    <row r="530" spans="1:8" ht="36" outlineLevel="7">
      <c r="A530" s="46" t="s">
        <v>37</v>
      </c>
      <c r="B530" s="47" t="s">
        <v>561</v>
      </c>
      <c r="C530" s="47" t="s">
        <v>257</v>
      </c>
      <c r="D530" s="47" t="s">
        <v>291</v>
      </c>
      <c r="E530" s="47" t="s">
        <v>38</v>
      </c>
      <c r="F530" s="92">
        <f>F531</f>
        <v>24800</v>
      </c>
    </row>
    <row r="531" spans="1:8" outlineLevel="7">
      <c r="A531" s="46" t="s">
        <v>74</v>
      </c>
      <c r="B531" s="47" t="s">
        <v>561</v>
      </c>
      <c r="C531" s="47" t="s">
        <v>257</v>
      </c>
      <c r="D531" s="47" t="s">
        <v>291</v>
      </c>
      <c r="E531" s="47" t="s">
        <v>75</v>
      </c>
      <c r="F531" s="83">
        <v>24800</v>
      </c>
    </row>
    <row r="532" spans="1:8" outlineLevel="5">
      <c r="A532" s="46" t="s">
        <v>112</v>
      </c>
      <c r="B532" s="47" t="s">
        <v>561</v>
      </c>
      <c r="C532" s="47" t="s">
        <v>257</v>
      </c>
      <c r="D532" s="47" t="s">
        <v>150</v>
      </c>
      <c r="E532" s="47" t="s">
        <v>6</v>
      </c>
      <c r="F532" s="85">
        <f>F533</f>
        <v>85500</v>
      </c>
    </row>
    <row r="533" spans="1:8" ht="36" outlineLevel="6">
      <c r="A533" s="46" t="s">
        <v>37</v>
      </c>
      <c r="B533" s="47" t="s">
        <v>561</v>
      </c>
      <c r="C533" s="47" t="s">
        <v>257</v>
      </c>
      <c r="D533" s="47" t="s">
        <v>150</v>
      </c>
      <c r="E533" s="47" t="s">
        <v>38</v>
      </c>
      <c r="F533" s="85">
        <f>F534</f>
        <v>85500</v>
      </c>
    </row>
    <row r="534" spans="1:8" outlineLevel="7">
      <c r="A534" s="46" t="s">
        <v>74</v>
      </c>
      <c r="B534" s="47" t="s">
        <v>561</v>
      </c>
      <c r="C534" s="47" t="s">
        <v>257</v>
      </c>
      <c r="D534" s="47" t="s">
        <v>150</v>
      </c>
      <c r="E534" s="47" t="s">
        <v>75</v>
      </c>
      <c r="F534" s="83">
        <v>85500</v>
      </c>
    </row>
    <row r="535" spans="1:8" ht="0.75" hidden="1" customHeight="1" outlineLevel="7">
      <c r="A535" s="46" t="s">
        <v>385</v>
      </c>
      <c r="B535" s="47" t="s">
        <v>561</v>
      </c>
      <c r="C535" s="47" t="s">
        <v>257</v>
      </c>
      <c r="D535" s="47" t="s">
        <v>307</v>
      </c>
      <c r="E535" s="47" t="s">
        <v>6</v>
      </c>
      <c r="F535" s="83">
        <f>F536</f>
        <v>0</v>
      </c>
    </row>
    <row r="536" spans="1:8" ht="39" hidden="1" customHeight="1" outlineLevel="7">
      <c r="A536" s="46" t="s">
        <v>626</v>
      </c>
      <c r="B536" s="47" t="s">
        <v>561</v>
      </c>
      <c r="C536" s="47" t="s">
        <v>257</v>
      </c>
      <c r="D536" s="47" t="s">
        <v>627</v>
      </c>
      <c r="E536" s="47" t="s">
        <v>6</v>
      </c>
      <c r="F536" s="83">
        <f>F537</f>
        <v>0</v>
      </c>
    </row>
    <row r="537" spans="1:8" ht="36" hidden="1" outlineLevel="7">
      <c r="A537" s="46" t="s">
        <v>37</v>
      </c>
      <c r="B537" s="47" t="s">
        <v>561</v>
      </c>
      <c r="C537" s="47" t="s">
        <v>257</v>
      </c>
      <c r="D537" s="47" t="s">
        <v>627</v>
      </c>
      <c r="E537" s="47" t="s">
        <v>38</v>
      </c>
      <c r="F537" s="83">
        <f>F538</f>
        <v>0</v>
      </c>
    </row>
    <row r="538" spans="1:8" hidden="1" outlineLevel="7">
      <c r="A538" s="46" t="s">
        <v>74</v>
      </c>
      <c r="B538" s="47" t="s">
        <v>561</v>
      </c>
      <c r="C538" s="47" t="s">
        <v>257</v>
      </c>
      <c r="D538" s="47" t="s">
        <v>627</v>
      </c>
      <c r="E538" s="47" t="s">
        <v>75</v>
      </c>
      <c r="F538" s="83">
        <v>0</v>
      </c>
    </row>
    <row r="539" spans="1:8" outlineLevel="2" collapsed="1">
      <c r="A539" s="46" t="s">
        <v>76</v>
      </c>
      <c r="B539" s="47" t="s">
        <v>561</v>
      </c>
      <c r="C539" s="47" t="s">
        <v>77</v>
      </c>
      <c r="D539" s="47" t="s">
        <v>126</v>
      </c>
      <c r="E539" s="47" t="s">
        <v>6</v>
      </c>
      <c r="F539" s="85">
        <f>F540</f>
        <v>1883721.5</v>
      </c>
    </row>
    <row r="540" spans="1:8" s="74" customFormat="1" ht="36" outlineLevel="3">
      <c r="A540" s="79" t="s">
        <v>402</v>
      </c>
      <c r="B540" s="62" t="s">
        <v>561</v>
      </c>
      <c r="C540" s="62" t="s">
        <v>77</v>
      </c>
      <c r="D540" s="62" t="s">
        <v>138</v>
      </c>
      <c r="E540" s="62" t="s">
        <v>6</v>
      </c>
      <c r="F540" s="87">
        <f>F541</f>
        <v>1883721.5</v>
      </c>
      <c r="G540" s="75"/>
      <c r="H540" s="75"/>
    </row>
    <row r="541" spans="1:8" ht="36" outlineLevel="3">
      <c r="A541" s="46" t="s">
        <v>405</v>
      </c>
      <c r="B541" s="47" t="s">
        <v>561</v>
      </c>
      <c r="C541" s="47" t="s">
        <v>77</v>
      </c>
      <c r="D541" s="47" t="s">
        <v>146</v>
      </c>
      <c r="E541" s="47" t="s">
        <v>6</v>
      </c>
      <c r="F541" s="85">
        <f>F542+F546+F554</f>
        <v>1883721.5</v>
      </c>
    </row>
    <row r="542" spans="1:8" ht="19.5" customHeight="1" outlineLevel="3">
      <c r="A542" s="80" t="s">
        <v>206</v>
      </c>
      <c r="B542" s="47" t="s">
        <v>561</v>
      </c>
      <c r="C542" s="47" t="s">
        <v>77</v>
      </c>
      <c r="D542" s="47" t="s">
        <v>221</v>
      </c>
      <c r="E542" s="47" t="s">
        <v>6</v>
      </c>
      <c r="F542" s="85">
        <f>F543</f>
        <v>70000</v>
      </c>
    </row>
    <row r="543" spans="1:8" outlineLevel="3">
      <c r="A543" s="46" t="s">
        <v>437</v>
      </c>
      <c r="B543" s="47" t="s">
        <v>561</v>
      </c>
      <c r="C543" s="47" t="s">
        <v>77</v>
      </c>
      <c r="D543" s="47" t="s">
        <v>236</v>
      </c>
      <c r="E543" s="47" t="s">
        <v>6</v>
      </c>
      <c r="F543" s="85">
        <f>F544</f>
        <v>70000</v>
      </c>
    </row>
    <row r="544" spans="1:8" ht="36" outlineLevel="3">
      <c r="A544" s="46" t="s">
        <v>15</v>
      </c>
      <c r="B544" s="47" t="s">
        <v>561</v>
      </c>
      <c r="C544" s="47" t="s">
        <v>77</v>
      </c>
      <c r="D544" s="47" t="s">
        <v>236</v>
      </c>
      <c r="E544" s="47" t="s">
        <v>16</v>
      </c>
      <c r="F544" s="85">
        <f>F545</f>
        <v>70000</v>
      </c>
    </row>
    <row r="545" spans="1:8" ht="21" customHeight="1" outlineLevel="3">
      <c r="A545" s="46" t="s">
        <v>17</v>
      </c>
      <c r="B545" s="47" t="s">
        <v>561</v>
      </c>
      <c r="C545" s="47" t="s">
        <v>77</v>
      </c>
      <c r="D545" s="47" t="s">
        <v>236</v>
      </c>
      <c r="E545" s="47" t="s">
        <v>18</v>
      </c>
      <c r="F545" s="83">
        <v>70000</v>
      </c>
    </row>
    <row r="546" spans="1:8" ht="36" outlineLevel="3">
      <c r="A546" s="80" t="s">
        <v>276</v>
      </c>
      <c r="B546" s="47" t="s">
        <v>561</v>
      </c>
      <c r="C546" s="47" t="s">
        <v>77</v>
      </c>
      <c r="D546" s="47" t="s">
        <v>224</v>
      </c>
      <c r="E546" s="47" t="s">
        <v>6</v>
      </c>
      <c r="F546" s="83">
        <f>F547</f>
        <v>1689721.5</v>
      </c>
    </row>
    <row r="547" spans="1:8" ht="72" outlineLevel="3">
      <c r="A547" s="29" t="s">
        <v>410</v>
      </c>
      <c r="B547" s="47" t="s">
        <v>561</v>
      </c>
      <c r="C547" s="47" t="s">
        <v>77</v>
      </c>
      <c r="D547" s="47" t="s">
        <v>152</v>
      </c>
      <c r="E547" s="47" t="s">
        <v>6</v>
      </c>
      <c r="F547" s="85">
        <f>F548+F552+F550</f>
        <v>1689721.5</v>
      </c>
    </row>
    <row r="548" spans="1:8" ht="36" outlineLevel="3">
      <c r="A548" s="46" t="s">
        <v>15</v>
      </c>
      <c r="B548" s="47" t="s">
        <v>561</v>
      </c>
      <c r="C548" s="47" t="s">
        <v>77</v>
      </c>
      <c r="D548" s="47" t="s">
        <v>152</v>
      </c>
      <c r="E548" s="47" t="s">
        <v>16</v>
      </c>
      <c r="F548" s="85">
        <f>F549</f>
        <v>2000</v>
      </c>
    </row>
    <row r="549" spans="1:8" ht="36" outlineLevel="3">
      <c r="A549" s="46" t="s">
        <v>17</v>
      </c>
      <c r="B549" s="47" t="s">
        <v>561</v>
      </c>
      <c r="C549" s="47" t="s">
        <v>77</v>
      </c>
      <c r="D549" s="47" t="s">
        <v>152</v>
      </c>
      <c r="E549" s="47" t="s">
        <v>18</v>
      </c>
      <c r="F549" s="85">
        <v>2000</v>
      </c>
    </row>
    <row r="550" spans="1:8" outlineLevel="3">
      <c r="A550" s="46" t="s">
        <v>90</v>
      </c>
      <c r="B550" s="47" t="s">
        <v>561</v>
      </c>
      <c r="C550" s="47" t="s">
        <v>77</v>
      </c>
      <c r="D550" s="47" t="s">
        <v>152</v>
      </c>
      <c r="E550" s="47" t="s">
        <v>91</v>
      </c>
      <c r="F550" s="85">
        <f>F551</f>
        <v>320000</v>
      </c>
    </row>
    <row r="551" spans="1:8" ht="36" outlineLevel="3">
      <c r="A551" s="46" t="s">
        <v>97</v>
      </c>
      <c r="B551" s="47" t="s">
        <v>561</v>
      </c>
      <c r="C551" s="47" t="s">
        <v>77</v>
      </c>
      <c r="D551" s="47" t="s">
        <v>152</v>
      </c>
      <c r="E551" s="47" t="s">
        <v>98</v>
      </c>
      <c r="F551" s="83">
        <v>320000</v>
      </c>
    </row>
    <row r="552" spans="1:8" ht="36" outlineLevel="3">
      <c r="A552" s="46" t="s">
        <v>37</v>
      </c>
      <c r="B552" s="47" t="s">
        <v>561</v>
      </c>
      <c r="C552" s="47" t="s">
        <v>77</v>
      </c>
      <c r="D552" s="47" t="s">
        <v>152</v>
      </c>
      <c r="E552" s="47" t="s">
        <v>38</v>
      </c>
      <c r="F552" s="85">
        <f>F553</f>
        <v>1367721.5</v>
      </c>
    </row>
    <row r="553" spans="1:8" outlineLevel="3">
      <c r="A553" s="46" t="s">
        <v>74</v>
      </c>
      <c r="B553" s="47" t="s">
        <v>561</v>
      </c>
      <c r="C553" s="47" t="s">
        <v>77</v>
      </c>
      <c r="D553" s="47" t="s">
        <v>152</v>
      </c>
      <c r="E553" s="47" t="s">
        <v>75</v>
      </c>
      <c r="F553" s="83">
        <v>1367721.5</v>
      </c>
    </row>
    <row r="554" spans="1:8" outlineLevel="3">
      <c r="A554" s="51" t="s">
        <v>239</v>
      </c>
      <c r="B554" s="47" t="s">
        <v>561</v>
      </c>
      <c r="C554" s="47" t="s">
        <v>77</v>
      </c>
      <c r="D554" s="47" t="s">
        <v>238</v>
      </c>
      <c r="E554" s="47" t="s">
        <v>6</v>
      </c>
      <c r="F554" s="83">
        <f>F555</f>
        <v>124000</v>
      </c>
    </row>
    <row r="555" spans="1:8" outlineLevel="7">
      <c r="A555" s="46" t="s">
        <v>78</v>
      </c>
      <c r="B555" s="47" t="s">
        <v>561</v>
      </c>
      <c r="C555" s="47" t="s">
        <v>77</v>
      </c>
      <c r="D555" s="47" t="s">
        <v>153</v>
      </c>
      <c r="E555" s="47" t="s">
        <v>6</v>
      </c>
      <c r="F555" s="85">
        <f>F556</f>
        <v>124000</v>
      </c>
    </row>
    <row r="556" spans="1:8" ht="36" outlineLevel="7">
      <c r="A556" s="46" t="s">
        <v>15</v>
      </c>
      <c r="B556" s="47" t="s">
        <v>561</v>
      </c>
      <c r="C556" s="47" t="s">
        <v>77</v>
      </c>
      <c r="D556" s="47" t="s">
        <v>153</v>
      </c>
      <c r="E556" s="47" t="s">
        <v>16</v>
      </c>
      <c r="F556" s="85">
        <f>F557</f>
        <v>124000</v>
      </c>
    </row>
    <row r="557" spans="1:8" ht="23.25" customHeight="1" outlineLevel="7">
      <c r="A557" s="46" t="s">
        <v>17</v>
      </c>
      <c r="B557" s="47" t="s">
        <v>561</v>
      </c>
      <c r="C557" s="47" t="s">
        <v>77</v>
      </c>
      <c r="D557" s="47" t="s">
        <v>153</v>
      </c>
      <c r="E557" s="47" t="s">
        <v>18</v>
      </c>
      <c r="F557" s="83">
        <v>124000</v>
      </c>
    </row>
    <row r="558" spans="1:8" outlineLevel="2">
      <c r="A558" s="46" t="s">
        <v>116</v>
      </c>
      <c r="B558" s="47" t="s">
        <v>561</v>
      </c>
      <c r="C558" s="47" t="s">
        <v>117</v>
      </c>
      <c r="D558" s="47" t="s">
        <v>126</v>
      </c>
      <c r="E558" s="47" t="s">
        <v>6</v>
      </c>
      <c r="F558" s="85">
        <f>F559</f>
        <v>19414600</v>
      </c>
    </row>
    <row r="559" spans="1:8" s="74" customFormat="1" ht="36" outlineLevel="3">
      <c r="A559" s="79" t="s">
        <v>411</v>
      </c>
      <c r="B559" s="62" t="s">
        <v>561</v>
      </c>
      <c r="C559" s="62" t="s">
        <v>117</v>
      </c>
      <c r="D559" s="62" t="s">
        <v>138</v>
      </c>
      <c r="E559" s="62" t="s">
        <v>6</v>
      </c>
      <c r="F559" s="93">
        <f>F560</f>
        <v>19414600</v>
      </c>
      <c r="G559" s="75"/>
      <c r="H559" s="75"/>
    </row>
    <row r="560" spans="1:8" s="74" customFormat="1" ht="36" outlineLevel="3">
      <c r="A560" s="49" t="s">
        <v>209</v>
      </c>
      <c r="B560" s="47" t="s">
        <v>561</v>
      </c>
      <c r="C560" s="47" t="s">
        <v>117</v>
      </c>
      <c r="D560" s="47" t="s">
        <v>227</v>
      </c>
      <c r="E560" s="47" t="s">
        <v>6</v>
      </c>
      <c r="F560" s="87">
        <f>F561+F568+F575</f>
        <v>19414600</v>
      </c>
      <c r="G560" s="75"/>
      <c r="H560" s="75"/>
    </row>
    <row r="561" spans="1:6" ht="36" outlineLevel="5">
      <c r="A561" s="46" t="s">
        <v>518</v>
      </c>
      <c r="B561" s="47" t="s">
        <v>561</v>
      </c>
      <c r="C561" s="47" t="s">
        <v>117</v>
      </c>
      <c r="D561" s="47" t="s">
        <v>560</v>
      </c>
      <c r="E561" s="47" t="s">
        <v>6</v>
      </c>
      <c r="F561" s="85">
        <f>F562+F564+F566</f>
        <v>3629000</v>
      </c>
    </row>
    <row r="562" spans="1:6" ht="72" outlineLevel="6">
      <c r="A562" s="46" t="s">
        <v>11</v>
      </c>
      <c r="B562" s="47" t="s">
        <v>561</v>
      </c>
      <c r="C562" s="47" t="s">
        <v>117</v>
      </c>
      <c r="D562" s="47" t="s">
        <v>560</v>
      </c>
      <c r="E562" s="47" t="s">
        <v>12</v>
      </c>
      <c r="F562" s="85">
        <f>F563</f>
        <v>3331000</v>
      </c>
    </row>
    <row r="563" spans="1:6" ht="36" outlineLevel="7">
      <c r="A563" s="46" t="s">
        <v>13</v>
      </c>
      <c r="B563" s="47" t="s">
        <v>561</v>
      </c>
      <c r="C563" s="47" t="s">
        <v>117</v>
      </c>
      <c r="D563" s="47" t="s">
        <v>560</v>
      </c>
      <c r="E563" s="47" t="s">
        <v>14</v>
      </c>
      <c r="F563" s="83">
        <v>3331000</v>
      </c>
    </row>
    <row r="564" spans="1:6" ht="36" outlineLevel="6">
      <c r="A564" s="46" t="s">
        <v>15</v>
      </c>
      <c r="B564" s="47" t="s">
        <v>561</v>
      </c>
      <c r="C564" s="47" t="s">
        <v>117</v>
      </c>
      <c r="D564" s="47" t="s">
        <v>560</v>
      </c>
      <c r="E564" s="47" t="s">
        <v>16</v>
      </c>
      <c r="F564" s="85">
        <f>F565</f>
        <v>110400</v>
      </c>
    </row>
    <row r="565" spans="1:6" ht="21" customHeight="1" outlineLevel="7">
      <c r="A565" s="46" t="s">
        <v>17</v>
      </c>
      <c r="B565" s="47" t="s">
        <v>561</v>
      </c>
      <c r="C565" s="47" t="s">
        <v>117</v>
      </c>
      <c r="D565" s="47" t="s">
        <v>560</v>
      </c>
      <c r="E565" s="47" t="s">
        <v>18</v>
      </c>
      <c r="F565" s="83">
        <v>110400</v>
      </c>
    </row>
    <row r="566" spans="1:6" outlineLevel="7">
      <c r="A566" s="46" t="s">
        <v>19</v>
      </c>
      <c r="B566" s="47" t="s">
        <v>561</v>
      </c>
      <c r="C566" s="47" t="s">
        <v>117</v>
      </c>
      <c r="D566" s="47" t="s">
        <v>560</v>
      </c>
      <c r="E566" s="47" t="s">
        <v>20</v>
      </c>
      <c r="F566" s="92">
        <f>F567</f>
        <v>187600</v>
      </c>
    </row>
    <row r="567" spans="1:6" outlineLevel="7">
      <c r="A567" s="46" t="s">
        <v>21</v>
      </c>
      <c r="B567" s="47" t="s">
        <v>561</v>
      </c>
      <c r="C567" s="47" t="s">
        <v>117</v>
      </c>
      <c r="D567" s="47" t="s">
        <v>560</v>
      </c>
      <c r="E567" s="47" t="s">
        <v>22</v>
      </c>
      <c r="F567" s="83">
        <v>187600</v>
      </c>
    </row>
    <row r="568" spans="1:6" ht="36" outlineLevel="5">
      <c r="A568" s="46" t="s">
        <v>33</v>
      </c>
      <c r="B568" s="47" t="s">
        <v>561</v>
      </c>
      <c r="C568" s="47" t="s">
        <v>117</v>
      </c>
      <c r="D568" s="47" t="s">
        <v>154</v>
      </c>
      <c r="E568" s="47" t="s">
        <v>6</v>
      </c>
      <c r="F568" s="85">
        <f>F569+F571+F573</f>
        <v>13934200</v>
      </c>
    </row>
    <row r="569" spans="1:6" ht="72" outlineLevel="6">
      <c r="A569" s="46" t="s">
        <v>11</v>
      </c>
      <c r="B569" s="47" t="s">
        <v>561</v>
      </c>
      <c r="C569" s="47" t="s">
        <v>117</v>
      </c>
      <c r="D569" s="47" t="s">
        <v>154</v>
      </c>
      <c r="E569" s="47" t="s">
        <v>12</v>
      </c>
      <c r="F569" s="85">
        <f>F570</f>
        <v>11192000</v>
      </c>
    </row>
    <row r="570" spans="1:6" outlineLevel="7">
      <c r="A570" s="46" t="s">
        <v>34</v>
      </c>
      <c r="B570" s="47" t="s">
        <v>561</v>
      </c>
      <c r="C570" s="47" t="s">
        <v>117</v>
      </c>
      <c r="D570" s="47" t="s">
        <v>154</v>
      </c>
      <c r="E570" s="47" t="s">
        <v>35</v>
      </c>
      <c r="F570" s="83">
        <v>11192000</v>
      </c>
    </row>
    <row r="571" spans="1:6" ht="36" outlineLevel="6">
      <c r="A571" s="46" t="s">
        <v>15</v>
      </c>
      <c r="B571" s="47" t="s">
        <v>561</v>
      </c>
      <c r="C571" s="47" t="s">
        <v>117</v>
      </c>
      <c r="D571" s="47" t="s">
        <v>154</v>
      </c>
      <c r="E571" s="47" t="s">
        <v>16</v>
      </c>
      <c r="F571" s="85">
        <f>F572</f>
        <v>2700000</v>
      </c>
    </row>
    <row r="572" spans="1:6" ht="22.5" customHeight="1" outlineLevel="7">
      <c r="A572" s="46" t="s">
        <v>17</v>
      </c>
      <c r="B572" s="47" t="s">
        <v>561</v>
      </c>
      <c r="C572" s="47" t="s">
        <v>117</v>
      </c>
      <c r="D572" s="47" t="s">
        <v>154</v>
      </c>
      <c r="E572" s="47" t="s">
        <v>18</v>
      </c>
      <c r="F572" s="83">
        <v>2700000</v>
      </c>
    </row>
    <row r="573" spans="1:6" outlineLevel="6">
      <c r="A573" s="46" t="s">
        <v>19</v>
      </c>
      <c r="B573" s="47" t="s">
        <v>561</v>
      </c>
      <c r="C573" s="47" t="s">
        <v>117</v>
      </c>
      <c r="D573" s="47" t="s">
        <v>154</v>
      </c>
      <c r="E573" s="47" t="s">
        <v>20</v>
      </c>
      <c r="F573" s="85">
        <f>F574</f>
        <v>42200</v>
      </c>
    </row>
    <row r="574" spans="1:6" outlineLevel="7">
      <c r="A574" s="46" t="s">
        <v>21</v>
      </c>
      <c r="B574" s="47" t="s">
        <v>561</v>
      </c>
      <c r="C574" s="47" t="s">
        <v>117</v>
      </c>
      <c r="D574" s="47" t="s">
        <v>154</v>
      </c>
      <c r="E574" s="47" t="s">
        <v>22</v>
      </c>
      <c r="F574" s="83">
        <v>42200</v>
      </c>
    </row>
    <row r="575" spans="1:6" ht="36" outlineLevel="3">
      <c r="A575" s="51" t="s">
        <v>36</v>
      </c>
      <c r="B575" s="47" t="s">
        <v>561</v>
      </c>
      <c r="C575" s="47" t="s">
        <v>117</v>
      </c>
      <c r="D575" s="47" t="s">
        <v>155</v>
      </c>
      <c r="E575" s="47" t="s">
        <v>6</v>
      </c>
      <c r="F575" s="85">
        <f>F576</f>
        <v>1851400</v>
      </c>
    </row>
    <row r="576" spans="1:6" ht="36" outlineLevel="3">
      <c r="A576" s="46" t="s">
        <v>37</v>
      </c>
      <c r="B576" s="47" t="s">
        <v>561</v>
      </c>
      <c r="C576" s="47" t="s">
        <v>117</v>
      </c>
      <c r="D576" s="47" t="s">
        <v>155</v>
      </c>
      <c r="E576" s="47" t="s">
        <v>38</v>
      </c>
      <c r="F576" s="85">
        <f>F577</f>
        <v>1851400</v>
      </c>
    </row>
    <row r="577" spans="1:8" outlineLevel="3">
      <c r="A577" s="46" t="s">
        <v>39</v>
      </c>
      <c r="B577" s="47" t="s">
        <v>561</v>
      </c>
      <c r="C577" s="47" t="s">
        <v>117</v>
      </c>
      <c r="D577" s="47" t="s">
        <v>155</v>
      </c>
      <c r="E577" s="47" t="s">
        <v>40</v>
      </c>
      <c r="F577" s="83">
        <v>1851400</v>
      </c>
    </row>
    <row r="578" spans="1:8" s="74" customFormat="1" outlineLevel="3">
      <c r="A578" s="79" t="s">
        <v>85</v>
      </c>
      <c r="B578" s="47" t="s">
        <v>561</v>
      </c>
      <c r="C578" s="62" t="s">
        <v>86</v>
      </c>
      <c r="D578" s="62" t="s">
        <v>126</v>
      </c>
      <c r="E578" s="62" t="s">
        <v>6</v>
      </c>
      <c r="F578" s="87">
        <f>F579+F585</f>
        <v>5864117</v>
      </c>
      <c r="G578" s="75"/>
      <c r="H578" s="75"/>
    </row>
    <row r="579" spans="1:8" outlineLevel="3">
      <c r="A579" s="46" t="s">
        <v>94</v>
      </c>
      <c r="B579" s="47" t="s">
        <v>561</v>
      </c>
      <c r="C579" s="47" t="s">
        <v>95</v>
      </c>
      <c r="D579" s="47" t="s">
        <v>126</v>
      </c>
      <c r="E579" s="47" t="s">
        <v>6</v>
      </c>
      <c r="F579" s="85">
        <f>F580</f>
        <v>2460000</v>
      </c>
    </row>
    <row r="580" spans="1:8" s="74" customFormat="1" ht="36" outlineLevel="3">
      <c r="A580" s="79" t="s">
        <v>402</v>
      </c>
      <c r="B580" s="62" t="s">
        <v>561</v>
      </c>
      <c r="C580" s="62" t="s">
        <v>95</v>
      </c>
      <c r="D580" s="62" t="s">
        <v>138</v>
      </c>
      <c r="E580" s="62" t="s">
        <v>6</v>
      </c>
      <c r="F580" s="87">
        <f>F581</f>
        <v>2460000</v>
      </c>
      <c r="G580" s="75"/>
      <c r="H580" s="75"/>
    </row>
    <row r="581" spans="1:8" outlineLevel="3">
      <c r="A581" s="49" t="s">
        <v>475</v>
      </c>
      <c r="B581" s="47" t="s">
        <v>561</v>
      </c>
      <c r="C581" s="47" t="s">
        <v>95</v>
      </c>
      <c r="D581" s="47" t="s">
        <v>476</v>
      </c>
      <c r="E581" s="47" t="s">
        <v>6</v>
      </c>
      <c r="F581" s="85">
        <f>F582</f>
        <v>2460000</v>
      </c>
    </row>
    <row r="582" spans="1:8" ht="90" outlineLevel="3">
      <c r="A582" s="29" t="s">
        <v>412</v>
      </c>
      <c r="B582" s="47" t="s">
        <v>561</v>
      </c>
      <c r="C582" s="47" t="s">
        <v>95</v>
      </c>
      <c r="D582" s="47" t="s">
        <v>477</v>
      </c>
      <c r="E582" s="47" t="s">
        <v>6</v>
      </c>
      <c r="F582" s="85">
        <f>F583</f>
        <v>2460000</v>
      </c>
    </row>
    <row r="583" spans="1:8" outlineLevel="3">
      <c r="A583" s="46" t="s">
        <v>90</v>
      </c>
      <c r="B583" s="47" t="s">
        <v>561</v>
      </c>
      <c r="C583" s="47" t="s">
        <v>95</v>
      </c>
      <c r="D583" s="47" t="s">
        <v>477</v>
      </c>
      <c r="E583" s="47" t="s">
        <v>91</v>
      </c>
      <c r="F583" s="85">
        <f>F584</f>
        <v>2460000</v>
      </c>
    </row>
    <row r="584" spans="1:8" ht="36" outlineLevel="3">
      <c r="A584" s="46" t="s">
        <v>97</v>
      </c>
      <c r="B584" s="47" t="s">
        <v>561</v>
      </c>
      <c r="C584" s="47" t="s">
        <v>95</v>
      </c>
      <c r="D584" s="47" t="s">
        <v>477</v>
      </c>
      <c r="E584" s="47" t="s">
        <v>98</v>
      </c>
      <c r="F584" s="83">
        <v>2460000</v>
      </c>
    </row>
    <row r="585" spans="1:8" outlineLevel="3">
      <c r="A585" s="46" t="s">
        <v>123</v>
      </c>
      <c r="B585" s="47" t="s">
        <v>561</v>
      </c>
      <c r="C585" s="47" t="s">
        <v>124</v>
      </c>
      <c r="D585" s="47" t="s">
        <v>126</v>
      </c>
      <c r="E585" s="47" t="s">
        <v>6</v>
      </c>
      <c r="F585" s="85">
        <f>F586</f>
        <v>3404117</v>
      </c>
    </row>
    <row r="586" spans="1:8" s="74" customFormat="1" ht="36" outlineLevel="3">
      <c r="A586" s="79" t="s">
        <v>411</v>
      </c>
      <c r="B586" s="62" t="s">
        <v>561</v>
      </c>
      <c r="C586" s="62" t="s">
        <v>124</v>
      </c>
      <c r="D586" s="62" t="s">
        <v>138</v>
      </c>
      <c r="E586" s="62" t="s">
        <v>6</v>
      </c>
      <c r="F586" s="87">
        <f>F587</f>
        <v>3404117</v>
      </c>
      <c r="G586" s="75"/>
      <c r="H586" s="75"/>
    </row>
    <row r="587" spans="1:8" ht="36" outlineLevel="3">
      <c r="A587" s="46" t="s">
        <v>403</v>
      </c>
      <c r="B587" s="47" t="s">
        <v>561</v>
      </c>
      <c r="C587" s="47" t="s">
        <v>124</v>
      </c>
      <c r="D587" s="47" t="s">
        <v>139</v>
      </c>
      <c r="E587" s="47" t="s">
        <v>6</v>
      </c>
      <c r="F587" s="85">
        <f>F588</f>
        <v>3404117</v>
      </c>
    </row>
    <row r="588" spans="1:8" ht="23.25" customHeight="1" outlineLevel="3">
      <c r="A588" s="80" t="s">
        <v>204</v>
      </c>
      <c r="B588" s="47" t="s">
        <v>561</v>
      </c>
      <c r="C588" s="47" t="s">
        <v>124</v>
      </c>
      <c r="D588" s="47" t="s">
        <v>235</v>
      </c>
      <c r="E588" s="47" t="s">
        <v>6</v>
      </c>
      <c r="F588" s="85">
        <f>F589</f>
        <v>3404117</v>
      </c>
    </row>
    <row r="589" spans="1:8" ht="129" customHeight="1" outlineLevel="3">
      <c r="A589" s="29" t="s">
        <v>682</v>
      </c>
      <c r="B589" s="47" t="s">
        <v>561</v>
      </c>
      <c r="C589" s="47" t="s">
        <v>124</v>
      </c>
      <c r="D589" s="47" t="s">
        <v>156</v>
      </c>
      <c r="E589" s="47" t="s">
        <v>6</v>
      </c>
      <c r="F589" s="85">
        <f>F592+F590</f>
        <v>3404117</v>
      </c>
    </row>
    <row r="590" spans="1:8" ht="22.5" customHeight="1" outlineLevel="3">
      <c r="A590" s="46" t="s">
        <v>15</v>
      </c>
      <c r="B590" s="47" t="s">
        <v>561</v>
      </c>
      <c r="C590" s="47" t="s">
        <v>124</v>
      </c>
      <c r="D590" s="47" t="s">
        <v>156</v>
      </c>
      <c r="E590" s="47" t="s">
        <v>16</v>
      </c>
      <c r="F590" s="85">
        <f>F591</f>
        <v>24000</v>
      </c>
    </row>
    <row r="591" spans="1:8" ht="39" customHeight="1" outlineLevel="3">
      <c r="A591" s="46" t="s">
        <v>17</v>
      </c>
      <c r="B591" s="47" t="s">
        <v>561</v>
      </c>
      <c r="C591" s="47" t="s">
        <v>124</v>
      </c>
      <c r="D591" s="47" t="s">
        <v>156</v>
      </c>
      <c r="E591" s="47" t="s">
        <v>18</v>
      </c>
      <c r="F591" s="85">
        <v>24000</v>
      </c>
    </row>
    <row r="592" spans="1:8" outlineLevel="3">
      <c r="A592" s="46" t="s">
        <v>90</v>
      </c>
      <c r="B592" s="47" t="s">
        <v>561</v>
      </c>
      <c r="C592" s="47" t="s">
        <v>124</v>
      </c>
      <c r="D592" s="47" t="s">
        <v>156</v>
      </c>
      <c r="E592" s="47" t="s">
        <v>91</v>
      </c>
      <c r="F592" s="85">
        <f>F593</f>
        <v>3380117</v>
      </c>
    </row>
    <row r="593" spans="1:8" ht="36" outlineLevel="3">
      <c r="A593" s="46" t="s">
        <v>97</v>
      </c>
      <c r="B593" s="47" t="s">
        <v>561</v>
      </c>
      <c r="C593" s="47" t="s">
        <v>124</v>
      </c>
      <c r="D593" s="47" t="s">
        <v>156</v>
      </c>
      <c r="E593" s="47" t="s">
        <v>98</v>
      </c>
      <c r="F593" s="83">
        <v>3380117</v>
      </c>
    </row>
    <row r="594" spans="1:8" outlineLevel="3">
      <c r="A594" s="79" t="s">
        <v>100</v>
      </c>
      <c r="B594" s="47" t="s">
        <v>561</v>
      </c>
      <c r="C594" s="47" t="s">
        <v>101</v>
      </c>
      <c r="D594" s="62" t="s">
        <v>126</v>
      </c>
      <c r="E594" s="47" t="s">
        <v>6</v>
      </c>
      <c r="F594" s="83">
        <f t="shared" ref="F594:F600" si="2">F595</f>
        <v>3558121.65</v>
      </c>
    </row>
    <row r="595" spans="1:8" outlineLevel="3">
      <c r="A595" s="46" t="s">
        <v>304</v>
      </c>
      <c r="B595" s="47" t="s">
        <v>561</v>
      </c>
      <c r="C595" s="47" t="s">
        <v>303</v>
      </c>
      <c r="D595" s="62" t="s">
        <v>126</v>
      </c>
      <c r="E595" s="47" t="s">
        <v>6</v>
      </c>
      <c r="F595" s="83">
        <f t="shared" si="2"/>
        <v>3558121.65</v>
      </c>
    </row>
    <row r="596" spans="1:8" ht="43.5" customHeight="1" outlineLevel="3">
      <c r="A596" s="79" t="s">
        <v>384</v>
      </c>
      <c r="B596" s="47" t="s">
        <v>561</v>
      </c>
      <c r="C596" s="47" t="s">
        <v>303</v>
      </c>
      <c r="D596" s="62" t="s">
        <v>200</v>
      </c>
      <c r="E596" s="47" t="s">
        <v>6</v>
      </c>
      <c r="F596" s="83">
        <f t="shared" si="2"/>
        <v>3558121.65</v>
      </c>
    </row>
    <row r="597" spans="1:8" ht="36" outlineLevel="3">
      <c r="A597" s="46" t="s">
        <v>213</v>
      </c>
      <c r="B597" s="47" t="s">
        <v>561</v>
      </c>
      <c r="C597" s="47" t="s">
        <v>303</v>
      </c>
      <c r="D597" s="47" t="s">
        <v>702</v>
      </c>
      <c r="E597" s="47" t="s">
        <v>6</v>
      </c>
      <c r="F597" s="83">
        <f t="shared" si="2"/>
        <v>3558121.65</v>
      </c>
    </row>
    <row r="598" spans="1:8" outlineLevel="3">
      <c r="A598" s="46" t="s">
        <v>385</v>
      </c>
      <c r="B598" s="47" t="s">
        <v>561</v>
      </c>
      <c r="C598" s="47" t="s">
        <v>303</v>
      </c>
      <c r="D598" s="47" t="s">
        <v>306</v>
      </c>
      <c r="E598" s="47" t="s">
        <v>6</v>
      </c>
      <c r="F598" s="83">
        <f t="shared" si="2"/>
        <v>3558121.65</v>
      </c>
    </row>
    <row r="599" spans="1:8" ht="39.75" customHeight="1" outlineLevel="3">
      <c r="A599" s="46" t="s">
        <v>626</v>
      </c>
      <c r="B599" s="47" t="s">
        <v>561</v>
      </c>
      <c r="C599" s="47" t="s">
        <v>303</v>
      </c>
      <c r="D599" s="47" t="s">
        <v>701</v>
      </c>
      <c r="E599" s="47" t="s">
        <v>6</v>
      </c>
      <c r="F599" s="83">
        <f t="shared" si="2"/>
        <v>3558121.65</v>
      </c>
    </row>
    <row r="600" spans="1:8" ht="36" outlineLevel="3">
      <c r="A600" s="46" t="s">
        <v>37</v>
      </c>
      <c r="B600" s="47" t="s">
        <v>561</v>
      </c>
      <c r="C600" s="47" t="s">
        <v>303</v>
      </c>
      <c r="D600" s="47" t="s">
        <v>701</v>
      </c>
      <c r="E600" s="47" t="s">
        <v>38</v>
      </c>
      <c r="F600" s="83">
        <f t="shared" si="2"/>
        <v>3558121.65</v>
      </c>
    </row>
    <row r="601" spans="1:8" outlineLevel="3">
      <c r="A601" s="46" t="s">
        <v>74</v>
      </c>
      <c r="B601" s="47" t="s">
        <v>561</v>
      </c>
      <c r="C601" s="47" t="s">
        <v>303</v>
      </c>
      <c r="D601" s="47" t="s">
        <v>701</v>
      </c>
      <c r="E601" s="47" t="s">
        <v>75</v>
      </c>
      <c r="F601" s="84">
        <v>3558121.65</v>
      </c>
    </row>
    <row r="602" spans="1:8" s="3" customFormat="1" ht="17.399999999999999">
      <c r="A602" s="219" t="s">
        <v>118</v>
      </c>
      <c r="B602" s="219"/>
      <c r="C602" s="219"/>
      <c r="D602" s="219"/>
      <c r="E602" s="219"/>
      <c r="F602" s="94">
        <f>F14+F36+F414+F446</f>
        <v>1021656703.24</v>
      </c>
      <c r="G602" s="9"/>
      <c r="H602" s="9"/>
    </row>
    <row r="603" spans="1:8" s="3" customFormat="1">
      <c r="A603" s="158"/>
      <c r="B603" s="159"/>
      <c r="C603" s="159"/>
      <c r="D603" s="159"/>
      <c r="E603" s="159"/>
      <c r="F603" s="94"/>
      <c r="G603" s="9"/>
      <c r="H603" s="9"/>
    </row>
    <row r="604" spans="1:8" s="3" customFormat="1">
      <c r="A604" s="158"/>
      <c r="B604" s="159"/>
      <c r="C604" s="159"/>
      <c r="D604" s="159"/>
      <c r="E604" s="159"/>
      <c r="F604" s="94"/>
      <c r="G604" s="9"/>
      <c r="H604" s="9"/>
    </row>
    <row r="605" spans="1:8" s="3" customFormat="1">
      <c r="A605" s="158"/>
      <c r="B605" s="159"/>
      <c r="C605" s="159"/>
      <c r="D605" s="159"/>
      <c r="E605" s="159"/>
      <c r="F605" s="94"/>
      <c r="G605" s="9"/>
      <c r="H605" s="9"/>
    </row>
    <row r="606" spans="1:8" s="3" customFormat="1">
      <c r="A606" s="158"/>
      <c r="B606" s="159"/>
      <c r="C606" s="159"/>
      <c r="D606" s="159"/>
      <c r="E606" s="159"/>
      <c r="F606" s="94"/>
      <c r="G606" s="9"/>
      <c r="H606" s="9"/>
    </row>
    <row r="607" spans="1:8" s="3" customFormat="1">
      <c r="A607" s="158"/>
      <c r="B607" s="159"/>
      <c r="C607" s="159"/>
      <c r="D607" s="159"/>
      <c r="E607" s="159"/>
      <c r="F607" s="94"/>
      <c r="G607" s="9"/>
      <c r="H607" s="9"/>
    </row>
    <row r="608" spans="1:8">
      <c r="C608" s="52"/>
      <c r="D608" s="52"/>
      <c r="E608" s="52"/>
    </row>
    <row r="609" spans="3:6">
      <c r="C609" s="160"/>
      <c r="F609" s="161"/>
    </row>
    <row r="610" spans="3:6">
      <c r="C610" s="160"/>
      <c r="F610" s="161"/>
    </row>
    <row r="611" spans="3:6">
      <c r="C611" s="160"/>
      <c r="F611" s="161"/>
    </row>
    <row r="612" spans="3:6">
      <c r="C612" s="160"/>
      <c r="F612" s="161"/>
    </row>
    <row r="613" spans="3:6">
      <c r="C613" s="160"/>
      <c r="F613" s="161"/>
    </row>
    <row r="614" spans="3:6">
      <c r="C614" s="160"/>
      <c r="F614" s="161"/>
    </row>
    <row r="615" spans="3:6">
      <c r="C615" s="160"/>
      <c r="F615" s="161"/>
    </row>
    <row r="616" spans="3:6">
      <c r="C616" s="160"/>
      <c r="F616" s="161"/>
    </row>
    <row r="617" spans="3:6">
      <c r="C617" s="160"/>
      <c r="F617" s="161"/>
    </row>
    <row r="618" spans="3:6">
      <c r="C618" s="160"/>
      <c r="F618" s="161"/>
    </row>
    <row r="619" spans="3:6">
      <c r="C619" s="160"/>
      <c r="F619" s="161"/>
    </row>
    <row r="620" spans="3:6">
      <c r="C620" s="160"/>
      <c r="F620" s="161"/>
    </row>
    <row r="621" spans="3:6">
      <c r="C621" s="160"/>
    </row>
    <row r="622" spans="3:6">
      <c r="D622" s="160"/>
      <c r="F622" s="161"/>
    </row>
    <row r="623" spans="3:6">
      <c r="D623" s="160"/>
      <c r="F623" s="161"/>
    </row>
    <row r="624" spans="3:6">
      <c r="D624" s="160"/>
      <c r="F624" s="161"/>
    </row>
    <row r="625" spans="4:6">
      <c r="D625" s="160"/>
      <c r="F625" s="161"/>
    </row>
    <row r="626" spans="4:6">
      <c r="D626" s="160"/>
      <c r="F626" s="161"/>
    </row>
    <row r="627" spans="4:6">
      <c r="D627" s="160"/>
      <c r="F627" s="161"/>
    </row>
    <row r="628" spans="4:6">
      <c r="D628" s="160"/>
      <c r="F628" s="161"/>
    </row>
    <row r="629" spans="4:6">
      <c r="D629" s="160"/>
      <c r="F629" s="161"/>
    </row>
    <row r="630" spans="4:6">
      <c r="D630" s="160"/>
      <c r="F630" s="161"/>
    </row>
    <row r="631" spans="4:6">
      <c r="D631" s="160"/>
      <c r="F631" s="161"/>
    </row>
    <row r="632" spans="4:6">
      <c r="D632" s="160"/>
      <c r="F632" s="161"/>
    </row>
    <row r="633" spans="4:6">
      <c r="D633" s="160"/>
      <c r="F633" s="161"/>
    </row>
    <row r="634" spans="4:6">
      <c r="D634" s="160"/>
      <c r="F634" s="161"/>
    </row>
    <row r="635" spans="4:6">
      <c r="D635" s="160"/>
      <c r="F635" s="161"/>
    </row>
    <row r="636" spans="4:6">
      <c r="D636" s="160"/>
      <c r="F636" s="161"/>
    </row>
    <row r="637" spans="4:6">
      <c r="D637" s="160"/>
      <c r="F637" s="161"/>
    </row>
    <row r="638" spans="4:6">
      <c r="D638" s="160"/>
      <c r="F638" s="161"/>
    </row>
    <row r="639" spans="4:6">
      <c r="D639" s="160"/>
      <c r="F639" s="161"/>
    </row>
    <row r="640" spans="4:6">
      <c r="D640" s="160"/>
      <c r="F640" s="161"/>
    </row>
    <row r="641" spans="2:7">
      <c r="D641" s="160"/>
      <c r="F641" s="161"/>
    </row>
    <row r="642" spans="2:7">
      <c r="D642" s="160"/>
    </row>
    <row r="643" spans="2:7">
      <c r="D643" s="160"/>
      <c r="F643" s="177"/>
    </row>
    <row r="644" spans="2:7">
      <c r="D644" s="160"/>
      <c r="F644" s="161"/>
    </row>
    <row r="649" spans="2:7">
      <c r="B649" s="23" t="s">
        <v>687</v>
      </c>
      <c r="D649" s="161"/>
      <c r="F649" s="162"/>
      <c r="G649" s="161"/>
    </row>
    <row r="650" spans="2:7">
      <c r="B650" s="23" t="s">
        <v>686</v>
      </c>
      <c r="D650" s="161"/>
      <c r="F650" s="162"/>
      <c r="G650" s="161"/>
    </row>
  </sheetData>
  <autoFilter ref="A13:H602"/>
  <mergeCells count="6">
    <mergeCell ref="D2:F2"/>
    <mergeCell ref="A9:F9"/>
    <mergeCell ref="A602:E602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0" max="5" man="1"/>
    <brk id="50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58"/>
  <sheetViews>
    <sheetView view="pageBreakPreview" zoomScale="50" zoomScaleNormal="100" zoomScaleSheetLayoutView="50" workbookViewId="0">
      <selection activeCell="G4" sqref="G4"/>
    </sheetView>
  </sheetViews>
  <sheetFormatPr defaultRowHeight="18" outlineLevelRow="7"/>
  <cols>
    <col min="1" max="1" width="88.6640625" style="39" customWidth="1"/>
    <col min="2" max="3" width="7.6640625" style="23" customWidth="1"/>
    <col min="4" max="4" width="16.109375" style="23" customWidth="1"/>
    <col min="5" max="5" width="7.109375" style="23" customWidth="1"/>
    <col min="6" max="6" width="19.88671875" style="53" customWidth="1"/>
    <col min="7" max="7" width="19.88671875" style="131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77" t="s">
        <v>451</v>
      </c>
    </row>
    <row r="2" spans="1:8">
      <c r="F2" s="227" t="s">
        <v>762</v>
      </c>
      <c r="G2" s="228"/>
    </row>
    <row r="3" spans="1:8">
      <c r="G3" s="77" t="s">
        <v>571</v>
      </c>
    </row>
    <row r="4" spans="1:8">
      <c r="G4" s="209" t="s">
        <v>763</v>
      </c>
    </row>
    <row r="6" spans="1:8">
      <c r="G6" s="77" t="s">
        <v>452</v>
      </c>
    </row>
    <row r="7" spans="1:8">
      <c r="G7" s="77" t="s">
        <v>678</v>
      </c>
    </row>
    <row r="8" spans="1:8">
      <c r="G8" s="77" t="s">
        <v>677</v>
      </c>
    </row>
    <row r="9" spans="1:8">
      <c r="G9" s="77" t="s">
        <v>679</v>
      </c>
    </row>
    <row r="10" spans="1:8" s="1" customFormat="1">
      <c r="A10" s="218" t="s">
        <v>241</v>
      </c>
      <c r="B10" s="218"/>
      <c r="C10" s="218"/>
      <c r="D10" s="218"/>
      <c r="E10" s="218"/>
      <c r="F10" s="218"/>
      <c r="G10" s="218"/>
    </row>
    <row r="11" spans="1:8" s="1" customFormat="1" ht="36" customHeight="1">
      <c r="A11" s="217" t="s">
        <v>570</v>
      </c>
      <c r="B11" s="217"/>
      <c r="C11" s="217"/>
      <c r="D11" s="217"/>
      <c r="E11" s="217"/>
      <c r="F11" s="217"/>
      <c r="G11" s="217"/>
    </row>
    <row r="12" spans="1:8" s="1" customFormat="1">
      <c r="A12" s="40"/>
      <c r="B12" s="154"/>
      <c r="C12" s="154"/>
      <c r="D12" s="154"/>
      <c r="E12" s="154"/>
      <c r="F12" s="54"/>
      <c r="G12" s="66" t="s">
        <v>415</v>
      </c>
    </row>
    <row r="13" spans="1:8" ht="36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26" t="s">
        <v>450</v>
      </c>
      <c r="G13" s="126" t="s">
        <v>492</v>
      </c>
    </row>
    <row r="14" spans="1:8" s="3" customFormat="1" ht="34.799999999999997">
      <c r="A14" s="44" t="s">
        <v>517</v>
      </c>
      <c r="B14" s="45" t="s">
        <v>523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27"/>
    </row>
    <row r="15" spans="1:8" outlineLevel="1">
      <c r="A15" s="46" t="s">
        <v>7</v>
      </c>
      <c r="B15" s="47" t="s">
        <v>523</v>
      </c>
      <c r="C15" s="47" t="s">
        <v>8</v>
      </c>
      <c r="D15" s="47" t="s">
        <v>126</v>
      </c>
      <c r="E15" s="47" t="s">
        <v>6</v>
      </c>
      <c r="F15" s="85">
        <f t="shared" ref="F15:G15" si="0">F16+F25</f>
        <v>6988528</v>
      </c>
      <c r="G15" s="85">
        <f t="shared" si="0"/>
        <v>6988528</v>
      </c>
      <c r="H15" s="128"/>
    </row>
    <row r="16" spans="1:8" ht="36" outlineLevel="2">
      <c r="A16" s="46" t="s">
        <v>9</v>
      </c>
      <c r="B16" s="47" t="s">
        <v>523</v>
      </c>
      <c r="C16" s="47" t="s">
        <v>10</v>
      </c>
      <c r="D16" s="47" t="s">
        <v>126</v>
      </c>
      <c r="E16" s="47" t="s">
        <v>6</v>
      </c>
      <c r="F16" s="85">
        <f t="shared" ref="F16:G17" si="1">F17</f>
        <v>6498213</v>
      </c>
      <c r="G16" s="85">
        <f t="shared" si="1"/>
        <v>6498213</v>
      </c>
      <c r="H16" s="128"/>
    </row>
    <row r="17" spans="1:8" ht="18.75" customHeight="1" outlineLevel="4">
      <c r="A17" s="46" t="s">
        <v>132</v>
      </c>
      <c r="B17" s="47" t="s">
        <v>523</v>
      </c>
      <c r="C17" s="47" t="s">
        <v>10</v>
      </c>
      <c r="D17" s="47" t="s">
        <v>127</v>
      </c>
      <c r="E17" s="47" t="s">
        <v>6</v>
      </c>
      <c r="F17" s="85">
        <f t="shared" si="1"/>
        <v>6498213</v>
      </c>
      <c r="G17" s="85">
        <f t="shared" si="1"/>
        <v>6498213</v>
      </c>
      <c r="H17" s="128"/>
    </row>
    <row r="18" spans="1:8" ht="36" outlineLevel="5">
      <c r="A18" s="46" t="s">
        <v>518</v>
      </c>
      <c r="B18" s="47" t="s">
        <v>523</v>
      </c>
      <c r="C18" s="47" t="s">
        <v>10</v>
      </c>
      <c r="D18" s="47" t="s">
        <v>519</v>
      </c>
      <c r="E18" s="47" t="s">
        <v>6</v>
      </c>
      <c r="F18" s="85">
        <f t="shared" ref="F18:G18" si="2">F19+F21+F23</f>
        <v>6498213</v>
      </c>
      <c r="G18" s="85">
        <f t="shared" si="2"/>
        <v>6498213</v>
      </c>
      <c r="H18" s="128"/>
    </row>
    <row r="19" spans="1:8" ht="57.75" customHeight="1" outlineLevel="6">
      <c r="A19" s="46" t="s">
        <v>11</v>
      </c>
      <c r="B19" s="47" t="s">
        <v>523</v>
      </c>
      <c r="C19" s="47" t="s">
        <v>10</v>
      </c>
      <c r="D19" s="47" t="s">
        <v>519</v>
      </c>
      <c r="E19" s="47" t="s">
        <v>12</v>
      </c>
      <c r="F19" s="85">
        <f t="shared" ref="F19:G19" si="3">F20</f>
        <v>6247213</v>
      </c>
      <c r="G19" s="85">
        <f t="shared" si="3"/>
        <v>6247213</v>
      </c>
      <c r="H19" s="128"/>
    </row>
    <row r="20" spans="1:8" ht="18.75" customHeight="1" outlineLevel="7">
      <c r="A20" s="46" t="s">
        <v>13</v>
      </c>
      <c r="B20" s="47" t="s">
        <v>523</v>
      </c>
      <c r="C20" s="47" t="s">
        <v>10</v>
      </c>
      <c r="D20" s="47" t="s">
        <v>519</v>
      </c>
      <c r="E20" s="47" t="s">
        <v>14</v>
      </c>
      <c r="F20" s="86">
        <v>6247213</v>
      </c>
      <c r="G20" s="83">
        <v>6247213</v>
      </c>
      <c r="H20" s="128"/>
    </row>
    <row r="21" spans="1:8" ht="19.5" customHeight="1" outlineLevel="6">
      <c r="A21" s="46" t="s">
        <v>15</v>
      </c>
      <c r="B21" s="47" t="s">
        <v>523</v>
      </c>
      <c r="C21" s="47" t="s">
        <v>10</v>
      </c>
      <c r="D21" s="47" t="s">
        <v>519</v>
      </c>
      <c r="E21" s="47" t="s">
        <v>16</v>
      </c>
      <c r="F21" s="85">
        <f t="shared" ref="F21:G21" si="4">F22</f>
        <v>250000</v>
      </c>
      <c r="G21" s="85">
        <f t="shared" si="4"/>
        <v>250000</v>
      </c>
      <c r="H21" s="128"/>
    </row>
    <row r="22" spans="1:8" ht="36" outlineLevel="7">
      <c r="A22" s="46" t="s">
        <v>17</v>
      </c>
      <c r="B22" s="47" t="s">
        <v>523</v>
      </c>
      <c r="C22" s="47" t="s">
        <v>10</v>
      </c>
      <c r="D22" s="47" t="s">
        <v>519</v>
      </c>
      <c r="E22" s="47" t="s">
        <v>18</v>
      </c>
      <c r="F22" s="83">
        <v>250000</v>
      </c>
      <c r="G22" s="83">
        <v>250000</v>
      </c>
      <c r="H22" s="128"/>
    </row>
    <row r="23" spans="1:8" outlineLevel="6">
      <c r="A23" s="46" t="s">
        <v>19</v>
      </c>
      <c r="B23" s="47" t="s">
        <v>523</v>
      </c>
      <c r="C23" s="47" t="s">
        <v>10</v>
      </c>
      <c r="D23" s="47" t="s">
        <v>519</v>
      </c>
      <c r="E23" s="47" t="s">
        <v>20</v>
      </c>
      <c r="F23" s="85">
        <f t="shared" ref="F23" si="5">F24</f>
        <v>1000</v>
      </c>
      <c r="G23" s="85">
        <f>G24</f>
        <v>1000</v>
      </c>
      <c r="H23" s="128"/>
    </row>
    <row r="24" spans="1:8" outlineLevel="7">
      <c r="A24" s="46" t="s">
        <v>21</v>
      </c>
      <c r="B24" s="47" t="s">
        <v>523</v>
      </c>
      <c r="C24" s="47" t="s">
        <v>10</v>
      </c>
      <c r="D24" s="47" t="s">
        <v>519</v>
      </c>
      <c r="E24" s="47" t="s">
        <v>22</v>
      </c>
      <c r="F24" s="83">
        <v>1000</v>
      </c>
      <c r="G24" s="83">
        <v>1000</v>
      </c>
      <c r="H24" s="128"/>
    </row>
    <row r="25" spans="1:8" outlineLevel="2">
      <c r="A25" s="46" t="s">
        <v>23</v>
      </c>
      <c r="B25" s="47" t="s">
        <v>523</v>
      </c>
      <c r="C25" s="47" t="s">
        <v>24</v>
      </c>
      <c r="D25" s="47" t="s">
        <v>126</v>
      </c>
      <c r="E25" s="47" t="s">
        <v>6</v>
      </c>
      <c r="F25" s="85">
        <f t="shared" ref="F25:G25" si="6">F26+F31</f>
        <v>490315</v>
      </c>
      <c r="G25" s="85">
        <f t="shared" si="6"/>
        <v>490315</v>
      </c>
      <c r="H25" s="128"/>
    </row>
    <row r="26" spans="1:8" ht="36" outlineLevel="3">
      <c r="A26" s="79" t="s">
        <v>432</v>
      </c>
      <c r="B26" s="62" t="s">
        <v>523</v>
      </c>
      <c r="C26" s="62" t="s">
        <v>24</v>
      </c>
      <c r="D26" s="62" t="s">
        <v>128</v>
      </c>
      <c r="E26" s="62" t="s">
        <v>6</v>
      </c>
      <c r="F26" s="87">
        <f t="shared" ref="F26:G29" si="7">F27</f>
        <v>31000</v>
      </c>
      <c r="G26" s="87">
        <f t="shared" si="7"/>
        <v>31000</v>
      </c>
      <c r="H26" s="128"/>
    </row>
    <row r="27" spans="1:8" ht="36" outlineLevel="4">
      <c r="A27" s="46" t="s">
        <v>317</v>
      </c>
      <c r="B27" s="47" t="s">
        <v>523</v>
      </c>
      <c r="C27" s="47" t="s">
        <v>24</v>
      </c>
      <c r="D27" s="47" t="s">
        <v>318</v>
      </c>
      <c r="E27" s="47" t="s">
        <v>6</v>
      </c>
      <c r="F27" s="85">
        <f t="shared" si="7"/>
        <v>31000</v>
      </c>
      <c r="G27" s="85">
        <f t="shared" si="7"/>
        <v>31000</v>
      </c>
      <c r="H27" s="128"/>
    </row>
    <row r="28" spans="1:8" outlineLevel="5">
      <c r="A28" s="80" t="s">
        <v>326</v>
      </c>
      <c r="B28" s="47" t="s">
        <v>523</v>
      </c>
      <c r="C28" s="47" t="s">
        <v>24</v>
      </c>
      <c r="D28" s="47" t="s">
        <v>319</v>
      </c>
      <c r="E28" s="47" t="s">
        <v>6</v>
      </c>
      <c r="F28" s="85">
        <f t="shared" si="7"/>
        <v>31000</v>
      </c>
      <c r="G28" s="85">
        <f t="shared" si="7"/>
        <v>31000</v>
      </c>
      <c r="H28" s="128"/>
    </row>
    <row r="29" spans="1:8" ht="20.25" customHeight="1" outlineLevel="6">
      <c r="A29" s="46" t="s">
        <v>15</v>
      </c>
      <c r="B29" s="47" t="s">
        <v>523</v>
      </c>
      <c r="C29" s="47" t="s">
        <v>24</v>
      </c>
      <c r="D29" s="47" t="s">
        <v>319</v>
      </c>
      <c r="E29" s="47" t="s">
        <v>16</v>
      </c>
      <c r="F29" s="85">
        <f t="shared" si="7"/>
        <v>31000</v>
      </c>
      <c r="G29" s="85">
        <f t="shared" si="7"/>
        <v>31000</v>
      </c>
      <c r="H29" s="128"/>
    </row>
    <row r="30" spans="1:8" ht="36" outlineLevel="7">
      <c r="A30" s="46" t="s">
        <v>17</v>
      </c>
      <c r="B30" s="47" t="s">
        <v>523</v>
      </c>
      <c r="C30" s="47" t="s">
        <v>24</v>
      </c>
      <c r="D30" s="47" t="s">
        <v>319</v>
      </c>
      <c r="E30" s="47" t="s">
        <v>18</v>
      </c>
      <c r="F30" s="85">
        <v>31000</v>
      </c>
      <c r="G30" s="83">
        <v>31000</v>
      </c>
      <c r="H30" s="128"/>
    </row>
    <row r="31" spans="1:8" ht="41.25" customHeight="1" outlineLevel="5">
      <c r="A31" s="73" t="s">
        <v>441</v>
      </c>
      <c r="B31" s="62" t="s">
        <v>523</v>
      </c>
      <c r="C31" s="47" t="s">
        <v>24</v>
      </c>
      <c r="D31" s="62" t="s">
        <v>320</v>
      </c>
      <c r="E31" s="62" t="s">
        <v>6</v>
      </c>
      <c r="F31" s="88">
        <f t="shared" ref="F31:G34" si="8">F32</f>
        <v>459315</v>
      </c>
      <c r="G31" s="88">
        <f t="shared" si="8"/>
        <v>459315</v>
      </c>
      <c r="H31" s="128"/>
    </row>
    <row r="32" spans="1:8" ht="36" outlineLevel="6">
      <c r="A32" s="81" t="s">
        <v>250</v>
      </c>
      <c r="B32" s="47" t="s">
        <v>523</v>
      </c>
      <c r="C32" s="47" t="s">
        <v>24</v>
      </c>
      <c r="D32" s="47" t="s">
        <v>322</v>
      </c>
      <c r="E32" s="47" t="s">
        <v>6</v>
      </c>
      <c r="F32" s="83">
        <f t="shared" si="8"/>
        <v>459315</v>
      </c>
      <c r="G32" s="83">
        <f t="shared" si="8"/>
        <v>459315</v>
      </c>
      <c r="H32" s="128"/>
    </row>
    <row r="33" spans="1:8" ht="36" outlineLevel="7">
      <c r="A33" s="46" t="s">
        <v>25</v>
      </c>
      <c r="B33" s="47" t="s">
        <v>523</v>
      </c>
      <c r="C33" s="47" t="s">
        <v>24</v>
      </c>
      <c r="D33" s="47" t="s">
        <v>334</v>
      </c>
      <c r="E33" s="47" t="s">
        <v>6</v>
      </c>
      <c r="F33" s="85">
        <f t="shared" si="8"/>
        <v>459315</v>
      </c>
      <c r="G33" s="85">
        <f t="shared" si="8"/>
        <v>459315</v>
      </c>
      <c r="H33" s="128"/>
    </row>
    <row r="34" spans="1:8" ht="18.75" customHeight="1" outlineLevel="7">
      <c r="A34" s="46" t="s">
        <v>15</v>
      </c>
      <c r="B34" s="47" t="s">
        <v>523</v>
      </c>
      <c r="C34" s="47" t="s">
        <v>24</v>
      </c>
      <c r="D34" s="47" t="s">
        <v>334</v>
      </c>
      <c r="E34" s="47" t="s">
        <v>16</v>
      </c>
      <c r="F34" s="85">
        <f t="shared" si="8"/>
        <v>459315</v>
      </c>
      <c r="G34" s="85">
        <f t="shared" si="8"/>
        <v>459315</v>
      </c>
      <c r="H34" s="128"/>
    </row>
    <row r="35" spans="1:8" ht="36" outlineLevel="7">
      <c r="A35" s="46" t="s">
        <v>17</v>
      </c>
      <c r="B35" s="47" t="s">
        <v>523</v>
      </c>
      <c r="C35" s="47" t="s">
        <v>24</v>
      </c>
      <c r="D35" s="47" t="s">
        <v>334</v>
      </c>
      <c r="E35" s="47" t="s">
        <v>18</v>
      </c>
      <c r="F35" s="83">
        <v>459315</v>
      </c>
      <c r="G35" s="85">
        <v>459315</v>
      </c>
      <c r="H35" s="128"/>
    </row>
    <row r="36" spans="1:8" ht="18.75" customHeight="1" outlineLevel="3">
      <c r="A36" s="46" t="s">
        <v>27</v>
      </c>
      <c r="B36" s="45" t="s">
        <v>524</v>
      </c>
      <c r="C36" s="45" t="s">
        <v>5</v>
      </c>
      <c r="D36" s="45" t="s">
        <v>126</v>
      </c>
      <c r="E36" s="45" t="s">
        <v>6</v>
      </c>
      <c r="F36" s="89">
        <f>F37+F133+F140+F183+F250+F266+F277+F299+F349+F335+F151</f>
        <v>212479781.72</v>
      </c>
      <c r="G36" s="89">
        <f>G37+G133+G140+G183+G250+G266+G277+G299+G349+G335+G151</f>
        <v>219402966.56999999</v>
      </c>
      <c r="H36" s="128"/>
    </row>
    <row r="37" spans="1:8" outlineLevel="5">
      <c r="A37" s="79" t="s">
        <v>7</v>
      </c>
      <c r="B37" s="62" t="s">
        <v>524</v>
      </c>
      <c r="C37" s="62" t="s">
        <v>8</v>
      </c>
      <c r="D37" s="62" t="s">
        <v>126</v>
      </c>
      <c r="E37" s="62" t="s">
        <v>6</v>
      </c>
      <c r="F37" s="87">
        <f>F38+F43+F50+F56+F61</f>
        <v>87363770.599999994</v>
      </c>
      <c r="G37" s="87">
        <f>G38+G43+G50+G56+G61</f>
        <v>87307302.219999999</v>
      </c>
      <c r="H37" s="128"/>
    </row>
    <row r="38" spans="1:8" ht="36" outlineLevel="6">
      <c r="A38" s="46" t="s">
        <v>28</v>
      </c>
      <c r="B38" s="47" t="s">
        <v>524</v>
      </c>
      <c r="C38" s="47" t="s">
        <v>29</v>
      </c>
      <c r="D38" s="47" t="s">
        <v>126</v>
      </c>
      <c r="E38" s="47" t="s">
        <v>6</v>
      </c>
      <c r="F38" s="85">
        <f t="shared" ref="F38:G41" si="9">F39</f>
        <v>2463500</v>
      </c>
      <c r="G38" s="85">
        <f t="shared" si="9"/>
        <v>2463500</v>
      </c>
      <c r="H38" s="128"/>
    </row>
    <row r="39" spans="1:8" ht="23.25" customHeight="1" outlineLevel="7">
      <c r="A39" s="46" t="s">
        <v>132</v>
      </c>
      <c r="B39" s="47" t="s">
        <v>524</v>
      </c>
      <c r="C39" s="47" t="s">
        <v>29</v>
      </c>
      <c r="D39" s="47" t="s">
        <v>127</v>
      </c>
      <c r="E39" s="47" t="s">
        <v>6</v>
      </c>
      <c r="F39" s="85">
        <f t="shared" si="9"/>
        <v>2463500</v>
      </c>
      <c r="G39" s="85">
        <f t="shared" si="9"/>
        <v>2463500</v>
      </c>
      <c r="H39" s="128"/>
    </row>
    <row r="40" spans="1:8" outlineLevel="2">
      <c r="A40" s="46" t="s">
        <v>520</v>
      </c>
      <c r="B40" s="47" t="s">
        <v>524</v>
      </c>
      <c r="C40" s="47" t="s">
        <v>29</v>
      </c>
      <c r="D40" s="47" t="s">
        <v>521</v>
      </c>
      <c r="E40" s="47" t="s">
        <v>6</v>
      </c>
      <c r="F40" s="85">
        <f t="shared" si="9"/>
        <v>2463500</v>
      </c>
      <c r="G40" s="85">
        <f t="shared" si="9"/>
        <v>2463500</v>
      </c>
      <c r="H40" s="128"/>
    </row>
    <row r="41" spans="1:8" ht="56.25" customHeight="1" outlineLevel="3">
      <c r="A41" s="46" t="s">
        <v>11</v>
      </c>
      <c r="B41" s="47" t="s">
        <v>524</v>
      </c>
      <c r="C41" s="47" t="s">
        <v>29</v>
      </c>
      <c r="D41" s="47" t="s">
        <v>521</v>
      </c>
      <c r="E41" s="47" t="s">
        <v>12</v>
      </c>
      <c r="F41" s="85">
        <f t="shared" si="9"/>
        <v>2463500</v>
      </c>
      <c r="G41" s="85">
        <f t="shared" si="9"/>
        <v>2463500</v>
      </c>
      <c r="H41" s="128"/>
    </row>
    <row r="42" spans="1:8" ht="19.5" customHeight="1" outlineLevel="5">
      <c r="A42" s="46" t="s">
        <v>13</v>
      </c>
      <c r="B42" s="47" t="s">
        <v>524</v>
      </c>
      <c r="C42" s="47" t="s">
        <v>29</v>
      </c>
      <c r="D42" s="47" t="s">
        <v>521</v>
      </c>
      <c r="E42" s="47" t="s">
        <v>14</v>
      </c>
      <c r="F42" s="85">
        <v>2463500</v>
      </c>
      <c r="G42" s="85">
        <v>2463500</v>
      </c>
      <c r="H42" s="128"/>
    </row>
    <row r="43" spans="1:8" ht="54" outlineLevel="6">
      <c r="A43" s="46" t="s">
        <v>30</v>
      </c>
      <c r="B43" s="47" t="s">
        <v>524</v>
      </c>
      <c r="C43" s="47" t="s">
        <v>31</v>
      </c>
      <c r="D43" s="47" t="s">
        <v>126</v>
      </c>
      <c r="E43" s="47" t="s">
        <v>6</v>
      </c>
      <c r="F43" s="85">
        <f t="shared" ref="F43:G44" si="10">F44</f>
        <v>20575252</v>
      </c>
      <c r="G43" s="85">
        <f t="shared" si="10"/>
        <v>20575252</v>
      </c>
      <c r="H43" s="128"/>
    </row>
    <row r="44" spans="1:8" outlineLevel="7">
      <c r="A44" s="46" t="s">
        <v>132</v>
      </c>
      <c r="B44" s="47" t="s">
        <v>524</v>
      </c>
      <c r="C44" s="47" t="s">
        <v>31</v>
      </c>
      <c r="D44" s="47" t="s">
        <v>127</v>
      </c>
      <c r="E44" s="47" t="s">
        <v>6</v>
      </c>
      <c r="F44" s="85">
        <f t="shared" si="10"/>
        <v>20575252</v>
      </c>
      <c r="G44" s="85">
        <f t="shared" si="10"/>
        <v>20575252</v>
      </c>
      <c r="H44" s="128"/>
    </row>
    <row r="45" spans="1:8" ht="36" outlineLevel="6">
      <c r="A45" s="46" t="s">
        <v>518</v>
      </c>
      <c r="B45" s="47" t="s">
        <v>524</v>
      </c>
      <c r="C45" s="47" t="s">
        <v>31</v>
      </c>
      <c r="D45" s="47" t="s">
        <v>519</v>
      </c>
      <c r="E45" s="47" t="s">
        <v>6</v>
      </c>
      <c r="F45" s="85">
        <f t="shared" ref="F45:G45" si="11">F46+F48</f>
        <v>20575252</v>
      </c>
      <c r="G45" s="85">
        <f t="shared" si="11"/>
        <v>20575252</v>
      </c>
      <c r="H45" s="128"/>
    </row>
    <row r="46" spans="1:8" ht="56.25" customHeight="1" outlineLevel="7">
      <c r="A46" s="46" t="s">
        <v>11</v>
      </c>
      <c r="B46" s="47" t="s">
        <v>524</v>
      </c>
      <c r="C46" s="47" t="s">
        <v>31</v>
      </c>
      <c r="D46" s="47" t="s">
        <v>519</v>
      </c>
      <c r="E46" s="47" t="s">
        <v>12</v>
      </c>
      <c r="F46" s="85">
        <f t="shared" ref="F46:G46" si="12">F47</f>
        <v>20483252</v>
      </c>
      <c r="G46" s="85">
        <f t="shared" si="12"/>
        <v>20483252</v>
      </c>
      <c r="H46" s="128"/>
    </row>
    <row r="47" spans="1:8" ht="19.5" customHeight="1" outlineLevel="7">
      <c r="A47" s="46" t="s">
        <v>13</v>
      </c>
      <c r="B47" s="47" t="s">
        <v>524</v>
      </c>
      <c r="C47" s="47" t="s">
        <v>31</v>
      </c>
      <c r="D47" s="47" t="s">
        <v>519</v>
      </c>
      <c r="E47" s="47" t="s">
        <v>14</v>
      </c>
      <c r="F47" s="85">
        <v>20483252</v>
      </c>
      <c r="G47" s="92">
        <v>20483252</v>
      </c>
      <c r="H47" s="128"/>
    </row>
    <row r="48" spans="1:8" ht="19.5" customHeight="1" outlineLevel="7">
      <c r="A48" s="46" t="s">
        <v>15</v>
      </c>
      <c r="B48" s="47" t="s">
        <v>524</v>
      </c>
      <c r="C48" s="47" t="s">
        <v>31</v>
      </c>
      <c r="D48" s="47" t="s">
        <v>519</v>
      </c>
      <c r="E48" s="47" t="s">
        <v>16</v>
      </c>
      <c r="F48" s="85">
        <f t="shared" ref="F48:G48" si="13">F49</f>
        <v>92000</v>
      </c>
      <c r="G48" s="85">
        <f t="shared" si="13"/>
        <v>92000</v>
      </c>
      <c r="H48" s="128"/>
    </row>
    <row r="49" spans="1:8" ht="36" outlineLevel="7">
      <c r="A49" s="46" t="s">
        <v>17</v>
      </c>
      <c r="B49" s="47" t="s">
        <v>524</v>
      </c>
      <c r="C49" s="47" t="s">
        <v>31</v>
      </c>
      <c r="D49" s="47" t="s">
        <v>519</v>
      </c>
      <c r="E49" s="47" t="s">
        <v>18</v>
      </c>
      <c r="F49" s="85">
        <v>92000</v>
      </c>
      <c r="G49" s="92">
        <v>92000</v>
      </c>
      <c r="H49" s="128"/>
    </row>
    <row r="50" spans="1:8" outlineLevel="7">
      <c r="A50" s="46" t="s">
        <v>261</v>
      </c>
      <c r="B50" s="47" t="s">
        <v>524</v>
      </c>
      <c r="C50" s="47" t="s">
        <v>262</v>
      </c>
      <c r="D50" s="47" t="s">
        <v>126</v>
      </c>
      <c r="E50" s="47" t="s">
        <v>6</v>
      </c>
      <c r="F50" s="83">
        <f t="shared" ref="F50:G50" si="14">F51</f>
        <v>214169.4</v>
      </c>
      <c r="G50" s="83">
        <f t="shared" si="14"/>
        <v>13368.02</v>
      </c>
      <c r="H50" s="128"/>
    </row>
    <row r="51" spans="1:8" ht="20.25" customHeight="1" outlineLevel="7">
      <c r="A51" s="46" t="s">
        <v>132</v>
      </c>
      <c r="B51" s="47" t="s">
        <v>524</v>
      </c>
      <c r="C51" s="47" t="s">
        <v>262</v>
      </c>
      <c r="D51" s="47" t="s">
        <v>127</v>
      </c>
      <c r="E51" s="47" t="s">
        <v>6</v>
      </c>
      <c r="F51" s="83">
        <f t="shared" ref="F51:G51" si="15">F53</f>
        <v>214169.4</v>
      </c>
      <c r="G51" s="83">
        <f t="shared" si="15"/>
        <v>13368.02</v>
      </c>
      <c r="H51" s="128"/>
    </row>
    <row r="52" spans="1:8" outlineLevel="7">
      <c r="A52" s="46" t="s">
        <v>278</v>
      </c>
      <c r="B52" s="47" t="s">
        <v>524</v>
      </c>
      <c r="C52" s="47" t="s">
        <v>262</v>
      </c>
      <c r="D52" s="47" t="s">
        <v>277</v>
      </c>
      <c r="E52" s="47" t="s">
        <v>6</v>
      </c>
      <c r="F52" s="83">
        <f t="shared" ref="F52:G54" si="16">F53</f>
        <v>214169.4</v>
      </c>
      <c r="G52" s="83">
        <f t="shared" si="16"/>
        <v>13368.02</v>
      </c>
      <c r="H52" s="128"/>
    </row>
    <row r="53" spans="1:8" ht="74.25" customHeight="1" outlineLevel="2">
      <c r="A53" s="46" t="s">
        <v>417</v>
      </c>
      <c r="B53" s="47" t="s">
        <v>524</v>
      </c>
      <c r="C53" s="47" t="s">
        <v>262</v>
      </c>
      <c r="D53" s="47" t="s">
        <v>286</v>
      </c>
      <c r="E53" s="47" t="s">
        <v>6</v>
      </c>
      <c r="F53" s="83">
        <f t="shared" si="16"/>
        <v>214169.4</v>
      </c>
      <c r="G53" s="83">
        <f t="shared" si="16"/>
        <v>13368.02</v>
      </c>
      <c r="H53" s="128"/>
    </row>
    <row r="54" spans="1:8" ht="20.25" customHeight="1" outlineLevel="4">
      <c r="A54" s="46" t="s">
        <v>15</v>
      </c>
      <c r="B54" s="47" t="s">
        <v>524</v>
      </c>
      <c r="C54" s="47" t="s">
        <v>262</v>
      </c>
      <c r="D54" s="47" t="s">
        <v>286</v>
      </c>
      <c r="E54" s="47" t="s">
        <v>16</v>
      </c>
      <c r="F54" s="83">
        <f t="shared" si="16"/>
        <v>214169.4</v>
      </c>
      <c r="G54" s="83">
        <f t="shared" si="16"/>
        <v>13368.02</v>
      </c>
      <c r="H54" s="128"/>
    </row>
    <row r="55" spans="1:8" ht="36" outlineLevel="5">
      <c r="A55" s="46" t="s">
        <v>17</v>
      </c>
      <c r="B55" s="47" t="s">
        <v>524</v>
      </c>
      <c r="C55" s="47" t="s">
        <v>262</v>
      </c>
      <c r="D55" s="47" t="s">
        <v>286</v>
      </c>
      <c r="E55" s="47" t="s">
        <v>18</v>
      </c>
      <c r="F55" s="85">
        <v>214169.4</v>
      </c>
      <c r="G55" s="85">
        <v>13368.02</v>
      </c>
      <c r="H55" s="128"/>
    </row>
    <row r="56" spans="1:8" ht="36" outlineLevel="6">
      <c r="A56" s="46" t="s">
        <v>9</v>
      </c>
      <c r="B56" s="47" t="s">
        <v>524</v>
      </c>
      <c r="C56" s="47" t="s">
        <v>10</v>
      </c>
      <c r="D56" s="47" t="s">
        <v>126</v>
      </c>
      <c r="E56" s="47" t="s">
        <v>6</v>
      </c>
      <c r="F56" s="85">
        <f t="shared" ref="F56:G59" si="17">F57</f>
        <v>710242</v>
      </c>
      <c r="G56" s="85">
        <f t="shared" si="17"/>
        <v>710242</v>
      </c>
      <c r="H56" s="128"/>
    </row>
    <row r="57" spans="1:8" outlineLevel="7">
      <c r="A57" s="46" t="s">
        <v>132</v>
      </c>
      <c r="B57" s="47" t="s">
        <v>524</v>
      </c>
      <c r="C57" s="47" t="s">
        <v>10</v>
      </c>
      <c r="D57" s="47" t="s">
        <v>127</v>
      </c>
      <c r="E57" s="47" t="s">
        <v>6</v>
      </c>
      <c r="F57" s="85">
        <f t="shared" si="17"/>
        <v>710242</v>
      </c>
      <c r="G57" s="85">
        <f t="shared" si="17"/>
        <v>710242</v>
      </c>
      <c r="H57" s="128"/>
    </row>
    <row r="58" spans="1:8" ht="20.25" customHeight="1" outlineLevel="2">
      <c r="A58" s="46" t="s">
        <v>522</v>
      </c>
      <c r="B58" s="47" t="s">
        <v>524</v>
      </c>
      <c r="C58" s="47" t="s">
        <v>10</v>
      </c>
      <c r="D58" s="47" t="s">
        <v>562</v>
      </c>
      <c r="E58" s="47" t="s">
        <v>6</v>
      </c>
      <c r="F58" s="85">
        <f t="shared" si="17"/>
        <v>710242</v>
      </c>
      <c r="G58" s="85">
        <f t="shared" si="17"/>
        <v>710242</v>
      </c>
      <c r="H58" s="128"/>
    </row>
    <row r="59" spans="1:8" ht="56.25" customHeight="1" outlineLevel="3">
      <c r="A59" s="46" t="s">
        <v>11</v>
      </c>
      <c r="B59" s="47" t="s">
        <v>524</v>
      </c>
      <c r="C59" s="47" t="s">
        <v>10</v>
      </c>
      <c r="D59" s="47" t="s">
        <v>562</v>
      </c>
      <c r="E59" s="47" t="s">
        <v>12</v>
      </c>
      <c r="F59" s="85">
        <f t="shared" si="17"/>
        <v>710242</v>
      </c>
      <c r="G59" s="85">
        <f t="shared" si="17"/>
        <v>710242</v>
      </c>
      <c r="H59" s="128"/>
    </row>
    <row r="60" spans="1:8" ht="19.5" customHeight="1" outlineLevel="4">
      <c r="A60" s="46" t="s">
        <v>13</v>
      </c>
      <c r="B60" s="47" t="s">
        <v>524</v>
      </c>
      <c r="C60" s="47" t="s">
        <v>10</v>
      </c>
      <c r="D60" s="47" t="s">
        <v>562</v>
      </c>
      <c r="E60" s="47" t="s">
        <v>14</v>
      </c>
      <c r="F60" s="85">
        <v>710242</v>
      </c>
      <c r="G60" s="85">
        <v>710242</v>
      </c>
      <c r="H60" s="128"/>
    </row>
    <row r="61" spans="1:8" outlineLevel="7">
      <c r="A61" s="46" t="s">
        <v>23</v>
      </c>
      <c r="B61" s="47" t="s">
        <v>524</v>
      </c>
      <c r="C61" s="47" t="s">
        <v>24</v>
      </c>
      <c r="D61" s="47" t="s">
        <v>126</v>
      </c>
      <c r="E61" s="47" t="s">
        <v>6</v>
      </c>
      <c r="F61" s="85">
        <f>F62+F78+F91+F83+F98</f>
        <v>63400607.200000003</v>
      </c>
      <c r="G61" s="85">
        <f>G62+G78+G91+G83+G98</f>
        <v>63544940.200000003</v>
      </c>
      <c r="H61" s="128"/>
    </row>
    <row r="62" spans="1:8" ht="36" outlineLevel="5">
      <c r="A62" s="79" t="s">
        <v>386</v>
      </c>
      <c r="B62" s="62" t="s">
        <v>524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28"/>
    </row>
    <row r="63" spans="1:8" ht="36" outlineLevel="6">
      <c r="A63" s="46" t="s">
        <v>214</v>
      </c>
      <c r="B63" s="47" t="s">
        <v>524</v>
      </c>
      <c r="C63" s="47" t="s">
        <v>24</v>
      </c>
      <c r="D63" s="47" t="s">
        <v>318</v>
      </c>
      <c r="E63" s="47" t="s">
        <v>6</v>
      </c>
      <c r="F63" s="83">
        <f t="shared" ref="F63:G63" si="18">F64+F67</f>
        <v>262385</v>
      </c>
      <c r="G63" s="83">
        <f t="shared" si="18"/>
        <v>262385</v>
      </c>
      <c r="H63" s="128"/>
    </row>
    <row r="64" spans="1:8" outlineLevel="7">
      <c r="A64" s="46" t="s">
        <v>326</v>
      </c>
      <c r="B64" s="47" t="s">
        <v>524</v>
      </c>
      <c r="C64" s="47" t="s">
        <v>24</v>
      </c>
      <c r="D64" s="47" t="s">
        <v>319</v>
      </c>
      <c r="E64" s="47" t="s">
        <v>6</v>
      </c>
      <c r="F64" s="83">
        <f t="shared" ref="F64:G65" si="19">F65</f>
        <v>212385</v>
      </c>
      <c r="G64" s="83">
        <f t="shared" si="19"/>
        <v>212385</v>
      </c>
      <c r="H64" s="128"/>
    </row>
    <row r="65" spans="1:8" ht="18.75" customHeight="1" outlineLevel="6">
      <c r="A65" s="46" t="s">
        <v>15</v>
      </c>
      <c r="B65" s="47" t="s">
        <v>524</v>
      </c>
      <c r="C65" s="47" t="s">
        <v>24</v>
      </c>
      <c r="D65" s="47" t="s">
        <v>319</v>
      </c>
      <c r="E65" s="47" t="s">
        <v>16</v>
      </c>
      <c r="F65" s="85">
        <f t="shared" si="19"/>
        <v>212385</v>
      </c>
      <c r="G65" s="85">
        <f t="shared" si="19"/>
        <v>212385</v>
      </c>
      <c r="H65" s="128"/>
    </row>
    <row r="66" spans="1:8" ht="36" outlineLevel="7">
      <c r="A66" s="46" t="s">
        <v>17</v>
      </c>
      <c r="B66" s="47" t="s">
        <v>524</v>
      </c>
      <c r="C66" s="47" t="s">
        <v>24</v>
      </c>
      <c r="D66" s="47" t="s">
        <v>319</v>
      </c>
      <c r="E66" s="47" t="s">
        <v>18</v>
      </c>
      <c r="F66" s="85">
        <v>212385</v>
      </c>
      <c r="G66" s="83">
        <v>212385</v>
      </c>
      <c r="H66" s="128"/>
    </row>
    <row r="67" spans="1:8" outlineLevel="6">
      <c r="A67" s="46" t="s">
        <v>327</v>
      </c>
      <c r="B67" s="47" t="s">
        <v>524</v>
      </c>
      <c r="C67" s="47" t="s">
        <v>24</v>
      </c>
      <c r="D67" s="47" t="s">
        <v>328</v>
      </c>
      <c r="E67" s="47" t="s">
        <v>6</v>
      </c>
      <c r="F67" s="83">
        <f t="shared" ref="F67:G68" si="20">F68</f>
        <v>50000</v>
      </c>
      <c r="G67" s="83">
        <f t="shared" si="20"/>
        <v>50000</v>
      </c>
      <c r="H67" s="128"/>
    </row>
    <row r="68" spans="1:8" ht="18.75" customHeight="1" outlineLevel="7">
      <c r="A68" s="46" t="s">
        <v>15</v>
      </c>
      <c r="B68" s="47" t="s">
        <v>524</v>
      </c>
      <c r="C68" s="47" t="s">
        <v>24</v>
      </c>
      <c r="D68" s="47" t="s">
        <v>328</v>
      </c>
      <c r="E68" s="47" t="s">
        <v>16</v>
      </c>
      <c r="F68" s="85">
        <f t="shared" si="20"/>
        <v>50000</v>
      </c>
      <c r="G68" s="85">
        <f t="shared" si="20"/>
        <v>50000</v>
      </c>
      <c r="H68" s="128"/>
    </row>
    <row r="69" spans="1:8" ht="36" outlineLevel="3">
      <c r="A69" s="46" t="s">
        <v>17</v>
      </c>
      <c r="B69" s="47" t="s">
        <v>524</v>
      </c>
      <c r="C69" s="47" t="s">
        <v>24</v>
      </c>
      <c r="D69" s="47" t="s">
        <v>328</v>
      </c>
      <c r="E69" s="47" t="s">
        <v>18</v>
      </c>
      <c r="F69" s="85">
        <v>50000</v>
      </c>
      <c r="G69" s="85">
        <v>50000</v>
      </c>
      <c r="H69" s="128"/>
    </row>
    <row r="70" spans="1:8" ht="36" outlineLevel="5">
      <c r="A70" s="46" t="s">
        <v>216</v>
      </c>
      <c r="B70" s="47" t="s">
        <v>524</v>
      </c>
      <c r="C70" s="47" t="s">
        <v>24</v>
      </c>
      <c r="D70" s="47" t="s">
        <v>232</v>
      </c>
      <c r="E70" s="47" t="s">
        <v>6</v>
      </c>
      <c r="F70" s="83">
        <f t="shared" ref="F70:G70" si="21">F71</f>
        <v>18148640</v>
      </c>
      <c r="G70" s="83">
        <f t="shared" si="21"/>
        <v>18148640</v>
      </c>
      <c r="H70" s="128"/>
    </row>
    <row r="71" spans="1:8" ht="36" outlineLevel="6">
      <c r="A71" s="46" t="s">
        <v>33</v>
      </c>
      <c r="B71" s="47" t="s">
        <v>524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28"/>
    </row>
    <row r="72" spans="1:8" ht="58.5" customHeight="1" outlineLevel="7">
      <c r="A72" s="46" t="s">
        <v>11</v>
      </c>
      <c r="B72" s="47" t="s">
        <v>524</v>
      </c>
      <c r="C72" s="47" t="s">
        <v>24</v>
      </c>
      <c r="D72" s="47" t="s">
        <v>130</v>
      </c>
      <c r="E72" s="47" t="s">
        <v>12</v>
      </c>
      <c r="F72" s="85">
        <f t="shared" ref="F72:G72" si="22">F73</f>
        <v>9720370</v>
      </c>
      <c r="G72" s="85">
        <f t="shared" si="22"/>
        <v>9720370</v>
      </c>
      <c r="H72" s="128"/>
    </row>
    <row r="73" spans="1:8" outlineLevel="7">
      <c r="A73" s="46" t="s">
        <v>34</v>
      </c>
      <c r="B73" s="47" t="s">
        <v>524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28"/>
    </row>
    <row r="74" spans="1:8" ht="18.75" customHeight="1" outlineLevel="7">
      <c r="A74" s="46" t="s">
        <v>15</v>
      </c>
      <c r="B74" s="47" t="s">
        <v>524</v>
      </c>
      <c r="C74" s="47" t="s">
        <v>24</v>
      </c>
      <c r="D74" s="47" t="s">
        <v>130</v>
      </c>
      <c r="E74" s="47" t="s">
        <v>16</v>
      </c>
      <c r="F74" s="85">
        <f t="shared" ref="F74:G74" si="23">F75</f>
        <v>7657000</v>
      </c>
      <c r="G74" s="85">
        <f t="shared" si="23"/>
        <v>7657000</v>
      </c>
      <c r="H74" s="128"/>
    </row>
    <row r="75" spans="1:8" ht="36" outlineLevel="7">
      <c r="A75" s="46" t="s">
        <v>17</v>
      </c>
      <c r="B75" s="47" t="s">
        <v>524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28"/>
    </row>
    <row r="76" spans="1:8" outlineLevel="7">
      <c r="A76" s="46" t="s">
        <v>19</v>
      </c>
      <c r="B76" s="47" t="s">
        <v>524</v>
      </c>
      <c r="C76" s="47" t="s">
        <v>24</v>
      </c>
      <c r="D76" s="47" t="s">
        <v>130</v>
      </c>
      <c r="E76" s="47" t="s">
        <v>20</v>
      </c>
      <c r="F76" s="85">
        <f t="shared" ref="F76:G76" si="24">F77</f>
        <v>771270</v>
      </c>
      <c r="G76" s="85">
        <f t="shared" si="24"/>
        <v>771270</v>
      </c>
      <c r="H76" s="128"/>
    </row>
    <row r="77" spans="1:8" outlineLevel="7">
      <c r="A77" s="46" t="s">
        <v>21</v>
      </c>
      <c r="B77" s="47" t="s">
        <v>524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28"/>
    </row>
    <row r="78" spans="1:8" ht="36" outlineLevel="7">
      <c r="A78" s="79" t="s">
        <v>440</v>
      </c>
      <c r="B78" s="62" t="s">
        <v>524</v>
      </c>
      <c r="C78" s="62" t="s">
        <v>24</v>
      </c>
      <c r="D78" s="62" t="s">
        <v>131</v>
      </c>
      <c r="E78" s="62" t="s">
        <v>6</v>
      </c>
      <c r="F78" s="87">
        <f t="shared" ref="F78:G81" si="25">F79</f>
        <v>50000</v>
      </c>
      <c r="G78" s="87">
        <f t="shared" si="25"/>
        <v>50000</v>
      </c>
      <c r="H78" s="128"/>
    </row>
    <row r="79" spans="1:8" outlineLevel="7">
      <c r="A79" s="46" t="s">
        <v>329</v>
      </c>
      <c r="B79" s="47" t="s">
        <v>524</v>
      </c>
      <c r="C79" s="47" t="s">
        <v>24</v>
      </c>
      <c r="D79" s="47" t="s">
        <v>234</v>
      </c>
      <c r="E79" s="47" t="s">
        <v>6</v>
      </c>
      <c r="F79" s="85">
        <f t="shared" si="25"/>
        <v>50000</v>
      </c>
      <c r="G79" s="85">
        <f t="shared" si="25"/>
        <v>50000</v>
      </c>
      <c r="H79" s="128"/>
    </row>
    <row r="80" spans="1:8" outlineLevel="7">
      <c r="A80" s="46" t="s">
        <v>330</v>
      </c>
      <c r="B80" s="47" t="s">
        <v>524</v>
      </c>
      <c r="C80" s="47" t="s">
        <v>24</v>
      </c>
      <c r="D80" s="47" t="s">
        <v>331</v>
      </c>
      <c r="E80" s="47" t="s">
        <v>6</v>
      </c>
      <c r="F80" s="85">
        <f t="shared" si="25"/>
        <v>50000</v>
      </c>
      <c r="G80" s="85">
        <f t="shared" si="25"/>
        <v>50000</v>
      </c>
      <c r="H80" s="128"/>
    </row>
    <row r="81" spans="1:8" ht="21" customHeight="1" outlineLevel="7">
      <c r="A81" s="46" t="s">
        <v>15</v>
      </c>
      <c r="B81" s="47" t="s">
        <v>524</v>
      </c>
      <c r="C81" s="47" t="s">
        <v>24</v>
      </c>
      <c r="D81" s="47" t="s">
        <v>331</v>
      </c>
      <c r="E81" s="47" t="s">
        <v>16</v>
      </c>
      <c r="F81" s="85">
        <f t="shared" si="25"/>
        <v>50000</v>
      </c>
      <c r="G81" s="85">
        <f t="shared" si="25"/>
        <v>50000</v>
      </c>
      <c r="H81" s="128"/>
    </row>
    <row r="82" spans="1:8" ht="36" outlineLevel="7">
      <c r="A82" s="46" t="s">
        <v>17</v>
      </c>
      <c r="B82" s="47" t="s">
        <v>524</v>
      </c>
      <c r="C82" s="47" t="s">
        <v>24</v>
      </c>
      <c r="D82" s="47" t="s">
        <v>331</v>
      </c>
      <c r="E82" s="47" t="s">
        <v>18</v>
      </c>
      <c r="F82" s="85">
        <v>50000</v>
      </c>
      <c r="G82" s="83">
        <v>50000</v>
      </c>
      <c r="H82" s="128"/>
    </row>
    <row r="83" spans="1:8" ht="40.5" customHeight="1" outlineLevel="7">
      <c r="A83" s="79" t="s">
        <v>441</v>
      </c>
      <c r="B83" s="62" t="s">
        <v>524</v>
      </c>
      <c r="C83" s="62" t="s">
        <v>24</v>
      </c>
      <c r="D83" s="62" t="s">
        <v>320</v>
      </c>
      <c r="E83" s="62" t="s">
        <v>6</v>
      </c>
      <c r="F83" s="87">
        <f>F84</f>
        <v>1032970</v>
      </c>
      <c r="G83" s="87">
        <f>G84</f>
        <v>1002970</v>
      </c>
      <c r="H83" s="128"/>
    </row>
    <row r="84" spans="1:8" ht="36" outlineLevel="7">
      <c r="A84" s="49" t="s">
        <v>332</v>
      </c>
      <c r="B84" s="47" t="s">
        <v>524</v>
      </c>
      <c r="C84" s="47" t="s">
        <v>24</v>
      </c>
      <c r="D84" s="47" t="s">
        <v>322</v>
      </c>
      <c r="E84" s="47" t="s">
        <v>6</v>
      </c>
      <c r="F84" s="85">
        <f>F85+F88</f>
        <v>1032970</v>
      </c>
      <c r="G84" s="85">
        <f>G85+G88</f>
        <v>1002970</v>
      </c>
      <c r="H84" s="128"/>
    </row>
    <row r="85" spans="1:8" ht="36" outlineLevel="7">
      <c r="A85" s="49" t="s">
        <v>333</v>
      </c>
      <c r="B85" s="47" t="s">
        <v>524</v>
      </c>
      <c r="C85" s="47" t="s">
        <v>24</v>
      </c>
      <c r="D85" s="47" t="s">
        <v>334</v>
      </c>
      <c r="E85" s="47" t="s">
        <v>6</v>
      </c>
      <c r="F85" s="85">
        <f>F86</f>
        <v>990470</v>
      </c>
      <c r="G85" s="85">
        <f>G86</f>
        <v>960470</v>
      </c>
      <c r="H85" s="128"/>
    </row>
    <row r="86" spans="1:8" ht="21" customHeight="1" outlineLevel="7">
      <c r="A86" s="46" t="s">
        <v>15</v>
      </c>
      <c r="B86" s="47" t="s">
        <v>524</v>
      </c>
      <c r="C86" s="47" t="s">
        <v>24</v>
      </c>
      <c r="D86" s="47" t="s">
        <v>334</v>
      </c>
      <c r="E86" s="47" t="s">
        <v>16</v>
      </c>
      <c r="F86" s="85">
        <f>F87</f>
        <v>990470</v>
      </c>
      <c r="G86" s="85">
        <f>G87</f>
        <v>960470</v>
      </c>
      <c r="H86" s="128"/>
    </row>
    <row r="87" spans="1:8" ht="36" outlineLevel="7">
      <c r="A87" s="46" t="s">
        <v>17</v>
      </c>
      <c r="B87" s="47" t="s">
        <v>524</v>
      </c>
      <c r="C87" s="47" t="s">
        <v>24</v>
      </c>
      <c r="D87" s="47" t="s">
        <v>334</v>
      </c>
      <c r="E87" s="47" t="s">
        <v>18</v>
      </c>
      <c r="F87" s="85">
        <f>240000+750470</f>
        <v>990470</v>
      </c>
      <c r="G87" s="83">
        <f>240000+720470</f>
        <v>960470</v>
      </c>
      <c r="H87" s="128"/>
    </row>
    <row r="88" spans="1:8" ht="36" outlineLevel="7">
      <c r="A88" s="49" t="s">
        <v>335</v>
      </c>
      <c r="B88" s="47" t="s">
        <v>524</v>
      </c>
      <c r="C88" s="47" t="s">
        <v>24</v>
      </c>
      <c r="D88" s="47" t="s">
        <v>323</v>
      </c>
      <c r="E88" s="47" t="s">
        <v>6</v>
      </c>
      <c r="F88" s="85">
        <f>F89</f>
        <v>42500</v>
      </c>
      <c r="G88" s="85">
        <f>G89</f>
        <v>42500</v>
      </c>
      <c r="H88" s="128"/>
    </row>
    <row r="89" spans="1:8" ht="21" customHeight="1" outlineLevel="7">
      <c r="A89" s="46" t="s">
        <v>15</v>
      </c>
      <c r="B89" s="47" t="s">
        <v>524</v>
      </c>
      <c r="C89" s="47" t="s">
        <v>24</v>
      </c>
      <c r="D89" s="47" t="s">
        <v>323</v>
      </c>
      <c r="E89" s="47" t="s">
        <v>16</v>
      </c>
      <c r="F89" s="85">
        <f>F90</f>
        <v>42500</v>
      </c>
      <c r="G89" s="85">
        <f>G90</f>
        <v>42500</v>
      </c>
      <c r="H89" s="128"/>
    </row>
    <row r="90" spans="1:8" ht="36" outlineLevel="7">
      <c r="A90" s="46" t="s">
        <v>17</v>
      </c>
      <c r="B90" s="47" t="s">
        <v>524</v>
      </c>
      <c r="C90" s="47" t="s">
        <v>24</v>
      </c>
      <c r="D90" s="47" t="s">
        <v>323</v>
      </c>
      <c r="E90" s="47" t="s">
        <v>18</v>
      </c>
      <c r="F90" s="85">
        <v>42500</v>
      </c>
      <c r="G90" s="85">
        <v>42500</v>
      </c>
      <c r="H90" s="128"/>
    </row>
    <row r="91" spans="1:8" ht="36" outlineLevel="7">
      <c r="A91" s="79" t="s">
        <v>387</v>
      </c>
      <c r="B91" s="62" t="s">
        <v>524</v>
      </c>
      <c r="C91" s="62" t="s">
        <v>24</v>
      </c>
      <c r="D91" s="62" t="s">
        <v>336</v>
      </c>
      <c r="E91" s="62" t="s">
        <v>6</v>
      </c>
      <c r="F91" s="87">
        <f>F92</f>
        <v>1140000</v>
      </c>
      <c r="G91" s="87">
        <f>G92</f>
        <v>1140000</v>
      </c>
      <c r="H91" s="128"/>
    </row>
    <row r="92" spans="1:8" ht="36" outlineLevel="7">
      <c r="A92" s="46" t="s">
        <v>215</v>
      </c>
      <c r="B92" s="47" t="s">
        <v>524</v>
      </c>
      <c r="C92" s="47" t="s">
        <v>24</v>
      </c>
      <c r="D92" s="47" t="s">
        <v>337</v>
      </c>
      <c r="E92" s="47" t="s">
        <v>6</v>
      </c>
      <c r="F92" s="85">
        <f>F93</f>
        <v>1140000</v>
      </c>
      <c r="G92" s="85">
        <f>G93</f>
        <v>1140000</v>
      </c>
      <c r="H92" s="128"/>
    </row>
    <row r="93" spans="1:8" ht="54" outlineLevel="7">
      <c r="A93" s="46" t="s">
        <v>32</v>
      </c>
      <c r="B93" s="47" t="s">
        <v>524</v>
      </c>
      <c r="C93" s="47" t="s">
        <v>24</v>
      </c>
      <c r="D93" s="47" t="s">
        <v>338</v>
      </c>
      <c r="E93" s="47" t="s">
        <v>6</v>
      </c>
      <c r="F93" s="85">
        <f t="shared" ref="F93:G93" si="26">F94+F96</f>
        <v>1140000</v>
      </c>
      <c r="G93" s="85">
        <f t="shared" si="26"/>
        <v>1140000</v>
      </c>
      <c r="H93" s="128"/>
    </row>
    <row r="94" spans="1:8" ht="21" customHeight="1" outlineLevel="7">
      <c r="A94" s="46" t="s">
        <v>15</v>
      </c>
      <c r="B94" s="47" t="s">
        <v>524</v>
      </c>
      <c r="C94" s="47" t="s">
        <v>24</v>
      </c>
      <c r="D94" s="47" t="s">
        <v>338</v>
      </c>
      <c r="E94" s="47" t="s">
        <v>16</v>
      </c>
      <c r="F94" s="85">
        <f t="shared" ref="F94:G94" si="27">F95</f>
        <v>1000000</v>
      </c>
      <c r="G94" s="85">
        <f t="shared" si="27"/>
        <v>1000000</v>
      </c>
      <c r="H94" s="128"/>
    </row>
    <row r="95" spans="1:8" ht="36" outlineLevel="7">
      <c r="A95" s="46" t="s">
        <v>17</v>
      </c>
      <c r="B95" s="47" t="s">
        <v>524</v>
      </c>
      <c r="C95" s="47" t="s">
        <v>24</v>
      </c>
      <c r="D95" s="47" t="s">
        <v>338</v>
      </c>
      <c r="E95" s="47" t="s">
        <v>18</v>
      </c>
      <c r="F95" s="85">
        <v>1000000</v>
      </c>
      <c r="G95" s="85">
        <v>1000000</v>
      </c>
      <c r="H95" s="128"/>
    </row>
    <row r="96" spans="1:8" outlineLevel="7">
      <c r="A96" s="46" t="s">
        <v>19</v>
      </c>
      <c r="B96" s="47" t="s">
        <v>524</v>
      </c>
      <c r="C96" s="47" t="s">
        <v>24</v>
      </c>
      <c r="D96" s="47" t="s">
        <v>338</v>
      </c>
      <c r="E96" s="47" t="s">
        <v>20</v>
      </c>
      <c r="F96" s="85">
        <f>F97</f>
        <v>140000</v>
      </c>
      <c r="G96" s="85">
        <f>G97</f>
        <v>140000</v>
      </c>
      <c r="H96" s="128"/>
    </row>
    <row r="97" spans="1:8" outlineLevel="7">
      <c r="A97" s="46" t="s">
        <v>21</v>
      </c>
      <c r="B97" s="47" t="s">
        <v>524</v>
      </c>
      <c r="C97" s="47" t="s">
        <v>24</v>
      </c>
      <c r="D97" s="47" t="s">
        <v>338</v>
      </c>
      <c r="E97" s="47" t="s">
        <v>22</v>
      </c>
      <c r="F97" s="85">
        <v>140000</v>
      </c>
      <c r="G97" s="83">
        <v>140000</v>
      </c>
      <c r="H97" s="128"/>
    </row>
    <row r="98" spans="1:8" outlineLevel="7">
      <c r="A98" s="46" t="s">
        <v>132</v>
      </c>
      <c r="B98" s="47" t="s">
        <v>524</v>
      </c>
      <c r="C98" s="47" t="s">
        <v>24</v>
      </c>
      <c r="D98" s="47" t="s">
        <v>127</v>
      </c>
      <c r="E98" s="47" t="s">
        <v>6</v>
      </c>
      <c r="F98" s="85">
        <f>F107+F99+F104</f>
        <v>42766612.200000003</v>
      </c>
      <c r="G98" s="85">
        <f>G107+G99+G104</f>
        <v>42940945.200000003</v>
      </c>
      <c r="H98" s="128"/>
    </row>
    <row r="99" spans="1:8" ht="36" outlineLevel="7">
      <c r="A99" s="46" t="s">
        <v>518</v>
      </c>
      <c r="B99" s="47" t="s">
        <v>524</v>
      </c>
      <c r="C99" s="47" t="s">
        <v>24</v>
      </c>
      <c r="D99" s="47" t="s">
        <v>519</v>
      </c>
      <c r="E99" s="47" t="s">
        <v>6</v>
      </c>
      <c r="F99" s="85">
        <f>F100+F102</f>
        <v>35762809</v>
      </c>
      <c r="G99" s="85">
        <f>G100+G102</f>
        <v>35762809</v>
      </c>
      <c r="H99" s="128"/>
    </row>
    <row r="100" spans="1:8" ht="59.25" customHeight="1" outlineLevel="1">
      <c r="A100" s="46" t="s">
        <v>11</v>
      </c>
      <c r="B100" s="47" t="s">
        <v>524</v>
      </c>
      <c r="C100" s="47" t="s">
        <v>24</v>
      </c>
      <c r="D100" s="47" t="s">
        <v>519</v>
      </c>
      <c r="E100" s="47" t="s">
        <v>12</v>
      </c>
      <c r="F100" s="85">
        <f t="shared" ref="F100:G100" si="28">F101</f>
        <v>34882443</v>
      </c>
      <c r="G100" s="85">
        <f t="shared" si="28"/>
        <v>34882443</v>
      </c>
      <c r="H100" s="128"/>
    </row>
    <row r="101" spans="1:8" ht="18.75" customHeight="1" outlineLevel="2">
      <c r="A101" s="46" t="s">
        <v>13</v>
      </c>
      <c r="B101" s="47" t="s">
        <v>524</v>
      </c>
      <c r="C101" s="47" t="s">
        <v>24</v>
      </c>
      <c r="D101" s="47" t="s">
        <v>519</v>
      </c>
      <c r="E101" s="47" t="s">
        <v>14</v>
      </c>
      <c r="F101" s="85">
        <v>34882443</v>
      </c>
      <c r="G101" s="85">
        <v>34882443</v>
      </c>
      <c r="H101" s="128"/>
    </row>
    <row r="102" spans="1:8" ht="20.25" customHeight="1" outlineLevel="4">
      <c r="A102" s="46" t="s">
        <v>15</v>
      </c>
      <c r="B102" s="47" t="s">
        <v>524</v>
      </c>
      <c r="C102" s="47" t="s">
        <v>24</v>
      </c>
      <c r="D102" s="47" t="s">
        <v>519</v>
      </c>
      <c r="E102" s="47" t="s">
        <v>16</v>
      </c>
      <c r="F102" s="83">
        <f t="shared" ref="F102:G102" si="29">F103</f>
        <v>880366</v>
      </c>
      <c r="G102" s="83">
        <f t="shared" si="29"/>
        <v>880366</v>
      </c>
      <c r="H102" s="128"/>
    </row>
    <row r="103" spans="1:8" ht="36" outlineLevel="5">
      <c r="A103" s="46" t="s">
        <v>17</v>
      </c>
      <c r="B103" s="47" t="s">
        <v>524</v>
      </c>
      <c r="C103" s="47" t="s">
        <v>24</v>
      </c>
      <c r="D103" s="47" t="s">
        <v>519</v>
      </c>
      <c r="E103" s="47" t="s">
        <v>18</v>
      </c>
      <c r="F103" s="85">
        <v>880366</v>
      </c>
      <c r="G103" s="85">
        <v>880366</v>
      </c>
      <c r="H103" s="128"/>
    </row>
    <row r="104" spans="1:8" ht="36" outlineLevel="6">
      <c r="A104" s="46" t="s">
        <v>527</v>
      </c>
      <c r="B104" s="47" t="s">
        <v>524</v>
      </c>
      <c r="C104" s="47" t="s">
        <v>24</v>
      </c>
      <c r="D104" s="47" t="s">
        <v>526</v>
      </c>
      <c r="E104" s="47" t="s">
        <v>6</v>
      </c>
      <c r="F104" s="83">
        <f t="shared" ref="F104:G105" si="30">F105</f>
        <v>200000</v>
      </c>
      <c r="G104" s="83">
        <f t="shared" si="30"/>
        <v>200000</v>
      </c>
      <c r="H104" s="128"/>
    </row>
    <row r="105" spans="1:8" ht="18" customHeight="1" outlineLevel="7">
      <c r="A105" s="46" t="s">
        <v>15</v>
      </c>
      <c r="B105" s="47" t="s">
        <v>524</v>
      </c>
      <c r="C105" s="47" t="s">
        <v>24</v>
      </c>
      <c r="D105" s="47" t="s">
        <v>526</v>
      </c>
      <c r="E105" s="47" t="s">
        <v>16</v>
      </c>
      <c r="F105" s="83">
        <f t="shared" si="30"/>
        <v>200000</v>
      </c>
      <c r="G105" s="83">
        <f t="shared" si="30"/>
        <v>200000</v>
      </c>
      <c r="H105" s="128"/>
    </row>
    <row r="106" spans="1:8" ht="36" outlineLevel="7">
      <c r="A106" s="46" t="s">
        <v>17</v>
      </c>
      <c r="B106" s="47" t="s">
        <v>524</v>
      </c>
      <c r="C106" s="47" t="s">
        <v>24</v>
      </c>
      <c r="D106" s="47" t="s">
        <v>526</v>
      </c>
      <c r="E106" s="47" t="s">
        <v>18</v>
      </c>
      <c r="F106" s="85">
        <v>200000</v>
      </c>
      <c r="G106" s="85">
        <v>200000</v>
      </c>
      <c r="H106" s="128"/>
    </row>
    <row r="107" spans="1:8" outlineLevel="7">
      <c r="A107" s="46" t="s">
        <v>278</v>
      </c>
      <c r="B107" s="47" t="s">
        <v>524</v>
      </c>
      <c r="C107" s="47" t="s">
        <v>24</v>
      </c>
      <c r="D107" s="47" t="s">
        <v>277</v>
      </c>
      <c r="E107" s="4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28"/>
    </row>
    <row r="108" spans="1:8" ht="57.75" customHeight="1" outlineLevel="7">
      <c r="A108" s="29" t="s">
        <v>453</v>
      </c>
      <c r="B108" s="47" t="s">
        <v>524</v>
      </c>
      <c r="C108" s="47" t="s">
        <v>24</v>
      </c>
      <c r="D108" s="47" t="s">
        <v>279</v>
      </c>
      <c r="E108" s="47" t="s">
        <v>6</v>
      </c>
      <c r="F108" s="85">
        <f t="shared" ref="F108:G108" si="31">F109+F111</f>
        <v>1361162</v>
      </c>
      <c r="G108" s="85">
        <f t="shared" si="31"/>
        <v>1361162</v>
      </c>
      <c r="H108" s="128"/>
    </row>
    <row r="109" spans="1:8" ht="58.5" customHeight="1" outlineLevel="7">
      <c r="A109" s="46" t="s">
        <v>11</v>
      </c>
      <c r="B109" s="47" t="s">
        <v>524</v>
      </c>
      <c r="C109" s="47" t="s">
        <v>24</v>
      </c>
      <c r="D109" s="47" t="s">
        <v>279</v>
      </c>
      <c r="E109" s="47" t="s">
        <v>12</v>
      </c>
      <c r="F109" s="85">
        <f t="shared" ref="F109:G109" si="32">F110</f>
        <v>1346162</v>
      </c>
      <c r="G109" s="85">
        <f t="shared" si="32"/>
        <v>1346162</v>
      </c>
      <c r="H109" s="128"/>
    </row>
    <row r="110" spans="1:8" ht="18.75" customHeight="1" outlineLevel="7">
      <c r="A110" s="46" t="s">
        <v>13</v>
      </c>
      <c r="B110" s="47" t="s">
        <v>524</v>
      </c>
      <c r="C110" s="47" t="s">
        <v>24</v>
      </c>
      <c r="D110" s="47" t="s">
        <v>279</v>
      </c>
      <c r="E110" s="47" t="s">
        <v>14</v>
      </c>
      <c r="F110" s="85">
        <v>1346162</v>
      </c>
      <c r="G110" s="85">
        <v>1346162</v>
      </c>
      <c r="H110" s="128"/>
    </row>
    <row r="111" spans="1:8" ht="19.5" customHeight="1" outlineLevel="7">
      <c r="A111" s="46" t="s">
        <v>15</v>
      </c>
      <c r="B111" s="47" t="s">
        <v>524</v>
      </c>
      <c r="C111" s="47" t="s">
        <v>24</v>
      </c>
      <c r="D111" s="47" t="s">
        <v>279</v>
      </c>
      <c r="E111" s="47" t="s">
        <v>16</v>
      </c>
      <c r="F111" s="85">
        <f t="shared" ref="F111:G111" si="33">F112</f>
        <v>15000</v>
      </c>
      <c r="G111" s="85">
        <f t="shared" si="33"/>
        <v>15000</v>
      </c>
      <c r="H111" s="128"/>
    </row>
    <row r="112" spans="1:8" ht="36" outlineLevel="7">
      <c r="A112" s="46" t="s">
        <v>17</v>
      </c>
      <c r="B112" s="47" t="s">
        <v>524</v>
      </c>
      <c r="C112" s="47" t="s">
        <v>24</v>
      </c>
      <c r="D112" s="47" t="s">
        <v>279</v>
      </c>
      <c r="E112" s="47" t="s">
        <v>18</v>
      </c>
      <c r="F112" s="85">
        <v>15000</v>
      </c>
      <c r="G112" s="85">
        <v>15000</v>
      </c>
      <c r="H112" s="128"/>
    </row>
    <row r="113" spans="1:8" ht="22.5" customHeight="1" outlineLevel="7">
      <c r="A113" s="29" t="s">
        <v>601</v>
      </c>
      <c r="B113" s="47" t="s">
        <v>524</v>
      </c>
      <c r="C113" s="47" t="s">
        <v>24</v>
      </c>
      <c r="D113" s="47" t="s">
        <v>604</v>
      </c>
      <c r="E113" s="47" t="s">
        <v>6</v>
      </c>
      <c r="F113" s="85">
        <f t="shared" ref="F113:G113" si="34">F114+F116</f>
        <v>2017233</v>
      </c>
      <c r="G113" s="85">
        <f t="shared" si="34"/>
        <v>2093065</v>
      </c>
      <c r="H113" s="128"/>
    </row>
    <row r="114" spans="1:8" ht="57.75" customHeight="1" outlineLevel="7">
      <c r="A114" s="46" t="s">
        <v>11</v>
      </c>
      <c r="B114" s="47" t="s">
        <v>524</v>
      </c>
      <c r="C114" s="47" t="s">
        <v>24</v>
      </c>
      <c r="D114" s="47" t="s">
        <v>604</v>
      </c>
      <c r="E114" s="47" t="s">
        <v>12</v>
      </c>
      <c r="F114" s="85">
        <f t="shared" ref="F114:G114" si="35">F115</f>
        <v>2002233</v>
      </c>
      <c r="G114" s="85">
        <f t="shared" si="35"/>
        <v>2078065</v>
      </c>
      <c r="H114" s="128"/>
    </row>
    <row r="115" spans="1:8" ht="19.5" customHeight="1" outlineLevel="7">
      <c r="A115" s="46" t="s">
        <v>13</v>
      </c>
      <c r="B115" s="47" t="s">
        <v>524</v>
      </c>
      <c r="C115" s="47" t="s">
        <v>24</v>
      </c>
      <c r="D115" s="47" t="s">
        <v>604</v>
      </c>
      <c r="E115" s="47" t="s">
        <v>14</v>
      </c>
      <c r="F115" s="85">
        <v>2002233</v>
      </c>
      <c r="G115" s="85">
        <v>2078065</v>
      </c>
      <c r="H115" s="128"/>
    </row>
    <row r="116" spans="1:8" ht="21" customHeight="1" outlineLevel="7">
      <c r="A116" s="46" t="s">
        <v>15</v>
      </c>
      <c r="B116" s="47" t="s">
        <v>524</v>
      </c>
      <c r="C116" s="47" t="s">
        <v>24</v>
      </c>
      <c r="D116" s="47" t="s">
        <v>604</v>
      </c>
      <c r="E116" s="47" t="s">
        <v>16</v>
      </c>
      <c r="F116" s="85">
        <f t="shared" ref="F116:G116" si="36">F117</f>
        <v>15000</v>
      </c>
      <c r="G116" s="85">
        <f t="shared" si="36"/>
        <v>15000</v>
      </c>
      <c r="H116" s="128"/>
    </row>
    <row r="117" spans="1:8" ht="36" outlineLevel="7">
      <c r="A117" s="46" t="s">
        <v>17</v>
      </c>
      <c r="B117" s="47" t="s">
        <v>524</v>
      </c>
      <c r="C117" s="47" t="s">
        <v>24</v>
      </c>
      <c r="D117" s="47" t="s">
        <v>604</v>
      </c>
      <c r="E117" s="47" t="s">
        <v>18</v>
      </c>
      <c r="F117" s="85">
        <v>15000</v>
      </c>
      <c r="G117" s="85">
        <v>15000</v>
      </c>
      <c r="H117" s="128"/>
    </row>
    <row r="118" spans="1:8" ht="54" outlineLevel="3">
      <c r="A118" s="29" t="s">
        <v>389</v>
      </c>
      <c r="B118" s="47" t="s">
        <v>524</v>
      </c>
      <c r="C118" s="47" t="s">
        <v>24</v>
      </c>
      <c r="D118" s="47" t="s">
        <v>280</v>
      </c>
      <c r="E118" s="47" t="s">
        <v>6</v>
      </c>
      <c r="F118" s="85">
        <f t="shared" ref="F118:G118" si="37">F119+F121</f>
        <v>802160</v>
      </c>
      <c r="G118" s="85">
        <f t="shared" si="37"/>
        <v>831647</v>
      </c>
      <c r="H118" s="128"/>
    </row>
    <row r="119" spans="1:8" ht="57.75" customHeight="1" outlineLevel="3">
      <c r="A119" s="46" t="s">
        <v>11</v>
      </c>
      <c r="B119" s="47" t="s">
        <v>524</v>
      </c>
      <c r="C119" s="47" t="s">
        <v>24</v>
      </c>
      <c r="D119" s="47" t="s">
        <v>280</v>
      </c>
      <c r="E119" s="47" t="s">
        <v>12</v>
      </c>
      <c r="F119" s="85">
        <f t="shared" ref="F119:G119" si="38">F120</f>
        <v>757160</v>
      </c>
      <c r="G119" s="85">
        <f t="shared" si="38"/>
        <v>786647</v>
      </c>
      <c r="H119" s="128"/>
    </row>
    <row r="120" spans="1:8" ht="18.75" customHeight="1" outlineLevel="3">
      <c r="A120" s="46" t="s">
        <v>13</v>
      </c>
      <c r="B120" s="47" t="s">
        <v>524</v>
      </c>
      <c r="C120" s="47" t="s">
        <v>24</v>
      </c>
      <c r="D120" s="47" t="s">
        <v>280</v>
      </c>
      <c r="E120" s="47" t="s">
        <v>14</v>
      </c>
      <c r="F120" s="85">
        <v>757160</v>
      </c>
      <c r="G120" s="92">
        <v>786647</v>
      </c>
      <c r="H120" s="128"/>
    </row>
    <row r="121" spans="1:8" ht="20.25" customHeight="1" outlineLevel="3">
      <c r="A121" s="46" t="s">
        <v>15</v>
      </c>
      <c r="B121" s="47" t="s">
        <v>524</v>
      </c>
      <c r="C121" s="47" t="s">
        <v>24</v>
      </c>
      <c r="D121" s="47" t="s">
        <v>280</v>
      </c>
      <c r="E121" s="47" t="s">
        <v>16</v>
      </c>
      <c r="F121" s="85">
        <f t="shared" ref="F121:G121" si="39">F122</f>
        <v>45000</v>
      </c>
      <c r="G121" s="85">
        <f t="shared" si="39"/>
        <v>45000</v>
      </c>
      <c r="H121" s="128"/>
    </row>
    <row r="122" spans="1:8" ht="36" outlineLevel="5">
      <c r="A122" s="46" t="s">
        <v>17</v>
      </c>
      <c r="B122" s="47" t="s">
        <v>524</v>
      </c>
      <c r="C122" s="47" t="s">
        <v>24</v>
      </c>
      <c r="D122" s="47" t="s">
        <v>280</v>
      </c>
      <c r="E122" s="47" t="s">
        <v>18</v>
      </c>
      <c r="F122" s="85">
        <v>45000</v>
      </c>
      <c r="G122" s="85">
        <v>45000</v>
      </c>
      <c r="H122" s="128"/>
    </row>
    <row r="123" spans="1:8" ht="36" outlineLevel="5">
      <c r="A123" s="46" t="s">
        <v>413</v>
      </c>
      <c r="B123" s="47" t="s">
        <v>524</v>
      </c>
      <c r="C123" s="47" t="s">
        <v>24</v>
      </c>
      <c r="D123" s="47" t="s">
        <v>414</v>
      </c>
      <c r="E123" s="47" t="s">
        <v>6</v>
      </c>
      <c r="F123" s="85">
        <f>F124+F126</f>
        <v>1882931</v>
      </c>
      <c r="G123" s="85">
        <f>G124+G126</f>
        <v>1951945</v>
      </c>
      <c r="H123" s="128"/>
    </row>
    <row r="124" spans="1:8" ht="60" customHeight="1" outlineLevel="5">
      <c r="A124" s="46" t="s">
        <v>11</v>
      </c>
      <c r="B124" s="47" t="s">
        <v>524</v>
      </c>
      <c r="C124" s="47" t="s">
        <v>24</v>
      </c>
      <c r="D124" s="47" t="s">
        <v>414</v>
      </c>
      <c r="E124" s="47" t="s">
        <v>12</v>
      </c>
      <c r="F124" s="85">
        <f>F125</f>
        <v>1725331</v>
      </c>
      <c r="G124" s="85">
        <f>G125</f>
        <v>1794345</v>
      </c>
      <c r="H124" s="128"/>
    </row>
    <row r="125" spans="1:8" ht="18.75" customHeight="1" outlineLevel="5">
      <c r="A125" s="46" t="s">
        <v>13</v>
      </c>
      <c r="B125" s="47" t="s">
        <v>524</v>
      </c>
      <c r="C125" s="47" t="s">
        <v>24</v>
      </c>
      <c r="D125" s="47" t="s">
        <v>414</v>
      </c>
      <c r="E125" s="47" t="s">
        <v>14</v>
      </c>
      <c r="F125" s="85">
        <v>1725331</v>
      </c>
      <c r="G125" s="85">
        <v>1794345</v>
      </c>
      <c r="H125" s="128"/>
    </row>
    <row r="126" spans="1:8" ht="19.5" customHeight="1" outlineLevel="5">
      <c r="A126" s="46" t="s">
        <v>15</v>
      </c>
      <c r="B126" s="47" t="s">
        <v>524</v>
      </c>
      <c r="C126" s="47" t="s">
        <v>24</v>
      </c>
      <c r="D126" s="47" t="s">
        <v>414</v>
      </c>
      <c r="E126" s="47" t="s">
        <v>16</v>
      </c>
      <c r="F126" s="85">
        <f>F127</f>
        <v>157600</v>
      </c>
      <c r="G126" s="85">
        <f>G127</f>
        <v>157600</v>
      </c>
      <c r="H126" s="128"/>
    </row>
    <row r="127" spans="1:8" ht="36" outlineLevel="5">
      <c r="A127" s="46" t="s">
        <v>17</v>
      </c>
      <c r="B127" s="47" t="s">
        <v>524</v>
      </c>
      <c r="C127" s="47" t="s">
        <v>24</v>
      </c>
      <c r="D127" s="47" t="s">
        <v>414</v>
      </c>
      <c r="E127" s="47" t="s">
        <v>18</v>
      </c>
      <c r="F127" s="85">
        <v>157600</v>
      </c>
      <c r="G127" s="85">
        <v>157600</v>
      </c>
      <c r="H127" s="128"/>
    </row>
    <row r="128" spans="1:8" ht="74.25" customHeight="1" outlineLevel="7">
      <c r="A128" s="29" t="s">
        <v>681</v>
      </c>
      <c r="B128" s="47" t="s">
        <v>524</v>
      </c>
      <c r="C128" s="47" t="s">
        <v>24</v>
      </c>
      <c r="D128" s="47" t="s">
        <v>298</v>
      </c>
      <c r="E128" s="47" t="s">
        <v>6</v>
      </c>
      <c r="F128" s="85">
        <f>F129+F131</f>
        <v>740317.2</v>
      </c>
      <c r="G128" s="85">
        <f>G129+G131</f>
        <v>740317.2</v>
      </c>
      <c r="H128" s="128"/>
    </row>
    <row r="129" spans="1:8" ht="57.75" customHeight="1" outlineLevel="7">
      <c r="A129" s="46" t="s">
        <v>11</v>
      </c>
      <c r="B129" s="47" t="s">
        <v>524</v>
      </c>
      <c r="C129" s="47" t="s">
        <v>24</v>
      </c>
      <c r="D129" s="47" t="s">
        <v>298</v>
      </c>
      <c r="E129" s="47" t="s">
        <v>12</v>
      </c>
      <c r="F129" s="85">
        <f t="shared" ref="F129:G129" si="40">F130</f>
        <v>680317.2</v>
      </c>
      <c r="G129" s="85">
        <f t="shared" si="40"/>
        <v>680317.2</v>
      </c>
      <c r="H129" s="128"/>
    </row>
    <row r="130" spans="1:8" ht="18.75" customHeight="1" outlineLevel="7">
      <c r="A130" s="46" t="s">
        <v>13</v>
      </c>
      <c r="B130" s="47" t="s">
        <v>524</v>
      </c>
      <c r="C130" s="47" t="s">
        <v>24</v>
      </c>
      <c r="D130" s="47" t="s">
        <v>298</v>
      </c>
      <c r="E130" s="47" t="s">
        <v>14</v>
      </c>
      <c r="F130" s="85">
        <v>680317.2</v>
      </c>
      <c r="G130" s="85">
        <v>680317.2</v>
      </c>
      <c r="H130" s="128"/>
    </row>
    <row r="131" spans="1:8" ht="20.25" customHeight="1" outlineLevel="7">
      <c r="A131" s="46" t="s">
        <v>15</v>
      </c>
      <c r="B131" s="47" t="s">
        <v>524</v>
      </c>
      <c r="C131" s="47" t="s">
        <v>24</v>
      </c>
      <c r="D131" s="47" t="s">
        <v>298</v>
      </c>
      <c r="E131" s="47" t="s">
        <v>16</v>
      </c>
      <c r="F131" s="85">
        <f>F132</f>
        <v>60000</v>
      </c>
      <c r="G131" s="85">
        <f>G132</f>
        <v>60000</v>
      </c>
      <c r="H131" s="128"/>
    </row>
    <row r="132" spans="1:8" ht="36" outlineLevel="7">
      <c r="A132" s="46" t="s">
        <v>17</v>
      </c>
      <c r="B132" s="47" t="s">
        <v>524</v>
      </c>
      <c r="C132" s="47" t="s">
        <v>24</v>
      </c>
      <c r="D132" s="47" t="s">
        <v>298</v>
      </c>
      <c r="E132" s="47" t="s">
        <v>18</v>
      </c>
      <c r="F132" s="85">
        <v>60000</v>
      </c>
      <c r="G132" s="85">
        <v>60000</v>
      </c>
      <c r="H132" s="128"/>
    </row>
    <row r="133" spans="1:8" ht="19.5" customHeight="1" outlineLevel="7">
      <c r="A133" s="79" t="s">
        <v>605</v>
      </c>
      <c r="B133" s="62" t="s">
        <v>524</v>
      </c>
      <c r="C133" s="62" t="s">
        <v>26</v>
      </c>
      <c r="D133" s="62" t="s">
        <v>126</v>
      </c>
      <c r="E133" s="62" t="s">
        <v>6</v>
      </c>
      <c r="F133" s="85">
        <f t="shared" ref="F133:G138" si="41">F134</f>
        <v>1348180</v>
      </c>
      <c r="G133" s="85">
        <f t="shared" si="41"/>
        <v>1401668</v>
      </c>
      <c r="H133" s="128"/>
    </row>
    <row r="134" spans="1:8" ht="19.5" customHeight="1" outlineLevel="7">
      <c r="A134" s="46" t="s">
        <v>606</v>
      </c>
      <c r="B134" s="47" t="s">
        <v>524</v>
      </c>
      <c r="C134" s="47" t="s">
        <v>607</v>
      </c>
      <c r="D134" s="47" t="s">
        <v>126</v>
      </c>
      <c r="E134" s="47" t="s">
        <v>6</v>
      </c>
      <c r="F134" s="85">
        <f t="shared" si="41"/>
        <v>1348180</v>
      </c>
      <c r="G134" s="85">
        <f t="shared" si="41"/>
        <v>1401668</v>
      </c>
      <c r="H134" s="128"/>
    </row>
    <row r="135" spans="1:8" outlineLevel="7">
      <c r="A135" s="46" t="s">
        <v>132</v>
      </c>
      <c r="B135" s="47" t="s">
        <v>524</v>
      </c>
      <c r="C135" s="47" t="s">
        <v>607</v>
      </c>
      <c r="D135" s="47" t="s">
        <v>127</v>
      </c>
      <c r="E135" s="47" t="s">
        <v>6</v>
      </c>
      <c r="F135" s="85">
        <f t="shared" si="41"/>
        <v>1348180</v>
      </c>
      <c r="G135" s="85">
        <f t="shared" si="41"/>
        <v>1401668</v>
      </c>
      <c r="H135" s="128"/>
    </row>
    <row r="136" spans="1:8" outlineLevel="7">
      <c r="A136" s="46" t="s">
        <v>278</v>
      </c>
      <c r="B136" s="47" t="s">
        <v>524</v>
      </c>
      <c r="C136" s="47" t="s">
        <v>607</v>
      </c>
      <c r="D136" s="47" t="s">
        <v>277</v>
      </c>
      <c r="E136" s="47" t="s">
        <v>6</v>
      </c>
      <c r="F136" s="85">
        <f t="shared" si="41"/>
        <v>1348180</v>
      </c>
      <c r="G136" s="85">
        <f t="shared" si="41"/>
        <v>1401668</v>
      </c>
      <c r="H136" s="128"/>
    </row>
    <row r="137" spans="1:8" ht="36" outlineLevel="7">
      <c r="A137" s="80" t="s">
        <v>608</v>
      </c>
      <c r="B137" s="47" t="s">
        <v>524</v>
      </c>
      <c r="C137" s="47" t="s">
        <v>607</v>
      </c>
      <c r="D137" s="47" t="s">
        <v>609</v>
      </c>
      <c r="E137" s="47" t="s">
        <v>6</v>
      </c>
      <c r="F137" s="85">
        <f t="shared" si="41"/>
        <v>1348180</v>
      </c>
      <c r="G137" s="85">
        <f t="shared" si="41"/>
        <v>1401668</v>
      </c>
      <c r="H137" s="128"/>
    </row>
    <row r="138" spans="1:8" ht="57" customHeight="1" outlineLevel="7">
      <c r="A138" s="46" t="s">
        <v>11</v>
      </c>
      <c r="B138" s="47" t="s">
        <v>524</v>
      </c>
      <c r="C138" s="47" t="s">
        <v>607</v>
      </c>
      <c r="D138" s="47" t="s">
        <v>609</v>
      </c>
      <c r="E138" s="47" t="s">
        <v>12</v>
      </c>
      <c r="F138" s="85">
        <f t="shared" si="41"/>
        <v>1348180</v>
      </c>
      <c r="G138" s="85">
        <f t="shared" si="41"/>
        <v>1401668</v>
      </c>
      <c r="H138" s="128"/>
    </row>
    <row r="139" spans="1:8" outlineLevel="7">
      <c r="A139" s="46" t="s">
        <v>13</v>
      </c>
      <c r="B139" s="47" t="s">
        <v>524</v>
      </c>
      <c r="C139" s="47" t="s">
        <v>607</v>
      </c>
      <c r="D139" s="47" t="s">
        <v>609</v>
      </c>
      <c r="E139" s="47" t="s">
        <v>14</v>
      </c>
      <c r="F139" s="85">
        <v>1348180</v>
      </c>
      <c r="G139" s="85">
        <v>1401668</v>
      </c>
      <c r="H139" s="128"/>
    </row>
    <row r="140" spans="1:8" ht="36" outlineLevel="6">
      <c r="A140" s="79" t="s">
        <v>41</v>
      </c>
      <c r="B140" s="62" t="s">
        <v>524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28"/>
    </row>
    <row r="141" spans="1:8" ht="36" outlineLevel="7">
      <c r="A141" s="46" t="s">
        <v>43</v>
      </c>
      <c r="B141" s="47" t="s">
        <v>524</v>
      </c>
      <c r="C141" s="47" t="s">
        <v>44</v>
      </c>
      <c r="D141" s="47" t="s">
        <v>126</v>
      </c>
      <c r="E141" s="47" t="s">
        <v>6</v>
      </c>
      <c r="F141" s="85">
        <f t="shared" ref="F141:G144" si="42">F142</f>
        <v>100000</v>
      </c>
      <c r="G141" s="85">
        <f t="shared" si="42"/>
        <v>100000</v>
      </c>
      <c r="H141" s="128"/>
    </row>
    <row r="142" spans="1:8" outlineLevel="1">
      <c r="A142" s="46" t="s">
        <v>132</v>
      </c>
      <c r="B142" s="47" t="s">
        <v>524</v>
      </c>
      <c r="C142" s="47" t="s">
        <v>44</v>
      </c>
      <c r="D142" s="47" t="s">
        <v>127</v>
      </c>
      <c r="E142" s="47" t="s">
        <v>6</v>
      </c>
      <c r="F142" s="85">
        <f t="shared" si="42"/>
        <v>100000</v>
      </c>
      <c r="G142" s="85">
        <f t="shared" si="42"/>
        <v>100000</v>
      </c>
      <c r="H142" s="128"/>
    </row>
    <row r="143" spans="1:8" ht="36" outlineLevel="1">
      <c r="A143" s="46" t="s">
        <v>45</v>
      </c>
      <c r="B143" s="47" t="s">
        <v>524</v>
      </c>
      <c r="C143" s="47" t="s">
        <v>44</v>
      </c>
      <c r="D143" s="47" t="s">
        <v>133</v>
      </c>
      <c r="E143" s="47" t="s">
        <v>6</v>
      </c>
      <c r="F143" s="85">
        <f t="shared" si="42"/>
        <v>100000</v>
      </c>
      <c r="G143" s="85">
        <f t="shared" si="42"/>
        <v>100000</v>
      </c>
      <c r="H143" s="128"/>
    </row>
    <row r="144" spans="1:8" ht="20.25" customHeight="1" outlineLevel="1">
      <c r="A144" s="46" t="s">
        <v>15</v>
      </c>
      <c r="B144" s="47" t="s">
        <v>524</v>
      </c>
      <c r="C144" s="47" t="s">
        <v>44</v>
      </c>
      <c r="D144" s="47" t="s">
        <v>133</v>
      </c>
      <c r="E144" s="47" t="s">
        <v>16</v>
      </c>
      <c r="F144" s="85">
        <f t="shared" si="42"/>
        <v>100000</v>
      </c>
      <c r="G144" s="85">
        <f t="shared" si="42"/>
        <v>100000</v>
      </c>
      <c r="H144" s="128"/>
    </row>
    <row r="145" spans="1:8" ht="36" outlineLevel="1">
      <c r="A145" s="46" t="s">
        <v>17</v>
      </c>
      <c r="B145" s="47" t="s">
        <v>524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28"/>
    </row>
    <row r="146" spans="1:8" outlineLevel="1">
      <c r="A146" s="46" t="s">
        <v>528</v>
      </c>
      <c r="B146" s="47" t="s">
        <v>524</v>
      </c>
      <c r="C146" s="47" t="s">
        <v>529</v>
      </c>
      <c r="D146" s="47" t="s">
        <v>126</v>
      </c>
      <c r="E146" s="47" t="s">
        <v>6</v>
      </c>
      <c r="F146" s="85">
        <f t="shared" ref="F146:G149" si="43">F147</f>
        <v>340000</v>
      </c>
      <c r="G146" s="85">
        <f t="shared" si="43"/>
        <v>340000</v>
      </c>
      <c r="H146" s="128"/>
    </row>
    <row r="147" spans="1:8" outlineLevel="1">
      <c r="A147" s="46" t="s">
        <v>132</v>
      </c>
      <c r="B147" s="47" t="s">
        <v>524</v>
      </c>
      <c r="C147" s="47" t="s">
        <v>529</v>
      </c>
      <c r="D147" s="47" t="s">
        <v>127</v>
      </c>
      <c r="E147" s="47" t="s">
        <v>6</v>
      </c>
      <c r="F147" s="85">
        <f t="shared" si="43"/>
        <v>340000</v>
      </c>
      <c r="G147" s="85">
        <f t="shared" si="43"/>
        <v>340000</v>
      </c>
      <c r="H147" s="128"/>
    </row>
    <row r="148" spans="1:8" ht="36" outlineLevel="1">
      <c r="A148" s="46" t="s">
        <v>530</v>
      </c>
      <c r="B148" s="47" t="s">
        <v>524</v>
      </c>
      <c r="C148" s="47" t="s">
        <v>529</v>
      </c>
      <c r="D148" s="47" t="s">
        <v>713</v>
      </c>
      <c r="E148" s="47" t="s">
        <v>6</v>
      </c>
      <c r="F148" s="85">
        <f t="shared" si="43"/>
        <v>340000</v>
      </c>
      <c r="G148" s="85">
        <f t="shared" si="43"/>
        <v>340000</v>
      </c>
      <c r="H148" s="128"/>
    </row>
    <row r="149" spans="1:8" outlineLevel="1">
      <c r="A149" s="46" t="s">
        <v>15</v>
      </c>
      <c r="B149" s="47" t="s">
        <v>524</v>
      </c>
      <c r="C149" s="47" t="s">
        <v>529</v>
      </c>
      <c r="D149" s="47" t="s">
        <v>713</v>
      </c>
      <c r="E149" s="47" t="s">
        <v>16</v>
      </c>
      <c r="F149" s="85">
        <f t="shared" si="43"/>
        <v>340000</v>
      </c>
      <c r="G149" s="85">
        <f t="shared" si="43"/>
        <v>340000</v>
      </c>
      <c r="H149" s="128"/>
    </row>
    <row r="150" spans="1:8" ht="36" outlineLevel="1">
      <c r="A150" s="46" t="s">
        <v>17</v>
      </c>
      <c r="B150" s="47" t="s">
        <v>524</v>
      </c>
      <c r="C150" s="47" t="s">
        <v>529</v>
      </c>
      <c r="D150" s="47" t="s">
        <v>713</v>
      </c>
      <c r="E150" s="47" t="s">
        <v>18</v>
      </c>
      <c r="F150" s="85">
        <v>340000</v>
      </c>
      <c r="G150" s="85">
        <v>340000</v>
      </c>
      <c r="H150" s="128"/>
    </row>
    <row r="151" spans="1:8" outlineLevel="1">
      <c r="A151" s="79" t="s">
        <v>119</v>
      </c>
      <c r="B151" s="62" t="s">
        <v>524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28"/>
    </row>
    <row r="152" spans="1:8" outlineLevel="1">
      <c r="A152" s="46" t="s">
        <v>121</v>
      </c>
      <c r="B152" s="47" t="s">
        <v>524</v>
      </c>
      <c r="C152" s="47" t="s">
        <v>122</v>
      </c>
      <c r="D152" s="47" t="s">
        <v>126</v>
      </c>
      <c r="E152" s="4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28"/>
    </row>
    <row r="153" spans="1:8" ht="36" outlineLevel="1">
      <c r="A153" s="79" t="s">
        <v>132</v>
      </c>
      <c r="B153" s="47" t="s">
        <v>524</v>
      </c>
      <c r="C153" s="62" t="s">
        <v>122</v>
      </c>
      <c r="D153" s="62" t="s">
        <v>127</v>
      </c>
      <c r="E153" s="62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28"/>
    </row>
    <row r="154" spans="1:8" outlineLevel="1">
      <c r="A154" s="46" t="s">
        <v>278</v>
      </c>
      <c r="B154" s="47" t="s">
        <v>524</v>
      </c>
      <c r="C154" s="47" t="s">
        <v>122</v>
      </c>
      <c r="D154" s="47" t="s">
        <v>277</v>
      </c>
      <c r="E154" s="4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28"/>
    </row>
    <row r="155" spans="1:8" ht="72" outlineLevel="1">
      <c r="A155" s="49" t="s">
        <v>390</v>
      </c>
      <c r="B155" s="47" t="s">
        <v>524</v>
      </c>
      <c r="C155" s="47" t="s">
        <v>122</v>
      </c>
      <c r="D155" s="47" t="s">
        <v>287</v>
      </c>
      <c r="E155" s="47" t="s">
        <v>6</v>
      </c>
      <c r="F155" s="85">
        <f t="shared" si="46"/>
        <v>324127.09000000003</v>
      </c>
      <c r="G155" s="85">
        <f t="shared" si="46"/>
        <v>324127.09000000003</v>
      </c>
      <c r="H155" s="128"/>
    </row>
    <row r="156" spans="1:8" ht="21" customHeight="1" outlineLevel="1">
      <c r="A156" s="46" t="s">
        <v>15</v>
      </c>
      <c r="B156" s="47" t="s">
        <v>524</v>
      </c>
      <c r="C156" s="47" t="s">
        <v>122</v>
      </c>
      <c r="D156" s="47" t="s">
        <v>287</v>
      </c>
      <c r="E156" s="47" t="s">
        <v>16</v>
      </c>
      <c r="F156" s="85">
        <f t="shared" si="46"/>
        <v>324127.09000000003</v>
      </c>
      <c r="G156" s="85">
        <f t="shared" si="46"/>
        <v>324127.09000000003</v>
      </c>
      <c r="H156" s="128"/>
    </row>
    <row r="157" spans="1:8" ht="36" outlineLevel="1">
      <c r="A157" s="46" t="s">
        <v>17</v>
      </c>
      <c r="B157" s="47" t="s">
        <v>524</v>
      </c>
      <c r="C157" s="47" t="s">
        <v>122</v>
      </c>
      <c r="D157" s="47" t="s">
        <v>287</v>
      </c>
      <c r="E157" s="47" t="s">
        <v>18</v>
      </c>
      <c r="F157" s="85">
        <v>324127.09000000003</v>
      </c>
      <c r="G157" s="85">
        <v>324127.09000000003</v>
      </c>
      <c r="H157" s="128"/>
    </row>
    <row r="158" spans="1:8" outlineLevel="1">
      <c r="A158" s="46" t="s">
        <v>293</v>
      </c>
      <c r="B158" s="47" t="s">
        <v>524</v>
      </c>
      <c r="C158" s="47" t="s">
        <v>294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28"/>
    </row>
    <row r="159" spans="1:8" outlineLevel="1">
      <c r="A159" s="46" t="s">
        <v>132</v>
      </c>
      <c r="B159" s="47" t="s">
        <v>524</v>
      </c>
      <c r="C159" s="47" t="s">
        <v>294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28"/>
    </row>
    <row r="160" spans="1:8" outlineLevel="1">
      <c r="A160" s="46" t="s">
        <v>278</v>
      </c>
      <c r="B160" s="47" t="s">
        <v>524</v>
      </c>
      <c r="C160" s="47" t="s">
        <v>294</v>
      </c>
      <c r="D160" s="47" t="s">
        <v>277</v>
      </c>
      <c r="E160" s="47" t="s">
        <v>6</v>
      </c>
      <c r="F160" s="85">
        <f>F161</f>
        <v>3387.08</v>
      </c>
      <c r="G160" s="85">
        <f>G161</f>
        <v>3387.08</v>
      </c>
      <c r="H160" s="128"/>
    </row>
    <row r="161" spans="1:8" ht="93.75" customHeight="1" outlineLevel="1">
      <c r="A161" s="29" t="s">
        <v>392</v>
      </c>
      <c r="B161" s="47" t="s">
        <v>524</v>
      </c>
      <c r="C161" s="47" t="s">
        <v>294</v>
      </c>
      <c r="D161" s="47" t="s">
        <v>391</v>
      </c>
      <c r="E161" s="47" t="s">
        <v>6</v>
      </c>
      <c r="F161" s="85">
        <f t="shared" ref="F161:G162" si="47">F162</f>
        <v>3387.08</v>
      </c>
      <c r="G161" s="85">
        <f t="shared" si="47"/>
        <v>3387.08</v>
      </c>
      <c r="H161" s="128"/>
    </row>
    <row r="162" spans="1:8" ht="19.5" customHeight="1" outlineLevel="1">
      <c r="A162" s="46" t="s">
        <v>15</v>
      </c>
      <c r="B162" s="47" t="s">
        <v>524</v>
      </c>
      <c r="C162" s="47" t="s">
        <v>294</v>
      </c>
      <c r="D162" s="47" t="s">
        <v>391</v>
      </c>
      <c r="E162" s="47" t="s">
        <v>16</v>
      </c>
      <c r="F162" s="85">
        <f t="shared" si="47"/>
        <v>3387.08</v>
      </c>
      <c r="G162" s="85">
        <f t="shared" si="47"/>
        <v>3387.08</v>
      </c>
      <c r="H162" s="128"/>
    </row>
    <row r="163" spans="1:8" ht="36" outlineLevel="1">
      <c r="A163" s="46" t="s">
        <v>17</v>
      </c>
      <c r="B163" s="47" t="s">
        <v>524</v>
      </c>
      <c r="C163" s="47" t="s">
        <v>294</v>
      </c>
      <c r="D163" s="47" t="s">
        <v>391</v>
      </c>
      <c r="E163" s="47" t="s">
        <v>18</v>
      </c>
      <c r="F163" s="85">
        <v>3387.08</v>
      </c>
      <c r="G163" s="92">
        <v>3387.08</v>
      </c>
      <c r="H163" s="128"/>
    </row>
    <row r="164" spans="1:8" outlineLevel="1">
      <c r="A164" s="46" t="s">
        <v>49</v>
      </c>
      <c r="B164" s="47" t="s">
        <v>524</v>
      </c>
      <c r="C164" s="47" t="s">
        <v>50</v>
      </c>
      <c r="D164" s="47" t="s">
        <v>126</v>
      </c>
      <c r="E164" s="47" t="s">
        <v>6</v>
      </c>
      <c r="F164" s="85">
        <f t="shared" ref="F164:G165" si="48">F165</f>
        <v>12014000</v>
      </c>
      <c r="G164" s="85">
        <f t="shared" si="48"/>
        <v>13241000</v>
      </c>
      <c r="H164" s="128"/>
    </row>
    <row r="165" spans="1:8" ht="54" outlineLevel="1">
      <c r="A165" s="79" t="s">
        <v>339</v>
      </c>
      <c r="B165" s="62" t="s">
        <v>524</v>
      </c>
      <c r="C165" s="62" t="s">
        <v>50</v>
      </c>
      <c r="D165" s="62" t="s">
        <v>340</v>
      </c>
      <c r="E165" s="62" t="s">
        <v>6</v>
      </c>
      <c r="F165" s="87">
        <f t="shared" si="48"/>
        <v>12014000</v>
      </c>
      <c r="G165" s="87">
        <f t="shared" si="48"/>
        <v>13241000</v>
      </c>
      <c r="H165" s="128"/>
    </row>
    <row r="166" spans="1:8" ht="36" outlineLevel="1">
      <c r="A166" s="46" t="s">
        <v>341</v>
      </c>
      <c r="B166" s="47" t="s">
        <v>524</v>
      </c>
      <c r="C166" s="47" t="s">
        <v>50</v>
      </c>
      <c r="D166" s="47" t="s">
        <v>342</v>
      </c>
      <c r="E166" s="47" t="s">
        <v>6</v>
      </c>
      <c r="F166" s="85">
        <f>F167+F170</f>
        <v>12014000</v>
      </c>
      <c r="G166" s="85">
        <f>G167+G170</f>
        <v>13241000</v>
      </c>
      <c r="H166" s="128"/>
    </row>
    <row r="167" spans="1:8" ht="54" outlineLevel="1">
      <c r="A167" s="82" t="s">
        <v>343</v>
      </c>
      <c r="B167" s="47" t="s">
        <v>524</v>
      </c>
      <c r="C167" s="47" t="s">
        <v>50</v>
      </c>
      <c r="D167" s="47" t="s">
        <v>344</v>
      </c>
      <c r="E167" s="47" t="s">
        <v>6</v>
      </c>
      <c r="F167" s="85">
        <f t="shared" ref="F167:G168" si="49">F168</f>
        <v>11914000</v>
      </c>
      <c r="G167" s="85">
        <f t="shared" si="49"/>
        <v>13141000</v>
      </c>
      <c r="H167" s="128"/>
    </row>
    <row r="168" spans="1:8" ht="21" customHeight="1" outlineLevel="1">
      <c r="A168" s="46" t="s">
        <v>15</v>
      </c>
      <c r="B168" s="47" t="s">
        <v>524</v>
      </c>
      <c r="C168" s="47" t="s">
        <v>50</v>
      </c>
      <c r="D168" s="47" t="s">
        <v>344</v>
      </c>
      <c r="E168" s="47" t="s">
        <v>16</v>
      </c>
      <c r="F168" s="85">
        <f t="shared" si="49"/>
        <v>11914000</v>
      </c>
      <c r="G168" s="85">
        <f t="shared" si="49"/>
        <v>13141000</v>
      </c>
      <c r="H168" s="128"/>
    </row>
    <row r="169" spans="1:8" ht="36" outlineLevel="1">
      <c r="A169" s="46" t="s">
        <v>17</v>
      </c>
      <c r="B169" s="47" t="s">
        <v>524</v>
      </c>
      <c r="C169" s="47" t="s">
        <v>50</v>
      </c>
      <c r="D169" s="47" t="s">
        <v>344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28"/>
    </row>
    <row r="170" spans="1:8" ht="36" outlineLevel="1">
      <c r="A170" s="46" t="s">
        <v>281</v>
      </c>
      <c r="B170" s="47" t="s">
        <v>524</v>
      </c>
      <c r="C170" s="47" t="s">
        <v>50</v>
      </c>
      <c r="D170" s="47" t="s">
        <v>416</v>
      </c>
      <c r="E170" s="47" t="s">
        <v>6</v>
      </c>
      <c r="F170" s="83">
        <f t="shared" ref="F170:G171" si="50">F171</f>
        <v>100000</v>
      </c>
      <c r="G170" s="83">
        <f t="shared" si="50"/>
        <v>100000</v>
      </c>
      <c r="H170" s="128"/>
    </row>
    <row r="171" spans="1:8" ht="20.25" customHeight="1" outlineLevel="1">
      <c r="A171" s="46" t="s">
        <v>15</v>
      </c>
      <c r="B171" s="47" t="s">
        <v>524</v>
      </c>
      <c r="C171" s="47" t="s">
        <v>50</v>
      </c>
      <c r="D171" s="47" t="s">
        <v>416</v>
      </c>
      <c r="E171" s="47" t="s">
        <v>16</v>
      </c>
      <c r="F171" s="83">
        <f t="shared" si="50"/>
        <v>100000</v>
      </c>
      <c r="G171" s="83">
        <f t="shared" si="50"/>
        <v>100000</v>
      </c>
      <c r="H171" s="128"/>
    </row>
    <row r="172" spans="1:8" ht="36" outlineLevel="1">
      <c r="A172" s="46" t="s">
        <v>17</v>
      </c>
      <c r="B172" s="47" t="s">
        <v>524</v>
      </c>
      <c r="C172" s="47" t="s">
        <v>50</v>
      </c>
      <c r="D172" s="47" t="s">
        <v>416</v>
      </c>
      <c r="E172" s="47" t="s">
        <v>18</v>
      </c>
      <c r="F172" s="85">
        <v>100000</v>
      </c>
      <c r="G172" s="85">
        <v>100000</v>
      </c>
      <c r="H172" s="128"/>
    </row>
    <row r="173" spans="1:8" outlineLevel="1">
      <c r="A173" s="46" t="s">
        <v>52</v>
      </c>
      <c r="B173" s="47" t="s">
        <v>524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28"/>
    </row>
    <row r="174" spans="1:8" ht="54" outlineLevel="1">
      <c r="A174" s="79" t="s">
        <v>396</v>
      </c>
      <c r="B174" s="62" t="s">
        <v>524</v>
      </c>
      <c r="C174" s="62" t="s">
        <v>53</v>
      </c>
      <c r="D174" s="62" t="s">
        <v>345</v>
      </c>
      <c r="E174" s="62" t="s">
        <v>6</v>
      </c>
      <c r="F174" s="87">
        <f>F175+F179</f>
        <v>620000</v>
      </c>
      <c r="G174" s="87">
        <f>G175+G179</f>
        <v>620000</v>
      </c>
      <c r="H174" s="128"/>
    </row>
    <row r="175" spans="1:8" outlineLevel="1">
      <c r="A175" s="46" t="s">
        <v>393</v>
      </c>
      <c r="B175" s="47" t="s">
        <v>524</v>
      </c>
      <c r="C175" s="47" t="s">
        <v>53</v>
      </c>
      <c r="D175" s="47" t="s">
        <v>346</v>
      </c>
      <c r="E175" s="47" t="s">
        <v>6</v>
      </c>
      <c r="F175" s="83">
        <f>F176</f>
        <v>300000</v>
      </c>
      <c r="G175" s="83">
        <f>G176</f>
        <v>300000</v>
      </c>
      <c r="H175" s="128"/>
    </row>
    <row r="176" spans="1:8" outlineLevel="1">
      <c r="A176" s="46" t="s">
        <v>347</v>
      </c>
      <c r="B176" s="47" t="s">
        <v>524</v>
      </c>
      <c r="C176" s="47" t="s">
        <v>53</v>
      </c>
      <c r="D176" s="47" t="s">
        <v>348</v>
      </c>
      <c r="E176" s="47" t="s">
        <v>6</v>
      </c>
      <c r="F176" s="83">
        <f t="shared" ref="F176:G177" si="51">F177</f>
        <v>300000</v>
      </c>
      <c r="G176" s="83">
        <f t="shared" si="51"/>
        <v>300000</v>
      </c>
      <c r="H176" s="128"/>
    </row>
    <row r="177" spans="1:8" ht="19.5" customHeight="1" outlineLevel="1">
      <c r="A177" s="46" t="s">
        <v>15</v>
      </c>
      <c r="B177" s="47" t="s">
        <v>524</v>
      </c>
      <c r="C177" s="47" t="s">
        <v>53</v>
      </c>
      <c r="D177" s="47" t="s">
        <v>348</v>
      </c>
      <c r="E177" s="47" t="s">
        <v>16</v>
      </c>
      <c r="F177" s="83">
        <f t="shared" si="51"/>
        <v>300000</v>
      </c>
      <c r="G177" s="83">
        <f t="shared" si="51"/>
        <v>300000</v>
      </c>
      <c r="H177" s="128"/>
    </row>
    <row r="178" spans="1:8" ht="36" outlineLevel="2">
      <c r="A178" s="46" t="s">
        <v>17</v>
      </c>
      <c r="B178" s="47" t="s">
        <v>524</v>
      </c>
      <c r="C178" s="47" t="s">
        <v>53</v>
      </c>
      <c r="D178" s="47" t="s">
        <v>348</v>
      </c>
      <c r="E178" s="47" t="s">
        <v>18</v>
      </c>
      <c r="F178" s="85">
        <v>300000</v>
      </c>
      <c r="G178" s="85">
        <v>300000</v>
      </c>
      <c r="H178" s="128"/>
    </row>
    <row r="179" spans="1:8" ht="36" outlineLevel="3">
      <c r="A179" s="49" t="s">
        <v>395</v>
      </c>
      <c r="B179" s="47" t="s">
        <v>524</v>
      </c>
      <c r="C179" s="47" t="s">
        <v>53</v>
      </c>
      <c r="D179" s="47" t="s">
        <v>394</v>
      </c>
      <c r="E179" s="47" t="s">
        <v>6</v>
      </c>
      <c r="F179" s="85">
        <f>F180</f>
        <v>320000</v>
      </c>
      <c r="G179" s="85">
        <f>G180</f>
        <v>320000</v>
      </c>
      <c r="H179" s="128"/>
    </row>
    <row r="180" spans="1:8" outlineLevel="3">
      <c r="A180" s="46" t="s">
        <v>349</v>
      </c>
      <c r="B180" s="47" t="s">
        <v>524</v>
      </c>
      <c r="C180" s="47" t="s">
        <v>53</v>
      </c>
      <c r="D180" s="47" t="s">
        <v>454</v>
      </c>
      <c r="E180" s="47" t="s">
        <v>6</v>
      </c>
      <c r="F180" s="85">
        <f t="shared" ref="F180:G181" si="52">F181</f>
        <v>320000</v>
      </c>
      <c r="G180" s="85">
        <f t="shared" si="52"/>
        <v>320000</v>
      </c>
      <c r="H180" s="128"/>
    </row>
    <row r="181" spans="1:8" ht="21.75" customHeight="1" outlineLevel="3">
      <c r="A181" s="46" t="s">
        <v>15</v>
      </c>
      <c r="B181" s="47" t="s">
        <v>524</v>
      </c>
      <c r="C181" s="47" t="s">
        <v>53</v>
      </c>
      <c r="D181" s="47" t="s">
        <v>454</v>
      </c>
      <c r="E181" s="47" t="s">
        <v>16</v>
      </c>
      <c r="F181" s="85">
        <f t="shared" si="52"/>
        <v>320000</v>
      </c>
      <c r="G181" s="85">
        <f t="shared" si="52"/>
        <v>320000</v>
      </c>
      <c r="H181" s="128"/>
    </row>
    <row r="182" spans="1:8" ht="36" outlineLevel="3">
      <c r="A182" s="46" t="s">
        <v>17</v>
      </c>
      <c r="B182" s="47" t="s">
        <v>524</v>
      </c>
      <c r="C182" s="47" t="s">
        <v>53</v>
      </c>
      <c r="D182" s="47" t="s">
        <v>454</v>
      </c>
      <c r="E182" s="47" t="s">
        <v>18</v>
      </c>
      <c r="F182" s="85">
        <v>320000</v>
      </c>
      <c r="G182" s="85">
        <v>320000</v>
      </c>
      <c r="H182" s="128"/>
    </row>
    <row r="183" spans="1:8" outlineLevel="3">
      <c r="A183" s="79" t="s">
        <v>54</v>
      </c>
      <c r="B183" s="62" t="s">
        <v>524</v>
      </c>
      <c r="C183" s="62" t="s">
        <v>55</v>
      </c>
      <c r="D183" s="62" t="s">
        <v>126</v>
      </c>
      <c r="E183" s="62" t="s">
        <v>6</v>
      </c>
      <c r="F183" s="90">
        <f>F184+F195+F210+F244</f>
        <v>29634370.300000001</v>
      </c>
      <c r="G183" s="90">
        <f>G184+G195+G210+G244</f>
        <v>29634370.300000001</v>
      </c>
      <c r="H183" s="128"/>
    </row>
    <row r="184" spans="1:8" outlineLevel="5">
      <c r="A184" s="46" t="s">
        <v>56</v>
      </c>
      <c r="B184" s="47" t="s">
        <v>524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28"/>
    </row>
    <row r="185" spans="1:8" ht="36" outlineLevel="6">
      <c r="A185" s="79" t="s">
        <v>581</v>
      </c>
      <c r="B185" s="62" t="s">
        <v>524</v>
      </c>
      <c r="C185" s="62" t="s">
        <v>57</v>
      </c>
      <c r="D185" s="62" t="s">
        <v>336</v>
      </c>
      <c r="E185" s="62" t="s">
        <v>6</v>
      </c>
      <c r="F185" s="87">
        <f>F186</f>
        <v>500000</v>
      </c>
      <c r="G185" s="87">
        <f>G186</f>
        <v>500000</v>
      </c>
      <c r="H185" s="128"/>
    </row>
    <row r="186" spans="1:8" ht="36" outlineLevel="7">
      <c r="A186" s="46" t="s">
        <v>350</v>
      </c>
      <c r="B186" s="47" t="s">
        <v>524</v>
      </c>
      <c r="C186" s="47" t="s">
        <v>57</v>
      </c>
      <c r="D186" s="47" t="s">
        <v>337</v>
      </c>
      <c r="E186" s="47" t="s">
        <v>6</v>
      </c>
      <c r="F186" s="85">
        <f t="shared" ref="F186:G188" si="53">F187</f>
        <v>500000</v>
      </c>
      <c r="G186" s="85">
        <f t="shared" si="53"/>
        <v>500000</v>
      </c>
      <c r="H186" s="128"/>
    </row>
    <row r="187" spans="1:8" outlineLevel="5">
      <c r="A187" s="46" t="s">
        <v>351</v>
      </c>
      <c r="B187" s="47" t="s">
        <v>524</v>
      </c>
      <c r="C187" s="47" t="s">
        <v>57</v>
      </c>
      <c r="D187" s="47" t="s">
        <v>352</v>
      </c>
      <c r="E187" s="47" t="s">
        <v>6</v>
      </c>
      <c r="F187" s="85">
        <f t="shared" si="53"/>
        <v>500000</v>
      </c>
      <c r="G187" s="85">
        <f t="shared" si="53"/>
        <v>500000</v>
      </c>
      <c r="H187" s="128"/>
    </row>
    <row r="188" spans="1:8" ht="20.25" customHeight="1" outlineLevel="6">
      <c r="A188" s="46" t="s">
        <v>15</v>
      </c>
      <c r="B188" s="47" t="s">
        <v>524</v>
      </c>
      <c r="C188" s="47" t="s">
        <v>57</v>
      </c>
      <c r="D188" s="47" t="s">
        <v>352</v>
      </c>
      <c r="E188" s="47" t="s">
        <v>16</v>
      </c>
      <c r="F188" s="85">
        <f t="shared" si="53"/>
        <v>500000</v>
      </c>
      <c r="G188" s="85">
        <f t="shared" si="53"/>
        <v>500000</v>
      </c>
      <c r="H188" s="128"/>
    </row>
    <row r="189" spans="1:8" ht="36" customHeight="1" outlineLevel="7">
      <c r="A189" s="46" t="s">
        <v>17</v>
      </c>
      <c r="B189" s="47" t="s">
        <v>524</v>
      </c>
      <c r="C189" s="47" t="s">
        <v>57</v>
      </c>
      <c r="D189" s="47" t="s">
        <v>352</v>
      </c>
      <c r="E189" s="47" t="s">
        <v>18</v>
      </c>
      <c r="F189" s="85">
        <v>500000</v>
      </c>
      <c r="G189" s="83">
        <v>500000</v>
      </c>
      <c r="H189" s="128"/>
    </row>
    <row r="190" spans="1:8" hidden="1" outlineLevel="7">
      <c r="A190" s="46" t="s">
        <v>132</v>
      </c>
      <c r="B190" s="47" t="s">
        <v>524</v>
      </c>
      <c r="C190" s="47" t="s">
        <v>57</v>
      </c>
      <c r="D190" s="47" t="s">
        <v>127</v>
      </c>
      <c r="E190" s="47" t="s">
        <v>6</v>
      </c>
      <c r="F190" s="85">
        <f t="shared" ref="F190:G193" si="54">F191</f>
        <v>0</v>
      </c>
      <c r="G190" s="85">
        <f t="shared" si="54"/>
        <v>0</v>
      </c>
      <c r="H190" s="128"/>
    </row>
    <row r="191" spans="1:8" hidden="1" outlineLevel="7">
      <c r="A191" s="46" t="s">
        <v>278</v>
      </c>
      <c r="B191" s="47" t="s">
        <v>524</v>
      </c>
      <c r="C191" s="47" t="s">
        <v>57</v>
      </c>
      <c r="D191" s="47" t="s">
        <v>277</v>
      </c>
      <c r="E191" s="47" t="s">
        <v>6</v>
      </c>
      <c r="F191" s="85">
        <f t="shared" si="54"/>
        <v>0</v>
      </c>
      <c r="G191" s="85">
        <f t="shared" si="54"/>
        <v>0</v>
      </c>
      <c r="H191" s="128"/>
    </row>
    <row r="192" spans="1:8" ht="54" hidden="1" outlineLevel="7">
      <c r="A192" s="29" t="s">
        <v>388</v>
      </c>
      <c r="B192" s="47" t="s">
        <v>524</v>
      </c>
      <c r="C192" s="47" t="s">
        <v>57</v>
      </c>
      <c r="D192" s="47" t="s">
        <v>531</v>
      </c>
      <c r="E192" s="47" t="s">
        <v>6</v>
      </c>
      <c r="F192" s="85">
        <f t="shared" si="54"/>
        <v>0</v>
      </c>
      <c r="G192" s="85">
        <f t="shared" si="54"/>
        <v>0</v>
      </c>
      <c r="H192" s="128"/>
    </row>
    <row r="193" spans="1:9" ht="21" hidden="1" customHeight="1" outlineLevel="7">
      <c r="A193" s="46" t="s">
        <v>15</v>
      </c>
      <c r="B193" s="47" t="s">
        <v>524</v>
      </c>
      <c r="C193" s="47" t="s">
        <v>57</v>
      </c>
      <c r="D193" s="47" t="s">
        <v>531</v>
      </c>
      <c r="E193" s="47" t="s">
        <v>16</v>
      </c>
      <c r="F193" s="85">
        <f t="shared" si="54"/>
        <v>0</v>
      </c>
      <c r="G193" s="85">
        <f t="shared" si="54"/>
        <v>0</v>
      </c>
      <c r="H193" s="128"/>
    </row>
    <row r="194" spans="1:9" ht="36" hidden="1" outlineLevel="7">
      <c r="A194" s="46" t="s">
        <v>17</v>
      </c>
      <c r="B194" s="47" t="s">
        <v>524</v>
      </c>
      <c r="C194" s="47" t="s">
        <v>57</v>
      </c>
      <c r="D194" s="47" t="s">
        <v>531</v>
      </c>
      <c r="E194" s="47" t="s">
        <v>18</v>
      </c>
      <c r="F194" s="85">
        <v>0</v>
      </c>
      <c r="G194" s="83">
        <v>0</v>
      </c>
      <c r="H194" s="128"/>
    </row>
    <row r="195" spans="1:9" ht="24.75" customHeight="1" outlineLevel="1" collapsed="1">
      <c r="A195" s="46" t="s">
        <v>58</v>
      </c>
      <c r="B195" s="47" t="s">
        <v>524</v>
      </c>
      <c r="C195" s="47" t="s">
        <v>59</v>
      </c>
      <c r="D195" s="47" t="s">
        <v>126</v>
      </c>
      <c r="E195" s="47" t="s">
        <v>6</v>
      </c>
      <c r="F195" s="85">
        <f t="shared" ref="F195:G195" si="55">F196</f>
        <v>2075000</v>
      </c>
      <c r="G195" s="85">
        <f t="shared" si="55"/>
        <v>2075000</v>
      </c>
      <c r="H195" s="128"/>
    </row>
    <row r="196" spans="1:9" ht="41.25" customHeight="1" outlineLevel="2">
      <c r="A196" s="79" t="s">
        <v>353</v>
      </c>
      <c r="B196" s="62" t="s">
        <v>524</v>
      </c>
      <c r="C196" s="62" t="s">
        <v>59</v>
      </c>
      <c r="D196" s="62" t="s">
        <v>134</v>
      </c>
      <c r="E196" s="62" t="s">
        <v>6</v>
      </c>
      <c r="F196" s="87">
        <f>F197</f>
        <v>2075000</v>
      </c>
      <c r="G196" s="87">
        <f>G197</f>
        <v>2075000</v>
      </c>
      <c r="H196" s="175"/>
      <c r="I196" s="175"/>
    </row>
    <row r="197" spans="1:9" ht="36" customHeight="1" outlineLevel="3">
      <c r="A197" s="46" t="s">
        <v>354</v>
      </c>
      <c r="B197" s="47" t="s">
        <v>524</v>
      </c>
      <c r="C197" s="47" t="s">
        <v>59</v>
      </c>
      <c r="D197" s="47" t="s">
        <v>355</v>
      </c>
      <c r="E197" s="47" t="s">
        <v>6</v>
      </c>
      <c r="F197" s="85">
        <f>F198+F201+F204+F207</f>
        <v>2075000</v>
      </c>
      <c r="G197" s="140">
        <f>G198+G201+G204+G207</f>
        <v>2075000</v>
      </c>
      <c r="H197" s="175"/>
      <c r="I197" s="175"/>
    </row>
    <row r="198" spans="1:9" ht="72" outlineLevel="5">
      <c r="A198" s="50" t="s">
        <v>60</v>
      </c>
      <c r="B198" s="47" t="s">
        <v>524</v>
      </c>
      <c r="C198" s="47" t="s">
        <v>59</v>
      </c>
      <c r="D198" s="47" t="s">
        <v>356</v>
      </c>
      <c r="E198" s="47" t="s">
        <v>6</v>
      </c>
      <c r="F198" s="85">
        <f>F199</f>
        <v>1000000</v>
      </c>
      <c r="G198" s="85">
        <f>G199</f>
        <v>1000000</v>
      </c>
      <c r="H198" s="128"/>
    </row>
    <row r="199" spans="1:9" ht="20.25" customHeight="1" outlineLevel="6">
      <c r="A199" s="46" t="s">
        <v>15</v>
      </c>
      <c r="B199" s="47" t="s">
        <v>524</v>
      </c>
      <c r="C199" s="47" t="s">
        <v>59</v>
      </c>
      <c r="D199" s="47" t="s">
        <v>356</v>
      </c>
      <c r="E199" s="47" t="s">
        <v>16</v>
      </c>
      <c r="F199" s="85">
        <f t="shared" ref="F199:G199" si="56">F200</f>
        <v>1000000</v>
      </c>
      <c r="G199" s="85">
        <f t="shared" si="56"/>
        <v>1000000</v>
      </c>
      <c r="H199" s="128"/>
    </row>
    <row r="200" spans="1:9" ht="36" outlineLevel="7">
      <c r="A200" s="46" t="s">
        <v>17</v>
      </c>
      <c r="B200" s="47" t="s">
        <v>524</v>
      </c>
      <c r="C200" s="47" t="s">
        <v>59</v>
      </c>
      <c r="D200" s="47" t="s">
        <v>356</v>
      </c>
      <c r="E200" s="47" t="s">
        <v>18</v>
      </c>
      <c r="F200" s="85">
        <v>1000000</v>
      </c>
      <c r="G200" s="83">
        <v>1000000</v>
      </c>
      <c r="H200" s="128"/>
    </row>
    <row r="201" spans="1:9" ht="36" outlineLevel="3">
      <c r="A201" s="46" t="s">
        <v>251</v>
      </c>
      <c r="B201" s="47" t="s">
        <v>524</v>
      </c>
      <c r="C201" s="47" t="s">
        <v>59</v>
      </c>
      <c r="D201" s="47" t="s">
        <v>357</v>
      </c>
      <c r="E201" s="47" t="s">
        <v>6</v>
      </c>
      <c r="F201" s="83">
        <f t="shared" ref="F201:G202" si="57">F202</f>
        <v>500000</v>
      </c>
      <c r="G201" s="83">
        <f t="shared" si="57"/>
        <v>500000</v>
      </c>
      <c r="H201" s="128"/>
    </row>
    <row r="202" spans="1:9" outlineLevel="7">
      <c r="A202" s="46" t="s">
        <v>19</v>
      </c>
      <c r="B202" s="47" t="s">
        <v>524</v>
      </c>
      <c r="C202" s="47" t="s">
        <v>59</v>
      </c>
      <c r="D202" s="47" t="s">
        <v>357</v>
      </c>
      <c r="E202" s="47" t="s">
        <v>20</v>
      </c>
      <c r="F202" s="83">
        <f t="shared" si="57"/>
        <v>500000</v>
      </c>
      <c r="G202" s="83">
        <f t="shared" si="57"/>
        <v>500000</v>
      </c>
      <c r="H202" s="128"/>
    </row>
    <row r="203" spans="1:9" ht="36" outlineLevel="7">
      <c r="A203" s="46" t="s">
        <v>47</v>
      </c>
      <c r="B203" s="47" t="s">
        <v>524</v>
      </c>
      <c r="C203" s="47" t="s">
        <v>59</v>
      </c>
      <c r="D203" s="47" t="s">
        <v>357</v>
      </c>
      <c r="E203" s="47" t="s">
        <v>48</v>
      </c>
      <c r="F203" s="85">
        <v>500000</v>
      </c>
      <c r="G203" s="85">
        <v>500000</v>
      </c>
      <c r="H203" s="128"/>
    </row>
    <row r="204" spans="1:9" ht="36" outlineLevel="7">
      <c r="A204" s="46" t="s">
        <v>263</v>
      </c>
      <c r="B204" s="47" t="s">
        <v>524</v>
      </c>
      <c r="C204" s="47" t="s">
        <v>59</v>
      </c>
      <c r="D204" s="47" t="s">
        <v>358</v>
      </c>
      <c r="E204" s="47" t="s">
        <v>6</v>
      </c>
      <c r="F204" s="83">
        <f t="shared" ref="F204:G205" si="58">F205</f>
        <v>500000</v>
      </c>
      <c r="G204" s="83">
        <f t="shared" si="58"/>
        <v>500000</v>
      </c>
      <c r="H204" s="128"/>
    </row>
    <row r="205" spans="1:9" outlineLevel="5">
      <c r="A205" s="46" t="s">
        <v>19</v>
      </c>
      <c r="B205" s="47" t="s">
        <v>524</v>
      </c>
      <c r="C205" s="47" t="s">
        <v>59</v>
      </c>
      <c r="D205" s="47" t="s">
        <v>358</v>
      </c>
      <c r="E205" s="47" t="s">
        <v>20</v>
      </c>
      <c r="F205" s="83">
        <f t="shared" si="58"/>
        <v>500000</v>
      </c>
      <c r="G205" s="83">
        <f t="shared" si="58"/>
        <v>500000</v>
      </c>
      <c r="H205" s="128"/>
    </row>
    <row r="206" spans="1:9" ht="36" outlineLevel="6">
      <c r="A206" s="46" t="s">
        <v>47</v>
      </c>
      <c r="B206" s="47" t="s">
        <v>524</v>
      </c>
      <c r="C206" s="47" t="s">
        <v>59</v>
      </c>
      <c r="D206" s="47" t="s">
        <v>358</v>
      </c>
      <c r="E206" s="47" t="s">
        <v>48</v>
      </c>
      <c r="F206" s="85">
        <v>500000</v>
      </c>
      <c r="G206" s="85">
        <v>500000</v>
      </c>
      <c r="H206" s="128"/>
    </row>
    <row r="207" spans="1:9" ht="54" outlineLevel="7">
      <c r="A207" s="46" t="s">
        <v>264</v>
      </c>
      <c r="B207" s="47" t="s">
        <v>524</v>
      </c>
      <c r="C207" s="47" t="s">
        <v>59</v>
      </c>
      <c r="D207" s="47" t="s">
        <v>398</v>
      </c>
      <c r="E207" s="47" t="s">
        <v>6</v>
      </c>
      <c r="F207" s="85">
        <f>F208</f>
        <v>75000</v>
      </c>
      <c r="G207" s="85">
        <f>G208</f>
        <v>75000</v>
      </c>
      <c r="H207" s="128"/>
    </row>
    <row r="208" spans="1:9" ht="21" customHeight="1" outlineLevel="7">
      <c r="A208" s="46" t="s">
        <v>15</v>
      </c>
      <c r="B208" s="47" t="s">
        <v>524</v>
      </c>
      <c r="C208" s="47" t="s">
        <v>59</v>
      </c>
      <c r="D208" s="47" t="s">
        <v>398</v>
      </c>
      <c r="E208" s="47" t="s">
        <v>16</v>
      </c>
      <c r="F208" s="85">
        <f>F209</f>
        <v>75000</v>
      </c>
      <c r="G208" s="85">
        <f>G209</f>
        <v>75000</v>
      </c>
      <c r="H208" s="128"/>
    </row>
    <row r="209" spans="1:8" ht="36" outlineLevel="7">
      <c r="A209" s="46" t="s">
        <v>17</v>
      </c>
      <c r="B209" s="47" t="s">
        <v>524</v>
      </c>
      <c r="C209" s="47" t="s">
        <v>59</v>
      </c>
      <c r="D209" s="47" t="s">
        <v>398</v>
      </c>
      <c r="E209" s="47" t="s">
        <v>18</v>
      </c>
      <c r="F209" s="85">
        <v>75000</v>
      </c>
      <c r="G209" s="85">
        <v>75000</v>
      </c>
      <c r="H209" s="128"/>
    </row>
    <row r="210" spans="1:8" outlineLevel="7">
      <c r="A210" s="46" t="s">
        <v>61</v>
      </c>
      <c r="B210" s="47" t="s">
        <v>524</v>
      </c>
      <c r="C210" s="47" t="s">
        <v>62</v>
      </c>
      <c r="D210" s="47" t="s">
        <v>126</v>
      </c>
      <c r="E210" s="47" t="s">
        <v>6</v>
      </c>
      <c r="F210" s="85">
        <f>F211+F219+F230</f>
        <v>26909370.300000001</v>
      </c>
      <c r="G210" s="85">
        <f>G211+G219+G230</f>
        <v>26909370.300000001</v>
      </c>
      <c r="H210" s="128"/>
    </row>
    <row r="211" spans="1:8" ht="37.5" customHeight="1" outlineLevel="7">
      <c r="A211" s="79" t="s">
        <v>353</v>
      </c>
      <c r="B211" s="47" t="s">
        <v>524</v>
      </c>
      <c r="C211" s="62" t="s">
        <v>62</v>
      </c>
      <c r="D211" s="62" t="s">
        <v>134</v>
      </c>
      <c r="E211" s="62" t="s">
        <v>6</v>
      </c>
      <c r="F211" s="85">
        <f>F212</f>
        <v>550000</v>
      </c>
      <c r="G211" s="85">
        <f>G212</f>
        <v>550000</v>
      </c>
      <c r="H211" s="128"/>
    </row>
    <row r="212" spans="1:8" outlineLevel="7">
      <c r="A212" s="46" t="s">
        <v>359</v>
      </c>
      <c r="B212" s="47" t="s">
        <v>524</v>
      </c>
      <c r="C212" s="47" t="s">
        <v>62</v>
      </c>
      <c r="D212" s="47" t="s">
        <v>233</v>
      </c>
      <c r="E212" s="47" t="s">
        <v>6</v>
      </c>
      <c r="F212" s="85">
        <f>F213+F216</f>
        <v>550000</v>
      </c>
      <c r="G212" s="85">
        <f>G213+G216</f>
        <v>550000</v>
      </c>
      <c r="H212" s="129"/>
    </row>
    <row r="213" spans="1:8" outlineLevel="7">
      <c r="A213" s="46" t="s">
        <v>365</v>
      </c>
      <c r="B213" s="47" t="s">
        <v>524</v>
      </c>
      <c r="C213" s="47" t="s">
        <v>62</v>
      </c>
      <c r="D213" s="47" t="s">
        <v>481</v>
      </c>
      <c r="E213" s="47" t="s">
        <v>6</v>
      </c>
      <c r="F213" s="85">
        <f>F214</f>
        <v>200000</v>
      </c>
      <c r="G213" s="85">
        <f>G214</f>
        <v>200000</v>
      </c>
      <c r="H213" s="129"/>
    </row>
    <row r="214" spans="1:8" ht="20.25" customHeight="1" outlineLevel="7">
      <c r="A214" s="48" t="s">
        <v>15</v>
      </c>
      <c r="B214" s="47" t="s">
        <v>524</v>
      </c>
      <c r="C214" s="47" t="s">
        <v>62</v>
      </c>
      <c r="D214" s="47" t="s">
        <v>481</v>
      </c>
      <c r="E214" s="47" t="s">
        <v>16</v>
      </c>
      <c r="F214" s="85">
        <f>F215</f>
        <v>200000</v>
      </c>
      <c r="G214" s="85">
        <f>G215</f>
        <v>200000</v>
      </c>
      <c r="H214" s="129"/>
    </row>
    <row r="215" spans="1:8" ht="36" outlineLevel="7">
      <c r="A215" s="48" t="s">
        <v>17</v>
      </c>
      <c r="B215" s="47" t="s">
        <v>524</v>
      </c>
      <c r="C215" s="47" t="s">
        <v>62</v>
      </c>
      <c r="D215" s="47" t="s">
        <v>481</v>
      </c>
      <c r="E215" s="47" t="s">
        <v>18</v>
      </c>
      <c r="F215" s="85">
        <v>200000</v>
      </c>
      <c r="G215" s="85">
        <v>200000</v>
      </c>
      <c r="H215" s="129"/>
    </row>
    <row r="216" spans="1:8" ht="18.75" customHeight="1" outlineLevel="7">
      <c r="A216" s="50" t="s">
        <v>63</v>
      </c>
      <c r="B216" s="47" t="s">
        <v>524</v>
      </c>
      <c r="C216" s="47" t="s">
        <v>62</v>
      </c>
      <c r="D216" s="47" t="s">
        <v>360</v>
      </c>
      <c r="E216" s="47" t="s">
        <v>6</v>
      </c>
      <c r="F216" s="85">
        <f t="shared" ref="F216:G217" si="59">F217</f>
        <v>350000</v>
      </c>
      <c r="G216" s="85">
        <f t="shared" si="59"/>
        <v>350000</v>
      </c>
      <c r="H216" s="128"/>
    </row>
    <row r="217" spans="1:8" ht="19.5" customHeight="1" outlineLevel="7">
      <c r="A217" s="46" t="s">
        <v>15</v>
      </c>
      <c r="B217" s="47" t="s">
        <v>524</v>
      </c>
      <c r="C217" s="47" t="s">
        <v>62</v>
      </c>
      <c r="D217" s="47" t="s">
        <v>360</v>
      </c>
      <c r="E217" s="47" t="s">
        <v>16</v>
      </c>
      <c r="F217" s="85">
        <f t="shared" si="59"/>
        <v>350000</v>
      </c>
      <c r="G217" s="85">
        <f t="shared" si="59"/>
        <v>350000</v>
      </c>
      <c r="H217" s="128"/>
    </row>
    <row r="218" spans="1:8" ht="36" outlineLevel="1">
      <c r="A218" s="46" t="s">
        <v>17</v>
      </c>
      <c r="B218" s="47" t="s">
        <v>524</v>
      </c>
      <c r="C218" s="47" t="s">
        <v>62</v>
      </c>
      <c r="D218" s="47" t="s">
        <v>360</v>
      </c>
      <c r="E218" s="47" t="s">
        <v>18</v>
      </c>
      <c r="F218" s="85">
        <v>350000</v>
      </c>
      <c r="G218" s="83">
        <v>350000</v>
      </c>
      <c r="H218" s="128"/>
    </row>
    <row r="219" spans="1:8" ht="36" outlineLevel="1">
      <c r="A219" s="79" t="s">
        <v>532</v>
      </c>
      <c r="B219" s="62" t="s">
        <v>524</v>
      </c>
      <c r="C219" s="62" t="s">
        <v>62</v>
      </c>
      <c r="D219" s="62" t="s">
        <v>533</v>
      </c>
      <c r="E219" s="62" t="s">
        <v>6</v>
      </c>
      <c r="F219" s="85">
        <f>F220</f>
        <v>6000000</v>
      </c>
      <c r="G219" s="85">
        <f>G220</f>
        <v>6000000</v>
      </c>
      <c r="H219" s="128"/>
    </row>
    <row r="220" spans="1:8" ht="36" outlineLevel="1">
      <c r="A220" s="46" t="s">
        <v>534</v>
      </c>
      <c r="B220" s="47" t="s">
        <v>524</v>
      </c>
      <c r="C220" s="47" t="s">
        <v>62</v>
      </c>
      <c r="D220" s="47" t="s">
        <v>535</v>
      </c>
      <c r="E220" s="47" t="s">
        <v>6</v>
      </c>
      <c r="F220" s="85">
        <f>F221+F224+F227</f>
        <v>6000000</v>
      </c>
      <c r="G220" s="85">
        <f>G221+G224+G227</f>
        <v>6000000</v>
      </c>
      <c r="H220" s="128"/>
    </row>
    <row r="221" spans="1:8" ht="54" outlineLevel="1">
      <c r="A221" s="46" t="s">
        <v>536</v>
      </c>
      <c r="B221" s="47" t="s">
        <v>524</v>
      </c>
      <c r="C221" s="47" t="s">
        <v>62</v>
      </c>
      <c r="D221" s="47" t="s">
        <v>537</v>
      </c>
      <c r="E221" s="47" t="s">
        <v>6</v>
      </c>
      <c r="F221" s="85">
        <f>F222</f>
        <v>2000000</v>
      </c>
      <c r="G221" s="85">
        <f>G222</f>
        <v>2000000</v>
      </c>
      <c r="H221" s="128"/>
    </row>
    <row r="222" spans="1:8" ht="19.5" customHeight="1" outlineLevel="1">
      <c r="A222" s="46" t="s">
        <v>15</v>
      </c>
      <c r="B222" s="47" t="s">
        <v>524</v>
      </c>
      <c r="C222" s="47" t="s">
        <v>62</v>
      </c>
      <c r="D222" s="47" t="s">
        <v>537</v>
      </c>
      <c r="E222" s="47" t="s">
        <v>16</v>
      </c>
      <c r="F222" s="85">
        <f>F223</f>
        <v>2000000</v>
      </c>
      <c r="G222" s="85">
        <f>G223</f>
        <v>2000000</v>
      </c>
      <c r="H222" s="128"/>
    </row>
    <row r="223" spans="1:8" ht="36" outlineLevel="1">
      <c r="A223" s="46" t="s">
        <v>17</v>
      </c>
      <c r="B223" s="47" t="s">
        <v>524</v>
      </c>
      <c r="C223" s="47" t="s">
        <v>62</v>
      </c>
      <c r="D223" s="47" t="s">
        <v>537</v>
      </c>
      <c r="E223" s="47" t="s">
        <v>18</v>
      </c>
      <c r="F223" s="85">
        <v>2000000</v>
      </c>
      <c r="G223" s="83">
        <v>2000000</v>
      </c>
      <c r="H223" s="128"/>
    </row>
    <row r="224" spans="1:8" ht="36" outlineLevel="1">
      <c r="A224" s="46" t="s">
        <v>538</v>
      </c>
      <c r="B224" s="47" t="s">
        <v>524</v>
      </c>
      <c r="C224" s="47" t="s">
        <v>62</v>
      </c>
      <c r="D224" s="47" t="s">
        <v>539</v>
      </c>
      <c r="E224" s="47" t="s">
        <v>6</v>
      </c>
      <c r="F224" s="85">
        <f>F225</f>
        <v>1500000</v>
      </c>
      <c r="G224" s="85">
        <f>G225</f>
        <v>1500000</v>
      </c>
      <c r="H224" s="128"/>
    </row>
    <row r="225" spans="1:8" ht="21" customHeight="1" outlineLevel="1">
      <c r="A225" s="46" t="s">
        <v>15</v>
      </c>
      <c r="B225" s="47" t="s">
        <v>524</v>
      </c>
      <c r="C225" s="47" t="s">
        <v>62</v>
      </c>
      <c r="D225" s="47" t="s">
        <v>539</v>
      </c>
      <c r="E225" s="47" t="s">
        <v>16</v>
      </c>
      <c r="F225" s="85">
        <f>F226</f>
        <v>1500000</v>
      </c>
      <c r="G225" s="85">
        <f>G226</f>
        <v>1500000</v>
      </c>
      <c r="H225" s="128"/>
    </row>
    <row r="226" spans="1:8" ht="36" outlineLevel="1">
      <c r="A226" s="46" t="s">
        <v>17</v>
      </c>
      <c r="B226" s="47" t="s">
        <v>524</v>
      </c>
      <c r="C226" s="47" t="s">
        <v>62</v>
      </c>
      <c r="D226" s="47" t="s">
        <v>539</v>
      </c>
      <c r="E226" s="47" t="s">
        <v>18</v>
      </c>
      <c r="F226" s="85">
        <v>1500000</v>
      </c>
      <c r="G226" s="83">
        <v>1500000</v>
      </c>
      <c r="H226" s="128"/>
    </row>
    <row r="227" spans="1:8" ht="21" customHeight="1" outlineLevel="1">
      <c r="A227" s="46" t="s">
        <v>540</v>
      </c>
      <c r="B227" s="47" t="s">
        <v>524</v>
      </c>
      <c r="C227" s="47" t="s">
        <v>62</v>
      </c>
      <c r="D227" s="47" t="s">
        <v>541</v>
      </c>
      <c r="E227" s="47" t="s">
        <v>6</v>
      </c>
      <c r="F227" s="85">
        <f>F228</f>
        <v>2500000</v>
      </c>
      <c r="G227" s="85">
        <f>G228</f>
        <v>2500000</v>
      </c>
      <c r="H227" s="128"/>
    </row>
    <row r="228" spans="1:8" ht="21.75" customHeight="1" outlineLevel="1">
      <c r="A228" s="46" t="s">
        <v>15</v>
      </c>
      <c r="B228" s="47" t="s">
        <v>524</v>
      </c>
      <c r="C228" s="47" t="s">
        <v>62</v>
      </c>
      <c r="D228" s="47" t="s">
        <v>541</v>
      </c>
      <c r="E228" s="47" t="s">
        <v>16</v>
      </c>
      <c r="F228" s="85">
        <f>F229</f>
        <v>2500000</v>
      </c>
      <c r="G228" s="85">
        <f>G229</f>
        <v>2500000</v>
      </c>
      <c r="H228" s="128"/>
    </row>
    <row r="229" spans="1:8" ht="36" outlineLevel="1">
      <c r="A229" s="46" t="s">
        <v>17</v>
      </c>
      <c r="B229" s="47" t="s">
        <v>524</v>
      </c>
      <c r="C229" s="47" t="s">
        <v>62</v>
      </c>
      <c r="D229" s="47" t="s">
        <v>541</v>
      </c>
      <c r="E229" s="47" t="s">
        <v>18</v>
      </c>
      <c r="F229" s="85">
        <v>2500000</v>
      </c>
      <c r="G229" s="83">
        <v>2500000</v>
      </c>
      <c r="H229" s="128"/>
    </row>
    <row r="230" spans="1:8" ht="37.5" customHeight="1" outlineLevel="1">
      <c r="A230" s="79" t="s">
        <v>542</v>
      </c>
      <c r="B230" s="62" t="s">
        <v>524</v>
      </c>
      <c r="C230" s="62" t="s">
        <v>62</v>
      </c>
      <c r="D230" s="62" t="s">
        <v>543</v>
      </c>
      <c r="E230" s="62" t="s">
        <v>6</v>
      </c>
      <c r="F230" s="85">
        <f>F231+F236</f>
        <v>20359370.300000001</v>
      </c>
      <c r="G230" s="85">
        <f>G231+G236</f>
        <v>20359370.300000001</v>
      </c>
      <c r="H230" s="128"/>
    </row>
    <row r="231" spans="1:8" ht="37.5" customHeight="1" outlineLevel="1">
      <c r="A231" s="79" t="s">
        <v>584</v>
      </c>
      <c r="B231" s="62" t="s">
        <v>524</v>
      </c>
      <c r="C231" s="62" t="s">
        <v>62</v>
      </c>
      <c r="D231" s="62" t="s">
        <v>585</v>
      </c>
      <c r="E231" s="62" t="s">
        <v>6</v>
      </c>
      <c r="F231" s="85">
        <f t="shared" ref="F231:G234" si="60">F232</f>
        <v>7018314.5599999996</v>
      </c>
      <c r="G231" s="85">
        <f t="shared" si="60"/>
        <v>7018314.5599999996</v>
      </c>
      <c r="H231" s="128"/>
    </row>
    <row r="232" spans="1:8" ht="20.25" customHeight="1" outlineLevel="1">
      <c r="A232" s="46" t="s">
        <v>583</v>
      </c>
      <c r="B232" s="47" t="s">
        <v>524</v>
      </c>
      <c r="C232" s="47" t="s">
        <v>62</v>
      </c>
      <c r="D232" s="47" t="s">
        <v>586</v>
      </c>
      <c r="E232" s="47" t="s">
        <v>6</v>
      </c>
      <c r="F232" s="85">
        <f t="shared" si="60"/>
        <v>7018314.5599999996</v>
      </c>
      <c r="G232" s="85">
        <f t="shared" si="60"/>
        <v>7018314.5599999996</v>
      </c>
      <c r="H232" s="128"/>
    </row>
    <row r="233" spans="1:8" ht="20.25" customHeight="1" outlineLevel="1">
      <c r="A233" s="46" t="s">
        <v>582</v>
      </c>
      <c r="B233" s="47" t="s">
        <v>524</v>
      </c>
      <c r="C233" s="47" t="s">
        <v>62</v>
      </c>
      <c r="D233" s="47" t="s">
        <v>587</v>
      </c>
      <c r="E233" s="47" t="s">
        <v>6</v>
      </c>
      <c r="F233" s="85">
        <f t="shared" si="60"/>
        <v>7018314.5599999996</v>
      </c>
      <c r="G233" s="85">
        <f t="shared" si="60"/>
        <v>7018314.5599999996</v>
      </c>
      <c r="H233" s="128"/>
    </row>
    <row r="234" spans="1:8" ht="21" customHeight="1" outlineLevel="1">
      <c r="A234" s="46" t="s">
        <v>15</v>
      </c>
      <c r="B234" s="47" t="s">
        <v>524</v>
      </c>
      <c r="C234" s="47" t="s">
        <v>62</v>
      </c>
      <c r="D234" s="47" t="s">
        <v>587</v>
      </c>
      <c r="E234" s="47" t="s">
        <v>16</v>
      </c>
      <c r="F234" s="85">
        <f t="shared" si="60"/>
        <v>7018314.5599999996</v>
      </c>
      <c r="G234" s="85">
        <f t="shared" si="60"/>
        <v>7018314.5599999996</v>
      </c>
      <c r="H234" s="128"/>
    </row>
    <row r="235" spans="1:8" ht="20.25" customHeight="1" outlineLevel="1">
      <c r="A235" s="46" t="s">
        <v>17</v>
      </c>
      <c r="B235" s="47" t="s">
        <v>524</v>
      </c>
      <c r="C235" s="47" t="s">
        <v>62</v>
      </c>
      <c r="D235" s="47" t="s">
        <v>587</v>
      </c>
      <c r="E235" s="47" t="s">
        <v>18</v>
      </c>
      <c r="F235" s="85">
        <v>7018314.5599999996</v>
      </c>
      <c r="G235" s="85">
        <v>7018314.5599999996</v>
      </c>
      <c r="H235" s="128"/>
    </row>
    <row r="236" spans="1:8" ht="36" outlineLevel="1">
      <c r="A236" s="149" t="s">
        <v>588</v>
      </c>
      <c r="B236" s="47" t="s">
        <v>524</v>
      </c>
      <c r="C236" s="47" t="s">
        <v>62</v>
      </c>
      <c r="D236" s="62" t="s">
        <v>590</v>
      </c>
      <c r="E236" s="62" t="s">
        <v>6</v>
      </c>
      <c r="F236" s="85">
        <f t="shared" ref="F236:G242" si="61">F237</f>
        <v>13341055.74</v>
      </c>
      <c r="G236" s="85">
        <f t="shared" si="61"/>
        <v>13341055.74</v>
      </c>
      <c r="H236" s="128"/>
    </row>
    <row r="237" spans="1:8" ht="36" outlineLevel="1">
      <c r="A237" s="149" t="s">
        <v>589</v>
      </c>
      <c r="B237" s="47" t="s">
        <v>524</v>
      </c>
      <c r="C237" s="47" t="s">
        <v>62</v>
      </c>
      <c r="D237" s="62" t="s">
        <v>591</v>
      </c>
      <c r="E237" s="62" t="s">
        <v>6</v>
      </c>
      <c r="F237" s="85">
        <f>F238+F241</f>
        <v>13341055.74</v>
      </c>
      <c r="G237" s="85">
        <f>G238+G241</f>
        <v>13341055.74</v>
      </c>
      <c r="H237" s="128"/>
    </row>
    <row r="238" spans="1:8" ht="54" outlineLevel="1">
      <c r="A238" s="48" t="s">
        <v>599</v>
      </c>
      <c r="B238" s="47" t="s">
        <v>524</v>
      </c>
      <c r="C238" s="47" t="s">
        <v>62</v>
      </c>
      <c r="D238" s="47" t="s">
        <v>611</v>
      </c>
      <c r="E238" s="47" t="s">
        <v>6</v>
      </c>
      <c r="F238" s="85">
        <f>F239</f>
        <v>13041055.74</v>
      </c>
      <c r="G238" s="85">
        <f>G239</f>
        <v>13041055.74</v>
      </c>
      <c r="H238" s="128"/>
    </row>
    <row r="239" spans="1:8" ht="21" customHeight="1" outlineLevel="1">
      <c r="A239" s="46" t="s">
        <v>15</v>
      </c>
      <c r="B239" s="47" t="s">
        <v>524</v>
      </c>
      <c r="C239" s="47" t="s">
        <v>62</v>
      </c>
      <c r="D239" s="47" t="s">
        <v>611</v>
      </c>
      <c r="E239" s="47" t="s">
        <v>16</v>
      </c>
      <c r="F239" s="85">
        <f>F240</f>
        <v>13041055.74</v>
      </c>
      <c r="G239" s="85">
        <f>G240</f>
        <v>13041055.74</v>
      </c>
      <c r="H239" s="128"/>
    </row>
    <row r="240" spans="1:8" ht="36" outlineLevel="1">
      <c r="A240" s="46" t="s">
        <v>17</v>
      </c>
      <c r="B240" s="47" t="s">
        <v>524</v>
      </c>
      <c r="C240" s="47" t="s">
        <v>62</v>
      </c>
      <c r="D240" s="47" t="s">
        <v>611</v>
      </c>
      <c r="E240" s="47" t="s">
        <v>18</v>
      </c>
      <c r="F240" s="85">
        <v>13041055.74</v>
      </c>
      <c r="G240" s="85">
        <v>13041055.74</v>
      </c>
      <c r="H240" s="128"/>
    </row>
    <row r="241" spans="1:8" ht="39.75" customHeight="1" outlineLevel="1">
      <c r="A241" s="48" t="s">
        <v>593</v>
      </c>
      <c r="B241" s="47" t="s">
        <v>524</v>
      </c>
      <c r="C241" s="47" t="s">
        <v>62</v>
      </c>
      <c r="D241" s="47" t="s">
        <v>592</v>
      </c>
      <c r="E241" s="47" t="s">
        <v>6</v>
      </c>
      <c r="F241" s="85">
        <f t="shared" si="61"/>
        <v>300000</v>
      </c>
      <c r="G241" s="85">
        <f t="shared" si="61"/>
        <v>300000</v>
      </c>
      <c r="H241" s="128"/>
    </row>
    <row r="242" spans="1:8" ht="21.75" customHeight="1" outlineLevel="1">
      <c r="A242" s="46" t="s">
        <v>15</v>
      </c>
      <c r="B242" s="47" t="s">
        <v>524</v>
      </c>
      <c r="C242" s="47" t="s">
        <v>62</v>
      </c>
      <c r="D242" s="47" t="s">
        <v>592</v>
      </c>
      <c r="E242" s="47" t="s">
        <v>16</v>
      </c>
      <c r="F242" s="85">
        <f t="shared" si="61"/>
        <v>300000</v>
      </c>
      <c r="G242" s="85">
        <f t="shared" si="61"/>
        <v>300000</v>
      </c>
      <c r="H242" s="128"/>
    </row>
    <row r="243" spans="1:8" ht="39.75" customHeight="1" outlineLevel="1">
      <c r="A243" s="46" t="s">
        <v>17</v>
      </c>
      <c r="B243" s="47" t="s">
        <v>524</v>
      </c>
      <c r="C243" s="47" t="s">
        <v>62</v>
      </c>
      <c r="D243" s="47" t="s">
        <v>592</v>
      </c>
      <c r="E243" s="47" t="s">
        <v>18</v>
      </c>
      <c r="F243" s="85">
        <v>300000</v>
      </c>
      <c r="G243" s="83">
        <v>300000</v>
      </c>
      <c r="H243" s="128"/>
    </row>
    <row r="244" spans="1:8" outlineLevel="7">
      <c r="A244" s="46" t="s">
        <v>295</v>
      </c>
      <c r="B244" s="47" t="s">
        <v>524</v>
      </c>
      <c r="C244" s="47" t="s">
        <v>296</v>
      </c>
      <c r="D244" s="47" t="s">
        <v>126</v>
      </c>
      <c r="E244" s="47" t="s">
        <v>6</v>
      </c>
      <c r="F244" s="83">
        <f t="shared" ref="F244:G244" si="62">F245</f>
        <v>150000</v>
      </c>
      <c r="G244" s="83">
        <f t="shared" si="62"/>
        <v>150000</v>
      </c>
      <c r="H244" s="128"/>
    </row>
    <row r="245" spans="1:8" ht="38.25" customHeight="1" outlineLevel="7">
      <c r="A245" s="79" t="s">
        <v>433</v>
      </c>
      <c r="B245" s="62" t="s">
        <v>524</v>
      </c>
      <c r="C245" s="62" t="s">
        <v>296</v>
      </c>
      <c r="D245" s="62" t="s">
        <v>134</v>
      </c>
      <c r="E245" s="62" t="s">
        <v>6</v>
      </c>
      <c r="F245" s="88">
        <f>F246</f>
        <v>150000</v>
      </c>
      <c r="G245" s="88">
        <f>G246</f>
        <v>150000</v>
      </c>
      <c r="H245" s="128"/>
    </row>
    <row r="246" spans="1:8" ht="36" outlineLevel="7">
      <c r="A246" s="46" t="s">
        <v>361</v>
      </c>
      <c r="B246" s="47" t="s">
        <v>524</v>
      </c>
      <c r="C246" s="47" t="s">
        <v>296</v>
      </c>
      <c r="D246" s="47" t="s">
        <v>355</v>
      </c>
      <c r="E246" s="47" t="s">
        <v>6</v>
      </c>
      <c r="F246" s="83">
        <f>F247</f>
        <v>150000</v>
      </c>
      <c r="G246" s="83">
        <f>G247</f>
        <v>150000</v>
      </c>
      <c r="H246" s="128"/>
    </row>
    <row r="247" spans="1:8" ht="36" outlineLevel="7">
      <c r="A247" s="46" t="s">
        <v>309</v>
      </c>
      <c r="B247" s="47" t="s">
        <v>524</v>
      </c>
      <c r="C247" s="47" t="s">
        <v>296</v>
      </c>
      <c r="D247" s="47" t="s">
        <v>362</v>
      </c>
      <c r="E247" s="47" t="s">
        <v>6</v>
      </c>
      <c r="F247" s="83">
        <f t="shared" ref="F247:G248" si="63">F248</f>
        <v>150000</v>
      </c>
      <c r="G247" s="83">
        <f t="shared" si="63"/>
        <v>150000</v>
      </c>
      <c r="H247" s="128"/>
    </row>
    <row r="248" spans="1:8" outlineLevel="7">
      <c r="A248" s="46" t="s">
        <v>19</v>
      </c>
      <c r="B248" s="47" t="s">
        <v>524</v>
      </c>
      <c r="C248" s="47" t="s">
        <v>296</v>
      </c>
      <c r="D248" s="47" t="s">
        <v>362</v>
      </c>
      <c r="E248" s="47" t="s">
        <v>20</v>
      </c>
      <c r="F248" s="83">
        <f t="shared" si="63"/>
        <v>150000</v>
      </c>
      <c r="G248" s="83">
        <f t="shared" si="63"/>
        <v>150000</v>
      </c>
      <c r="H248" s="128"/>
    </row>
    <row r="249" spans="1:8" ht="36" outlineLevel="7">
      <c r="A249" s="46" t="s">
        <v>47</v>
      </c>
      <c r="B249" s="47" t="s">
        <v>524</v>
      </c>
      <c r="C249" s="47" t="s">
        <v>296</v>
      </c>
      <c r="D249" s="47" t="s">
        <v>362</v>
      </c>
      <c r="E249" s="47" t="s">
        <v>48</v>
      </c>
      <c r="F249" s="85">
        <v>150000</v>
      </c>
      <c r="G249" s="92">
        <v>150000</v>
      </c>
      <c r="H249" s="128"/>
    </row>
    <row r="250" spans="1:8" outlineLevel="3">
      <c r="A250" s="79" t="s">
        <v>64</v>
      </c>
      <c r="B250" s="47" t="s">
        <v>524</v>
      </c>
      <c r="C250" s="62" t="s">
        <v>65</v>
      </c>
      <c r="D250" s="62" t="s">
        <v>126</v>
      </c>
      <c r="E250" s="62" t="s">
        <v>6</v>
      </c>
      <c r="F250" s="87">
        <f t="shared" ref="F250:G250" si="64">F251</f>
        <v>515000</v>
      </c>
      <c r="G250" s="87">
        <f t="shared" si="64"/>
        <v>515000</v>
      </c>
      <c r="H250" s="128"/>
    </row>
    <row r="251" spans="1:8" outlineLevel="4">
      <c r="A251" s="46" t="s">
        <v>66</v>
      </c>
      <c r="B251" s="47" t="s">
        <v>524</v>
      </c>
      <c r="C251" s="47" t="s">
        <v>67</v>
      </c>
      <c r="D251" s="47" t="s">
        <v>126</v>
      </c>
      <c r="E251" s="47" t="s">
        <v>6</v>
      </c>
      <c r="F251" s="85">
        <f>F252+F261</f>
        <v>515000</v>
      </c>
      <c r="G251" s="85">
        <f>G252+G261</f>
        <v>515000</v>
      </c>
      <c r="H251" s="128"/>
    </row>
    <row r="252" spans="1:8" ht="36" outlineLevel="5">
      <c r="A252" s="79" t="s">
        <v>363</v>
      </c>
      <c r="B252" s="62" t="s">
        <v>524</v>
      </c>
      <c r="C252" s="62" t="s">
        <v>67</v>
      </c>
      <c r="D252" s="62" t="s">
        <v>135</v>
      </c>
      <c r="E252" s="62" t="s">
        <v>6</v>
      </c>
      <c r="F252" s="87">
        <f>F253+F257</f>
        <v>470000</v>
      </c>
      <c r="G252" s="87">
        <f>G253+G257</f>
        <v>470000</v>
      </c>
      <c r="H252" s="128"/>
    </row>
    <row r="253" spans="1:8" ht="39.75" customHeight="1" outlineLevel="6">
      <c r="A253" s="46" t="s">
        <v>364</v>
      </c>
      <c r="B253" s="47" t="s">
        <v>524</v>
      </c>
      <c r="C253" s="47" t="s">
        <v>67</v>
      </c>
      <c r="D253" s="47" t="s">
        <v>399</v>
      </c>
      <c r="E253" s="47" t="s">
        <v>6</v>
      </c>
      <c r="F253" s="85">
        <f>F254</f>
        <v>440000</v>
      </c>
      <c r="G253" s="85">
        <f>G254</f>
        <v>440000</v>
      </c>
      <c r="H253" s="128"/>
    </row>
    <row r="254" spans="1:8" outlineLevel="2">
      <c r="A254" s="46" t="s">
        <v>245</v>
      </c>
      <c r="B254" s="47" t="s">
        <v>524</v>
      </c>
      <c r="C254" s="47" t="s">
        <v>67</v>
      </c>
      <c r="D254" s="47" t="s">
        <v>366</v>
      </c>
      <c r="E254" s="47" t="s">
        <v>6</v>
      </c>
      <c r="F254" s="85">
        <f t="shared" ref="F254:G255" si="65">F255</f>
        <v>440000</v>
      </c>
      <c r="G254" s="85">
        <f t="shared" si="65"/>
        <v>440000</v>
      </c>
      <c r="H254" s="128"/>
    </row>
    <row r="255" spans="1:8" ht="21" customHeight="1" outlineLevel="4">
      <c r="A255" s="46" t="s">
        <v>15</v>
      </c>
      <c r="B255" s="47" t="s">
        <v>524</v>
      </c>
      <c r="C255" s="47" t="s">
        <v>67</v>
      </c>
      <c r="D255" s="47" t="s">
        <v>366</v>
      </c>
      <c r="E255" s="47" t="s">
        <v>16</v>
      </c>
      <c r="F255" s="85">
        <f t="shared" si="65"/>
        <v>440000</v>
      </c>
      <c r="G255" s="85">
        <f t="shared" si="65"/>
        <v>440000</v>
      </c>
      <c r="H255" s="128"/>
    </row>
    <row r="256" spans="1:8" ht="36" outlineLevel="5">
      <c r="A256" s="46" t="s">
        <v>17</v>
      </c>
      <c r="B256" s="47" t="s">
        <v>524</v>
      </c>
      <c r="C256" s="47" t="s">
        <v>67</v>
      </c>
      <c r="D256" s="47" t="s">
        <v>366</v>
      </c>
      <c r="E256" s="47" t="s">
        <v>18</v>
      </c>
      <c r="F256" s="85">
        <v>440000</v>
      </c>
      <c r="G256" s="85">
        <v>440000</v>
      </c>
      <c r="H256" s="128"/>
    </row>
    <row r="257" spans="1:8" outlineLevel="6">
      <c r="A257" s="46" t="s">
        <v>367</v>
      </c>
      <c r="B257" s="47" t="s">
        <v>524</v>
      </c>
      <c r="C257" s="47" t="s">
        <v>67</v>
      </c>
      <c r="D257" s="47" t="s">
        <v>247</v>
      </c>
      <c r="E257" s="47" t="s">
        <v>6</v>
      </c>
      <c r="F257" s="83">
        <f>F258</f>
        <v>30000</v>
      </c>
      <c r="G257" s="83">
        <f>G258</f>
        <v>30000</v>
      </c>
      <c r="H257" s="128"/>
    </row>
    <row r="258" spans="1:8" outlineLevel="7">
      <c r="A258" s="46" t="s">
        <v>68</v>
      </c>
      <c r="B258" s="47" t="s">
        <v>524</v>
      </c>
      <c r="C258" s="47" t="s">
        <v>67</v>
      </c>
      <c r="D258" s="47" t="s">
        <v>246</v>
      </c>
      <c r="E258" s="47" t="s">
        <v>6</v>
      </c>
      <c r="F258" s="85">
        <f t="shared" ref="F258:G259" si="66">F259</f>
        <v>30000</v>
      </c>
      <c r="G258" s="85">
        <f t="shared" si="66"/>
        <v>30000</v>
      </c>
      <c r="H258" s="128"/>
    </row>
    <row r="259" spans="1:8" ht="19.5" customHeight="1" outlineLevel="5">
      <c r="A259" s="46" t="s">
        <v>15</v>
      </c>
      <c r="B259" s="47" t="s">
        <v>524</v>
      </c>
      <c r="C259" s="47" t="s">
        <v>67</v>
      </c>
      <c r="D259" s="47" t="s">
        <v>246</v>
      </c>
      <c r="E259" s="47" t="s">
        <v>16</v>
      </c>
      <c r="F259" s="85">
        <f t="shared" si="66"/>
        <v>30000</v>
      </c>
      <c r="G259" s="85">
        <f t="shared" si="66"/>
        <v>30000</v>
      </c>
      <c r="H259" s="128"/>
    </row>
    <row r="260" spans="1:8" ht="36" outlineLevel="6">
      <c r="A260" s="46" t="s">
        <v>17</v>
      </c>
      <c r="B260" s="47" t="s">
        <v>524</v>
      </c>
      <c r="C260" s="47" t="s">
        <v>67</v>
      </c>
      <c r="D260" s="47" t="s">
        <v>246</v>
      </c>
      <c r="E260" s="47" t="s">
        <v>18</v>
      </c>
      <c r="F260" s="85">
        <v>30000</v>
      </c>
      <c r="G260" s="85">
        <v>30000</v>
      </c>
      <c r="H260" s="128"/>
    </row>
    <row r="261" spans="1:8" ht="54" outlineLevel="7">
      <c r="A261" s="79" t="s">
        <v>442</v>
      </c>
      <c r="B261" s="62" t="s">
        <v>524</v>
      </c>
      <c r="C261" s="62" t="s">
        <v>67</v>
      </c>
      <c r="D261" s="62" t="s">
        <v>368</v>
      </c>
      <c r="E261" s="62" t="s">
        <v>6</v>
      </c>
      <c r="F261" s="87">
        <f>F262</f>
        <v>45000</v>
      </c>
      <c r="G261" s="87">
        <f>G262</f>
        <v>45000</v>
      </c>
      <c r="H261" s="128"/>
    </row>
    <row r="262" spans="1:8" ht="36" outlineLevel="6">
      <c r="A262" s="46" t="s">
        <v>369</v>
      </c>
      <c r="B262" s="47" t="s">
        <v>524</v>
      </c>
      <c r="C262" s="47" t="s">
        <v>67</v>
      </c>
      <c r="D262" s="47" t="s">
        <v>370</v>
      </c>
      <c r="E262" s="47" t="s">
        <v>6</v>
      </c>
      <c r="F262" s="85">
        <f>F264</f>
        <v>45000</v>
      </c>
      <c r="G262" s="85">
        <f>G264</f>
        <v>45000</v>
      </c>
      <c r="H262" s="128"/>
    </row>
    <row r="263" spans="1:8" outlineLevel="7">
      <c r="A263" s="46" t="s">
        <v>371</v>
      </c>
      <c r="B263" s="47" t="s">
        <v>524</v>
      </c>
      <c r="C263" s="47" t="s">
        <v>67</v>
      </c>
      <c r="D263" s="47" t="s">
        <v>372</v>
      </c>
      <c r="E263" s="47" t="s">
        <v>6</v>
      </c>
      <c r="F263" s="85">
        <f>F264</f>
        <v>45000</v>
      </c>
      <c r="G263" s="85">
        <f>G264</f>
        <v>45000</v>
      </c>
      <c r="H263" s="128"/>
    </row>
    <row r="264" spans="1:8" ht="18.75" customHeight="1" outlineLevel="6">
      <c r="A264" s="46" t="s">
        <v>15</v>
      </c>
      <c r="B264" s="47" t="s">
        <v>524</v>
      </c>
      <c r="C264" s="47" t="s">
        <v>67</v>
      </c>
      <c r="D264" s="47" t="s">
        <v>372</v>
      </c>
      <c r="E264" s="47" t="s">
        <v>16</v>
      </c>
      <c r="F264" s="85">
        <f t="shared" ref="F264:G264" si="67">F265</f>
        <v>45000</v>
      </c>
      <c r="G264" s="85">
        <f t="shared" si="67"/>
        <v>45000</v>
      </c>
      <c r="H264" s="128"/>
    </row>
    <row r="265" spans="1:8" ht="36" outlineLevel="7">
      <c r="A265" s="46" t="s">
        <v>17</v>
      </c>
      <c r="B265" s="47" t="s">
        <v>524</v>
      </c>
      <c r="C265" s="47" t="s">
        <v>67</v>
      </c>
      <c r="D265" s="47" t="s">
        <v>372</v>
      </c>
      <c r="E265" s="47" t="s">
        <v>18</v>
      </c>
      <c r="F265" s="85">
        <v>45000</v>
      </c>
      <c r="G265" s="83">
        <v>45000</v>
      </c>
      <c r="H265" s="128"/>
    </row>
    <row r="266" spans="1:8" outlineLevel="5">
      <c r="A266" s="79" t="s">
        <v>69</v>
      </c>
      <c r="B266" s="62" t="s">
        <v>524</v>
      </c>
      <c r="C266" s="62" t="s">
        <v>70</v>
      </c>
      <c r="D266" s="62" t="s">
        <v>126</v>
      </c>
      <c r="E266" s="62" t="s">
        <v>6</v>
      </c>
      <c r="F266" s="87">
        <f t="shared" ref="F266:G271" si="68">F267</f>
        <v>12844429.18</v>
      </c>
      <c r="G266" s="87">
        <f t="shared" si="68"/>
        <v>17523480.039999999</v>
      </c>
      <c r="H266" s="128"/>
    </row>
    <row r="267" spans="1:8" outlineLevel="6">
      <c r="A267" s="46" t="s">
        <v>258</v>
      </c>
      <c r="B267" s="47" t="s">
        <v>524</v>
      </c>
      <c r="C267" s="47" t="s">
        <v>257</v>
      </c>
      <c r="D267" s="47" t="s">
        <v>126</v>
      </c>
      <c r="E267" s="47" t="s">
        <v>6</v>
      </c>
      <c r="F267" s="85">
        <f t="shared" si="68"/>
        <v>12844429.18</v>
      </c>
      <c r="G267" s="85">
        <f t="shared" si="68"/>
        <v>17523480.039999999</v>
      </c>
      <c r="H267" s="128"/>
    </row>
    <row r="268" spans="1:8" ht="36" outlineLevel="7">
      <c r="A268" s="79" t="s">
        <v>375</v>
      </c>
      <c r="B268" s="62" t="s">
        <v>524</v>
      </c>
      <c r="C268" s="62" t="s">
        <v>257</v>
      </c>
      <c r="D268" s="62" t="s">
        <v>136</v>
      </c>
      <c r="E268" s="62" t="s">
        <v>6</v>
      </c>
      <c r="F268" s="87">
        <f>F269+F273</f>
        <v>12844429.18</v>
      </c>
      <c r="G268" s="87">
        <f>G269+G273</f>
        <v>17523480.039999999</v>
      </c>
      <c r="H268" s="128"/>
    </row>
    <row r="269" spans="1:8" ht="36" outlineLevel="2">
      <c r="A269" s="130" t="s">
        <v>374</v>
      </c>
      <c r="B269" s="47" t="s">
        <v>524</v>
      </c>
      <c r="C269" s="47" t="s">
        <v>257</v>
      </c>
      <c r="D269" s="47" t="s">
        <v>229</v>
      </c>
      <c r="E269" s="47" t="s">
        <v>6</v>
      </c>
      <c r="F269" s="85">
        <f>F270</f>
        <v>12844429.18</v>
      </c>
      <c r="G269" s="85">
        <f>G270</f>
        <v>13155830.039999999</v>
      </c>
      <c r="H269" s="128"/>
    </row>
    <row r="270" spans="1:8" ht="36" outlineLevel="4">
      <c r="A270" s="46" t="s">
        <v>73</v>
      </c>
      <c r="B270" s="47" t="s">
        <v>524</v>
      </c>
      <c r="C270" s="47" t="s">
        <v>257</v>
      </c>
      <c r="D270" s="47" t="s">
        <v>137</v>
      </c>
      <c r="E270" s="47" t="s">
        <v>6</v>
      </c>
      <c r="F270" s="85">
        <f t="shared" si="68"/>
        <v>12844429.18</v>
      </c>
      <c r="G270" s="85">
        <f t="shared" si="68"/>
        <v>13155830.039999999</v>
      </c>
      <c r="H270" s="128"/>
    </row>
    <row r="271" spans="1:8" ht="36" outlineLevel="5">
      <c r="A271" s="46" t="s">
        <v>37</v>
      </c>
      <c r="B271" s="47" t="s">
        <v>524</v>
      </c>
      <c r="C271" s="47" t="s">
        <v>257</v>
      </c>
      <c r="D271" s="47" t="s">
        <v>137</v>
      </c>
      <c r="E271" s="47" t="s">
        <v>38</v>
      </c>
      <c r="F271" s="85">
        <f t="shared" si="68"/>
        <v>12844429.18</v>
      </c>
      <c r="G271" s="85">
        <f t="shared" si="68"/>
        <v>13155830.039999999</v>
      </c>
      <c r="H271" s="128"/>
    </row>
    <row r="272" spans="1:8" outlineLevel="6">
      <c r="A272" s="130" t="s">
        <v>74</v>
      </c>
      <c r="B272" s="47" t="s">
        <v>524</v>
      </c>
      <c r="C272" s="47" t="s">
        <v>257</v>
      </c>
      <c r="D272" s="47" t="s">
        <v>137</v>
      </c>
      <c r="E272" s="47" t="s">
        <v>75</v>
      </c>
      <c r="F272" s="85">
        <v>12844429.18</v>
      </c>
      <c r="G272" s="85">
        <v>13155830.039999999</v>
      </c>
      <c r="H272" s="128"/>
    </row>
    <row r="273" spans="1:8" outlineLevel="6">
      <c r="A273" s="149" t="s">
        <v>621</v>
      </c>
      <c r="B273" s="62" t="s">
        <v>524</v>
      </c>
      <c r="C273" s="62" t="s">
        <v>257</v>
      </c>
      <c r="D273" s="62" t="s">
        <v>622</v>
      </c>
      <c r="E273" s="62" t="s">
        <v>6</v>
      </c>
      <c r="F273" s="85">
        <f t="shared" ref="F273:G275" si="69">F274</f>
        <v>0</v>
      </c>
      <c r="G273" s="85">
        <f t="shared" si="69"/>
        <v>4367650</v>
      </c>
      <c r="H273" s="128"/>
    </row>
    <row r="274" spans="1:8" ht="72" outlineLevel="6">
      <c r="A274" s="48" t="s">
        <v>602</v>
      </c>
      <c r="B274" s="47" t="s">
        <v>524</v>
      </c>
      <c r="C274" s="47" t="s">
        <v>257</v>
      </c>
      <c r="D274" s="47" t="s">
        <v>623</v>
      </c>
      <c r="E274" s="47" t="s">
        <v>6</v>
      </c>
      <c r="F274" s="85">
        <f t="shared" si="69"/>
        <v>0</v>
      </c>
      <c r="G274" s="85">
        <f t="shared" si="69"/>
        <v>4367650</v>
      </c>
      <c r="H274" s="128"/>
    </row>
    <row r="275" spans="1:8" ht="36" outlineLevel="6">
      <c r="A275" s="46" t="s">
        <v>37</v>
      </c>
      <c r="B275" s="47" t="s">
        <v>524</v>
      </c>
      <c r="C275" s="47" t="s">
        <v>257</v>
      </c>
      <c r="D275" s="47" t="s">
        <v>623</v>
      </c>
      <c r="E275" s="47" t="s">
        <v>38</v>
      </c>
      <c r="F275" s="85">
        <f t="shared" si="69"/>
        <v>0</v>
      </c>
      <c r="G275" s="85">
        <f t="shared" si="69"/>
        <v>4367650</v>
      </c>
      <c r="H275" s="128"/>
    </row>
    <row r="276" spans="1:8" outlineLevel="6">
      <c r="A276" s="130" t="s">
        <v>74</v>
      </c>
      <c r="B276" s="47" t="s">
        <v>524</v>
      </c>
      <c r="C276" s="47" t="s">
        <v>257</v>
      </c>
      <c r="D276" s="47" t="s">
        <v>623</v>
      </c>
      <c r="E276" s="47" t="s">
        <v>75</v>
      </c>
      <c r="F276" s="85">
        <v>0</v>
      </c>
      <c r="G276" s="85">
        <v>4367650</v>
      </c>
      <c r="H276" s="128"/>
    </row>
    <row r="277" spans="1:8" outlineLevel="7">
      <c r="A277" s="79" t="s">
        <v>79</v>
      </c>
      <c r="B277" s="62" t="s">
        <v>524</v>
      </c>
      <c r="C277" s="62" t="s">
        <v>80</v>
      </c>
      <c r="D277" s="62" t="s">
        <v>126</v>
      </c>
      <c r="E277" s="62" t="s">
        <v>6</v>
      </c>
      <c r="F277" s="87">
        <f>F278</f>
        <v>25128948.490000002</v>
      </c>
      <c r="G277" s="87">
        <f>G278</f>
        <v>25672291.100000001</v>
      </c>
      <c r="H277" s="128"/>
    </row>
    <row r="278" spans="1:8" outlineLevel="2">
      <c r="A278" s="46" t="s">
        <v>81</v>
      </c>
      <c r="B278" s="47" t="s">
        <v>524</v>
      </c>
      <c r="C278" s="47" t="s">
        <v>82</v>
      </c>
      <c r="D278" s="47" t="s">
        <v>126</v>
      </c>
      <c r="E278" s="47" t="s">
        <v>6</v>
      </c>
      <c r="F278" s="85">
        <f t="shared" ref="F278:G278" si="70">F279</f>
        <v>25128948.490000002</v>
      </c>
      <c r="G278" s="85">
        <f t="shared" si="70"/>
        <v>25672291.100000001</v>
      </c>
      <c r="H278" s="128"/>
    </row>
    <row r="279" spans="1:8" ht="36" outlineLevel="3">
      <c r="A279" s="79" t="s">
        <v>375</v>
      </c>
      <c r="B279" s="62" t="s">
        <v>524</v>
      </c>
      <c r="C279" s="62" t="s">
        <v>82</v>
      </c>
      <c r="D279" s="62" t="s">
        <v>136</v>
      </c>
      <c r="E279" s="62" t="s">
        <v>6</v>
      </c>
      <c r="F279" s="87">
        <f>F280+F294+F284</f>
        <v>25128948.490000002</v>
      </c>
      <c r="G279" s="87">
        <f>G280+G294+G284</f>
        <v>25672291.100000001</v>
      </c>
      <c r="H279" s="128"/>
    </row>
    <row r="280" spans="1:8" ht="36" outlineLevel="4">
      <c r="A280" s="46" t="s">
        <v>376</v>
      </c>
      <c r="B280" s="47" t="s">
        <v>524</v>
      </c>
      <c r="C280" s="47" t="s">
        <v>82</v>
      </c>
      <c r="D280" s="47" t="s">
        <v>228</v>
      </c>
      <c r="E280" s="47" t="s">
        <v>6</v>
      </c>
      <c r="F280" s="85">
        <f>F291+F288+F281</f>
        <v>7913005</v>
      </c>
      <c r="G280" s="85">
        <f>G291+G288+G281</f>
        <v>7913005</v>
      </c>
      <c r="H280" s="128"/>
    </row>
    <row r="281" spans="1:8" ht="36" outlineLevel="7">
      <c r="A281" s="51" t="s">
        <v>84</v>
      </c>
      <c r="B281" s="47" t="s">
        <v>524</v>
      </c>
      <c r="C281" s="47" t="s">
        <v>82</v>
      </c>
      <c r="D281" s="47" t="s">
        <v>141</v>
      </c>
      <c r="E281" s="47" t="s">
        <v>6</v>
      </c>
      <c r="F281" s="85">
        <f t="shared" ref="F281:G282" si="71">F282</f>
        <v>7740500</v>
      </c>
      <c r="G281" s="85">
        <f t="shared" si="71"/>
        <v>7740500</v>
      </c>
      <c r="H281" s="128"/>
    </row>
    <row r="282" spans="1:8" ht="36" outlineLevel="7">
      <c r="A282" s="46" t="s">
        <v>37</v>
      </c>
      <c r="B282" s="47" t="s">
        <v>524</v>
      </c>
      <c r="C282" s="47" t="s">
        <v>82</v>
      </c>
      <c r="D282" s="47" t="s">
        <v>141</v>
      </c>
      <c r="E282" s="47" t="s">
        <v>38</v>
      </c>
      <c r="F282" s="85">
        <f t="shared" si="71"/>
        <v>7740500</v>
      </c>
      <c r="G282" s="85">
        <f t="shared" si="71"/>
        <v>7740500</v>
      </c>
      <c r="H282" s="128"/>
    </row>
    <row r="283" spans="1:8" outlineLevel="7">
      <c r="A283" s="46" t="s">
        <v>74</v>
      </c>
      <c r="B283" s="47" t="s">
        <v>524</v>
      </c>
      <c r="C283" s="47" t="s">
        <v>82</v>
      </c>
      <c r="D283" s="47" t="s">
        <v>141</v>
      </c>
      <c r="E283" s="47" t="s">
        <v>75</v>
      </c>
      <c r="F283" s="85">
        <v>7740500</v>
      </c>
      <c r="G283" s="92">
        <v>7740500</v>
      </c>
      <c r="H283" s="128"/>
    </row>
    <row r="284" spans="1:8" outlineLevel="7">
      <c r="A284" s="46" t="s">
        <v>706</v>
      </c>
      <c r="B284" s="47" t="s">
        <v>524</v>
      </c>
      <c r="C284" s="47" t="s">
        <v>82</v>
      </c>
      <c r="D284" s="47" t="s">
        <v>705</v>
      </c>
      <c r="E284" s="47" t="s">
        <v>6</v>
      </c>
      <c r="F284" s="195">
        <f t="shared" ref="F284:G286" si="72">F285</f>
        <v>16544943.49</v>
      </c>
      <c r="G284" s="195">
        <f t="shared" si="72"/>
        <v>17088286.100000001</v>
      </c>
      <c r="H284" s="128"/>
    </row>
    <row r="285" spans="1:8" ht="36" outlineLevel="7">
      <c r="A285" s="51" t="s">
        <v>84</v>
      </c>
      <c r="B285" s="47" t="s">
        <v>524</v>
      </c>
      <c r="C285" s="47" t="s">
        <v>82</v>
      </c>
      <c r="D285" s="47" t="s">
        <v>704</v>
      </c>
      <c r="E285" s="47" t="s">
        <v>6</v>
      </c>
      <c r="F285" s="195">
        <f t="shared" si="72"/>
        <v>16544943.49</v>
      </c>
      <c r="G285" s="195">
        <f t="shared" si="72"/>
        <v>17088286.100000001</v>
      </c>
      <c r="H285" s="128"/>
    </row>
    <row r="286" spans="1:8" ht="36" outlineLevel="7">
      <c r="A286" s="46" t="s">
        <v>37</v>
      </c>
      <c r="B286" s="47" t="s">
        <v>524</v>
      </c>
      <c r="C286" s="47" t="s">
        <v>82</v>
      </c>
      <c r="D286" s="47" t="s">
        <v>704</v>
      </c>
      <c r="E286" s="47" t="s">
        <v>38</v>
      </c>
      <c r="F286" s="195">
        <f t="shared" si="72"/>
        <v>16544943.49</v>
      </c>
      <c r="G286" s="195">
        <f t="shared" si="72"/>
        <v>17088286.100000001</v>
      </c>
      <c r="H286" s="128"/>
    </row>
    <row r="287" spans="1:8" outlineLevel="7">
      <c r="A287" s="46" t="s">
        <v>74</v>
      </c>
      <c r="B287" s="47" t="s">
        <v>524</v>
      </c>
      <c r="C287" s="47" t="s">
        <v>82</v>
      </c>
      <c r="D287" s="47" t="s">
        <v>704</v>
      </c>
      <c r="E287" s="47" t="s">
        <v>75</v>
      </c>
      <c r="F287" s="85">
        <f>16530943.49+14000</f>
        <v>16544943.49</v>
      </c>
      <c r="G287" s="92">
        <f>17119381.34-31095.24</f>
        <v>17088286.100000001</v>
      </c>
      <c r="H287" s="128"/>
    </row>
    <row r="288" spans="1:8" ht="54" outlineLevel="7">
      <c r="A288" s="29" t="s">
        <v>400</v>
      </c>
      <c r="B288" s="47" t="s">
        <v>524</v>
      </c>
      <c r="C288" s="47" t="s">
        <v>82</v>
      </c>
      <c r="D288" s="47" t="s">
        <v>297</v>
      </c>
      <c r="E288" s="47" t="s">
        <v>6</v>
      </c>
      <c r="F288" s="85">
        <f>F289</f>
        <v>168005</v>
      </c>
      <c r="G288" s="85">
        <f>G289</f>
        <v>168005</v>
      </c>
      <c r="H288" s="128"/>
    </row>
    <row r="289" spans="1:8" ht="36" outlineLevel="7">
      <c r="A289" s="46" t="s">
        <v>37</v>
      </c>
      <c r="B289" s="47" t="s">
        <v>524</v>
      </c>
      <c r="C289" s="47" t="s">
        <v>82</v>
      </c>
      <c r="D289" s="47" t="s">
        <v>297</v>
      </c>
      <c r="E289" s="47" t="s">
        <v>38</v>
      </c>
      <c r="F289" s="85">
        <f>F290</f>
        <v>168005</v>
      </c>
      <c r="G289" s="85">
        <f>G290</f>
        <v>168005</v>
      </c>
      <c r="H289" s="128"/>
    </row>
    <row r="290" spans="1:8" outlineLevel="7">
      <c r="A290" s="46" t="s">
        <v>74</v>
      </c>
      <c r="B290" s="47" t="s">
        <v>524</v>
      </c>
      <c r="C290" s="47" t="s">
        <v>82</v>
      </c>
      <c r="D290" s="47" t="s">
        <v>297</v>
      </c>
      <c r="E290" s="47" t="s">
        <v>75</v>
      </c>
      <c r="F290" s="85">
        <v>168005</v>
      </c>
      <c r="G290" s="92">
        <v>168005</v>
      </c>
      <c r="H290" s="128"/>
    </row>
    <row r="291" spans="1:8" ht="54" outlineLevel="5">
      <c r="A291" s="46" t="s">
        <v>310</v>
      </c>
      <c r="B291" s="47" t="s">
        <v>524</v>
      </c>
      <c r="C291" s="47" t="s">
        <v>82</v>
      </c>
      <c r="D291" s="47" t="s">
        <v>311</v>
      </c>
      <c r="E291" s="47" t="s">
        <v>6</v>
      </c>
      <c r="F291" s="85">
        <f t="shared" ref="F291:G292" si="73">F292</f>
        <v>4500</v>
      </c>
      <c r="G291" s="85">
        <f t="shared" si="73"/>
        <v>4500</v>
      </c>
      <c r="H291" s="128"/>
    </row>
    <row r="292" spans="1:8" ht="36" outlineLevel="6">
      <c r="A292" s="46" t="s">
        <v>37</v>
      </c>
      <c r="B292" s="47" t="s">
        <v>524</v>
      </c>
      <c r="C292" s="47" t="s">
        <v>82</v>
      </c>
      <c r="D292" s="47" t="s">
        <v>311</v>
      </c>
      <c r="E292" s="47" t="s">
        <v>38</v>
      </c>
      <c r="F292" s="85">
        <f t="shared" si="73"/>
        <v>4500</v>
      </c>
      <c r="G292" s="85">
        <f t="shared" si="73"/>
        <v>4500</v>
      </c>
      <c r="H292" s="128"/>
    </row>
    <row r="293" spans="1:8" outlineLevel="7">
      <c r="A293" s="46" t="s">
        <v>74</v>
      </c>
      <c r="B293" s="47" t="s">
        <v>524</v>
      </c>
      <c r="C293" s="47" t="s">
        <v>82</v>
      </c>
      <c r="D293" s="47" t="s">
        <v>311</v>
      </c>
      <c r="E293" s="47" t="s">
        <v>75</v>
      </c>
      <c r="F293" s="85">
        <v>4500</v>
      </c>
      <c r="G293" s="83">
        <v>4500</v>
      </c>
      <c r="H293" s="128"/>
    </row>
    <row r="294" spans="1:8" outlineLevel="2">
      <c r="A294" s="46" t="s">
        <v>211</v>
      </c>
      <c r="B294" s="47" t="s">
        <v>524</v>
      </c>
      <c r="C294" s="47" t="s">
        <v>82</v>
      </c>
      <c r="D294" s="47" t="s">
        <v>230</v>
      </c>
      <c r="E294" s="47" t="s">
        <v>6</v>
      </c>
      <c r="F294" s="83">
        <f t="shared" ref="F294:G295" si="74">F295</f>
        <v>671000</v>
      </c>
      <c r="G294" s="83">
        <f t="shared" si="74"/>
        <v>671000</v>
      </c>
      <c r="H294" s="128"/>
    </row>
    <row r="295" spans="1:8" outlineLevel="3">
      <c r="A295" s="46" t="s">
        <v>83</v>
      </c>
      <c r="B295" s="47" t="s">
        <v>524</v>
      </c>
      <c r="C295" s="47" t="s">
        <v>82</v>
      </c>
      <c r="D295" s="47" t="s">
        <v>140</v>
      </c>
      <c r="E295" s="47" t="s">
        <v>6</v>
      </c>
      <c r="F295" s="85">
        <f t="shared" si="74"/>
        <v>671000</v>
      </c>
      <c r="G295" s="85">
        <f t="shared" si="74"/>
        <v>671000</v>
      </c>
      <c r="H295" s="128"/>
    </row>
    <row r="296" spans="1:8" ht="36" outlineLevel="4">
      <c r="A296" s="46" t="s">
        <v>37</v>
      </c>
      <c r="B296" s="47" t="s">
        <v>524</v>
      </c>
      <c r="C296" s="47" t="s">
        <v>82</v>
      </c>
      <c r="D296" s="47" t="s">
        <v>140</v>
      </c>
      <c r="E296" s="47" t="s">
        <v>38</v>
      </c>
      <c r="F296" s="85">
        <f t="shared" ref="F296:G296" si="75">F297+F298</f>
        <v>671000</v>
      </c>
      <c r="G296" s="85">
        <f t="shared" si="75"/>
        <v>671000</v>
      </c>
      <c r="H296" s="128"/>
    </row>
    <row r="297" spans="1:8" outlineLevel="5">
      <c r="A297" s="46" t="s">
        <v>74</v>
      </c>
      <c r="B297" s="47" t="s">
        <v>524</v>
      </c>
      <c r="C297" s="47" t="s">
        <v>82</v>
      </c>
      <c r="D297" s="47" t="s">
        <v>140</v>
      </c>
      <c r="E297" s="47" t="s">
        <v>75</v>
      </c>
      <c r="F297" s="85">
        <v>557000</v>
      </c>
      <c r="G297" s="85">
        <v>557000</v>
      </c>
      <c r="H297" s="128"/>
    </row>
    <row r="298" spans="1:8" ht="36" outlineLevel="6">
      <c r="A298" s="46" t="s">
        <v>377</v>
      </c>
      <c r="B298" s="47" t="s">
        <v>524</v>
      </c>
      <c r="C298" s="47" t="s">
        <v>82</v>
      </c>
      <c r="D298" s="47" t="s">
        <v>140</v>
      </c>
      <c r="E298" s="47" t="s">
        <v>253</v>
      </c>
      <c r="F298" s="85">
        <v>114000</v>
      </c>
      <c r="G298" s="85">
        <v>114000</v>
      </c>
      <c r="H298" s="128"/>
    </row>
    <row r="299" spans="1:8" outlineLevel="7">
      <c r="A299" s="79" t="s">
        <v>85</v>
      </c>
      <c r="B299" s="62" t="s">
        <v>524</v>
      </c>
      <c r="C299" s="62" t="s">
        <v>86</v>
      </c>
      <c r="D299" s="62" t="s">
        <v>126</v>
      </c>
      <c r="E299" s="62" t="s">
        <v>6</v>
      </c>
      <c r="F299" s="87">
        <f>F300+F305+F320</f>
        <v>40532568.980000004</v>
      </c>
      <c r="G299" s="87">
        <f>G300+G305+G320</f>
        <v>41009340.740000002</v>
      </c>
      <c r="H299" s="128"/>
    </row>
    <row r="300" spans="1:8" outlineLevel="7">
      <c r="A300" s="46" t="s">
        <v>87</v>
      </c>
      <c r="B300" s="47" t="s">
        <v>524</v>
      </c>
      <c r="C300" s="47" t="s">
        <v>88</v>
      </c>
      <c r="D300" s="47" t="s">
        <v>126</v>
      </c>
      <c r="E300" s="47" t="s">
        <v>6</v>
      </c>
      <c r="F300" s="85">
        <f t="shared" ref="F300:G303" si="76">F301</f>
        <v>5301675.24</v>
      </c>
      <c r="G300" s="85">
        <f t="shared" si="76"/>
        <v>5301675.24</v>
      </c>
      <c r="H300" s="128"/>
    </row>
    <row r="301" spans="1:8" ht="36" outlineLevel="7">
      <c r="A301" s="79" t="s">
        <v>132</v>
      </c>
      <c r="B301" s="62" t="s">
        <v>524</v>
      </c>
      <c r="C301" s="62" t="s">
        <v>88</v>
      </c>
      <c r="D301" s="62" t="s">
        <v>127</v>
      </c>
      <c r="E301" s="62" t="s">
        <v>6</v>
      </c>
      <c r="F301" s="87">
        <f t="shared" si="76"/>
        <v>5301675.24</v>
      </c>
      <c r="G301" s="87">
        <f t="shared" si="76"/>
        <v>5301675.24</v>
      </c>
      <c r="H301" s="128"/>
    </row>
    <row r="302" spans="1:8" outlineLevel="7">
      <c r="A302" s="46" t="s">
        <v>89</v>
      </c>
      <c r="B302" s="47" t="s">
        <v>524</v>
      </c>
      <c r="C302" s="47" t="s">
        <v>88</v>
      </c>
      <c r="D302" s="47" t="s">
        <v>142</v>
      </c>
      <c r="E302" s="47" t="s">
        <v>6</v>
      </c>
      <c r="F302" s="85">
        <f t="shared" si="76"/>
        <v>5301675.24</v>
      </c>
      <c r="G302" s="85">
        <f t="shared" si="76"/>
        <v>5301675.24</v>
      </c>
      <c r="H302" s="128"/>
    </row>
    <row r="303" spans="1:8" outlineLevel="7">
      <c r="A303" s="46" t="s">
        <v>90</v>
      </c>
      <c r="B303" s="47" t="s">
        <v>524</v>
      </c>
      <c r="C303" s="47" t="s">
        <v>88</v>
      </c>
      <c r="D303" s="47" t="s">
        <v>142</v>
      </c>
      <c r="E303" s="47" t="s">
        <v>91</v>
      </c>
      <c r="F303" s="85">
        <f t="shared" si="76"/>
        <v>5301675.24</v>
      </c>
      <c r="G303" s="85">
        <f t="shared" si="76"/>
        <v>5301675.24</v>
      </c>
      <c r="H303" s="128"/>
    </row>
    <row r="304" spans="1:8" outlineLevel="7">
      <c r="A304" s="46" t="s">
        <v>92</v>
      </c>
      <c r="B304" s="47" t="s">
        <v>524</v>
      </c>
      <c r="C304" s="47" t="s">
        <v>88</v>
      </c>
      <c r="D304" s="47" t="s">
        <v>142</v>
      </c>
      <c r="E304" s="47" t="s">
        <v>93</v>
      </c>
      <c r="F304" s="85">
        <v>5301675.24</v>
      </c>
      <c r="G304" s="92">
        <v>5301675.24</v>
      </c>
      <c r="H304" s="128"/>
    </row>
    <row r="305" spans="1:8" outlineLevel="7">
      <c r="A305" s="46" t="s">
        <v>94</v>
      </c>
      <c r="B305" s="47" t="s">
        <v>524</v>
      </c>
      <c r="C305" s="47" t="s">
        <v>95</v>
      </c>
      <c r="D305" s="47" t="s">
        <v>126</v>
      </c>
      <c r="E305" s="47" t="s">
        <v>6</v>
      </c>
      <c r="F305" s="85">
        <f>F306+F316+F311</f>
        <v>994383.02999999991</v>
      </c>
      <c r="G305" s="85">
        <f>G306+G316+G311</f>
        <v>1052737.58</v>
      </c>
      <c r="H305" s="128"/>
    </row>
    <row r="306" spans="1:8" ht="36" outlineLevel="7">
      <c r="A306" s="79" t="s">
        <v>455</v>
      </c>
      <c r="B306" s="47" t="s">
        <v>524</v>
      </c>
      <c r="C306" s="62" t="s">
        <v>95</v>
      </c>
      <c r="D306" s="62" t="s">
        <v>129</v>
      </c>
      <c r="E306" s="62" t="s">
        <v>6</v>
      </c>
      <c r="F306" s="87">
        <f t="shared" ref="F306:G306" si="77">F307</f>
        <v>200000</v>
      </c>
      <c r="G306" s="87">
        <f t="shared" si="77"/>
        <v>200000</v>
      </c>
      <c r="H306" s="128"/>
    </row>
    <row r="307" spans="1:8" ht="36" outlineLevel="7">
      <c r="A307" s="46" t="s">
        <v>379</v>
      </c>
      <c r="B307" s="47" t="s">
        <v>524</v>
      </c>
      <c r="C307" s="47" t="s">
        <v>95</v>
      </c>
      <c r="D307" s="47" t="s">
        <v>456</v>
      </c>
      <c r="E307" s="47" t="s">
        <v>6</v>
      </c>
      <c r="F307" s="85">
        <f>F308</f>
        <v>200000</v>
      </c>
      <c r="G307" s="85">
        <f>G308</f>
        <v>200000</v>
      </c>
      <c r="H307" s="128"/>
    </row>
    <row r="308" spans="1:8" ht="36" outlineLevel="7">
      <c r="A308" s="46" t="s">
        <v>99</v>
      </c>
      <c r="B308" s="47" t="s">
        <v>524</v>
      </c>
      <c r="C308" s="47" t="s">
        <v>95</v>
      </c>
      <c r="D308" s="47" t="s">
        <v>424</v>
      </c>
      <c r="E308" s="47" t="s">
        <v>6</v>
      </c>
      <c r="F308" s="85">
        <f t="shared" ref="F308:G309" si="78">F309</f>
        <v>200000</v>
      </c>
      <c r="G308" s="85">
        <f t="shared" si="78"/>
        <v>200000</v>
      </c>
      <c r="H308" s="128"/>
    </row>
    <row r="309" spans="1:8" outlineLevel="7">
      <c r="A309" s="46" t="s">
        <v>90</v>
      </c>
      <c r="B309" s="47" t="s">
        <v>524</v>
      </c>
      <c r="C309" s="47" t="s">
        <v>95</v>
      </c>
      <c r="D309" s="47" t="s">
        <v>424</v>
      </c>
      <c r="E309" s="47" t="s">
        <v>91</v>
      </c>
      <c r="F309" s="85">
        <f t="shared" si="78"/>
        <v>200000</v>
      </c>
      <c r="G309" s="85">
        <f t="shared" si="78"/>
        <v>200000</v>
      </c>
      <c r="H309" s="128"/>
    </row>
    <row r="310" spans="1:8" ht="36" outlineLevel="7">
      <c r="A310" s="46" t="s">
        <v>97</v>
      </c>
      <c r="B310" s="47" t="s">
        <v>524</v>
      </c>
      <c r="C310" s="47" t="s">
        <v>95</v>
      </c>
      <c r="D310" s="47" t="s">
        <v>424</v>
      </c>
      <c r="E310" s="47" t="s">
        <v>98</v>
      </c>
      <c r="F310" s="85">
        <v>200000</v>
      </c>
      <c r="G310" s="92">
        <v>200000</v>
      </c>
      <c r="H310" s="128"/>
    </row>
    <row r="311" spans="1:8" ht="36" outlineLevel="7">
      <c r="A311" s="79" t="s">
        <v>380</v>
      </c>
      <c r="B311" s="47" t="s">
        <v>524</v>
      </c>
      <c r="C311" s="62" t="s">
        <v>95</v>
      </c>
      <c r="D311" s="62" t="s">
        <v>381</v>
      </c>
      <c r="E311" s="62" t="s">
        <v>6</v>
      </c>
      <c r="F311" s="88">
        <f t="shared" ref="F311:G311" si="79">F312</f>
        <v>763383.02999999991</v>
      </c>
      <c r="G311" s="88">
        <f t="shared" si="79"/>
        <v>802737.58</v>
      </c>
      <c r="H311" s="128"/>
    </row>
    <row r="312" spans="1:8" ht="36" outlineLevel="2">
      <c r="A312" s="46" t="s">
        <v>401</v>
      </c>
      <c r="B312" s="47" t="s">
        <v>524</v>
      </c>
      <c r="C312" s="47" t="s">
        <v>95</v>
      </c>
      <c r="D312" s="47" t="s">
        <v>382</v>
      </c>
      <c r="E312" s="47" t="s">
        <v>6</v>
      </c>
      <c r="F312" s="83">
        <f>F313</f>
        <v>763383.02999999991</v>
      </c>
      <c r="G312" s="83">
        <f>G313</f>
        <v>802737.58</v>
      </c>
      <c r="H312" s="128"/>
    </row>
    <row r="313" spans="1:8" ht="36" outlineLevel="3">
      <c r="A313" s="46" t="s">
        <v>96</v>
      </c>
      <c r="B313" s="47" t="s">
        <v>524</v>
      </c>
      <c r="C313" s="47" t="s">
        <v>95</v>
      </c>
      <c r="D313" s="47" t="s">
        <v>383</v>
      </c>
      <c r="E313" s="47" t="s">
        <v>6</v>
      </c>
      <c r="F313" s="85">
        <f>F314</f>
        <v>763383.02999999991</v>
      </c>
      <c r="G313" s="85">
        <f>G314</f>
        <v>802737.58</v>
      </c>
      <c r="H313" s="128"/>
    </row>
    <row r="314" spans="1:8" outlineLevel="4">
      <c r="A314" s="46" t="s">
        <v>90</v>
      </c>
      <c r="B314" s="47" t="s">
        <v>524</v>
      </c>
      <c r="C314" s="47" t="s">
        <v>95</v>
      </c>
      <c r="D314" s="47" t="s">
        <v>457</v>
      </c>
      <c r="E314" s="47" t="s">
        <v>91</v>
      </c>
      <c r="F314" s="83">
        <f t="shared" ref="F314:G314" si="80">F315</f>
        <v>763383.02999999991</v>
      </c>
      <c r="G314" s="83">
        <f t="shared" si="80"/>
        <v>802737.58</v>
      </c>
      <c r="H314" s="128"/>
    </row>
    <row r="315" spans="1:8" ht="36" outlineLevel="5">
      <c r="A315" s="46" t="s">
        <v>97</v>
      </c>
      <c r="B315" s="47" t="s">
        <v>524</v>
      </c>
      <c r="C315" s="47" t="s">
        <v>95</v>
      </c>
      <c r="D315" s="47" t="s">
        <v>457</v>
      </c>
      <c r="E315" s="47" t="s">
        <v>98</v>
      </c>
      <c r="F315" s="85">
        <f>750536.94+12846.09</f>
        <v>763383.02999999991</v>
      </c>
      <c r="G315" s="85">
        <f>764472+38265.58</f>
        <v>802737.58</v>
      </c>
      <c r="H315" s="128"/>
    </row>
    <row r="316" spans="1:8" ht="36" outlineLevel="6">
      <c r="A316" s="79" t="s">
        <v>132</v>
      </c>
      <c r="B316" s="62" t="s">
        <v>524</v>
      </c>
      <c r="C316" s="62" t="s">
        <v>95</v>
      </c>
      <c r="D316" s="62" t="s">
        <v>127</v>
      </c>
      <c r="E316" s="62" t="s">
        <v>6</v>
      </c>
      <c r="F316" s="88">
        <f t="shared" ref="F316:G318" si="81">F317</f>
        <v>31000</v>
      </c>
      <c r="G316" s="88">
        <f t="shared" si="81"/>
        <v>50000</v>
      </c>
      <c r="H316" s="128"/>
    </row>
    <row r="317" spans="1:8" ht="18.75" customHeight="1" outlineLevel="7">
      <c r="A317" s="46" t="s">
        <v>551</v>
      </c>
      <c r="B317" s="47" t="s">
        <v>524</v>
      </c>
      <c r="C317" s="47" t="s">
        <v>95</v>
      </c>
      <c r="D317" s="47" t="s">
        <v>564</v>
      </c>
      <c r="E317" s="47" t="s">
        <v>6</v>
      </c>
      <c r="F317" s="83">
        <f t="shared" si="81"/>
        <v>31000</v>
      </c>
      <c r="G317" s="83">
        <f t="shared" si="81"/>
        <v>50000</v>
      </c>
      <c r="H317" s="128"/>
    </row>
    <row r="318" spans="1:8" outlineLevel="5">
      <c r="A318" s="46" t="s">
        <v>90</v>
      </c>
      <c r="B318" s="47" t="s">
        <v>524</v>
      </c>
      <c r="C318" s="47" t="s">
        <v>95</v>
      </c>
      <c r="D318" s="47" t="s">
        <v>564</v>
      </c>
      <c r="E318" s="47" t="s">
        <v>91</v>
      </c>
      <c r="F318" s="83">
        <f t="shared" si="81"/>
        <v>31000</v>
      </c>
      <c r="G318" s="83">
        <f t="shared" si="81"/>
        <v>50000</v>
      </c>
      <c r="H318" s="128"/>
    </row>
    <row r="319" spans="1:8" outlineLevel="5">
      <c r="A319" s="46" t="s">
        <v>312</v>
      </c>
      <c r="B319" s="47" t="s">
        <v>524</v>
      </c>
      <c r="C319" s="47" t="s">
        <v>95</v>
      </c>
      <c r="D319" s="47" t="s">
        <v>564</v>
      </c>
      <c r="E319" s="47" t="s">
        <v>313</v>
      </c>
      <c r="F319" s="85">
        <v>31000</v>
      </c>
      <c r="G319" s="85">
        <v>50000</v>
      </c>
      <c r="H319" s="128"/>
    </row>
    <row r="320" spans="1:8" outlineLevel="5">
      <c r="A320" s="46" t="s">
        <v>123</v>
      </c>
      <c r="B320" s="47" t="s">
        <v>524</v>
      </c>
      <c r="C320" s="47" t="s">
        <v>124</v>
      </c>
      <c r="D320" s="47" t="s">
        <v>126</v>
      </c>
      <c r="E320" s="47" t="s">
        <v>6</v>
      </c>
      <c r="F320" s="83">
        <f t="shared" ref="F320:G321" si="82">F321</f>
        <v>34236510.710000001</v>
      </c>
      <c r="G320" s="83">
        <f t="shared" si="82"/>
        <v>34654927.920000002</v>
      </c>
      <c r="H320" s="128"/>
    </row>
    <row r="321" spans="1:8" ht="36" outlineLevel="5">
      <c r="A321" s="79" t="s">
        <v>132</v>
      </c>
      <c r="B321" s="62" t="s">
        <v>524</v>
      </c>
      <c r="C321" s="62" t="s">
        <v>124</v>
      </c>
      <c r="D321" s="62" t="s">
        <v>127</v>
      </c>
      <c r="E321" s="62" t="s">
        <v>6</v>
      </c>
      <c r="F321" s="88">
        <f t="shared" si="82"/>
        <v>34236510.710000001</v>
      </c>
      <c r="G321" s="88">
        <f t="shared" si="82"/>
        <v>34654927.920000002</v>
      </c>
      <c r="H321" s="128"/>
    </row>
    <row r="322" spans="1:8" outlineLevel="5">
      <c r="A322" s="46" t="s">
        <v>278</v>
      </c>
      <c r="B322" s="47" t="s">
        <v>524</v>
      </c>
      <c r="C322" s="47" t="s">
        <v>124</v>
      </c>
      <c r="D322" s="47" t="s">
        <v>277</v>
      </c>
      <c r="E322" s="47" t="s">
        <v>6</v>
      </c>
      <c r="F322" s="83">
        <f>F332+F323+F326</f>
        <v>34236510.710000001</v>
      </c>
      <c r="G322" s="83">
        <f>G332+G323+G326</f>
        <v>34654927.920000002</v>
      </c>
      <c r="H322" s="128"/>
    </row>
    <row r="323" spans="1:8" ht="72" outlineLevel="5">
      <c r="A323" s="46" t="s">
        <v>445</v>
      </c>
      <c r="B323" s="47" t="s">
        <v>524</v>
      </c>
      <c r="C323" s="47" t="s">
        <v>124</v>
      </c>
      <c r="D323" s="47" t="s">
        <v>446</v>
      </c>
      <c r="E323" s="47" t="s">
        <v>6</v>
      </c>
      <c r="F323" s="85">
        <f>F324</f>
        <v>1077196.26</v>
      </c>
      <c r="G323" s="85">
        <f>G324</f>
        <v>1120283.97</v>
      </c>
      <c r="H323" s="128"/>
    </row>
    <row r="324" spans="1:8" outlineLevel="5">
      <c r="A324" s="46" t="s">
        <v>90</v>
      </c>
      <c r="B324" s="47" t="s">
        <v>524</v>
      </c>
      <c r="C324" s="47" t="s">
        <v>124</v>
      </c>
      <c r="D324" s="47" t="s">
        <v>446</v>
      </c>
      <c r="E324" s="47" t="s">
        <v>91</v>
      </c>
      <c r="F324" s="85">
        <f>F325</f>
        <v>1077196.26</v>
      </c>
      <c r="G324" s="85">
        <f>G325</f>
        <v>1120283.97</v>
      </c>
      <c r="H324" s="128"/>
    </row>
    <row r="325" spans="1:8" outlineLevel="5">
      <c r="A325" s="46" t="s">
        <v>92</v>
      </c>
      <c r="B325" s="47" t="s">
        <v>524</v>
      </c>
      <c r="C325" s="47" t="s">
        <v>124</v>
      </c>
      <c r="D325" s="47" t="s">
        <v>446</v>
      </c>
      <c r="E325" s="47" t="s">
        <v>93</v>
      </c>
      <c r="F325" s="85">
        <v>1077196.26</v>
      </c>
      <c r="G325" s="85">
        <v>1120283.97</v>
      </c>
      <c r="H325" s="128"/>
    </row>
    <row r="326" spans="1:8" ht="76.5" customHeight="1" outlineLevel="5">
      <c r="A326" s="29" t="s">
        <v>447</v>
      </c>
      <c r="B326" s="47" t="s">
        <v>524</v>
      </c>
      <c r="C326" s="47" t="s">
        <v>124</v>
      </c>
      <c r="D326" s="47" t="s">
        <v>448</v>
      </c>
      <c r="E326" s="47" t="s">
        <v>6</v>
      </c>
      <c r="F326" s="85">
        <f>F327+F329</f>
        <v>14651384.449999999</v>
      </c>
      <c r="G326" s="85">
        <f>G327+G329</f>
        <v>15026713.949999999</v>
      </c>
      <c r="H326" s="128"/>
    </row>
    <row r="327" spans="1:8" ht="18.75" customHeight="1" outlineLevel="5">
      <c r="A327" s="46" t="s">
        <v>15</v>
      </c>
      <c r="B327" s="47" t="s">
        <v>524</v>
      </c>
      <c r="C327" s="47" t="s">
        <v>124</v>
      </c>
      <c r="D327" s="47" t="s">
        <v>448</v>
      </c>
      <c r="E327" s="47" t="s">
        <v>16</v>
      </c>
      <c r="F327" s="85">
        <f>F328</f>
        <v>130000</v>
      </c>
      <c r="G327" s="85">
        <f>G328</f>
        <v>130000</v>
      </c>
      <c r="H327" s="128"/>
    </row>
    <row r="328" spans="1:8" ht="36" outlineLevel="5">
      <c r="A328" s="46" t="s">
        <v>17</v>
      </c>
      <c r="B328" s="47" t="s">
        <v>524</v>
      </c>
      <c r="C328" s="47" t="s">
        <v>124</v>
      </c>
      <c r="D328" s="47" t="s">
        <v>448</v>
      </c>
      <c r="E328" s="47" t="s">
        <v>18</v>
      </c>
      <c r="F328" s="85">
        <v>130000</v>
      </c>
      <c r="G328" s="85">
        <v>130000</v>
      </c>
      <c r="H328" s="128"/>
    </row>
    <row r="329" spans="1:8" outlineLevel="5">
      <c r="A329" s="46" t="s">
        <v>90</v>
      </c>
      <c r="B329" s="47" t="s">
        <v>524</v>
      </c>
      <c r="C329" s="47" t="s">
        <v>124</v>
      </c>
      <c r="D329" s="47" t="s">
        <v>448</v>
      </c>
      <c r="E329" s="47" t="s">
        <v>91</v>
      </c>
      <c r="F329" s="85">
        <f>F330+F331</f>
        <v>14521384.449999999</v>
      </c>
      <c r="G329" s="85">
        <f>G330+G331</f>
        <v>14896713.949999999</v>
      </c>
      <c r="H329" s="128"/>
    </row>
    <row r="330" spans="1:8" outlineLevel="5">
      <c r="A330" s="46" t="s">
        <v>92</v>
      </c>
      <c r="B330" s="47" t="s">
        <v>524</v>
      </c>
      <c r="C330" s="47" t="s">
        <v>124</v>
      </c>
      <c r="D330" s="47" t="s">
        <v>448</v>
      </c>
      <c r="E330" s="47" t="s">
        <v>93</v>
      </c>
      <c r="F330" s="85">
        <v>12721384.449999999</v>
      </c>
      <c r="G330" s="85">
        <v>13096713.949999999</v>
      </c>
      <c r="H330" s="128"/>
    </row>
    <row r="331" spans="1:8" ht="36" outlineLevel="5">
      <c r="A331" s="46" t="s">
        <v>97</v>
      </c>
      <c r="B331" s="47" t="s">
        <v>524</v>
      </c>
      <c r="C331" s="47" t="s">
        <v>124</v>
      </c>
      <c r="D331" s="47" t="s">
        <v>448</v>
      </c>
      <c r="E331" s="47" t="s">
        <v>98</v>
      </c>
      <c r="F331" s="85">
        <v>1800000</v>
      </c>
      <c r="G331" s="85">
        <v>1800000</v>
      </c>
      <c r="H331" s="128"/>
    </row>
    <row r="332" spans="1:8" ht="76.5" customHeight="1" outlineLevel="5">
      <c r="A332" s="29" t="s">
        <v>681</v>
      </c>
      <c r="B332" s="47" t="s">
        <v>524</v>
      </c>
      <c r="C332" s="47" t="s">
        <v>124</v>
      </c>
      <c r="D332" s="47" t="s">
        <v>298</v>
      </c>
      <c r="E332" s="47" t="s">
        <v>6</v>
      </c>
      <c r="F332" s="83">
        <f>F333</f>
        <v>18507930</v>
      </c>
      <c r="G332" s="83">
        <f>G333</f>
        <v>18507930</v>
      </c>
      <c r="H332" s="128"/>
    </row>
    <row r="333" spans="1:8" ht="36" outlineLevel="5">
      <c r="A333" s="46" t="s">
        <v>265</v>
      </c>
      <c r="B333" s="47" t="s">
        <v>524</v>
      </c>
      <c r="C333" s="47" t="s">
        <v>124</v>
      </c>
      <c r="D333" s="47" t="s">
        <v>298</v>
      </c>
      <c r="E333" s="47" t="s">
        <v>266</v>
      </c>
      <c r="F333" s="83">
        <f>F334</f>
        <v>18507930</v>
      </c>
      <c r="G333" s="83">
        <f>G334</f>
        <v>18507930</v>
      </c>
      <c r="H333" s="128"/>
    </row>
    <row r="334" spans="1:8" outlineLevel="5">
      <c r="A334" s="46" t="s">
        <v>267</v>
      </c>
      <c r="B334" s="47" t="s">
        <v>524</v>
      </c>
      <c r="C334" s="47" t="s">
        <v>124</v>
      </c>
      <c r="D334" s="47" t="s">
        <v>298</v>
      </c>
      <c r="E334" s="47" t="s">
        <v>268</v>
      </c>
      <c r="F334" s="85">
        <f>18337930+170000</f>
        <v>18507930</v>
      </c>
      <c r="G334" s="85">
        <f>18337930+170000</f>
        <v>18507930</v>
      </c>
      <c r="H334" s="128"/>
    </row>
    <row r="335" spans="1:8" outlineLevel="5">
      <c r="A335" s="79" t="s">
        <v>100</v>
      </c>
      <c r="B335" s="62" t="s">
        <v>524</v>
      </c>
      <c r="C335" s="62" t="s">
        <v>101</v>
      </c>
      <c r="D335" s="62" t="s">
        <v>126</v>
      </c>
      <c r="E335" s="62" t="s">
        <v>6</v>
      </c>
      <c r="F335" s="88">
        <f t="shared" ref="F335:G335" si="83">F336</f>
        <v>711000</v>
      </c>
      <c r="G335" s="88">
        <f t="shared" si="83"/>
        <v>711000</v>
      </c>
      <c r="H335" s="128"/>
    </row>
    <row r="336" spans="1:8" outlineLevel="5">
      <c r="A336" s="46" t="s">
        <v>304</v>
      </c>
      <c r="B336" s="47" t="s">
        <v>524</v>
      </c>
      <c r="C336" s="47" t="s">
        <v>303</v>
      </c>
      <c r="D336" s="47" t="s">
        <v>126</v>
      </c>
      <c r="E336" s="47" t="s">
        <v>6</v>
      </c>
      <c r="F336" s="83">
        <f>F337+F344</f>
        <v>711000</v>
      </c>
      <c r="G336" s="83">
        <f>G337+G344</f>
        <v>711000</v>
      </c>
      <c r="H336" s="128"/>
    </row>
    <row r="337" spans="1:8" ht="36" outlineLevel="5">
      <c r="A337" s="79" t="s">
        <v>384</v>
      </c>
      <c r="B337" s="62" t="s">
        <v>524</v>
      </c>
      <c r="C337" s="62" t="s">
        <v>303</v>
      </c>
      <c r="D337" s="62" t="s">
        <v>200</v>
      </c>
      <c r="E337" s="62" t="s">
        <v>6</v>
      </c>
      <c r="F337" s="88">
        <f>F338</f>
        <v>661000</v>
      </c>
      <c r="G337" s="88">
        <f>G338</f>
        <v>661000</v>
      </c>
      <c r="H337" s="128"/>
    </row>
    <row r="338" spans="1:8" ht="36" outlineLevel="7">
      <c r="A338" s="46" t="s">
        <v>213</v>
      </c>
      <c r="B338" s="47" t="s">
        <v>524</v>
      </c>
      <c r="C338" s="47" t="s">
        <v>303</v>
      </c>
      <c r="D338" s="47" t="s">
        <v>231</v>
      </c>
      <c r="E338" s="47" t="s">
        <v>6</v>
      </c>
      <c r="F338" s="83">
        <f t="shared" ref="F338:G338" si="84">F339</f>
        <v>661000</v>
      </c>
      <c r="G338" s="83">
        <f t="shared" si="84"/>
        <v>661000</v>
      </c>
      <c r="H338" s="128"/>
    </row>
    <row r="339" spans="1:8" outlineLevel="7">
      <c r="A339" s="46" t="s">
        <v>102</v>
      </c>
      <c r="B339" s="47" t="s">
        <v>524</v>
      </c>
      <c r="C339" s="47" t="s">
        <v>303</v>
      </c>
      <c r="D339" s="47" t="s">
        <v>201</v>
      </c>
      <c r="E339" s="47" t="s">
        <v>6</v>
      </c>
      <c r="F339" s="83">
        <f t="shared" ref="F339:G339" si="85">F340+F342</f>
        <v>661000</v>
      </c>
      <c r="G339" s="83">
        <f t="shared" si="85"/>
        <v>661000</v>
      </c>
      <c r="H339" s="128"/>
    </row>
    <row r="340" spans="1:8" ht="18.75" customHeight="1" outlineLevel="7">
      <c r="A340" s="46" t="s">
        <v>15</v>
      </c>
      <c r="B340" s="47" t="s">
        <v>524</v>
      </c>
      <c r="C340" s="47" t="s">
        <v>303</v>
      </c>
      <c r="D340" s="47" t="s">
        <v>201</v>
      </c>
      <c r="E340" s="47" t="s">
        <v>16</v>
      </c>
      <c r="F340" s="83">
        <f t="shared" ref="F340:G340" si="86">F341</f>
        <v>631000</v>
      </c>
      <c r="G340" s="83">
        <f t="shared" si="86"/>
        <v>631000</v>
      </c>
      <c r="H340" s="128"/>
    </row>
    <row r="341" spans="1:8" ht="36" outlineLevel="7">
      <c r="A341" s="46" t="s">
        <v>17</v>
      </c>
      <c r="B341" s="47" t="s">
        <v>524</v>
      </c>
      <c r="C341" s="47" t="s">
        <v>303</v>
      </c>
      <c r="D341" s="47" t="s">
        <v>201</v>
      </c>
      <c r="E341" s="47" t="s">
        <v>18</v>
      </c>
      <c r="F341" s="85">
        <v>631000</v>
      </c>
      <c r="G341" s="92">
        <v>631000</v>
      </c>
      <c r="H341" s="128"/>
    </row>
    <row r="342" spans="1:8" ht="21" customHeight="1" outlineLevel="7">
      <c r="A342" s="46" t="s">
        <v>273</v>
      </c>
      <c r="B342" s="47" t="s">
        <v>524</v>
      </c>
      <c r="C342" s="47" t="s">
        <v>303</v>
      </c>
      <c r="D342" s="47" t="s">
        <v>201</v>
      </c>
      <c r="E342" s="47" t="s">
        <v>20</v>
      </c>
      <c r="F342" s="83">
        <f t="shared" ref="F342:G342" si="87">F343</f>
        <v>30000</v>
      </c>
      <c r="G342" s="83">
        <f t="shared" si="87"/>
        <v>30000</v>
      </c>
      <c r="H342" s="128"/>
    </row>
    <row r="343" spans="1:8" ht="21" customHeight="1" outlineLevel="7">
      <c r="A343" s="46" t="s">
        <v>274</v>
      </c>
      <c r="B343" s="47" t="s">
        <v>524</v>
      </c>
      <c r="C343" s="47" t="s">
        <v>303</v>
      </c>
      <c r="D343" s="47" t="s">
        <v>201</v>
      </c>
      <c r="E343" s="47" t="s">
        <v>22</v>
      </c>
      <c r="F343" s="85">
        <v>30000</v>
      </c>
      <c r="G343" s="83">
        <v>30000</v>
      </c>
      <c r="H343" s="128"/>
    </row>
    <row r="344" spans="1:8" ht="36" outlineLevel="7">
      <c r="A344" s="73" t="s">
        <v>482</v>
      </c>
      <c r="B344" s="62" t="s">
        <v>524</v>
      </c>
      <c r="C344" s="62" t="s">
        <v>303</v>
      </c>
      <c r="D344" s="62" t="s">
        <v>483</v>
      </c>
      <c r="E344" s="62" t="s">
        <v>6</v>
      </c>
      <c r="F344" s="85">
        <f t="shared" ref="F344:G347" si="88">F345</f>
        <v>50000</v>
      </c>
      <c r="G344" s="85">
        <f t="shared" si="88"/>
        <v>50000</v>
      </c>
      <c r="H344" s="128"/>
    </row>
    <row r="345" spans="1:8" outlineLevel="7">
      <c r="A345" s="150" t="s">
        <v>484</v>
      </c>
      <c r="B345" s="47" t="s">
        <v>524</v>
      </c>
      <c r="C345" s="47" t="s">
        <v>303</v>
      </c>
      <c r="D345" s="47" t="s">
        <v>485</v>
      </c>
      <c r="E345" s="47" t="s">
        <v>6</v>
      </c>
      <c r="F345" s="85">
        <f t="shared" si="88"/>
        <v>50000</v>
      </c>
      <c r="G345" s="85">
        <f t="shared" si="88"/>
        <v>50000</v>
      </c>
      <c r="H345" s="128"/>
    </row>
    <row r="346" spans="1:8" ht="36" outlineLevel="7">
      <c r="A346" s="46" t="s">
        <v>486</v>
      </c>
      <c r="B346" s="47" t="s">
        <v>524</v>
      </c>
      <c r="C346" s="47" t="s">
        <v>303</v>
      </c>
      <c r="D346" s="47" t="s">
        <v>487</v>
      </c>
      <c r="E346" s="47" t="s">
        <v>6</v>
      </c>
      <c r="F346" s="85">
        <f t="shared" si="88"/>
        <v>50000</v>
      </c>
      <c r="G346" s="85">
        <f t="shared" si="88"/>
        <v>50000</v>
      </c>
      <c r="H346" s="128"/>
    </row>
    <row r="347" spans="1:8" ht="24" customHeight="1" outlineLevel="7">
      <c r="A347" s="46" t="s">
        <v>15</v>
      </c>
      <c r="B347" s="47" t="s">
        <v>524</v>
      </c>
      <c r="C347" s="47" t="s">
        <v>303</v>
      </c>
      <c r="D347" s="47" t="s">
        <v>487</v>
      </c>
      <c r="E347" s="47" t="s">
        <v>16</v>
      </c>
      <c r="F347" s="85">
        <f t="shared" si="88"/>
        <v>50000</v>
      </c>
      <c r="G347" s="85">
        <f t="shared" si="88"/>
        <v>50000</v>
      </c>
      <c r="H347" s="128"/>
    </row>
    <row r="348" spans="1:8" ht="36" outlineLevel="7">
      <c r="A348" s="46" t="s">
        <v>17</v>
      </c>
      <c r="B348" s="47" t="s">
        <v>524</v>
      </c>
      <c r="C348" s="47" t="s">
        <v>303</v>
      </c>
      <c r="D348" s="47" t="s">
        <v>487</v>
      </c>
      <c r="E348" s="47" t="s">
        <v>18</v>
      </c>
      <c r="F348" s="85">
        <v>50000</v>
      </c>
      <c r="G348" s="83">
        <v>50000</v>
      </c>
      <c r="H348" s="128"/>
    </row>
    <row r="349" spans="1:8" outlineLevel="2">
      <c r="A349" s="79" t="s">
        <v>103</v>
      </c>
      <c r="B349" s="47" t="s">
        <v>524</v>
      </c>
      <c r="C349" s="62" t="s">
        <v>104</v>
      </c>
      <c r="D349" s="62" t="s">
        <v>126</v>
      </c>
      <c r="E349" s="62" t="s">
        <v>6</v>
      </c>
      <c r="F349" s="87">
        <f t="shared" ref="F349:G354" si="89">F350</f>
        <v>1000000</v>
      </c>
      <c r="G349" s="87">
        <f t="shared" si="89"/>
        <v>1000000</v>
      </c>
      <c r="H349" s="128"/>
    </row>
    <row r="350" spans="1:8" outlineLevel="3">
      <c r="A350" s="46" t="s">
        <v>105</v>
      </c>
      <c r="B350" s="47" t="s">
        <v>524</v>
      </c>
      <c r="C350" s="47" t="s">
        <v>106</v>
      </c>
      <c r="D350" s="47" t="s">
        <v>126</v>
      </c>
      <c r="E350" s="47" t="s">
        <v>6</v>
      </c>
      <c r="F350" s="85">
        <f t="shared" si="89"/>
        <v>1000000</v>
      </c>
      <c r="G350" s="85">
        <f t="shared" si="89"/>
        <v>1000000</v>
      </c>
      <c r="H350" s="128"/>
    </row>
    <row r="351" spans="1:8" ht="36.75" customHeight="1" outlineLevel="3">
      <c r="A351" s="79" t="s">
        <v>441</v>
      </c>
      <c r="B351" s="47" t="s">
        <v>524</v>
      </c>
      <c r="C351" s="62" t="s">
        <v>106</v>
      </c>
      <c r="D351" s="62" t="s">
        <v>320</v>
      </c>
      <c r="E351" s="62" t="s">
        <v>6</v>
      </c>
      <c r="F351" s="87">
        <f>F352</f>
        <v>1000000</v>
      </c>
      <c r="G351" s="87">
        <f>G352</f>
        <v>1000000</v>
      </c>
      <c r="H351" s="128"/>
    </row>
    <row r="352" spans="1:8" ht="36" outlineLevel="3">
      <c r="A352" s="49" t="s">
        <v>332</v>
      </c>
      <c r="B352" s="47" t="s">
        <v>524</v>
      </c>
      <c r="C352" s="47" t="s">
        <v>106</v>
      </c>
      <c r="D352" s="47" t="s">
        <v>322</v>
      </c>
      <c r="E352" s="47" t="s">
        <v>6</v>
      </c>
      <c r="F352" s="85">
        <f t="shared" si="89"/>
        <v>1000000</v>
      </c>
      <c r="G352" s="85">
        <f t="shared" si="89"/>
        <v>1000000</v>
      </c>
      <c r="H352" s="128"/>
    </row>
    <row r="353" spans="1:8" ht="36" outlineLevel="3">
      <c r="A353" s="46" t="s">
        <v>107</v>
      </c>
      <c r="B353" s="47" t="s">
        <v>524</v>
      </c>
      <c r="C353" s="47" t="s">
        <v>106</v>
      </c>
      <c r="D353" s="47" t="s">
        <v>323</v>
      </c>
      <c r="E353" s="47" t="s">
        <v>6</v>
      </c>
      <c r="F353" s="85">
        <f t="shared" si="89"/>
        <v>1000000</v>
      </c>
      <c r="G353" s="85">
        <f t="shared" si="89"/>
        <v>1000000</v>
      </c>
      <c r="H353" s="128"/>
    </row>
    <row r="354" spans="1:8" ht="36" outlineLevel="3">
      <c r="A354" s="46" t="s">
        <v>37</v>
      </c>
      <c r="B354" s="47" t="s">
        <v>524</v>
      </c>
      <c r="C354" s="47" t="s">
        <v>106</v>
      </c>
      <c r="D354" s="47" t="s">
        <v>323</v>
      </c>
      <c r="E354" s="47" t="s">
        <v>38</v>
      </c>
      <c r="F354" s="85">
        <f t="shared" si="89"/>
        <v>1000000</v>
      </c>
      <c r="G354" s="85">
        <f t="shared" si="89"/>
        <v>1000000</v>
      </c>
      <c r="H354" s="128"/>
    </row>
    <row r="355" spans="1:8" outlineLevel="3">
      <c r="A355" s="46" t="s">
        <v>39</v>
      </c>
      <c r="B355" s="47" t="s">
        <v>524</v>
      </c>
      <c r="C355" s="47" t="s">
        <v>106</v>
      </c>
      <c r="D355" s="47" t="s">
        <v>323</v>
      </c>
      <c r="E355" s="47" t="s">
        <v>40</v>
      </c>
      <c r="F355" s="85">
        <v>1000000</v>
      </c>
      <c r="G355" s="85">
        <v>1000000</v>
      </c>
      <c r="H355" s="128"/>
    </row>
    <row r="356" spans="1:8" ht="17.399999999999999" outlineLevel="3">
      <c r="A356" s="44" t="s">
        <v>552</v>
      </c>
      <c r="B356" s="45" t="s">
        <v>525</v>
      </c>
      <c r="C356" s="45" t="s">
        <v>5</v>
      </c>
      <c r="D356" s="45" t="s">
        <v>126</v>
      </c>
      <c r="E356" s="45" t="s">
        <v>6</v>
      </c>
      <c r="F356" s="89">
        <f t="shared" ref="F356:G356" si="90">F357</f>
        <v>6224444</v>
      </c>
      <c r="G356" s="89">
        <f t="shared" si="90"/>
        <v>6224444</v>
      </c>
      <c r="H356" s="128"/>
    </row>
    <row r="357" spans="1:8" outlineLevel="3">
      <c r="A357" s="46" t="s">
        <v>7</v>
      </c>
      <c r="B357" s="47" t="s">
        <v>525</v>
      </c>
      <c r="C357" s="47" t="s">
        <v>8</v>
      </c>
      <c r="D357" s="47" t="s">
        <v>126</v>
      </c>
      <c r="E357" s="47" t="s">
        <v>6</v>
      </c>
      <c r="F357" s="85">
        <f t="shared" ref="F357:G357" si="91">F358+F373+F378</f>
        <v>6224444</v>
      </c>
      <c r="G357" s="85">
        <f t="shared" si="91"/>
        <v>6224444</v>
      </c>
      <c r="H357" s="128"/>
    </row>
    <row r="358" spans="1:8" ht="54" outlineLevel="3">
      <c r="A358" s="46" t="s">
        <v>108</v>
      </c>
      <c r="B358" s="47" t="s">
        <v>525</v>
      </c>
      <c r="C358" s="47" t="s">
        <v>109</v>
      </c>
      <c r="D358" s="47" t="s">
        <v>126</v>
      </c>
      <c r="E358" s="47" t="s">
        <v>6</v>
      </c>
      <c r="F358" s="85">
        <f t="shared" ref="F358:G358" si="92">F359</f>
        <v>4852227</v>
      </c>
      <c r="G358" s="85">
        <f t="shared" si="92"/>
        <v>4852227</v>
      </c>
      <c r="H358" s="128"/>
    </row>
    <row r="359" spans="1:8" outlineLevel="3">
      <c r="A359" s="46" t="s">
        <v>132</v>
      </c>
      <c r="B359" s="47" t="s">
        <v>525</v>
      </c>
      <c r="C359" s="47" t="s">
        <v>109</v>
      </c>
      <c r="D359" s="47" t="s">
        <v>127</v>
      </c>
      <c r="E359" s="47" t="s">
        <v>6</v>
      </c>
      <c r="F359" s="85">
        <f t="shared" ref="F359:G359" si="93">F360+F363+F370</f>
        <v>4852227</v>
      </c>
      <c r="G359" s="85">
        <f t="shared" si="93"/>
        <v>4852227</v>
      </c>
      <c r="H359" s="128"/>
    </row>
    <row r="360" spans="1:8" outlineLevel="7">
      <c r="A360" s="46" t="s">
        <v>553</v>
      </c>
      <c r="B360" s="47" t="s">
        <v>525</v>
      </c>
      <c r="C360" s="47" t="s">
        <v>109</v>
      </c>
      <c r="D360" s="47" t="s">
        <v>554</v>
      </c>
      <c r="E360" s="47" t="s">
        <v>6</v>
      </c>
      <c r="F360" s="85">
        <f t="shared" ref="F360:G361" si="94">F361</f>
        <v>2207541</v>
      </c>
      <c r="G360" s="85">
        <f t="shared" si="94"/>
        <v>2207541</v>
      </c>
      <c r="H360" s="128"/>
    </row>
    <row r="361" spans="1:8" ht="57" customHeight="1" outlineLevel="7">
      <c r="A361" s="46" t="s">
        <v>11</v>
      </c>
      <c r="B361" s="47" t="s">
        <v>525</v>
      </c>
      <c r="C361" s="47" t="s">
        <v>109</v>
      </c>
      <c r="D361" s="47" t="s">
        <v>554</v>
      </c>
      <c r="E361" s="47" t="s">
        <v>12</v>
      </c>
      <c r="F361" s="85">
        <f t="shared" si="94"/>
        <v>2207541</v>
      </c>
      <c r="G361" s="85">
        <f t="shared" si="94"/>
        <v>2207541</v>
      </c>
      <c r="H361" s="128"/>
    </row>
    <row r="362" spans="1:8" ht="18.75" customHeight="1" outlineLevel="7">
      <c r="A362" s="46" t="s">
        <v>13</v>
      </c>
      <c r="B362" s="47" t="s">
        <v>525</v>
      </c>
      <c r="C362" s="47" t="s">
        <v>109</v>
      </c>
      <c r="D362" s="47" t="s">
        <v>554</v>
      </c>
      <c r="E362" s="47" t="s">
        <v>14</v>
      </c>
      <c r="F362" s="83">
        <v>2207541</v>
      </c>
      <c r="G362" s="83">
        <v>2207541</v>
      </c>
      <c r="H362" s="128"/>
    </row>
    <row r="363" spans="1:8" ht="36" outlineLevel="2">
      <c r="A363" s="46" t="s">
        <v>518</v>
      </c>
      <c r="B363" s="47" t="s">
        <v>525</v>
      </c>
      <c r="C363" s="47" t="s">
        <v>109</v>
      </c>
      <c r="D363" s="47" t="s">
        <v>519</v>
      </c>
      <c r="E363" s="47" t="s">
        <v>6</v>
      </c>
      <c r="F363" s="85">
        <f t="shared" ref="F363:G363" si="95">F364+F366+F368</f>
        <v>2464686</v>
      </c>
      <c r="G363" s="85">
        <f t="shared" si="95"/>
        <v>2464686</v>
      </c>
      <c r="H363" s="128"/>
    </row>
    <row r="364" spans="1:8" ht="57" customHeight="1" outlineLevel="3">
      <c r="A364" s="46" t="s">
        <v>11</v>
      </c>
      <c r="B364" s="47" t="s">
        <v>525</v>
      </c>
      <c r="C364" s="47" t="s">
        <v>109</v>
      </c>
      <c r="D364" s="47" t="s">
        <v>519</v>
      </c>
      <c r="E364" s="47" t="s">
        <v>12</v>
      </c>
      <c r="F364" s="85">
        <f t="shared" ref="F364:G364" si="96">F365</f>
        <v>2319186</v>
      </c>
      <c r="G364" s="85">
        <f t="shared" si="96"/>
        <v>2319186</v>
      </c>
      <c r="H364" s="128"/>
    </row>
    <row r="365" spans="1:8" ht="19.5" customHeight="1" outlineLevel="5">
      <c r="A365" s="46" t="s">
        <v>13</v>
      </c>
      <c r="B365" s="47" t="s">
        <v>525</v>
      </c>
      <c r="C365" s="47" t="s">
        <v>109</v>
      </c>
      <c r="D365" s="47" t="s">
        <v>519</v>
      </c>
      <c r="E365" s="47" t="s">
        <v>14</v>
      </c>
      <c r="F365" s="83">
        <v>2319186</v>
      </c>
      <c r="G365" s="85">
        <v>2319186</v>
      </c>
      <c r="H365" s="128"/>
    </row>
    <row r="366" spans="1:8" ht="19.5" customHeight="1" outlineLevel="6">
      <c r="A366" s="46" t="s">
        <v>15</v>
      </c>
      <c r="B366" s="47" t="s">
        <v>525</v>
      </c>
      <c r="C366" s="47" t="s">
        <v>109</v>
      </c>
      <c r="D366" s="47" t="s">
        <v>519</v>
      </c>
      <c r="E366" s="47" t="s">
        <v>16</v>
      </c>
      <c r="F366" s="85">
        <f t="shared" ref="F366:G366" si="97">F367</f>
        <v>140000</v>
      </c>
      <c r="G366" s="85">
        <f t="shared" si="97"/>
        <v>140000</v>
      </c>
      <c r="H366" s="128"/>
    </row>
    <row r="367" spans="1:8" ht="36" outlineLevel="7">
      <c r="A367" s="46" t="s">
        <v>17</v>
      </c>
      <c r="B367" s="47" t="s">
        <v>525</v>
      </c>
      <c r="C367" s="47" t="s">
        <v>109</v>
      </c>
      <c r="D367" s="47" t="s">
        <v>519</v>
      </c>
      <c r="E367" s="47" t="s">
        <v>18</v>
      </c>
      <c r="F367" s="83">
        <v>140000</v>
      </c>
      <c r="G367" s="83">
        <v>140000</v>
      </c>
      <c r="H367" s="128"/>
    </row>
    <row r="368" spans="1:8" outlineLevel="6">
      <c r="A368" s="46" t="s">
        <v>19</v>
      </c>
      <c r="B368" s="47" t="s">
        <v>525</v>
      </c>
      <c r="C368" s="47" t="s">
        <v>109</v>
      </c>
      <c r="D368" s="47" t="s">
        <v>519</v>
      </c>
      <c r="E368" s="47" t="s">
        <v>20</v>
      </c>
      <c r="F368" s="85">
        <f t="shared" ref="F368:G368" si="98">F369</f>
        <v>5500</v>
      </c>
      <c r="G368" s="85">
        <f t="shared" si="98"/>
        <v>5500</v>
      </c>
      <c r="H368" s="128"/>
    </row>
    <row r="369" spans="1:8" outlineLevel="7">
      <c r="A369" s="46" t="s">
        <v>21</v>
      </c>
      <c r="B369" s="47" t="s">
        <v>525</v>
      </c>
      <c r="C369" s="47" t="s">
        <v>109</v>
      </c>
      <c r="D369" s="47" t="s">
        <v>519</v>
      </c>
      <c r="E369" s="47" t="s">
        <v>22</v>
      </c>
      <c r="F369" s="83">
        <v>5500</v>
      </c>
      <c r="G369" s="83">
        <v>5500</v>
      </c>
      <c r="H369" s="128"/>
    </row>
    <row r="370" spans="1:8" outlineLevel="5">
      <c r="A370" s="46" t="s">
        <v>556</v>
      </c>
      <c r="B370" s="47" t="s">
        <v>525</v>
      </c>
      <c r="C370" s="47" t="s">
        <v>109</v>
      </c>
      <c r="D370" s="47" t="s">
        <v>555</v>
      </c>
      <c r="E370" s="47" t="s">
        <v>6</v>
      </c>
      <c r="F370" s="85">
        <f t="shared" ref="F370:G371" si="99">F371</f>
        <v>180000</v>
      </c>
      <c r="G370" s="85">
        <f t="shared" si="99"/>
        <v>180000</v>
      </c>
      <c r="H370" s="128"/>
    </row>
    <row r="371" spans="1:8" ht="58.5" customHeight="1" outlineLevel="6">
      <c r="A371" s="46" t="s">
        <v>11</v>
      </c>
      <c r="B371" s="47" t="s">
        <v>525</v>
      </c>
      <c r="C371" s="47" t="s">
        <v>109</v>
      </c>
      <c r="D371" s="47" t="s">
        <v>555</v>
      </c>
      <c r="E371" s="47" t="s">
        <v>12</v>
      </c>
      <c r="F371" s="85">
        <f t="shared" si="99"/>
        <v>180000</v>
      </c>
      <c r="G371" s="85">
        <f t="shared" si="99"/>
        <v>180000</v>
      </c>
      <c r="H371" s="128"/>
    </row>
    <row r="372" spans="1:8" ht="20.25" customHeight="1" outlineLevel="7">
      <c r="A372" s="46" t="s">
        <v>13</v>
      </c>
      <c r="B372" s="47" t="s">
        <v>525</v>
      </c>
      <c r="C372" s="47" t="s">
        <v>109</v>
      </c>
      <c r="D372" s="47" t="s">
        <v>555</v>
      </c>
      <c r="E372" s="47" t="s">
        <v>14</v>
      </c>
      <c r="F372" s="83">
        <v>180000</v>
      </c>
      <c r="G372" s="83">
        <v>180000</v>
      </c>
      <c r="H372" s="128"/>
    </row>
    <row r="373" spans="1:8" ht="36" outlineLevel="6">
      <c r="A373" s="46" t="s">
        <v>9</v>
      </c>
      <c r="B373" s="47" t="s">
        <v>525</v>
      </c>
      <c r="C373" s="47" t="s">
        <v>10</v>
      </c>
      <c r="D373" s="47" t="s">
        <v>126</v>
      </c>
      <c r="E373" s="47" t="s">
        <v>6</v>
      </c>
      <c r="F373" s="85">
        <f t="shared" ref="F373:G376" si="100">F374</f>
        <v>1252217</v>
      </c>
      <c r="G373" s="85">
        <f t="shared" si="100"/>
        <v>1252217</v>
      </c>
      <c r="H373" s="128"/>
    </row>
    <row r="374" spans="1:8" outlineLevel="7">
      <c r="A374" s="46" t="s">
        <v>132</v>
      </c>
      <c r="B374" s="47" t="s">
        <v>525</v>
      </c>
      <c r="C374" s="47" t="s">
        <v>10</v>
      </c>
      <c r="D374" s="47" t="s">
        <v>127</v>
      </c>
      <c r="E374" s="47" t="s">
        <v>6</v>
      </c>
      <c r="F374" s="85">
        <f t="shared" si="100"/>
        <v>1252217</v>
      </c>
      <c r="G374" s="85">
        <f t="shared" si="100"/>
        <v>1252217</v>
      </c>
      <c r="H374" s="128"/>
    </row>
    <row r="375" spans="1:8" outlineLevel="6">
      <c r="A375" s="46" t="s">
        <v>120</v>
      </c>
      <c r="B375" s="47" t="s">
        <v>525</v>
      </c>
      <c r="C375" s="47" t="s">
        <v>10</v>
      </c>
      <c r="D375" s="47" t="s">
        <v>143</v>
      </c>
      <c r="E375" s="47" t="s">
        <v>6</v>
      </c>
      <c r="F375" s="85">
        <f t="shared" si="100"/>
        <v>1252217</v>
      </c>
      <c r="G375" s="85">
        <f t="shared" si="100"/>
        <v>1252217</v>
      </c>
      <c r="H375" s="128"/>
    </row>
    <row r="376" spans="1:8" ht="57" customHeight="1" outlineLevel="7">
      <c r="A376" s="46" t="s">
        <v>11</v>
      </c>
      <c r="B376" s="47" t="s">
        <v>525</v>
      </c>
      <c r="C376" s="47" t="s">
        <v>10</v>
      </c>
      <c r="D376" s="47" t="s">
        <v>143</v>
      </c>
      <c r="E376" s="47" t="s">
        <v>12</v>
      </c>
      <c r="F376" s="85">
        <f t="shared" si="100"/>
        <v>1252217</v>
      </c>
      <c r="G376" s="85">
        <f t="shared" si="100"/>
        <v>1252217</v>
      </c>
      <c r="H376" s="128"/>
    </row>
    <row r="377" spans="1:8" ht="20.25" customHeight="1" outlineLevel="3">
      <c r="A377" s="46" t="s">
        <v>13</v>
      </c>
      <c r="B377" s="47" t="s">
        <v>525</v>
      </c>
      <c r="C377" s="47" t="s">
        <v>10</v>
      </c>
      <c r="D377" s="47" t="s">
        <v>143</v>
      </c>
      <c r="E377" s="47" t="s">
        <v>14</v>
      </c>
      <c r="F377" s="83">
        <v>1252217</v>
      </c>
      <c r="G377" s="85">
        <v>1252217</v>
      </c>
      <c r="H377" s="128"/>
    </row>
    <row r="378" spans="1:8" outlineLevel="3">
      <c r="A378" s="46" t="s">
        <v>23</v>
      </c>
      <c r="B378" s="47" t="s">
        <v>525</v>
      </c>
      <c r="C378" s="47" t="s">
        <v>24</v>
      </c>
      <c r="D378" s="47" t="s">
        <v>126</v>
      </c>
      <c r="E378" s="47" t="s">
        <v>6</v>
      </c>
      <c r="F378" s="85">
        <f t="shared" ref="F378:G378" si="101">F379+F384</f>
        <v>120000</v>
      </c>
      <c r="G378" s="85">
        <f t="shared" si="101"/>
        <v>120000</v>
      </c>
      <c r="H378" s="128"/>
    </row>
    <row r="379" spans="1:8" ht="36" outlineLevel="3">
      <c r="A379" s="79" t="s">
        <v>432</v>
      </c>
      <c r="B379" s="62" t="s">
        <v>525</v>
      </c>
      <c r="C379" s="62" t="s">
        <v>24</v>
      </c>
      <c r="D379" s="62" t="s">
        <v>128</v>
      </c>
      <c r="E379" s="62" t="s">
        <v>6</v>
      </c>
      <c r="F379" s="87">
        <f t="shared" ref="F379:G382" si="102">F380</f>
        <v>20000</v>
      </c>
      <c r="G379" s="87">
        <f t="shared" si="102"/>
        <v>20000</v>
      </c>
      <c r="H379" s="128"/>
    </row>
    <row r="380" spans="1:8" ht="36" outlineLevel="3">
      <c r="A380" s="80" t="s">
        <v>214</v>
      </c>
      <c r="B380" s="47" t="s">
        <v>525</v>
      </c>
      <c r="C380" s="47" t="s">
        <v>24</v>
      </c>
      <c r="D380" s="47" t="s">
        <v>318</v>
      </c>
      <c r="E380" s="47" t="s">
        <v>6</v>
      </c>
      <c r="F380" s="85">
        <f t="shared" si="102"/>
        <v>20000</v>
      </c>
      <c r="G380" s="85">
        <f t="shared" si="102"/>
        <v>20000</v>
      </c>
      <c r="H380" s="128"/>
    </row>
    <row r="381" spans="1:8" outlineLevel="3">
      <c r="A381" s="80" t="s">
        <v>326</v>
      </c>
      <c r="B381" s="47" t="s">
        <v>525</v>
      </c>
      <c r="C381" s="47" t="s">
        <v>24</v>
      </c>
      <c r="D381" s="47" t="s">
        <v>319</v>
      </c>
      <c r="E381" s="47" t="s">
        <v>6</v>
      </c>
      <c r="F381" s="85">
        <f t="shared" si="102"/>
        <v>20000</v>
      </c>
      <c r="G381" s="85">
        <f t="shared" si="102"/>
        <v>20000</v>
      </c>
      <c r="H381" s="128"/>
    </row>
    <row r="382" spans="1:8" ht="19.5" customHeight="1" outlineLevel="3">
      <c r="A382" s="46" t="s">
        <v>15</v>
      </c>
      <c r="B382" s="47" t="s">
        <v>525</v>
      </c>
      <c r="C382" s="47" t="s">
        <v>24</v>
      </c>
      <c r="D382" s="47" t="s">
        <v>319</v>
      </c>
      <c r="E382" s="47" t="s">
        <v>16</v>
      </c>
      <c r="F382" s="85">
        <f t="shared" si="102"/>
        <v>20000</v>
      </c>
      <c r="G382" s="85">
        <f t="shared" si="102"/>
        <v>20000</v>
      </c>
      <c r="H382" s="128"/>
    </row>
    <row r="383" spans="1:8" ht="36" outlineLevel="3">
      <c r="A383" s="46" t="s">
        <v>17</v>
      </c>
      <c r="B383" s="47" t="s">
        <v>525</v>
      </c>
      <c r="C383" s="47" t="s">
        <v>24</v>
      </c>
      <c r="D383" s="47" t="s">
        <v>319</v>
      </c>
      <c r="E383" s="47" t="s">
        <v>18</v>
      </c>
      <c r="F383" s="83">
        <v>20000</v>
      </c>
      <c r="G383" s="85">
        <v>20000</v>
      </c>
      <c r="H383" s="128"/>
    </row>
    <row r="384" spans="1:8" ht="36" outlineLevel="3">
      <c r="A384" s="79" t="s">
        <v>132</v>
      </c>
      <c r="B384" s="62" t="s">
        <v>525</v>
      </c>
      <c r="C384" s="62" t="s">
        <v>24</v>
      </c>
      <c r="D384" s="62" t="s">
        <v>127</v>
      </c>
      <c r="E384" s="62" t="s">
        <v>6</v>
      </c>
      <c r="F384" s="91">
        <f t="shared" ref="F384:G386" si="103">F385</f>
        <v>100000</v>
      </c>
      <c r="G384" s="91">
        <f t="shared" si="103"/>
        <v>100000</v>
      </c>
      <c r="H384" s="128"/>
    </row>
    <row r="385" spans="1:8" ht="21.75" customHeight="1" outlineLevel="3">
      <c r="A385" s="46" t="s">
        <v>557</v>
      </c>
      <c r="B385" s="47" t="s">
        <v>525</v>
      </c>
      <c r="C385" s="47" t="s">
        <v>24</v>
      </c>
      <c r="D385" s="71">
        <v>9909970201</v>
      </c>
      <c r="E385" s="47" t="s">
        <v>6</v>
      </c>
      <c r="F385" s="92">
        <f t="shared" si="103"/>
        <v>100000</v>
      </c>
      <c r="G385" s="92">
        <f t="shared" si="103"/>
        <v>100000</v>
      </c>
      <c r="H385" s="128"/>
    </row>
    <row r="386" spans="1:8" ht="18.75" customHeight="1" outlineLevel="3">
      <c r="A386" s="46" t="s">
        <v>15</v>
      </c>
      <c r="B386" s="47" t="s">
        <v>525</v>
      </c>
      <c r="C386" s="47" t="s">
        <v>24</v>
      </c>
      <c r="D386" s="71">
        <v>9909970201</v>
      </c>
      <c r="E386" s="47" t="s">
        <v>16</v>
      </c>
      <c r="F386" s="92">
        <f t="shared" si="103"/>
        <v>100000</v>
      </c>
      <c r="G386" s="92">
        <f t="shared" si="103"/>
        <v>100000</v>
      </c>
      <c r="H386" s="128"/>
    </row>
    <row r="387" spans="1:8" ht="36" outlineLevel="3">
      <c r="A387" s="46" t="s">
        <v>17</v>
      </c>
      <c r="B387" s="47" t="s">
        <v>525</v>
      </c>
      <c r="C387" s="47" t="s">
        <v>24</v>
      </c>
      <c r="D387" s="71">
        <v>9909970201</v>
      </c>
      <c r="E387" s="47" t="s">
        <v>18</v>
      </c>
      <c r="F387" s="83">
        <v>100000</v>
      </c>
      <c r="G387" s="85">
        <v>100000</v>
      </c>
      <c r="H387" s="128"/>
    </row>
    <row r="388" spans="1:8" ht="34.799999999999997" outlineLevel="3">
      <c r="A388" s="44" t="s">
        <v>578</v>
      </c>
      <c r="B388" s="45" t="s">
        <v>561</v>
      </c>
      <c r="C388" s="45" t="s">
        <v>5</v>
      </c>
      <c r="D388" s="45" t="s">
        <v>126</v>
      </c>
      <c r="E388" s="45" t="s">
        <v>6</v>
      </c>
      <c r="F388" s="89">
        <f>F389+F489</f>
        <v>502079346.33000004</v>
      </c>
      <c r="G388" s="89">
        <f>G389+G489</f>
        <v>523738299.83999997</v>
      </c>
      <c r="H388" s="128"/>
    </row>
    <row r="389" spans="1:8" outlineLevel="3">
      <c r="A389" s="79" t="s">
        <v>69</v>
      </c>
      <c r="B389" s="62" t="s">
        <v>561</v>
      </c>
      <c r="C389" s="62" t="s">
        <v>70</v>
      </c>
      <c r="D389" s="62" t="s">
        <v>126</v>
      </c>
      <c r="E389" s="62" t="s">
        <v>6</v>
      </c>
      <c r="F389" s="87">
        <f>F390+F410+F458+F469+F444</f>
        <v>497953167.33000004</v>
      </c>
      <c r="G389" s="87">
        <f>G390+G410+G458+G469+G444</f>
        <v>519898997.83999997</v>
      </c>
      <c r="H389" s="128"/>
    </row>
    <row r="390" spans="1:8" outlineLevel="3">
      <c r="A390" s="46" t="s">
        <v>110</v>
      </c>
      <c r="B390" s="47" t="s">
        <v>561</v>
      </c>
      <c r="C390" s="47" t="s">
        <v>111</v>
      </c>
      <c r="D390" s="47" t="s">
        <v>126</v>
      </c>
      <c r="E390" s="47" t="s">
        <v>6</v>
      </c>
      <c r="F390" s="85">
        <f t="shared" ref="F390:G391" si="104">F391</f>
        <v>110540713.96000001</v>
      </c>
      <c r="G390" s="85">
        <f t="shared" si="104"/>
        <v>115938708.71000001</v>
      </c>
      <c r="H390" s="128"/>
    </row>
    <row r="391" spans="1:8" ht="36" outlineLevel="3">
      <c r="A391" s="79" t="s">
        <v>402</v>
      </c>
      <c r="B391" s="62" t="s">
        <v>561</v>
      </c>
      <c r="C391" s="62" t="s">
        <v>111</v>
      </c>
      <c r="D391" s="62" t="s">
        <v>138</v>
      </c>
      <c r="E391" s="62" t="s">
        <v>6</v>
      </c>
      <c r="F391" s="87">
        <f t="shared" si="104"/>
        <v>110540713.96000001</v>
      </c>
      <c r="G391" s="87">
        <f t="shared" si="104"/>
        <v>115938708.71000001</v>
      </c>
      <c r="H391" s="128"/>
    </row>
    <row r="392" spans="1:8" ht="36" outlineLevel="3">
      <c r="A392" s="46" t="s">
        <v>403</v>
      </c>
      <c r="B392" s="47" t="s">
        <v>561</v>
      </c>
      <c r="C392" s="47" t="s">
        <v>111</v>
      </c>
      <c r="D392" s="47" t="s">
        <v>139</v>
      </c>
      <c r="E392" s="47" t="s">
        <v>6</v>
      </c>
      <c r="F392" s="85">
        <f>F393+F400</f>
        <v>110540713.96000001</v>
      </c>
      <c r="G392" s="85">
        <f>G393+G400</f>
        <v>115938708.71000001</v>
      </c>
      <c r="H392" s="128"/>
    </row>
    <row r="393" spans="1:8" ht="36" outlineLevel="3">
      <c r="A393" s="49" t="s">
        <v>202</v>
      </c>
      <c r="B393" s="47" t="s">
        <v>561</v>
      </c>
      <c r="C393" s="47" t="s">
        <v>111</v>
      </c>
      <c r="D393" s="47" t="s">
        <v>220</v>
      </c>
      <c r="E393" s="47" t="s">
        <v>6</v>
      </c>
      <c r="F393" s="85">
        <f>F394+F397</f>
        <v>110298213.96000001</v>
      </c>
      <c r="G393" s="85">
        <f>G394+G397</f>
        <v>115798708.71000001</v>
      </c>
      <c r="H393" s="128"/>
    </row>
    <row r="394" spans="1:8" s="3" customFormat="1" ht="36">
      <c r="A394" s="46" t="s">
        <v>113</v>
      </c>
      <c r="B394" s="47" t="s">
        <v>561</v>
      </c>
      <c r="C394" s="47" t="s">
        <v>111</v>
      </c>
      <c r="D394" s="47" t="s">
        <v>144</v>
      </c>
      <c r="E394" s="47" t="s">
        <v>6</v>
      </c>
      <c r="F394" s="85">
        <f t="shared" ref="F394:G395" si="105">F395</f>
        <v>29581197.960000001</v>
      </c>
      <c r="G394" s="85">
        <f t="shared" si="105"/>
        <v>30298365.710000001</v>
      </c>
      <c r="H394" s="127"/>
    </row>
    <row r="395" spans="1:8" s="3" customFormat="1" ht="36">
      <c r="A395" s="46" t="s">
        <v>37</v>
      </c>
      <c r="B395" s="47" t="s">
        <v>561</v>
      </c>
      <c r="C395" s="47" t="s">
        <v>111</v>
      </c>
      <c r="D395" s="47" t="s">
        <v>144</v>
      </c>
      <c r="E395" s="47" t="s">
        <v>38</v>
      </c>
      <c r="F395" s="85">
        <f t="shared" si="105"/>
        <v>29581197.960000001</v>
      </c>
      <c r="G395" s="85">
        <f t="shared" si="105"/>
        <v>30298365.710000001</v>
      </c>
      <c r="H395" s="127"/>
    </row>
    <row r="396" spans="1:8">
      <c r="A396" s="46" t="s">
        <v>74</v>
      </c>
      <c r="B396" s="47" t="s">
        <v>561</v>
      </c>
      <c r="C396" s="47" t="s">
        <v>111</v>
      </c>
      <c r="D396" s="47" t="s">
        <v>144</v>
      </c>
      <c r="E396" s="47" t="s">
        <v>75</v>
      </c>
      <c r="F396" s="83">
        <v>29581197.960000001</v>
      </c>
      <c r="G396" s="92">
        <v>30298365.710000001</v>
      </c>
      <c r="H396" s="128"/>
    </row>
    <row r="397" spans="1:8" ht="72">
      <c r="A397" s="49" t="s">
        <v>404</v>
      </c>
      <c r="B397" s="47" t="s">
        <v>561</v>
      </c>
      <c r="C397" s="47" t="s">
        <v>111</v>
      </c>
      <c r="D397" s="47" t="s">
        <v>145</v>
      </c>
      <c r="E397" s="47" t="s">
        <v>6</v>
      </c>
      <c r="F397" s="85">
        <f t="shared" ref="F397:G398" si="106">F398</f>
        <v>80717016</v>
      </c>
      <c r="G397" s="85">
        <f t="shared" si="106"/>
        <v>85500343</v>
      </c>
      <c r="H397" s="70"/>
    </row>
    <row r="398" spans="1:8" ht="36">
      <c r="A398" s="46" t="s">
        <v>37</v>
      </c>
      <c r="B398" s="47" t="s">
        <v>561</v>
      </c>
      <c r="C398" s="47" t="s">
        <v>111</v>
      </c>
      <c r="D398" s="47" t="s">
        <v>145</v>
      </c>
      <c r="E398" s="47" t="s">
        <v>38</v>
      </c>
      <c r="F398" s="85">
        <f t="shared" si="106"/>
        <v>80717016</v>
      </c>
      <c r="G398" s="85">
        <f t="shared" si="106"/>
        <v>85500343</v>
      </c>
    </row>
    <row r="399" spans="1:8">
      <c r="A399" s="46" t="s">
        <v>74</v>
      </c>
      <c r="B399" s="47" t="s">
        <v>561</v>
      </c>
      <c r="C399" s="47" t="s">
        <v>111</v>
      </c>
      <c r="D399" s="47" t="s">
        <v>145</v>
      </c>
      <c r="E399" s="47" t="s">
        <v>75</v>
      </c>
      <c r="F399" s="83">
        <v>80717016</v>
      </c>
      <c r="G399" s="84">
        <v>85500343</v>
      </c>
      <c r="H399" s="128"/>
    </row>
    <row r="400" spans="1:8" ht="36">
      <c r="A400" s="49" t="s">
        <v>203</v>
      </c>
      <c r="B400" s="47" t="s">
        <v>561</v>
      </c>
      <c r="C400" s="47" t="s">
        <v>111</v>
      </c>
      <c r="D400" s="47" t="s">
        <v>222</v>
      </c>
      <c r="E400" s="47" t="s">
        <v>6</v>
      </c>
      <c r="F400" s="83">
        <f>F407+F401+F404</f>
        <v>242500</v>
      </c>
      <c r="G400" s="83">
        <f>G407+G401+G404</f>
        <v>140000</v>
      </c>
      <c r="H400" s="128"/>
    </row>
    <row r="401" spans="1:8" ht="36">
      <c r="A401" s="46" t="s">
        <v>283</v>
      </c>
      <c r="B401" s="47" t="s">
        <v>561</v>
      </c>
      <c r="C401" s="47" t="s">
        <v>111</v>
      </c>
      <c r="D401" s="47" t="s">
        <v>284</v>
      </c>
      <c r="E401" s="47" t="s">
        <v>6</v>
      </c>
      <c r="F401" s="83">
        <f>F402</f>
        <v>97500</v>
      </c>
      <c r="G401" s="83">
        <f>G402</f>
        <v>95000</v>
      </c>
    </row>
    <row r="402" spans="1:8" ht="36">
      <c r="A402" s="46" t="s">
        <v>37</v>
      </c>
      <c r="B402" s="47" t="s">
        <v>561</v>
      </c>
      <c r="C402" s="47" t="s">
        <v>111</v>
      </c>
      <c r="D402" s="47" t="s">
        <v>284</v>
      </c>
      <c r="E402" s="47" t="s">
        <v>38</v>
      </c>
      <c r="F402" s="83">
        <f>F403</f>
        <v>97500</v>
      </c>
      <c r="G402" s="83">
        <f>G403</f>
        <v>95000</v>
      </c>
    </row>
    <row r="403" spans="1:8">
      <c r="A403" s="46" t="s">
        <v>74</v>
      </c>
      <c r="B403" s="47" t="s">
        <v>561</v>
      </c>
      <c r="C403" s="47" t="s">
        <v>111</v>
      </c>
      <c r="D403" s="47" t="s">
        <v>284</v>
      </c>
      <c r="E403" s="47" t="s">
        <v>75</v>
      </c>
      <c r="F403" s="83">
        <v>97500</v>
      </c>
      <c r="G403" s="83">
        <v>95000</v>
      </c>
    </row>
    <row r="404" spans="1:8">
      <c r="A404" s="46" t="s">
        <v>269</v>
      </c>
      <c r="B404" s="47" t="s">
        <v>561</v>
      </c>
      <c r="C404" s="47" t="s">
        <v>111</v>
      </c>
      <c r="D404" s="47" t="s">
        <v>285</v>
      </c>
      <c r="E404" s="47" t="s">
        <v>6</v>
      </c>
      <c r="F404" s="92">
        <f t="shared" ref="F404:G405" si="107">F405</f>
        <v>45000</v>
      </c>
      <c r="G404" s="92">
        <f t="shared" si="107"/>
        <v>45000</v>
      </c>
    </row>
    <row r="405" spans="1:8" ht="36">
      <c r="A405" s="46" t="s">
        <v>37</v>
      </c>
      <c r="B405" s="47" t="s">
        <v>561</v>
      </c>
      <c r="C405" s="47" t="s">
        <v>111</v>
      </c>
      <c r="D405" s="47" t="s">
        <v>285</v>
      </c>
      <c r="E405" s="47" t="s">
        <v>38</v>
      </c>
      <c r="F405" s="92">
        <f t="shared" si="107"/>
        <v>45000</v>
      </c>
      <c r="G405" s="92">
        <f t="shared" si="107"/>
        <v>45000</v>
      </c>
    </row>
    <row r="406" spans="1:8">
      <c r="A406" s="46" t="s">
        <v>74</v>
      </c>
      <c r="B406" s="47" t="s">
        <v>561</v>
      </c>
      <c r="C406" s="47" t="s">
        <v>111</v>
      </c>
      <c r="D406" s="47" t="s">
        <v>285</v>
      </c>
      <c r="E406" s="47" t="s">
        <v>75</v>
      </c>
      <c r="F406" s="83">
        <v>45000</v>
      </c>
      <c r="G406" s="83">
        <v>45000</v>
      </c>
    </row>
    <row r="407" spans="1:8" ht="54">
      <c r="A407" s="46" t="s">
        <v>458</v>
      </c>
      <c r="B407" s="47" t="s">
        <v>561</v>
      </c>
      <c r="C407" s="47" t="s">
        <v>111</v>
      </c>
      <c r="D407" s="47" t="s">
        <v>459</v>
      </c>
      <c r="E407" s="47" t="s">
        <v>6</v>
      </c>
      <c r="F407" s="92">
        <f t="shared" ref="F407:G408" si="108">F408</f>
        <v>100000</v>
      </c>
      <c r="G407" s="92">
        <f t="shared" si="108"/>
        <v>0</v>
      </c>
    </row>
    <row r="408" spans="1:8" ht="36">
      <c r="A408" s="46" t="s">
        <v>37</v>
      </c>
      <c r="B408" s="47" t="s">
        <v>561</v>
      </c>
      <c r="C408" s="47" t="s">
        <v>111</v>
      </c>
      <c r="D408" s="47" t="s">
        <v>459</v>
      </c>
      <c r="E408" s="47" t="s">
        <v>38</v>
      </c>
      <c r="F408" s="92">
        <f t="shared" si="108"/>
        <v>100000</v>
      </c>
      <c r="G408" s="92">
        <f t="shared" si="108"/>
        <v>0</v>
      </c>
    </row>
    <row r="409" spans="1:8">
      <c r="A409" s="46" t="s">
        <v>74</v>
      </c>
      <c r="B409" s="47" t="s">
        <v>561</v>
      </c>
      <c r="C409" s="47" t="s">
        <v>111</v>
      </c>
      <c r="D409" s="47" t="s">
        <v>459</v>
      </c>
      <c r="E409" s="47" t="s">
        <v>75</v>
      </c>
      <c r="F409" s="83">
        <v>100000</v>
      </c>
      <c r="G409" s="83">
        <v>0</v>
      </c>
    </row>
    <row r="410" spans="1:8">
      <c r="A410" s="46" t="s">
        <v>71</v>
      </c>
      <c r="B410" s="47" t="s">
        <v>561</v>
      </c>
      <c r="C410" s="47" t="s">
        <v>72</v>
      </c>
      <c r="D410" s="47" t="s">
        <v>126</v>
      </c>
      <c r="E410" s="47" t="s">
        <v>6</v>
      </c>
      <c r="F410" s="85">
        <f t="shared" ref="F410:G411" si="109">F411</f>
        <v>349776745.51999998</v>
      </c>
      <c r="G410" s="85">
        <f t="shared" si="109"/>
        <v>365891805.06999999</v>
      </c>
    </row>
    <row r="411" spans="1:8" ht="36">
      <c r="A411" s="79" t="s">
        <v>402</v>
      </c>
      <c r="B411" s="62" t="s">
        <v>561</v>
      </c>
      <c r="C411" s="62" t="s">
        <v>72</v>
      </c>
      <c r="D411" s="62" t="s">
        <v>138</v>
      </c>
      <c r="E411" s="62" t="s">
        <v>6</v>
      </c>
      <c r="F411" s="87">
        <f t="shared" si="109"/>
        <v>349776745.51999998</v>
      </c>
      <c r="G411" s="87">
        <f t="shared" si="109"/>
        <v>365891805.06999999</v>
      </c>
      <c r="H411" s="4"/>
    </row>
    <row r="412" spans="1:8" ht="36">
      <c r="A412" s="46" t="s">
        <v>406</v>
      </c>
      <c r="B412" s="47" t="s">
        <v>561</v>
      </c>
      <c r="C412" s="47" t="s">
        <v>72</v>
      </c>
      <c r="D412" s="47" t="s">
        <v>146</v>
      </c>
      <c r="E412" s="47" t="s">
        <v>6</v>
      </c>
      <c r="F412" s="85">
        <f>F413+F426+F436+F440</f>
        <v>349776745.51999998</v>
      </c>
      <c r="G412" s="85">
        <f>G413+G426+G436+G440</f>
        <v>365891805.06999999</v>
      </c>
    </row>
    <row r="413" spans="1:8" ht="36">
      <c r="A413" s="49" t="s">
        <v>205</v>
      </c>
      <c r="B413" s="47" t="s">
        <v>561</v>
      </c>
      <c r="C413" s="47" t="s">
        <v>72</v>
      </c>
      <c r="D413" s="47" t="s">
        <v>223</v>
      </c>
      <c r="E413" s="47" t="s">
        <v>6</v>
      </c>
      <c r="F413" s="85">
        <f>F414+F417+F420+F423</f>
        <v>341121441.27999997</v>
      </c>
      <c r="G413" s="85">
        <f>G414+G417+G420+G423</f>
        <v>357278714.27999997</v>
      </c>
    </row>
    <row r="414" spans="1:8" ht="54">
      <c r="A414" s="51" t="s">
        <v>617</v>
      </c>
      <c r="B414" s="47" t="s">
        <v>561</v>
      </c>
      <c r="C414" s="47" t="s">
        <v>72</v>
      </c>
      <c r="D414" s="47" t="s">
        <v>618</v>
      </c>
      <c r="E414" s="47" t="s">
        <v>6</v>
      </c>
      <c r="F414" s="85">
        <f>F415</f>
        <v>20592000</v>
      </c>
      <c r="G414" s="85">
        <f>G415</f>
        <v>20592000</v>
      </c>
    </row>
    <row r="415" spans="1:8" ht="36">
      <c r="A415" s="46" t="s">
        <v>37</v>
      </c>
      <c r="B415" s="47" t="s">
        <v>561</v>
      </c>
      <c r="C415" s="47" t="s">
        <v>72</v>
      </c>
      <c r="D415" s="47" t="s">
        <v>618</v>
      </c>
      <c r="E415" s="47" t="s">
        <v>38</v>
      </c>
      <c r="F415" s="85">
        <f>F416</f>
        <v>20592000</v>
      </c>
      <c r="G415" s="85">
        <f>G416</f>
        <v>20592000</v>
      </c>
    </row>
    <row r="416" spans="1:8">
      <c r="A416" s="46" t="s">
        <v>74</v>
      </c>
      <c r="B416" s="47" t="s">
        <v>561</v>
      </c>
      <c r="C416" s="47" t="s">
        <v>72</v>
      </c>
      <c r="D416" s="47" t="s">
        <v>618</v>
      </c>
      <c r="E416" s="47" t="s">
        <v>75</v>
      </c>
      <c r="F416" s="85">
        <v>20592000</v>
      </c>
      <c r="G416" s="85">
        <v>20592000</v>
      </c>
    </row>
    <row r="417" spans="1:7" ht="36">
      <c r="A417" s="46" t="s">
        <v>114</v>
      </c>
      <c r="B417" s="47" t="s">
        <v>561</v>
      </c>
      <c r="C417" s="47" t="s">
        <v>72</v>
      </c>
      <c r="D417" s="47" t="s">
        <v>147</v>
      </c>
      <c r="E417" s="47" t="s">
        <v>6</v>
      </c>
      <c r="F417" s="85">
        <f t="shared" ref="F417:G418" si="110">F418</f>
        <v>60979276.280000001</v>
      </c>
      <c r="G417" s="85">
        <f t="shared" si="110"/>
        <v>62457660.280000001</v>
      </c>
    </row>
    <row r="418" spans="1:7" ht="36">
      <c r="A418" s="46" t="s">
        <v>37</v>
      </c>
      <c r="B418" s="47" t="s">
        <v>561</v>
      </c>
      <c r="C418" s="47" t="s">
        <v>72</v>
      </c>
      <c r="D418" s="47" t="s">
        <v>147</v>
      </c>
      <c r="E418" s="47" t="s">
        <v>38</v>
      </c>
      <c r="F418" s="85">
        <f t="shared" si="110"/>
        <v>60979276.280000001</v>
      </c>
      <c r="G418" s="85">
        <f t="shared" si="110"/>
        <v>62457660.280000001</v>
      </c>
    </row>
    <row r="419" spans="1:7">
      <c r="A419" s="46" t="s">
        <v>74</v>
      </c>
      <c r="B419" s="47" t="s">
        <v>561</v>
      </c>
      <c r="C419" s="47" t="s">
        <v>72</v>
      </c>
      <c r="D419" s="47" t="s">
        <v>147</v>
      </c>
      <c r="E419" s="47" t="s">
        <v>75</v>
      </c>
      <c r="F419" s="83">
        <v>60979276.280000001</v>
      </c>
      <c r="G419" s="84">
        <v>62457660.280000001</v>
      </c>
    </row>
    <row r="420" spans="1:7" ht="94.5" customHeight="1">
      <c r="A420" s="49" t="s">
        <v>407</v>
      </c>
      <c r="B420" s="47" t="s">
        <v>561</v>
      </c>
      <c r="C420" s="47" t="s">
        <v>72</v>
      </c>
      <c r="D420" s="47" t="s">
        <v>148</v>
      </c>
      <c r="E420" s="47" t="s">
        <v>6</v>
      </c>
      <c r="F420" s="85">
        <f t="shared" ref="F420:G421" si="111">F421</f>
        <v>248435565</v>
      </c>
      <c r="G420" s="85">
        <f t="shared" si="111"/>
        <v>263114454</v>
      </c>
    </row>
    <row r="421" spans="1:7" ht="36">
      <c r="A421" s="46" t="s">
        <v>37</v>
      </c>
      <c r="B421" s="47" t="s">
        <v>561</v>
      </c>
      <c r="C421" s="47" t="s">
        <v>72</v>
      </c>
      <c r="D421" s="47" t="s">
        <v>148</v>
      </c>
      <c r="E421" s="47" t="s">
        <v>38</v>
      </c>
      <c r="F421" s="85">
        <f t="shared" si="111"/>
        <v>248435565</v>
      </c>
      <c r="G421" s="85">
        <f t="shared" si="111"/>
        <v>263114454</v>
      </c>
    </row>
    <row r="422" spans="1:7">
      <c r="A422" s="46" t="s">
        <v>74</v>
      </c>
      <c r="B422" s="47" t="s">
        <v>561</v>
      </c>
      <c r="C422" s="47" t="s">
        <v>72</v>
      </c>
      <c r="D422" s="47" t="s">
        <v>148</v>
      </c>
      <c r="E422" s="47" t="s">
        <v>75</v>
      </c>
      <c r="F422" s="83">
        <v>248435565</v>
      </c>
      <c r="G422" s="83">
        <v>263114454</v>
      </c>
    </row>
    <row r="423" spans="1:7" ht="90">
      <c r="A423" s="48" t="s">
        <v>490</v>
      </c>
      <c r="B423" s="47" t="s">
        <v>561</v>
      </c>
      <c r="C423" s="47" t="s">
        <v>72</v>
      </c>
      <c r="D423" s="47" t="s">
        <v>491</v>
      </c>
      <c r="E423" s="47" t="s">
        <v>6</v>
      </c>
      <c r="F423" s="83">
        <f>F424</f>
        <v>11114600</v>
      </c>
      <c r="G423" s="83">
        <f>G424</f>
        <v>11114600</v>
      </c>
    </row>
    <row r="424" spans="1:7" ht="36">
      <c r="A424" s="46" t="s">
        <v>37</v>
      </c>
      <c r="B424" s="47" t="s">
        <v>561</v>
      </c>
      <c r="C424" s="47" t="s">
        <v>72</v>
      </c>
      <c r="D424" s="47" t="s">
        <v>491</v>
      </c>
      <c r="E424" s="47" t="s">
        <v>38</v>
      </c>
      <c r="F424" s="83">
        <f>F425</f>
        <v>11114600</v>
      </c>
      <c r="G424" s="83">
        <f>G425</f>
        <v>11114600</v>
      </c>
    </row>
    <row r="425" spans="1:7">
      <c r="A425" s="46" t="s">
        <v>74</v>
      </c>
      <c r="B425" s="47" t="s">
        <v>561</v>
      </c>
      <c r="C425" s="47" t="s">
        <v>72</v>
      </c>
      <c r="D425" s="47" t="s">
        <v>491</v>
      </c>
      <c r="E425" s="47" t="s">
        <v>75</v>
      </c>
      <c r="F425" s="83">
        <v>11114600</v>
      </c>
      <c r="G425" s="83">
        <v>11114600</v>
      </c>
    </row>
    <row r="426" spans="1:7" ht="36">
      <c r="A426" s="80" t="s">
        <v>206</v>
      </c>
      <c r="B426" s="47" t="s">
        <v>561</v>
      </c>
      <c r="C426" s="47" t="s">
        <v>72</v>
      </c>
      <c r="D426" s="47" t="s">
        <v>221</v>
      </c>
      <c r="E426" s="47" t="s">
        <v>6</v>
      </c>
      <c r="F426" s="83">
        <f>F433+F427+F430</f>
        <v>200000</v>
      </c>
      <c r="G426" s="83">
        <f>G433+G427+G430</f>
        <v>200000</v>
      </c>
    </row>
    <row r="427" spans="1:7">
      <c r="A427" s="46" t="s">
        <v>269</v>
      </c>
      <c r="B427" s="47" t="s">
        <v>561</v>
      </c>
      <c r="C427" s="47" t="s">
        <v>72</v>
      </c>
      <c r="D427" s="47" t="s">
        <v>270</v>
      </c>
      <c r="E427" s="47" t="s">
        <v>6</v>
      </c>
      <c r="F427" s="92">
        <f t="shared" ref="F427:G428" si="112">F428</f>
        <v>50000</v>
      </c>
      <c r="G427" s="92">
        <f t="shared" si="112"/>
        <v>50000</v>
      </c>
    </row>
    <row r="428" spans="1:7" ht="36">
      <c r="A428" s="46" t="s">
        <v>37</v>
      </c>
      <c r="B428" s="47" t="s">
        <v>561</v>
      </c>
      <c r="C428" s="47" t="s">
        <v>72</v>
      </c>
      <c r="D428" s="47" t="s">
        <v>270</v>
      </c>
      <c r="E428" s="47" t="s">
        <v>38</v>
      </c>
      <c r="F428" s="92">
        <f t="shared" si="112"/>
        <v>50000</v>
      </c>
      <c r="G428" s="92">
        <f t="shared" si="112"/>
        <v>50000</v>
      </c>
    </row>
    <row r="429" spans="1:7">
      <c r="A429" s="46" t="s">
        <v>74</v>
      </c>
      <c r="B429" s="47" t="s">
        <v>561</v>
      </c>
      <c r="C429" s="47" t="s">
        <v>72</v>
      </c>
      <c r="D429" s="47" t="s">
        <v>270</v>
      </c>
      <c r="E429" s="47" t="s">
        <v>75</v>
      </c>
      <c r="F429" s="83">
        <v>50000</v>
      </c>
      <c r="G429" s="83">
        <v>50000</v>
      </c>
    </row>
    <row r="430" spans="1:7">
      <c r="A430" s="78" t="s">
        <v>314</v>
      </c>
      <c r="B430" s="47" t="s">
        <v>561</v>
      </c>
      <c r="C430" s="47" t="s">
        <v>72</v>
      </c>
      <c r="D430" s="47" t="s">
        <v>315</v>
      </c>
      <c r="E430" s="47" t="s">
        <v>6</v>
      </c>
      <c r="F430" s="92">
        <f t="shared" ref="F430:G431" si="113">F431</f>
        <v>50000</v>
      </c>
      <c r="G430" s="92">
        <f t="shared" si="113"/>
        <v>50000</v>
      </c>
    </row>
    <row r="431" spans="1:7" ht="36">
      <c r="A431" s="46" t="s">
        <v>37</v>
      </c>
      <c r="B431" s="47" t="s">
        <v>561</v>
      </c>
      <c r="C431" s="47" t="s">
        <v>72</v>
      </c>
      <c r="D431" s="47" t="s">
        <v>315</v>
      </c>
      <c r="E431" s="47" t="s">
        <v>38</v>
      </c>
      <c r="F431" s="92">
        <f t="shared" si="113"/>
        <v>50000</v>
      </c>
      <c r="G431" s="92">
        <f t="shared" si="113"/>
        <v>50000</v>
      </c>
    </row>
    <row r="432" spans="1:7">
      <c r="A432" s="46" t="s">
        <v>74</v>
      </c>
      <c r="B432" s="47" t="s">
        <v>561</v>
      </c>
      <c r="C432" s="47" t="s">
        <v>72</v>
      </c>
      <c r="D432" s="47" t="s">
        <v>315</v>
      </c>
      <c r="E432" s="47" t="s">
        <v>75</v>
      </c>
      <c r="F432" s="83">
        <v>50000</v>
      </c>
      <c r="G432" s="83">
        <v>50000</v>
      </c>
    </row>
    <row r="433" spans="1:7">
      <c r="A433" s="46" t="s">
        <v>460</v>
      </c>
      <c r="B433" s="47" t="s">
        <v>561</v>
      </c>
      <c r="C433" s="47" t="s">
        <v>72</v>
      </c>
      <c r="D433" s="47" t="s">
        <v>461</v>
      </c>
      <c r="E433" s="47" t="s">
        <v>6</v>
      </c>
      <c r="F433" s="92">
        <f>F434</f>
        <v>100000</v>
      </c>
      <c r="G433" s="92">
        <f>G434</f>
        <v>100000</v>
      </c>
    </row>
    <row r="434" spans="1:7" ht="36">
      <c r="A434" s="46" t="s">
        <v>37</v>
      </c>
      <c r="B434" s="47" t="s">
        <v>561</v>
      </c>
      <c r="C434" s="47" t="s">
        <v>72</v>
      </c>
      <c r="D434" s="47" t="s">
        <v>461</v>
      </c>
      <c r="E434" s="47" t="s">
        <v>38</v>
      </c>
      <c r="F434" s="92">
        <f>F435</f>
        <v>100000</v>
      </c>
      <c r="G434" s="92">
        <f>G435</f>
        <v>100000</v>
      </c>
    </row>
    <row r="435" spans="1:7">
      <c r="A435" s="46" t="s">
        <v>74</v>
      </c>
      <c r="B435" s="47" t="s">
        <v>561</v>
      </c>
      <c r="C435" s="47" t="s">
        <v>72</v>
      </c>
      <c r="D435" s="47" t="s">
        <v>461</v>
      </c>
      <c r="E435" s="47" t="s">
        <v>75</v>
      </c>
      <c r="F435" s="83">
        <v>100000</v>
      </c>
      <c r="G435" s="83">
        <v>100000</v>
      </c>
    </row>
    <row r="436" spans="1:7" ht="36">
      <c r="A436" s="80" t="s">
        <v>276</v>
      </c>
      <c r="B436" s="47" t="s">
        <v>561</v>
      </c>
      <c r="C436" s="47" t="s">
        <v>72</v>
      </c>
      <c r="D436" s="47" t="s">
        <v>224</v>
      </c>
      <c r="E436" s="47" t="s">
        <v>6</v>
      </c>
      <c r="F436" s="83">
        <f t="shared" ref="F436:G438" si="114">F437</f>
        <v>6226250</v>
      </c>
      <c r="G436" s="83">
        <f t="shared" si="114"/>
        <v>6226250</v>
      </c>
    </row>
    <row r="437" spans="1:7" ht="72">
      <c r="A437" s="187" t="s">
        <v>683</v>
      </c>
      <c r="B437" s="47" t="s">
        <v>561</v>
      </c>
      <c r="C437" s="47" t="s">
        <v>72</v>
      </c>
      <c r="D437" s="47" t="s">
        <v>684</v>
      </c>
      <c r="E437" s="47" t="s">
        <v>6</v>
      </c>
      <c r="F437" s="83">
        <f t="shared" si="114"/>
        <v>6226250</v>
      </c>
      <c r="G437" s="83">
        <f t="shared" si="114"/>
        <v>6226250</v>
      </c>
    </row>
    <row r="438" spans="1:7" ht="36">
      <c r="A438" s="46" t="s">
        <v>37</v>
      </c>
      <c r="B438" s="47" t="s">
        <v>561</v>
      </c>
      <c r="C438" s="47" t="s">
        <v>72</v>
      </c>
      <c r="D438" s="47" t="s">
        <v>684</v>
      </c>
      <c r="E438" s="47" t="s">
        <v>38</v>
      </c>
      <c r="F438" s="83">
        <f t="shared" si="114"/>
        <v>6226250</v>
      </c>
      <c r="G438" s="83">
        <f t="shared" si="114"/>
        <v>6226250</v>
      </c>
    </row>
    <row r="439" spans="1:7">
      <c r="A439" s="46" t="s">
        <v>74</v>
      </c>
      <c r="B439" s="47" t="s">
        <v>561</v>
      </c>
      <c r="C439" s="47" t="s">
        <v>72</v>
      </c>
      <c r="D439" s="47" t="s">
        <v>684</v>
      </c>
      <c r="E439" s="47" t="s">
        <v>75</v>
      </c>
      <c r="F439" s="83">
        <v>6226250</v>
      </c>
      <c r="G439" s="83">
        <v>6226250</v>
      </c>
    </row>
    <row r="440" spans="1:7">
      <c r="A440" s="51" t="s">
        <v>488</v>
      </c>
      <c r="B440" s="47" t="s">
        <v>561</v>
      </c>
      <c r="C440" s="47" t="s">
        <v>72</v>
      </c>
      <c r="D440" s="47" t="s">
        <v>316</v>
      </c>
      <c r="E440" s="47" t="s">
        <v>6</v>
      </c>
      <c r="F440" s="83">
        <f t="shared" ref="F440:G442" si="115">F441</f>
        <v>2229054.2400000002</v>
      </c>
      <c r="G440" s="83">
        <f t="shared" si="115"/>
        <v>2186840.79</v>
      </c>
    </row>
    <row r="441" spans="1:7" ht="36">
      <c r="A441" s="46" t="s">
        <v>489</v>
      </c>
      <c r="B441" s="47" t="s">
        <v>561</v>
      </c>
      <c r="C441" s="47" t="s">
        <v>72</v>
      </c>
      <c r="D441" s="47" t="s">
        <v>680</v>
      </c>
      <c r="E441" s="47" t="s">
        <v>6</v>
      </c>
      <c r="F441" s="83">
        <f t="shared" si="115"/>
        <v>2229054.2400000002</v>
      </c>
      <c r="G441" s="83">
        <f t="shared" si="115"/>
        <v>2186840.79</v>
      </c>
    </row>
    <row r="442" spans="1:7" ht="36">
      <c r="A442" s="46" t="s">
        <v>37</v>
      </c>
      <c r="B442" s="47" t="s">
        <v>561</v>
      </c>
      <c r="C442" s="47" t="s">
        <v>72</v>
      </c>
      <c r="D442" s="47" t="s">
        <v>680</v>
      </c>
      <c r="E442" s="47" t="s">
        <v>38</v>
      </c>
      <c r="F442" s="83">
        <f t="shared" si="115"/>
        <v>2229054.2400000002</v>
      </c>
      <c r="G442" s="83">
        <f t="shared" si="115"/>
        <v>2186840.79</v>
      </c>
    </row>
    <row r="443" spans="1:7">
      <c r="A443" s="46" t="s">
        <v>74</v>
      </c>
      <c r="B443" s="47" t="s">
        <v>561</v>
      </c>
      <c r="C443" s="47" t="s">
        <v>72</v>
      </c>
      <c r="D443" s="47" t="s">
        <v>680</v>
      </c>
      <c r="E443" s="47" t="s">
        <v>75</v>
      </c>
      <c r="F443" s="83">
        <v>2229054.2400000002</v>
      </c>
      <c r="G443" s="83">
        <v>2186840.79</v>
      </c>
    </row>
    <row r="444" spans="1:7">
      <c r="A444" s="46" t="s">
        <v>258</v>
      </c>
      <c r="B444" s="47" t="s">
        <v>561</v>
      </c>
      <c r="C444" s="47" t="s">
        <v>257</v>
      </c>
      <c r="D444" s="47" t="s">
        <v>126</v>
      </c>
      <c r="E444" s="47" t="s">
        <v>6</v>
      </c>
      <c r="F444" s="92">
        <f t="shared" ref="F444:G445" si="116">F445</f>
        <v>18276307.850000001</v>
      </c>
      <c r="G444" s="92">
        <f t="shared" si="116"/>
        <v>18717084.059999999</v>
      </c>
    </row>
    <row r="445" spans="1:7" ht="36">
      <c r="A445" s="79" t="s">
        <v>402</v>
      </c>
      <c r="B445" s="62" t="s">
        <v>561</v>
      </c>
      <c r="C445" s="62" t="s">
        <v>257</v>
      </c>
      <c r="D445" s="62" t="s">
        <v>138</v>
      </c>
      <c r="E445" s="62" t="s">
        <v>6</v>
      </c>
      <c r="F445" s="91">
        <f t="shared" si="116"/>
        <v>18276307.850000001</v>
      </c>
      <c r="G445" s="91">
        <f t="shared" si="116"/>
        <v>18717084.059999999</v>
      </c>
    </row>
    <row r="446" spans="1:7" ht="36">
      <c r="A446" s="46" t="s">
        <v>408</v>
      </c>
      <c r="B446" s="47" t="s">
        <v>561</v>
      </c>
      <c r="C446" s="47" t="s">
        <v>257</v>
      </c>
      <c r="D446" s="47" t="s">
        <v>149</v>
      </c>
      <c r="E446" s="47" t="s">
        <v>6</v>
      </c>
      <c r="F446" s="85">
        <f>F447+F451</f>
        <v>18276307.850000001</v>
      </c>
      <c r="G446" s="85">
        <f>G447+G451</f>
        <v>18717084.059999999</v>
      </c>
    </row>
    <row r="447" spans="1:7" ht="36">
      <c r="A447" s="81" t="s">
        <v>207</v>
      </c>
      <c r="B447" s="47" t="s">
        <v>561</v>
      </c>
      <c r="C447" s="47" t="s">
        <v>257</v>
      </c>
      <c r="D447" s="47" t="s">
        <v>225</v>
      </c>
      <c r="E447" s="47" t="s">
        <v>6</v>
      </c>
      <c r="F447" s="85">
        <f>F448</f>
        <v>18180807.850000001</v>
      </c>
      <c r="G447" s="85">
        <f>G448</f>
        <v>18621584.059999999</v>
      </c>
    </row>
    <row r="448" spans="1:7" ht="39" customHeight="1">
      <c r="A448" s="46" t="s">
        <v>115</v>
      </c>
      <c r="B448" s="47" t="s">
        <v>561</v>
      </c>
      <c r="C448" s="47" t="s">
        <v>257</v>
      </c>
      <c r="D448" s="47" t="s">
        <v>151</v>
      </c>
      <c r="E448" s="47" t="s">
        <v>6</v>
      </c>
      <c r="F448" s="85">
        <f t="shared" ref="F448:G449" si="117">F449</f>
        <v>18180807.850000001</v>
      </c>
      <c r="G448" s="85">
        <f t="shared" si="117"/>
        <v>18621584.059999999</v>
      </c>
    </row>
    <row r="449" spans="1:7" ht="36">
      <c r="A449" s="46" t="s">
        <v>37</v>
      </c>
      <c r="B449" s="47" t="s">
        <v>561</v>
      </c>
      <c r="C449" s="47" t="s">
        <v>257</v>
      </c>
      <c r="D449" s="47" t="s">
        <v>151</v>
      </c>
      <c r="E449" s="47" t="s">
        <v>38</v>
      </c>
      <c r="F449" s="85">
        <f t="shared" si="117"/>
        <v>18180807.850000001</v>
      </c>
      <c r="G449" s="85">
        <f t="shared" si="117"/>
        <v>18621584.059999999</v>
      </c>
    </row>
    <row r="450" spans="1:7">
      <c r="A450" s="46" t="s">
        <v>74</v>
      </c>
      <c r="B450" s="47" t="s">
        <v>561</v>
      </c>
      <c r="C450" s="47" t="s">
        <v>257</v>
      </c>
      <c r="D450" s="47" t="s">
        <v>151</v>
      </c>
      <c r="E450" s="47" t="s">
        <v>75</v>
      </c>
      <c r="F450" s="83">
        <v>18180807.850000001</v>
      </c>
      <c r="G450" s="83">
        <v>18621584.059999999</v>
      </c>
    </row>
    <row r="451" spans="1:7" ht="36">
      <c r="A451" s="49" t="s">
        <v>409</v>
      </c>
      <c r="B451" s="47" t="s">
        <v>561</v>
      </c>
      <c r="C451" s="47" t="s">
        <v>257</v>
      </c>
      <c r="D451" s="47" t="s">
        <v>226</v>
      </c>
      <c r="E451" s="47" t="s">
        <v>6</v>
      </c>
      <c r="F451" s="83">
        <f>F452+F455</f>
        <v>95500</v>
      </c>
      <c r="G451" s="83">
        <f>G452+G455</f>
        <v>95500</v>
      </c>
    </row>
    <row r="452" spans="1:7">
      <c r="A452" s="46" t="s">
        <v>269</v>
      </c>
      <c r="B452" s="47" t="s">
        <v>561</v>
      </c>
      <c r="C452" s="47" t="s">
        <v>257</v>
      </c>
      <c r="D452" s="47" t="s">
        <v>291</v>
      </c>
      <c r="E452" s="47" t="s">
        <v>6</v>
      </c>
      <c r="F452" s="92">
        <f t="shared" ref="F452:G453" si="118">F453</f>
        <v>10000</v>
      </c>
      <c r="G452" s="92">
        <f t="shared" si="118"/>
        <v>10000</v>
      </c>
    </row>
    <row r="453" spans="1:7" ht="36">
      <c r="A453" s="46" t="s">
        <v>37</v>
      </c>
      <c r="B453" s="47" t="s">
        <v>561</v>
      </c>
      <c r="C453" s="47" t="s">
        <v>257</v>
      </c>
      <c r="D453" s="47" t="s">
        <v>291</v>
      </c>
      <c r="E453" s="47" t="s">
        <v>38</v>
      </c>
      <c r="F453" s="92">
        <f t="shared" si="118"/>
        <v>10000</v>
      </c>
      <c r="G453" s="92">
        <f t="shared" si="118"/>
        <v>10000</v>
      </c>
    </row>
    <row r="454" spans="1:7">
      <c r="A454" s="46" t="s">
        <v>74</v>
      </c>
      <c r="B454" s="47" t="s">
        <v>561</v>
      </c>
      <c r="C454" s="47" t="s">
        <v>257</v>
      </c>
      <c r="D454" s="47" t="s">
        <v>291</v>
      </c>
      <c r="E454" s="47" t="s">
        <v>75</v>
      </c>
      <c r="F454" s="83">
        <v>10000</v>
      </c>
      <c r="G454" s="83">
        <v>10000</v>
      </c>
    </row>
    <row r="455" spans="1:7">
      <c r="A455" s="46" t="s">
        <v>112</v>
      </c>
      <c r="B455" s="47" t="s">
        <v>561</v>
      </c>
      <c r="C455" s="47" t="s">
        <v>257</v>
      </c>
      <c r="D455" s="47" t="s">
        <v>150</v>
      </c>
      <c r="E455" s="47" t="s">
        <v>6</v>
      </c>
      <c r="F455" s="85">
        <f t="shared" ref="F455:G456" si="119">F456</f>
        <v>85500</v>
      </c>
      <c r="G455" s="85">
        <f t="shared" si="119"/>
        <v>85500</v>
      </c>
    </row>
    <row r="456" spans="1:7" ht="36">
      <c r="A456" s="46" t="s">
        <v>37</v>
      </c>
      <c r="B456" s="47" t="s">
        <v>561</v>
      </c>
      <c r="C456" s="47" t="s">
        <v>257</v>
      </c>
      <c r="D456" s="47" t="s">
        <v>150</v>
      </c>
      <c r="E456" s="47" t="s">
        <v>38</v>
      </c>
      <c r="F456" s="85">
        <f t="shared" si="119"/>
        <v>85500</v>
      </c>
      <c r="G456" s="85">
        <f t="shared" si="119"/>
        <v>85500</v>
      </c>
    </row>
    <row r="457" spans="1:7">
      <c r="A457" s="46" t="s">
        <v>74</v>
      </c>
      <c r="B457" s="47" t="s">
        <v>561</v>
      </c>
      <c r="C457" s="47" t="s">
        <v>257</v>
      </c>
      <c r="D457" s="47" t="s">
        <v>150</v>
      </c>
      <c r="E457" s="47" t="s">
        <v>75</v>
      </c>
      <c r="F457" s="83">
        <v>85500</v>
      </c>
      <c r="G457" s="83">
        <v>85500</v>
      </c>
    </row>
    <row r="458" spans="1:7">
      <c r="A458" s="46" t="s">
        <v>76</v>
      </c>
      <c r="B458" s="47" t="s">
        <v>561</v>
      </c>
      <c r="C458" s="47" t="s">
        <v>77</v>
      </c>
      <c r="D458" s="47" t="s">
        <v>126</v>
      </c>
      <c r="E458" s="47" t="s">
        <v>6</v>
      </c>
      <c r="F458" s="85">
        <f t="shared" ref="F458:G458" si="120">F459</f>
        <v>170000</v>
      </c>
      <c r="G458" s="85">
        <f t="shared" si="120"/>
        <v>170000</v>
      </c>
    </row>
    <row r="459" spans="1:7" s="74" customFormat="1" ht="36">
      <c r="A459" s="79" t="s">
        <v>402</v>
      </c>
      <c r="B459" s="62" t="s">
        <v>561</v>
      </c>
      <c r="C459" s="62" t="s">
        <v>77</v>
      </c>
      <c r="D459" s="62" t="s">
        <v>138</v>
      </c>
      <c r="E459" s="62" t="s">
        <v>6</v>
      </c>
      <c r="F459" s="87">
        <f>F460+F466</f>
        <v>170000</v>
      </c>
      <c r="G459" s="87">
        <f>G460+G466</f>
        <v>170000</v>
      </c>
    </row>
    <row r="460" spans="1:7" ht="36">
      <c r="A460" s="46" t="s">
        <v>405</v>
      </c>
      <c r="B460" s="47" t="s">
        <v>561</v>
      </c>
      <c r="C460" s="47" t="s">
        <v>77</v>
      </c>
      <c r="D460" s="47" t="s">
        <v>146</v>
      </c>
      <c r="E460" s="47" t="s">
        <v>6</v>
      </c>
      <c r="F460" s="85">
        <f>F461</f>
        <v>70000</v>
      </c>
      <c r="G460" s="85">
        <f>G461</f>
        <v>70000</v>
      </c>
    </row>
    <row r="461" spans="1:7" ht="36">
      <c r="A461" s="80" t="s">
        <v>206</v>
      </c>
      <c r="B461" s="47" t="s">
        <v>561</v>
      </c>
      <c r="C461" s="47" t="s">
        <v>77</v>
      </c>
      <c r="D461" s="47" t="s">
        <v>221</v>
      </c>
      <c r="E461" s="47" t="s">
        <v>6</v>
      </c>
      <c r="F461" s="85">
        <f>F462</f>
        <v>70000</v>
      </c>
      <c r="G461" s="85">
        <f>G462</f>
        <v>70000</v>
      </c>
    </row>
    <row r="462" spans="1:7">
      <c r="A462" s="46" t="s">
        <v>438</v>
      </c>
      <c r="B462" s="47" t="s">
        <v>561</v>
      </c>
      <c r="C462" s="47" t="s">
        <v>77</v>
      </c>
      <c r="D462" s="47" t="s">
        <v>236</v>
      </c>
      <c r="E462" s="47" t="s">
        <v>6</v>
      </c>
      <c r="F462" s="85">
        <f t="shared" ref="F462:G463" si="121">F463</f>
        <v>70000</v>
      </c>
      <c r="G462" s="85">
        <f t="shared" si="121"/>
        <v>70000</v>
      </c>
    </row>
    <row r="463" spans="1:7" ht="18.75" customHeight="1">
      <c r="A463" s="46" t="s">
        <v>15</v>
      </c>
      <c r="B463" s="47" t="s">
        <v>561</v>
      </c>
      <c r="C463" s="47" t="s">
        <v>77</v>
      </c>
      <c r="D463" s="47" t="s">
        <v>236</v>
      </c>
      <c r="E463" s="47" t="s">
        <v>16</v>
      </c>
      <c r="F463" s="85">
        <f t="shared" si="121"/>
        <v>70000</v>
      </c>
      <c r="G463" s="85">
        <f t="shared" si="121"/>
        <v>70000</v>
      </c>
    </row>
    <row r="464" spans="1:7" ht="36">
      <c r="A464" s="46" t="s">
        <v>17</v>
      </c>
      <c r="B464" s="47" t="s">
        <v>561</v>
      </c>
      <c r="C464" s="47" t="s">
        <v>77</v>
      </c>
      <c r="D464" s="47" t="s">
        <v>236</v>
      </c>
      <c r="E464" s="47" t="s">
        <v>18</v>
      </c>
      <c r="F464" s="83">
        <v>70000</v>
      </c>
      <c r="G464" s="83">
        <v>70000</v>
      </c>
    </row>
    <row r="465" spans="1:7">
      <c r="A465" s="51" t="s">
        <v>239</v>
      </c>
      <c r="B465" s="47" t="s">
        <v>561</v>
      </c>
      <c r="C465" s="47" t="s">
        <v>77</v>
      </c>
      <c r="D465" s="47" t="s">
        <v>238</v>
      </c>
      <c r="E465" s="47" t="s">
        <v>6</v>
      </c>
      <c r="F465" s="83">
        <f>F466</f>
        <v>100000</v>
      </c>
      <c r="G465" s="83">
        <f>G466</f>
        <v>100000</v>
      </c>
    </row>
    <row r="466" spans="1:7">
      <c r="A466" s="46" t="s">
        <v>78</v>
      </c>
      <c r="B466" s="47" t="s">
        <v>561</v>
      </c>
      <c r="C466" s="47" t="s">
        <v>77</v>
      </c>
      <c r="D466" s="47" t="s">
        <v>153</v>
      </c>
      <c r="E466" s="47" t="s">
        <v>6</v>
      </c>
      <c r="F466" s="85">
        <f t="shared" ref="F466:G467" si="122">F467</f>
        <v>100000</v>
      </c>
      <c r="G466" s="85">
        <f t="shared" si="122"/>
        <v>100000</v>
      </c>
    </row>
    <row r="467" spans="1:7" ht="21" customHeight="1">
      <c r="A467" s="46" t="s">
        <v>15</v>
      </c>
      <c r="B467" s="47" t="s">
        <v>561</v>
      </c>
      <c r="C467" s="47" t="s">
        <v>77</v>
      </c>
      <c r="D467" s="47" t="s">
        <v>153</v>
      </c>
      <c r="E467" s="47" t="s">
        <v>16</v>
      </c>
      <c r="F467" s="85">
        <f t="shared" si="122"/>
        <v>100000</v>
      </c>
      <c r="G467" s="85">
        <f t="shared" si="122"/>
        <v>100000</v>
      </c>
    </row>
    <row r="468" spans="1:7" ht="36">
      <c r="A468" s="46" t="s">
        <v>17</v>
      </c>
      <c r="B468" s="47" t="s">
        <v>561</v>
      </c>
      <c r="C468" s="47" t="s">
        <v>77</v>
      </c>
      <c r="D468" s="47" t="s">
        <v>153</v>
      </c>
      <c r="E468" s="47" t="s">
        <v>18</v>
      </c>
      <c r="F468" s="83">
        <v>100000</v>
      </c>
      <c r="G468" s="83">
        <v>100000</v>
      </c>
    </row>
    <row r="469" spans="1:7">
      <c r="A469" s="46" t="s">
        <v>116</v>
      </c>
      <c r="B469" s="47" t="s">
        <v>561</v>
      </c>
      <c r="C469" s="47" t="s">
        <v>117</v>
      </c>
      <c r="D469" s="47" t="s">
        <v>126</v>
      </c>
      <c r="E469" s="47" t="s">
        <v>6</v>
      </c>
      <c r="F469" s="85">
        <f>F470</f>
        <v>19189400</v>
      </c>
      <c r="G469" s="85">
        <f>G470</f>
        <v>19181400</v>
      </c>
    </row>
    <row r="470" spans="1:7" ht="36">
      <c r="A470" s="79" t="s">
        <v>411</v>
      </c>
      <c r="B470" s="62" t="s">
        <v>561</v>
      </c>
      <c r="C470" s="62" t="s">
        <v>117</v>
      </c>
      <c r="D470" s="62" t="s">
        <v>138</v>
      </c>
      <c r="E470" s="62" t="s">
        <v>6</v>
      </c>
      <c r="F470" s="93">
        <f>F471</f>
        <v>19189400</v>
      </c>
      <c r="G470" s="93">
        <f>G471</f>
        <v>19181400</v>
      </c>
    </row>
    <row r="471" spans="1:7" ht="36">
      <c r="A471" s="49" t="s">
        <v>209</v>
      </c>
      <c r="B471" s="47" t="s">
        <v>561</v>
      </c>
      <c r="C471" s="47" t="s">
        <v>117</v>
      </c>
      <c r="D471" s="47" t="s">
        <v>227</v>
      </c>
      <c r="E471" s="47" t="s">
        <v>6</v>
      </c>
      <c r="F471" s="87">
        <f>F472+F479+F486</f>
        <v>19189400</v>
      </c>
      <c r="G471" s="87">
        <f>G472+G479+G486</f>
        <v>19181400</v>
      </c>
    </row>
    <row r="472" spans="1:7" ht="36">
      <c r="A472" s="46" t="s">
        <v>518</v>
      </c>
      <c r="B472" s="47" t="s">
        <v>561</v>
      </c>
      <c r="C472" s="47" t="s">
        <v>117</v>
      </c>
      <c r="D472" s="47" t="s">
        <v>560</v>
      </c>
      <c r="E472" s="47" t="s">
        <v>6</v>
      </c>
      <c r="F472" s="85">
        <f t="shared" ref="F472:G472" si="123">F473+F475+F477</f>
        <v>3406000</v>
      </c>
      <c r="G472" s="85">
        <f t="shared" si="123"/>
        <v>3401000</v>
      </c>
    </row>
    <row r="473" spans="1:7" ht="57" customHeight="1">
      <c r="A473" s="46" t="s">
        <v>11</v>
      </c>
      <c r="B473" s="47" t="s">
        <v>561</v>
      </c>
      <c r="C473" s="47" t="s">
        <v>117</v>
      </c>
      <c r="D473" s="47" t="s">
        <v>560</v>
      </c>
      <c r="E473" s="47" t="s">
        <v>12</v>
      </c>
      <c r="F473" s="85">
        <f t="shared" ref="F473:G473" si="124">F474</f>
        <v>3121000</v>
      </c>
      <c r="G473" s="85">
        <f t="shared" si="124"/>
        <v>3121000</v>
      </c>
    </row>
    <row r="474" spans="1:7" ht="20.25" customHeight="1">
      <c r="A474" s="46" t="s">
        <v>13</v>
      </c>
      <c r="B474" s="47" t="s">
        <v>561</v>
      </c>
      <c r="C474" s="47" t="s">
        <v>117</v>
      </c>
      <c r="D474" s="47" t="s">
        <v>560</v>
      </c>
      <c r="E474" s="47" t="s">
        <v>14</v>
      </c>
      <c r="F474" s="83">
        <v>3121000</v>
      </c>
      <c r="G474" s="83">
        <v>3121000</v>
      </c>
    </row>
    <row r="475" spans="1:7" ht="18.75" customHeight="1">
      <c r="A475" s="46" t="s">
        <v>15</v>
      </c>
      <c r="B475" s="47" t="s">
        <v>561</v>
      </c>
      <c r="C475" s="47" t="s">
        <v>117</v>
      </c>
      <c r="D475" s="47" t="s">
        <v>560</v>
      </c>
      <c r="E475" s="47" t="s">
        <v>16</v>
      </c>
      <c r="F475" s="85">
        <f t="shared" ref="F475:G475" si="125">F476</f>
        <v>100000</v>
      </c>
      <c r="G475" s="85">
        <f t="shared" si="125"/>
        <v>100000</v>
      </c>
    </row>
    <row r="476" spans="1:7" ht="36">
      <c r="A476" s="46" t="s">
        <v>17</v>
      </c>
      <c r="B476" s="47" t="s">
        <v>561</v>
      </c>
      <c r="C476" s="47" t="s">
        <v>117</v>
      </c>
      <c r="D476" s="47" t="s">
        <v>560</v>
      </c>
      <c r="E476" s="47" t="s">
        <v>18</v>
      </c>
      <c r="F476" s="83">
        <v>100000</v>
      </c>
      <c r="G476" s="83">
        <v>100000</v>
      </c>
    </row>
    <row r="477" spans="1:7">
      <c r="A477" s="46" t="s">
        <v>19</v>
      </c>
      <c r="B477" s="47" t="s">
        <v>561</v>
      </c>
      <c r="C477" s="47" t="s">
        <v>117</v>
      </c>
      <c r="D477" s="47" t="s">
        <v>560</v>
      </c>
      <c r="E477" s="47" t="s">
        <v>20</v>
      </c>
      <c r="F477" s="92">
        <f t="shared" ref="F477" si="126">F478</f>
        <v>185000</v>
      </c>
      <c r="G477" s="92">
        <f>G478</f>
        <v>180000</v>
      </c>
    </row>
    <row r="478" spans="1:7">
      <c r="A478" s="46" t="s">
        <v>21</v>
      </c>
      <c r="B478" s="47" t="s">
        <v>561</v>
      </c>
      <c r="C478" s="47" t="s">
        <v>117</v>
      </c>
      <c r="D478" s="47" t="s">
        <v>560</v>
      </c>
      <c r="E478" s="47" t="s">
        <v>22</v>
      </c>
      <c r="F478" s="83">
        <v>185000</v>
      </c>
      <c r="G478" s="83">
        <v>180000</v>
      </c>
    </row>
    <row r="479" spans="1:7" ht="36">
      <c r="A479" s="46" t="s">
        <v>33</v>
      </c>
      <c r="B479" s="47" t="s">
        <v>561</v>
      </c>
      <c r="C479" s="47" t="s">
        <v>117</v>
      </c>
      <c r="D479" s="47" t="s">
        <v>154</v>
      </c>
      <c r="E479" s="47" t="s">
        <v>6</v>
      </c>
      <c r="F479" s="85">
        <f>F480+F482+F484</f>
        <v>13932000</v>
      </c>
      <c r="G479" s="85">
        <f>G480+G482+G484</f>
        <v>13929000</v>
      </c>
    </row>
    <row r="480" spans="1:7" ht="57" customHeight="1">
      <c r="A480" s="46" t="s">
        <v>11</v>
      </c>
      <c r="B480" s="47" t="s">
        <v>561</v>
      </c>
      <c r="C480" s="47" t="s">
        <v>117</v>
      </c>
      <c r="D480" s="47" t="s">
        <v>154</v>
      </c>
      <c r="E480" s="47" t="s">
        <v>12</v>
      </c>
      <c r="F480" s="85">
        <f t="shared" ref="F480:G480" si="127">F481</f>
        <v>11192000</v>
      </c>
      <c r="G480" s="85">
        <f t="shared" si="127"/>
        <v>11192000</v>
      </c>
    </row>
    <row r="481" spans="1:7">
      <c r="A481" s="46" t="s">
        <v>34</v>
      </c>
      <c r="B481" s="47" t="s">
        <v>561</v>
      </c>
      <c r="C481" s="47" t="s">
        <v>117</v>
      </c>
      <c r="D481" s="47" t="s">
        <v>154</v>
      </c>
      <c r="E481" s="47" t="s">
        <v>35</v>
      </c>
      <c r="F481" s="83">
        <v>11192000</v>
      </c>
      <c r="G481" s="83">
        <v>11192000</v>
      </c>
    </row>
    <row r="482" spans="1:7" ht="19.5" customHeight="1">
      <c r="A482" s="46" t="s">
        <v>15</v>
      </c>
      <c r="B482" s="47" t="s">
        <v>561</v>
      </c>
      <c r="C482" s="47" t="s">
        <v>117</v>
      </c>
      <c r="D482" s="47" t="s">
        <v>154</v>
      </c>
      <c r="E482" s="47" t="s">
        <v>16</v>
      </c>
      <c r="F482" s="85">
        <f t="shared" ref="F482:G482" si="128">F483</f>
        <v>2700000</v>
      </c>
      <c r="G482" s="85">
        <f t="shared" si="128"/>
        <v>2700000</v>
      </c>
    </row>
    <row r="483" spans="1:7" ht="36">
      <c r="A483" s="46" t="s">
        <v>17</v>
      </c>
      <c r="B483" s="47" t="s">
        <v>561</v>
      </c>
      <c r="C483" s="47" t="s">
        <v>117</v>
      </c>
      <c r="D483" s="47" t="s">
        <v>154</v>
      </c>
      <c r="E483" s="47" t="s">
        <v>18</v>
      </c>
      <c r="F483" s="83">
        <v>2700000</v>
      </c>
      <c r="G483" s="83">
        <v>2700000</v>
      </c>
    </row>
    <row r="484" spans="1:7">
      <c r="A484" s="46" t="s">
        <v>19</v>
      </c>
      <c r="B484" s="47" t="s">
        <v>561</v>
      </c>
      <c r="C484" s="47" t="s">
        <v>117</v>
      </c>
      <c r="D484" s="47" t="s">
        <v>154</v>
      </c>
      <c r="E484" s="47" t="s">
        <v>20</v>
      </c>
      <c r="F484" s="85">
        <f t="shared" ref="F484:G484" si="129">F485</f>
        <v>40000</v>
      </c>
      <c r="G484" s="85">
        <f t="shared" si="129"/>
        <v>37000</v>
      </c>
    </row>
    <row r="485" spans="1:7">
      <c r="A485" s="46" t="s">
        <v>21</v>
      </c>
      <c r="B485" s="47" t="s">
        <v>561</v>
      </c>
      <c r="C485" s="47" t="s">
        <v>117</v>
      </c>
      <c r="D485" s="47" t="s">
        <v>154</v>
      </c>
      <c r="E485" s="47" t="s">
        <v>22</v>
      </c>
      <c r="F485" s="83">
        <v>40000</v>
      </c>
      <c r="G485" s="83">
        <v>37000</v>
      </c>
    </row>
    <row r="486" spans="1:7" ht="36">
      <c r="A486" s="51" t="s">
        <v>36</v>
      </c>
      <c r="B486" s="47" t="s">
        <v>561</v>
      </c>
      <c r="C486" s="47" t="s">
        <v>117</v>
      </c>
      <c r="D486" s="47" t="s">
        <v>155</v>
      </c>
      <c r="E486" s="47" t="s">
        <v>6</v>
      </c>
      <c r="F486" s="85">
        <f t="shared" ref="F486:G487" si="130">F487</f>
        <v>1851400</v>
      </c>
      <c r="G486" s="85">
        <f t="shared" si="130"/>
        <v>1851400</v>
      </c>
    </row>
    <row r="487" spans="1:7" ht="36">
      <c r="A487" s="46" t="s">
        <v>37</v>
      </c>
      <c r="B487" s="47" t="s">
        <v>561</v>
      </c>
      <c r="C487" s="47" t="s">
        <v>117</v>
      </c>
      <c r="D487" s="47" t="s">
        <v>155</v>
      </c>
      <c r="E487" s="47" t="s">
        <v>38</v>
      </c>
      <c r="F487" s="85">
        <f t="shared" si="130"/>
        <v>1851400</v>
      </c>
      <c r="G487" s="85">
        <f t="shared" si="130"/>
        <v>1851400</v>
      </c>
    </row>
    <row r="488" spans="1:7">
      <c r="A488" s="46" t="s">
        <v>39</v>
      </c>
      <c r="B488" s="47" t="s">
        <v>561</v>
      </c>
      <c r="C488" s="47" t="s">
        <v>117</v>
      </c>
      <c r="D488" s="47" t="s">
        <v>155</v>
      </c>
      <c r="E488" s="47" t="s">
        <v>40</v>
      </c>
      <c r="F488" s="83">
        <v>1851400</v>
      </c>
      <c r="G488" s="83">
        <v>1851400</v>
      </c>
    </row>
    <row r="489" spans="1:7">
      <c r="A489" s="79" t="s">
        <v>85</v>
      </c>
      <c r="B489" s="62" t="s">
        <v>561</v>
      </c>
      <c r="C489" s="62" t="s">
        <v>86</v>
      </c>
      <c r="D489" s="62" t="s">
        <v>126</v>
      </c>
      <c r="E489" s="62" t="s">
        <v>6</v>
      </c>
      <c r="F489" s="87">
        <f t="shared" ref="F489:G489" si="131">F490+F496</f>
        <v>4126179</v>
      </c>
      <c r="G489" s="87">
        <f t="shared" si="131"/>
        <v>3839302</v>
      </c>
    </row>
    <row r="490" spans="1:7">
      <c r="A490" s="46" t="s">
        <v>94</v>
      </c>
      <c r="B490" s="47" t="s">
        <v>561</v>
      </c>
      <c r="C490" s="47" t="s">
        <v>95</v>
      </c>
      <c r="D490" s="47" t="s">
        <v>126</v>
      </c>
      <c r="E490" s="47" t="s">
        <v>6</v>
      </c>
      <c r="F490" s="85">
        <f t="shared" ref="F490:G494" si="132">F491</f>
        <v>2460000</v>
      </c>
      <c r="G490" s="85">
        <f t="shared" si="132"/>
        <v>2460000</v>
      </c>
    </row>
    <row r="491" spans="1:7" ht="36">
      <c r="A491" s="79" t="s">
        <v>402</v>
      </c>
      <c r="B491" s="62" t="s">
        <v>561</v>
      </c>
      <c r="C491" s="62" t="s">
        <v>95</v>
      </c>
      <c r="D491" s="62" t="s">
        <v>138</v>
      </c>
      <c r="E491" s="62" t="s">
        <v>6</v>
      </c>
      <c r="F491" s="87">
        <f>F492</f>
        <v>2460000</v>
      </c>
      <c r="G491" s="87">
        <f>G492</f>
        <v>2460000</v>
      </c>
    </row>
    <row r="492" spans="1:7">
      <c r="A492" s="49" t="s">
        <v>475</v>
      </c>
      <c r="B492" s="47" t="s">
        <v>561</v>
      </c>
      <c r="C492" s="47" t="s">
        <v>95</v>
      </c>
      <c r="D492" s="47" t="s">
        <v>476</v>
      </c>
      <c r="E492" s="47" t="s">
        <v>6</v>
      </c>
      <c r="F492" s="85">
        <f>F493</f>
        <v>2460000</v>
      </c>
      <c r="G492" s="85">
        <f>G493</f>
        <v>2460000</v>
      </c>
    </row>
    <row r="493" spans="1:7" ht="72">
      <c r="A493" s="29" t="s">
        <v>412</v>
      </c>
      <c r="B493" s="47" t="s">
        <v>561</v>
      </c>
      <c r="C493" s="47" t="s">
        <v>95</v>
      </c>
      <c r="D493" s="47" t="s">
        <v>477</v>
      </c>
      <c r="E493" s="47" t="s">
        <v>6</v>
      </c>
      <c r="F493" s="85">
        <f t="shared" si="132"/>
        <v>2460000</v>
      </c>
      <c r="G493" s="85">
        <f t="shared" si="132"/>
        <v>2460000</v>
      </c>
    </row>
    <row r="494" spans="1:7">
      <c r="A494" s="46" t="s">
        <v>90</v>
      </c>
      <c r="B494" s="47" t="s">
        <v>561</v>
      </c>
      <c r="C494" s="47" t="s">
        <v>95</v>
      </c>
      <c r="D494" s="47" t="s">
        <v>477</v>
      </c>
      <c r="E494" s="47" t="s">
        <v>91</v>
      </c>
      <c r="F494" s="85">
        <f t="shared" si="132"/>
        <v>2460000</v>
      </c>
      <c r="G494" s="85">
        <f t="shared" si="132"/>
        <v>2460000</v>
      </c>
    </row>
    <row r="495" spans="1:7" ht="36">
      <c r="A495" s="46" t="s">
        <v>97</v>
      </c>
      <c r="B495" s="47" t="s">
        <v>561</v>
      </c>
      <c r="C495" s="47" t="s">
        <v>95</v>
      </c>
      <c r="D495" s="47" t="s">
        <v>477</v>
      </c>
      <c r="E495" s="47" t="s">
        <v>98</v>
      </c>
      <c r="F495" s="83">
        <v>2460000</v>
      </c>
      <c r="G495" s="83">
        <v>2460000</v>
      </c>
    </row>
    <row r="496" spans="1:7">
      <c r="A496" s="46" t="s">
        <v>123</v>
      </c>
      <c r="B496" s="47" t="s">
        <v>561</v>
      </c>
      <c r="C496" s="47" t="s">
        <v>124</v>
      </c>
      <c r="D496" s="47" t="s">
        <v>126</v>
      </c>
      <c r="E496" s="47" t="s">
        <v>6</v>
      </c>
      <c r="F496" s="85">
        <f t="shared" ref="F496:G497" si="133">F497</f>
        <v>1666179</v>
      </c>
      <c r="G496" s="85">
        <f t="shared" si="133"/>
        <v>1379302</v>
      </c>
    </row>
    <row r="497" spans="1:8" ht="36">
      <c r="A497" s="79" t="s">
        <v>411</v>
      </c>
      <c r="B497" s="62" t="s">
        <v>561</v>
      </c>
      <c r="C497" s="62" t="s">
        <v>124</v>
      </c>
      <c r="D497" s="62" t="s">
        <v>138</v>
      </c>
      <c r="E497" s="62" t="s">
        <v>6</v>
      </c>
      <c r="F497" s="87">
        <f t="shared" si="133"/>
        <v>1666179</v>
      </c>
      <c r="G497" s="87">
        <f t="shared" si="133"/>
        <v>1379302</v>
      </c>
    </row>
    <row r="498" spans="1:8" ht="36">
      <c r="A498" s="46" t="s">
        <v>403</v>
      </c>
      <c r="B498" s="47" t="s">
        <v>561</v>
      </c>
      <c r="C498" s="47" t="s">
        <v>124</v>
      </c>
      <c r="D498" s="47" t="s">
        <v>139</v>
      </c>
      <c r="E498" s="47" t="s">
        <v>6</v>
      </c>
      <c r="F498" s="85">
        <f t="shared" ref="F498:G500" si="134">F499</f>
        <v>1666179</v>
      </c>
      <c r="G498" s="85">
        <f t="shared" si="134"/>
        <v>1379302</v>
      </c>
    </row>
    <row r="499" spans="1:8">
      <c r="A499" s="80" t="s">
        <v>204</v>
      </c>
      <c r="B499" s="47" t="s">
        <v>561</v>
      </c>
      <c r="C499" s="47" t="s">
        <v>124</v>
      </c>
      <c r="D499" s="47" t="s">
        <v>235</v>
      </c>
      <c r="E499" s="47" t="s">
        <v>6</v>
      </c>
      <c r="F499" s="85">
        <f t="shared" si="134"/>
        <v>1666179</v>
      </c>
      <c r="G499" s="85">
        <f t="shared" si="134"/>
        <v>1379302</v>
      </c>
    </row>
    <row r="500" spans="1:8" ht="112.5" customHeight="1">
      <c r="A500" s="29" t="s">
        <v>682</v>
      </c>
      <c r="B500" s="47" t="s">
        <v>561</v>
      </c>
      <c r="C500" s="47" t="s">
        <v>124</v>
      </c>
      <c r="D500" s="47" t="s">
        <v>156</v>
      </c>
      <c r="E500" s="47" t="s">
        <v>6</v>
      </c>
      <c r="F500" s="85">
        <f t="shared" si="134"/>
        <v>1666179</v>
      </c>
      <c r="G500" s="85">
        <f t="shared" si="134"/>
        <v>1379302</v>
      </c>
    </row>
    <row r="501" spans="1:8">
      <c r="A501" s="46" t="s">
        <v>90</v>
      </c>
      <c r="B501" s="47" t="s">
        <v>561</v>
      </c>
      <c r="C501" s="47" t="s">
        <v>124</v>
      </c>
      <c r="D501" s="47" t="s">
        <v>156</v>
      </c>
      <c r="E501" s="47" t="s">
        <v>91</v>
      </c>
      <c r="F501" s="85">
        <f t="shared" ref="F501:G501" si="135">F502</f>
        <v>1666179</v>
      </c>
      <c r="G501" s="85">
        <f t="shared" si="135"/>
        <v>1379302</v>
      </c>
    </row>
    <row r="502" spans="1:8" ht="36">
      <c r="A502" s="46" t="s">
        <v>97</v>
      </c>
      <c r="B502" s="47" t="s">
        <v>561</v>
      </c>
      <c r="C502" s="47" t="s">
        <v>124</v>
      </c>
      <c r="D502" s="47" t="s">
        <v>156</v>
      </c>
      <c r="E502" s="47" t="s">
        <v>98</v>
      </c>
      <c r="F502" s="83">
        <v>1666179</v>
      </c>
      <c r="G502" s="83">
        <v>1379302</v>
      </c>
    </row>
    <row r="503" spans="1:8" ht="17.399999999999999">
      <c r="A503" s="220" t="s">
        <v>118</v>
      </c>
      <c r="B503" s="220"/>
      <c r="C503" s="220"/>
      <c r="D503" s="220"/>
      <c r="E503" s="220"/>
      <c r="F503" s="94">
        <f>F14+F36+F356+F388</f>
        <v>727772100.05000007</v>
      </c>
      <c r="G503" s="94">
        <f>G14+G36+G356+G388</f>
        <v>756354238.40999997</v>
      </c>
    </row>
    <row r="505" spans="1:8">
      <c r="D505" s="23" t="s">
        <v>462</v>
      </c>
      <c r="F505" s="53">
        <f>'прил 8'!C14</f>
        <v>298156100</v>
      </c>
      <c r="G505" s="53">
        <f>'прил 8'!D14</f>
        <v>310254600</v>
      </c>
      <c r="H505" s="4"/>
    </row>
    <row r="506" spans="1:8">
      <c r="D506" s="23" t="s">
        <v>563</v>
      </c>
      <c r="F506" s="53">
        <f>F52+F107+F154+F160+F191+F322+F397+F420+F423+F493+F500</f>
        <v>385975357.48000002</v>
      </c>
      <c r="G506" s="53">
        <f>G52+G107+G154+G160+G191+G322+G397+G420+G423+G493+G500</f>
        <v>405542645.31</v>
      </c>
      <c r="H506" s="4"/>
    </row>
    <row r="507" spans="1:8">
      <c r="D507" s="52" t="s">
        <v>463</v>
      </c>
      <c r="F507" s="176">
        <f>(F505/102.5)*2.5</f>
        <v>7272100</v>
      </c>
      <c r="G507" s="176">
        <f>(G505/105)*5</f>
        <v>14774028.571428571</v>
      </c>
      <c r="H507" s="2" t="s">
        <v>464</v>
      </c>
    </row>
    <row r="508" spans="1:8">
      <c r="H508" s="4"/>
    </row>
    <row r="509" spans="1:8">
      <c r="F509" s="53">
        <f>F503+F507</f>
        <v>735044200.05000007</v>
      </c>
      <c r="G509" s="53">
        <f>G503+G507</f>
        <v>771128266.9814285</v>
      </c>
      <c r="H509" s="4"/>
    </row>
    <row r="510" spans="1:8">
      <c r="F510" s="53">
        <f>'прил 8'!C61</f>
        <v>735044200.04999995</v>
      </c>
      <c r="G510" s="53">
        <f>'прил 8'!D61</f>
        <v>771128266.98000002</v>
      </c>
      <c r="H510" s="4"/>
    </row>
    <row r="511" spans="1:8">
      <c r="F511" s="53">
        <f>F510-F509</f>
        <v>0</v>
      </c>
      <c r="G511" s="53">
        <f>G510-G509</f>
        <v>-1.4284849166870117E-3</v>
      </c>
      <c r="H511" s="4"/>
    </row>
    <row r="512" spans="1:8">
      <c r="G512" s="53"/>
      <c r="H512" s="4"/>
    </row>
    <row r="513" spans="1:8">
      <c r="C513" s="132" t="s">
        <v>8</v>
      </c>
      <c r="F513" s="53">
        <f>F15+F37+F357</f>
        <v>100576742.59999999</v>
      </c>
      <c r="G513" s="53">
        <f>G15+G37+G357</f>
        <v>100520274.22</v>
      </c>
      <c r="H513" s="4"/>
    </row>
    <row r="514" spans="1:8">
      <c r="C514" s="132" t="s">
        <v>26</v>
      </c>
      <c r="F514" s="53">
        <f>F133</f>
        <v>1348180</v>
      </c>
      <c r="G514" s="53">
        <f>G133</f>
        <v>1401668</v>
      </c>
      <c r="H514" s="4"/>
    </row>
    <row r="515" spans="1:8">
      <c r="C515" s="132" t="s">
        <v>42</v>
      </c>
      <c r="F515" s="53">
        <f>F140</f>
        <v>440000</v>
      </c>
      <c r="G515" s="53">
        <f>G140</f>
        <v>440000</v>
      </c>
      <c r="H515" s="4"/>
    </row>
    <row r="516" spans="1:8">
      <c r="C516" s="132" t="s">
        <v>46</v>
      </c>
      <c r="F516" s="53">
        <f>F151</f>
        <v>12961514.17</v>
      </c>
      <c r="G516" s="53">
        <f>G151</f>
        <v>14188514.17</v>
      </c>
      <c r="H516" s="4"/>
    </row>
    <row r="517" spans="1:8">
      <c r="C517" s="132" t="s">
        <v>55</v>
      </c>
      <c r="F517" s="53">
        <f>F183</f>
        <v>29634370.300000001</v>
      </c>
      <c r="G517" s="53">
        <f>G183</f>
        <v>29634370.300000001</v>
      </c>
      <c r="H517" s="4"/>
    </row>
    <row r="518" spans="1:8">
      <c r="C518" s="132" t="s">
        <v>65</v>
      </c>
      <c r="F518" s="53">
        <f>F250</f>
        <v>515000</v>
      </c>
      <c r="G518" s="53">
        <f>G250</f>
        <v>515000</v>
      </c>
      <c r="H518" s="4"/>
    </row>
    <row r="519" spans="1:8">
      <c r="C519" s="132" t="s">
        <v>70</v>
      </c>
      <c r="F519" s="53">
        <f>F266+F389</f>
        <v>510797596.51000005</v>
      </c>
      <c r="G519" s="53">
        <f>G266+G389</f>
        <v>537422477.88</v>
      </c>
      <c r="H519" s="4"/>
    </row>
    <row r="520" spans="1:8">
      <c r="C520" s="132" t="s">
        <v>80</v>
      </c>
      <c r="F520" s="53">
        <f>F277</f>
        <v>25128948.490000002</v>
      </c>
      <c r="G520" s="53">
        <f>G277</f>
        <v>25672291.100000001</v>
      </c>
      <c r="H520" s="4"/>
    </row>
    <row r="521" spans="1:8">
      <c r="C521" s="132" t="s">
        <v>86</v>
      </c>
      <c r="F521" s="53">
        <f>F299+F489</f>
        <v>44658747.980000004</v>
      </c>
      <c r="G521" s="53">
        <f>G299+G489</f>
        <v>44848642.740000002</v>
      </c>
      <c r="H521" s="4"/>
    </row>
    <row r="522" spans="1:8">
      <c r="C522" s="132" t="s">
        <v>101</v>
      </c>
      <c r="F522" s="53">
        <f>F335</f>
        <v>711000</v>
      </c>
      <c r="G522" s="53">
        <f>G335</f>
        <v>711000</v>
      </c>
      <c r="H522" s="4"/>
    </row>
    <row r="523" spans="1:8">
      <c r="C523" s="23">
        <v>1200</v>
      </c>
      <c r="F523" s="53">
        <f>F349</f>
        <v>1000000</v>
      </c>
      <c r="G523" s="53">
        <f>G349</f>
        <v>1000000</v>
      </c>
      <c r="H523" s="4"/>
    </row>
    <row r="524" spans="1:8" s="136" customFormat="1" ht="17.399999999999999">
      <c r="A524" s="133"/>
      <c r="B524" s="134"/>
      <c r="C524" s="134"/>
      <c r="D524" s="134"/>
      <c r="E524" s="134"/>
      <c r="F524" s="135">
        <f>SUM(F513:F523)</f>
        <v>727772100.05000007</v>
      </c>
      <c r="G524" s="135">
        <f>SUM(G513:G523)</f>
        <v>756354238.40999997</v>
      </c>
      <c r="H524" s="101"/>
    </row>
    <row r="525" spans="1:8">
      <c r="H525" s="4"/>
    </row>
    <row r="526" spans="1:8">
      <c r="H526" s="4"/>
    </row>
    <row r="527" spans="1:8">
      <c r="H527" s="4"/>
    </row>
    <row r="528" spans="1:8">
      <c r="D528" s="23" t="s">
        <v>465</v>
      </c>
      <c r="F528" s="177">
        <f>F304+F325+F330</f>
        <v>19100255.949999999</v>
      </c>
      <c r="G528" s="177">
        <f>G304+G325+G330</f>
        <v>19518673.16</v>
      </c>
      <c r="H528" s="4"/>
    </row>
    <row r="529" spans="1:8">
      <c r="H529" s="4"/>
    </row>
    <row r="530" spans="1:8">
      <c r="H530" s="4"/>
    </row>
    <row r="531" spans="1:8">
      <c r="A531" s="23"/>
      <c r="F531" s="23"/>
      <c r="G531" s="23"/>
      <c r="H531" s="4"/>
    </row>
    <row r="532" spans="1:8">
      <c r="A532" s="23"/>
      <c r="F532" s="23"/>
      <c r="G532" s="23"/>
      <c r="H532" s="4"/>
    </row>
    <row r="533" spans="1:8">
      <c r="A533" s="23"/>
      <c r="F533" s="23"/>
      <c r="G533" s="23"/>
      <c r="H533" s="4"/>
    </row>
    <row r="534" spans="1:8">
      <c r="A534" s="23"/>
      <c r="F534" s="23"/>
      <c r="G534" s="23"/>
      <c r="H534" s="4"/>
    </row>
    <row r="535" spans="1:8">
      <c r="A535" s="23"/>
      <c r="F535" s="23"/>
      <c r="G535" s="23"/>
      <c r="H535" s="4"/>
    </row>
    <row r="536" spans="1:8">
      <c r="A536" s="23"/>
      <c r="F536" s="23"/>
      <c r="G536" s="23"/>
      <c r="H536" s="4"/>
    </row>
    <row r="537" spans="1:8">
      <c r="A537" s="23"/>
      <c r="F537" s="23"/>
      <c r="G537" s="23"/>
      <c r="H537" s="4"/>
    </row>
    <row r="538" spans="1:8">
      <c r="A538" s="23"/>
      <c r="F538" s="23"/>
      <c r="G538" s="23"/>
      <c r="H538" s="4"/>
    </row>
    <row r="539" spans="1:8">
      <c r="A539" s="23"/>
      <c r="F539" s="23"/>
      <c r="G539" s="23"/>
      <c r="H539" s="4"/>
    </row>
    <row r="540" spans="1:8">
      <c r="A540" s="23"/>
      <c r="F540" s="23"/>
      <c r="G540" s="23"/>
      <c r="H540" s="4"/>
    </row>
    <row r="541" spans="1:8">
      <c r="A541" s="23"/>
      <c r="F541" s="23"/>
      <c r="G541" s="23"/>
      <c r="H541" s="4"/>
    </row>
    <row r="542" spans="1:8">
      <c r="A542" s="23"/>
      <c r="F542" s="23"/>
      <c r="G542" s="23"/>
      <c r="H542" s="4"/>
    </row>
    <row r="543" spans="1:8">
      <c r="A543" s="23"/>
      <c r="F543" s="23"/>
      <c r="G543" s="23"/>
      <c r="H543" s="4"/>
    </row>
    <row r="544" spans="1:8">
      <c r="A544" s="23"/>
      <c r="F544" s="23"/>
      <c r="G544" s="23"/>
      <c r="H544" s="4"/>
    </row>
    <row r="545" spans="1:8">
      <c r="A545" s="23"/>
      <c r="F545" s="23"/>
      <c r="G545" s="23"/>
      <c r="H545" s="4"/>
    </row>
    <row r="546" spans="1:8">
      <c r="A546" s="23"/>
      <c r="F546" s="23"/>
      <c r="G546" s="23"/>
      <c r="H546" s="4"/>
    </row>
    <row r="547" spans="1:8">
      <c r="A547" s="23"/>
      <c r="F547" s="23"/>
      <c r="G547" s="23"/>
      <c r="H547" s="4"/>
    </row>
    <row r="548" spans="1:8">
      <c r="A548" s="23"/>
      <c r="F548" s="23"/>
      <c r="G548" s="23"/>
      <c r="H548" s="4"/>
    </row>
    <row r="549" spans="1:8">
      <c r="A549" s="23"/>
      <c r="F549" s="23"/>
      <c r="G549" s="23"/>
      <c r="H549" s="4"/>
    </row>
    <row r="550" spans="1:8">
      <c r="A550" s="23"/>
      <c r="F550" s="23"/>
      <c r="G550" s="23"/>
      <c r="H550" s="4"/>
    </row>
    <row r="551" spans="1:8">
      <c r="A551" s="23"/>
      <c r="F551" s="23"/>
      <c r="G551" s="23"/>
      <c r="H551" s="4"/>
    </row>
    <row r="552" spans="1:8">
      <c r="A552" s="23"/>
      <c r="F552" s="23"/>
      <c r="G552" s="23"/>
      <c r="H552" s="4"/>
    </row>
    <row r="553" spans="1:8">
      <c r="A553" s="23"/>
      <c r="F553" s="23"/>
      <c r="G553" s="23"/>
      <c r="H553" s="4"/>
    </row>
    <row r="554" spans="1:8">
      <c r="A554" s="23"/>
      <c r="F554" s="23"/>
      <c r="G554" s="23"/>
      <c r="H554" s="4"/>
    </row>
    <row r="555" spans="1:8">
      <c r="A555" s="23"/>
      <c r="F555" s="23"/>
      <c r="G555" s="23"/>
      <c r="H555" s="4"/>
    </row>
    <row r="556" spans="1:8">
      <c r="A556" s="23"/>
      <c r="F556" s="23"/>
      <c r="G556" s="23"/>
      <c r="H556" s="4"/>
    </row>
    <row r="557" spans="1:8">
      <c r="A557" s="23"/>
      <c r="F557" s="23"/>
      <c r="G557" s="23"/>
      <c r="H557" s="4"/>
    </row>
    <row r="558" spans="1:8">
      <c r="A558" s="23"/>
      <c r="F558" s="23"/>
      <c r="G558" s="23"/>
      <c r="H558" s="4"/>
    </row>
    <row r="559" spans="1:8">
      <c r="A559" s="23"/>
      <c r="F559" s="23"/>
      <c r="G559" s="23"/>
      <c r="H559" s="4"/>
    </row>
    <row r="560" spans="1:8">
      <c r="A560" s="23"/>
      <c r="F560" s="23"/>
      <c r="G560" s="23"/>
      <c r="H560" s="4"/>
    </row>
    <row r="561" spans="1:8">
      <c r="A561" s="23"/>
      <c r="F561" s="23"/>
      <c r="G561" s="23"/>
      <c r="H561" s="4"/>
    </row>
    <row r="562" spans="1:8">
      <c r="A562" s="23"/>
      <c r="F562" s="23"/>
      <c r="G562" s="23"/>
      <c r="H562" s="4"/>
    </row>
    <row r="563" spans="1:8">
      <c r="A563" s="23"/>
      <c r="F563" s="23"/>
      <c r="G563" s="23"/>
      <c r="H563" s="4"/>
    </row>
    <row r="564" spans="1:8">
      <c r="A564" s="23"/>
      <c r="F564" s="23"/>
      <c r="G564" s="23"/>
      <c r="H564" s="4"/>
    </row>
    <row r="565" spans="1:8">
      <c r="A565" s="23"/>
      <c r="F565" s="23"/>
      <c r="G565" s="23"/>
      <c r="H565" s="4"/>
    </row>
    <row r="566" spans="1:8">
      <c r="A566" s="23"/>
      <c r="F566" s="23"/>
      <c r="G566" s="23"/>
      <c r="H566" s="4"/>
    </row>
    <row r="567" spans="1:8">
      <c r="A567" s="23"/>
      <c r="F567" s="23"/>
      <c r="G567" s="23"/>
      <c r="H567" s="4"/>
    </row>
    <row r="568" spans="1:8">
      <c r="A568" s="23"/>
      <c r="F568" s="23"/>
      <c r="G568" s="23"/>
      <c r="H568" s="4"/>
    </row>
    <row r="569" spans="1:8">
      <c r="A569" s="23"/>
      <c r="F569" s="23"/>
      <c r="G569" s="23"/>
      <c r="H569" s="4"/>
    </row>
    <row r="570" spans="1:8">
      <c r="A570" s="23"/>
      <c r="F570" s="23"/>
      <c r="G570" s="23"/>
      <c r="H570" s="4"/>
    </row>
    <row r="571" spans="1:8">
      <c r="A571" s="23"/>
      <c r="F571" s="23"/>
      <c r="G571" s="23"/>
      <c r="H571" s="4"/>
    </row>
    <row r="572" spans="1:8">
      <c r="A572" s="23"/>
      <c r="F572" s="23"/>
      <c r="G572" s="23"/>
      <c r="H572" s="4"/>
    </row>
    <row r="573" spans="1:8">
      <c r="A573" s="23"/>
      <c r="F573" s="23"/>
      <c r="G573" s="23"/>
      <c r="H573" s="4"/>
    </row>
    <row r="574" spans="1:8">
      <c r="A574" s="23"/>
      <c r="F574" s="23"/>
      <c r="G574" s="23"/>
      <c r="H574" s="4"/>
    </row>
    <row r="575" spans="1:8">
      <c r="A575" s="23"/>
      <c r="F575" s="23"/>
      <c r="G575" s="23"/>
      <c r="H575" s="4"/>
    </row>
    <row r="576" spans="1:8">
      <c r="A576" s="23"/>
      <c r="F576" s="23"/>
      <c r="G576" s="23"/>
      <c r="H576" s="4"/>
    </row>
    <row r="577" spans="1:8">
      <c r="A577" s="23"/>
      <c r="F577" s="23"/>
      <c r="G577" s="23"/>
      <c r="H577" s="4"/>
    </row>
    <row r="578" spans="1:8">
      <c r="A578" s="23"/>
      <c r="F578" s="23"/>
      <c r="G578" s="23"/>
      <c r="H578" s="4"/>
    </row>
    <row r="579" spans="1:8">
      <c r="A579" s="23"/>
      <c r="F579" s="23"/>
      <c r="G579" s="23"/>
      <c r="H579" s="4"/>
    </row>
    <row r="580" spans="1:8">
      <c r="A580" s="23"/>
      <c r="F580" s="23"/>
      <c r="G580" s="23"/>
      <c r="H580" s="4"/>
    </row>
    <row r="581" spans="1:8">
      <c r="A581" s="23"/>
      <c r="F581" s="23"/>
      <c r="G581" s="23"/>
      <c r="H581" s="4"/>
    </row>
    <row r="582" spans="1:8">
      <c r="A582" s="23"/>
      <c r="F582" s="23"/>
      <c r="G582" s="23"/>
      <c r="H582" s="4"/>
    </row>
    <row r="583" spans="1:8">
      <c r="A583" s="23"/>
      <c r="F583" s="23"/>
      <c r="G583" s="23"/>
      <c r="H583" s="4"/>
    </row>
    <row r="584" spans="1:8">
      <c r="A584" s="23"/>
      <c r="F584" s="23"/>
      <c r="G584" s="23"/>
      <c r="H584" s="4"/>
    </row>
    <row r="585" spans="1:8">
      <c r="A585" s="23"/>
      <c r="F585" s="23"/>
      <c r="G585" s="23"/>
      <c r="H585" s="4"/>
    </row>
    <row r="586" spans="1:8">
      <c r="A586" s="23"/>
      <c r="F586" s="23"/>
      <c r="G586" s="23"/>
      <c r="H586" s="4"/>
    </row>
    <row r="587" spans="1:8">
      <c r="A587" s="23"/>
      <c r="F587" s="23"/>
      <c r="G587" s="23"/>
      <c r="H587" s="4"/>
    </row>
    <row r="588" spans="1:8">
      <c r="A588" s="23"/>
      <c r="F588" s="23"/>
      <c r="G588" s="23"/>
      <c r="H588" s="4"/>
    </row>
    <row r="589" spans="1:8">
      <c r="A589" s="23"/>
      <c r="F589" s="23"/>
      <c r="G589" s="23"/>
      <c r="H589" s="4"/>
    </row>
    <row r="590" spans="1:8">
      <c r="A590" s="23"/>
      <c r="F590" s="23"/>
      <c r="G590" s="23"/>
      <c r="H590" s="4"/>
    </row>
    <row r="591" spans="1:8">
      <c r="A591" s="23"/>
      <c r="F591" s="23"/>
      <c r="G591" s="23"/>
      <c r="H591" s="4"/>
    </row>
    <row r="592" spans="1:8">
      <c r="A592" s="23"/>
      <c r="F592" s="23"/>
      <c r="G592" s="23"/>
      <c r="H592" s="4"/>
    </row>
    <row r="593" spans="1:8">
      <c r="A593" s="23"/>
      <c r="F593" s="23"/>
      <c r="G593" s="23"/>
      <c r="H593" s="4"/>
    </row>
    <row r="594" spans="1:8">
      <c r="A594" s="23"/>
      <c r="F594" s="23"/>
      <c r="G594" s="23"/>
      <c r="H594" s="4"/>
    </row>
    <row r="595" spans="1:8">
      <c r="A595" s="23"/>
      <c r="F595" s="23"/>
      <c r="G595" s="23"/>
      <c r="H595" s="4"/>
    </row>
    <row r="596" spans="1:8">
      <c r="A596" s="23"/>
      <c r="F596" s="23"/>
      <c r="G596" s="23"/>
      <c r="H596" s="4"/>
    </row>
    <row r="597" spans="1:8">
      <c r="A597" s="23"/>
      <c r="F597" s="23"/>
      <c r="G597" s="23"/>
      <c r="H597" s="4"/>
    </row>
    <row r="598" spans="1:8">
      <c r="A598" s="23"/>
      <c r="F598" s="23"/>
      <c r="G598" s="23"/>
      <c r="H598" s="4"/>
    </row>
    <row r="599" spans="1:8">
      <c r="A599" s="23"/>
      <c r="F599" s="23"/>
      <c r="G599" s="23"/>
      <c r="H599" s="4"/>
    </row>
    <row r="600" spans="1:8">
      <c r="A600" s="23"/>
      <c r="F600" s="23"/>
      <c r="G600" s="23"/>
      <c r="H600" s="4"/>
    </row>
    <row r="601" spans="1:8">
      <c r="A601" s="23"/>
      <c r="F601" s="23"/>
      <c r="G601" s="23"/>
      <c r="H601" s="4"/>
    </row>
    <row r="602" spans="1:8">
      <c r="A602" s="23"/>
      <c r="F602" s="23"/>
      <c r="G602" s="23"/>
      <c r="H602" s="4"/>
    </row>
    <row r="603" spans="1:8">
      <c r="A603" s="23"/>
      <c r="F603" s="23"/>
      <c r="G603" s="23"/>
      <c r="H603" s="4"/>
    </row>
    <row r="604" spans="1:8">
      <c r="A604" s="23"/>
      <c r="F604" s="23"/>
      <c r="G604" s="23"/>
      <c r="H604" s="4"/>
    </row>
    <row r="605" spans="1:8">
      <c r="A605" s="23"/>
      <c r="F605" s="23"/>
      <c r="G605" s="23"/>
      <c r="H605" s="4"/>
    </row>
    <row r="606" spans="1:8">
      <c r="A606" s="23"/>
      <c r="F606" s="23"/>
      <c r="G606" s="23"/>
      <c r="H606" s="4"/>
    </row>
    <row r="607" spans="1:8">
      <c r="A607" s="23"/>
      <c r="F607" s="23"/>
      <c r="G607" s="23"/>
      <c r="H607" s="4"/>
    </row>
    <row r="608" spans="1:8">
      <c r="A608" s="23"/>
      <c r="F608" s="23"/>
      <c r="G608" s="23"/>
      <c r="H608" s="4"/>
    </row>
    <row r="609" spans="1:8">
      <c r="A609" s="23"/>
      <c r="F609" s="23"/>
      <c r="G609" s="23"/>
      <c r="H609" s="4"/>
    </row>
    <row r="610" spans="1:8">
      <c r="A610" s="23"/>
      <c r="F610" s="23"/>
      <c r="G610" s="23"/>
      <c r="H610" s="4"/>
    </row>
    <row r="611" spans="1:8">
      <c r="A611" s="23"/>
      <c r="F611" s="23"/>
      <c r="G611" s="23"/>
      <c r="H611" s="4"/>
    </row>
    <row r="612" spans="1:8">
      <c r="A612" s="23"/>
      <c r="F612" s="23"/>
      <c r="G612" s="23"/>
      <c r="H612" s="4"/>
    </row>
    <row r="613" spans="1:8">
      <c r="A613" s="23"/>
      <c r="F613" s="23"/>
      <c r="G613" s="23"/>
      <c r="H613" s="4"/>
    </row>
    <row r="614" spans="1:8">
      <c r="A614" s="23"/>
      <c r="F614" s="23"/>
      <c r="G614" s="23"/>
      <c r="H614" s="4"/>
    </row>
    <row r="615" spans="1:8">
      <c r="A615" s="23"/>
      <c r="F615" s="23"/>
      <c r="G615" s="23"/>
      <c r="H615" s="4"/>
    </row>
    <row r="616" spans="1:8">
      <c r="A616" s="23"/>
      <c r="F616" s="23"/>
      <c r="G616" s="23"/>
      <c r="H616" s="4"/>
    </row>
    <row r="617" spans="1:8">
      <c r="A617" s="23"/>
      <c r="F617" s="23"/>
      <c r="G617" s="23"/>
      <c r="H617" s="4"/>
    </row>
    <row r="618" spans="1:8">
      <c r="A618" s="23"/>
      <c r="F618" s="23"/>
      <c r="G618" s="23"/>
      <c r="H618" s="4"/>
    </row>
    <row r="619" spans="1:8">
      <c r="A619" s="23"/>
      <c r="F619" s="23"/>
      <c r="G619" s="23"/>
      <c r="H619" s="4"/>
    </row>
    <row r="620" spans="1:8">
      <c r="A620" s="23"/>
      <c r="F620" s="23"/>
      <c r="G620" s="23"/>
      <c r="H620" s="4"/>
    </row>
    <row r="621" spans="1:8">
      <c r="A621" s="23"/>
      <c r="F621" s="23"/>
      <c r="G621" s="23"/>
      <c r="H621" s="4"/>
    </row>
    <row r="622" spans="1:8">
      <c r="A622" s="23"/>
      <c r="F622" s="23"/>
      <c r="G622" s="23"/>
      <c r="H622" s="4"/>
    </row>
    <row r="623" spans="1:8">
      <c r="A623" s="23"/>
      <c r="F623" s="23"/>
      <c r="G623" s="23"/>
      <c r="H623" s="4"/>
    </row>
    <row r="624" spans="1:8">
      <c r="A624" s="23"/>
      <c r="F624" s="23"/>
      <c r="G624" s="23"/>
      <c r="H624" s="4"/>
    </row>
    <row r="625" spans="1:8">
      <c r="A625" s="23"/>
      <c r="F625" s="23"/>
      <c r="G625" s="23"/>
      <c r="H625" s="4"/>
    </row>
    <row r="626" spans="1:8">
      <c r="A626" s="23"/>
      <c r="F626" s="23"/>
      <c r="G626" s="23"/>
      <c r="H626" s="4"/>
    </row>
    <row r="627" spans="1:8">
      <c r="A627" s="23"/>
      <c r="F627" s="23"/>
      <c r="G627" s="23"/>
      <c r="H627" s="4"/>
    </row>
    <row r="628" spans="1:8">
      <c r="A628" s="23"/>
      <c r="F628" s="23"/>
      <c r="G628" s="23"/>
      <c r="H628" s="4"/>
    </row>
    <row r="629" spans="1:8">
      <c r="A629" s="23"/>
      <c r="F629" s="23"/>
      <c r="G629" s="23"/>
      <c r="H629" s="4"/>
    </row>
    <row r="630" spans="1:8">
      <c r="A630" s="23"/>
      <c r="F630" s="23"/>
      <c r="G630" s="23"/>
      <c r="H630" s="4"/>
    </row>
    <row r="631" spans="1:8">
      <c r="A631" s="23"/>
      <c r="F631" s="23"/>
      <c r="G631" s="23"/>
      <c r="H631" s="4"/>
    </row>
    <row r="632" spans="1:8">
      <c r="A632" s="23"/>
      <c r="F632" s="23"/>
      <c r="G632" s="23"/>
      <c r="H632" s="4"/>
    </row>
    <row r="633" spans="1:8">
      <c r="A633" s="23"/>
      <c r="F633" s="23"/>
      <c r="G633" s="23"/>
      <c r="H633" s="4"/>
    </row>
    <row r="634" spans="1:8">
      <c r="A634" s="23"/>
      <c r="F634" s="23"/>
      <c r="G634" s="23"/>
      <c r="H634" s="4"/>
    </row>
    <row r="635" spans="1:8">
      <c r="A635" s="23"/>
      <c r="F635" s="23"/>
      <c r="G635" s="23"/>
      <c r="H635" s="4"/>
    </row>
    <row r="636" spans="1:8">
      <c r="A636" s="23"/>
      <c r="F636" s="23"/>
      <c r="G636" s="23"/>
      <c r="H636" s="4"/>
    </row>
    <row r="637" spans="1:8">
      <c r="A637" s="23"/>
      <c r="F637" s="23"/>
      <c r="G637" s="23"/>
      <c r="H637" s="4"/>
    </row>
    <row r="638" spans="1:8">
      <c r="A638" s="23"/>
      <c r="F638" s="23"/>
      <c r="G638" s="23"/>
      <c r="H638" s="4"/>
    </row>
    <row r="639" spans="1:8">
      <c r="A639" s="23"/>
      <c r="F639" s="23"/>
      <c r="G639" s="23"/>
      <c r="H639" s="4"/>
    </row>
    <row r="640" spans="1:8">
      <c r="A640" s="23"/>
      <c r="F640" s="23"/>
      <c r="G640" s="23"/>
      <c r="H640" s="4"/>
    </row>
    <row r="641" spans="1:8">
      <c r="A641" s="23"/>
      <c r="F641" s="23"/>
      <c r="G641" s="23"/>
      <c r="H641" s="4"/>
    </row>
    <row r="642" spans="1:8">
      <c r="A642" s="23"/>
      <c r="F642" s="23"/>
      <c r="G642" s="23"/>
      <c r="H642" s="4"/>
    </row>
    <row r="643" spans="1:8">
      <c r="A643" s="23"/>
      <c r="F643" s="23"/>
      <c r="G643" s="23"/>
      <c r="H643" s="4"/>
    </row>
    <row r="644" spans="1:8">
      <c r="A644" s="23"/>
      <c r="F644" s="23"/>
      <c r="G644" s="23"/>
      <c r="H644" s="4"/>
    </row>
    <row r="645" spans="1:8">
      <c r="A645" s="23"/>
      <c r="F645" s="23"/>
      <c r="G645" s="23"/>
      <c r="H645" s="4"/>
    </row>
    <row r="646" spans="1:8">
      <c r="A646" s="23"/>
      <c r="F646" s="23"/>
      <c r="G646" s="23"/>
      <c r="H646" s="4"/>
    </row>
    <row r="647" spans="1:8">
      <c r="A647" s="23"/>
      <c r="F647" s="23"/>
      <c r="G647" s="23"/>
      <c r="H647" s="4"/>
    </row>
    <row r="648" spans="1:8">
      <c r="A648" s="23"/>
      <c r="F648" s="23"/>
      <c r="G648" s="23"/>
      <c r="H648" s="4"/>
    </row>
    <row r="649" spans="1:8">
      <c r="A649" s="23"/>
      <c r="F649" s="23"/>
      <c r="G649" s="23"/>
      <c r="H649" s="4"/>
    </row>
    <row r="650" spans="1:8">
      <c r="A650" s="23"/>
      <c r="F650" s="23"/>
      <c r="G650" s="23"/>
      <c r="H650" s="4"/>
    </row>
    <row r="651" spans="1:8">
      <c r="A651" s="23"/>
      <c r="F651" s="23"/>
      <c r="G651" s="23"/>
      <c r="H651" s="4"/>
    </row>
    <row r="652" spans="1:8">
      <c r="A652" s="23"/>
      <c r="F652" s="23"/>
      <c r="G652" s="23"/>
      <c r="H652" s="4"/>
    </row>
    <row r="653" spans="1:8">
      <c r="A653" s="23"/>
      <c r="F653" s="23"/>
      <c r="G653" s="23"/>
      <c r="H653" s="4"/>
    </row>
    <row r="654" spans="1:8">
      <c r="A654" s="23"/>
      <c r="F654" s="23"/>
      <c r="G654" s="23"/>
      <c r="H654" s="4"/>
    </row>
    <row r="655" spans="1:8">
      <c r="A655" s="23"/>
      <c r="F655" s="23"/>
      <c r="G655" s="23"/>
      <c r="H655" s="4"/>
    </row>
    <row r="656" spans="1:8">
      <c r="A656" s="23"/>
      <c r="F656" s="23"/>
      <c r="G656" s="23"/>
      <c r="H656" s="4"/>
    </row>
    <row r="657" spans="1:8">
      <c r="A657" s="23"/>
      <c r="F657" s="23"/>
      <c r="G657" s="23"/>
      <c r="H657" s="4"/>
    </row>
    <row r="658" spans="1:8">
      <c r="A658" s="23"/>
      <c r="F658" s="23"/>
      <c r="G658" s="23"/>
      <c r="H658" s="4"/>
    </row>
    <row r="659" spans="1:8">
      <c r="A659" s="23"/>
      <c r="F659" s="23"/>
      <c r="G659" s="23"/>
      <c r="H659" s="4"/>
    </row>
    <row r="660" spans="1:8">
      <c r="A660" s="23"/>
      <c r="F660" s="23"/>
      <c r="G660" s="23"/>
      <c r="H660" s="4"/>
    </row>
    <row r="661" spans="1:8">
      <c r="A661" s="23"/>
      <c r="F661" s="23"/>
      <c r="G661" s="23"/>
      <c r="H661" s="4"/>
    </row>
    <row r="662" spans="1:8">
      <c r="A662" s="23"/>
      <c r="F662" s="23"/>
      <c r="G662" s="23"/>
      <c r="H662" s="4"/>
    </row>
    <row r="663" spans="1:8">
      <c r="A663" s="23"/>
      <c r="F663" s="23"/>
      <c r="G663" s="23"/>
      <c r="H663" s="4"/>
    </row>
    <row r="664" spans="1:8">
      <c r="A664" s="23"/>
      <c r="F664" s="23"/>
      <c r="G664" s="23"/>
      <c r="H664" s="4"/>
    </row>
    <row r="665" spans="1:8">
      <c r="A665" s="23"/>
      <c r="F665" s="23"/>
      <c r="G665" s="23"/>
      <c r="H665" s="4"/>
    </row>
    <row r="666" spans="1:8">
      <c r="A666" s="23"/>
      <c r="F666" s="23"/>
      <c r="G666" s="23"/>
      <c r="H666" s="4"/>
    </row>
    <row r="667" spans="1:8">
      <c r="A667" s="23"/>
      <c r="F667" s="23"/>
      <c r="G667" s="23"/>
      <c r="H667" s="4"/>
    </row>
    <row r="668" spans="1:8">
      <c r="A668" s="23"/>
      <c r="F668" s="23"/>
      <c r="G668" s="23"/>
      <c r="H668" s="4"/>
    </row>
    <row r="669" spans="1:8">
      <c r="A669" s="23"/>
      <c r="F669" s="23"/>
      <c r="G669" s="23"/>
      <c r="H669" s="4"/>
    </row>
    <row r="670" spans="1:8">
      <c r="A670" s="23"/>
      <c r="F670" s="23"/>
      <c r="G670" s="23"/>
      <c r="H670" s="4"/>
    </row>
    <row r="671" spans="1:8">
      <c r="A671" s="23"/>
      <c r="F671" s="23"/>
      <c r="G671" s="23"/>
      <c r="H671" s="4"/>
    </row>
    <row r="672" spans="1:8">
      <c r="A672" s="23"/>
      <c r="F672" s="23"/>
      <c r="G672" s="23"/>
      <c r="H672" s="4"/>
    </row>
    <row r="673" spans="1:8">
      <c r="A673" s="23"/>
      <c r="F673" s="23"/>
      <c r="G673" s="23"/>
      <c r="H673" s="4"/>
    </row>
    <row r="674" spans="1:8">
      <c r="A674" s="23"/>
      <c r="F674" s="23"/>
      <c r="G674" s="23"/>
      <c r="H674" s="4"/>
    </row>
    <row r="675" spans="1:8">
      <c r="A675" s="23"/>
      <c r="F675" s="23"/>
      <c r="G675" s="23"/>
      <c r="H675" s="4"/>
    </row>
    <row r="676" spans="1:8">
      <c r="A676" s="23"/>
      <c r="F676" s="23"/>
      <c r="G676" s="23"/>
      <c r="H676" s="4"/>
    </row>
    <row r="677" spans="1:8">
      <c r="A677" s="23"/>
      <c r="F677" s="23"/>
      <c r="G677" s="23"/>
      <c r="H677" s="4"/>
    </row>
    <row r="678" spans="1:8">
      <c r="A678" s="23"/>
      <c r="F678" s="23"/>
      <c r="G678" s="23"/>
      <c r="H678" s="4"/>
    </row>
    <row r="679" spans="1:8">
      <c r="A679" s="23"/>
      <c r="F679" s="23"/>
      <c r="G679" s="23"/>
      <c r="H679" s="4"/>
    </row>
    <row r="680" spans="1:8">
      <c r="A680" s="23"/>
      <c r="F680" s="23"/>
      <c r="G680" s="23"/>
      <c r="H680" s="4"/>
    </row>
    <row r="681" spans="1:8">
      <c r="A681" s="23"/>
      <c r="F681" s="23"/>
      <c r="G681" s="23"/>
      <c r="H681" s="4"/>
    </row>
    <row r="682" spans="1:8">
      <c r="A682" s="23"/>
      <c r="F682" s="23"/>
      <c r="G682" s="23"/>
      <c r="H682" s="4"/>
    </row>
    <row r="683" spans="1:8">
      <c r="A683" s="23"/>
      <c r="F683" s="23"/>
      <c r="G683" s="23"/>
      <c r="H683" s="4"/>
    </row>
    <row r="684" spans="1:8">
      <c r="A684" s="23"/>
      <c r="F684" s="23"/>
      <c r="G684" s="23"/>
      <c r="H684" s="4"/>
    </row>
    <row r="685" spans="1:8">
      <c r="A685" s="23"/>
      <c r="F685" s="23"/>
      <c r="G685" s="23"/>
      <c r="H685" s="4"/>
    </row>
    <row r="686" spans="1:8">
      <c r="A686" s="23"/>
      <c r="F686" s="23"/>
      <c r="G686" s="23"/>
      <c r="H686" s="4"/>
    </row>
    <row r="687" spans="1:8">
      <c r="A687" s="23"/>
      <c r="F687" s="23"/>
      <c r="G687" s="23"/>
      <c r="H687" s="4"/>
    </row>
    <row r="688" spans="1:8">
      <c r="A688" s="23"/>
      <c r="F688" s="23"/>
      <c r="G688" s="23"/>
      <c r="H688" s="4"/>
    </row>
    <row r="689" spans="1:8">
      <c r="A689" s="23"/>
      <c r="F689" s="23"/>
      <c r="G689" s="23"/>
      <c r="H689" s="4"/>
    </row>
    <row r="690" spans="1:8">
      <c r="A690" s="23"/>
      <c r="F690" s="23"/>
      <c r="G690" s="23"/>
      <c r="H690" s="4"/>
    </row>
    <row r="691" spans="1:8">
      <c r="A691" s="23"/>
      <c r="F691" s="23"/>
      <c r="G691" s="23"/>
      <c r="H691" s="4"/>
    </row>
    <row r="692" spans="1:8">
      <c r="A692" s="23"/>
      <c r="F692" s="23"/>
      <c r="G692" s="23"/>
      <c r="H692" s="4"/>
    </row>
    <row r="693" spans="1:8">
      <c r="A693" s="23"/>
      <c r="F693" s="23"/>
      <c r="G693" s="23"/>
      <c r="H693" s="4"/>
    </row>
    <row r="694" spans="1:8">
      <c r="A694" s="23"/>
      <c r="F694" s="23"/>
      <c r="G694" s="23"/>
      <c r="H694" s="4"/>
    </row>
    <row r="695" spans="1:8">
      <c r="A695" s="23"/>
      <c r="F695" s="23"/>
      <c r="G695" s="23"/>
      <c r="H695" s="4"/>
    </row>
    <row r="696" spans="1:8">
      <c r="A696" s="23"/>
      <c r="F696" s="23"/>
      <c r="G696" s="23"/>
      <c r="H696" s="4"/>
    </row>
    <row r="697" spans="1:8">
      <c r="A697" s="23"/>
      <c r="F697" s="23"/>
      <c r="G697" s="23"/>
      <c r="H697" s="4"/>
    </row>
    <row r="698" spans="1:8">
      <c r="A698" s="23"/>
      <c r="F698" s="23"/>
      <c r="G698" s="23"/>
      <c r="H698" s="4"/>
    </row>
    <row r="699" spans="1:8">
      <c r="A699" s="23"/>
      <c r="F699" s="23"/>
      <c r="G699" s="23"/>
      <c r="H699" s="4"/>
    </row>
    <row r="700" spans="1:8">
      <c r="A700" s="23"/>
      <c r="F700" s="23"/>
      <c r="G700" s="23"/>
      <c r="H700" s="4"/>
    </row>
    <row r="701" spans="1:8">
      <c r="A701" s="23"/>
      <c r="F701" s="23"/>
      <c r="G701" s="23"/>
      <c r="H701" s="4"/>
    </row>
    <row r="702" spans="1:8">
      <c r="A702" s="23"/>
      <c r="F702" s="23"/>
      <c r="G702" s="23"/>
      <c r="H702" s="4"/>
    </row>
    <row r="703" spans="1:8">
      <c r="A703" s="23"/>
      <c r="F703" s="23"/>
      <c r="G703" s="23"/>
      <c r="H703" s="4"/>
    </row>
    <row r="704" spans="1:8">
      <c r="A704" s="23"/>
      <c r="F704" s="23"/>
      <c r="G704" s="23"/>
      <c r="H704" s="4"/>
    </row>
    <row r="705" spans="1:8">
      <c r="A705" s="23"/>
      <c r="F705" s="23"/>
      <c r="G705" s="23"/>
      <c r="H705" s="4"/>
    </row>
    <row r="706" spans="1:8">
      <c r="A706" s="23"/>
      <c r="F706" s="23"/>
      <c r="G706" s="23"/>
      <c r="H706" s="4"/>
    </row>
    <row r="707" spans="1:8">
      <c r="A707" s="23"/>
      <c r="F707" s="23"/>
      <c r="G707" s="23"/>
      <c r="H707" s="4"/>
    </row>
    <row r="708" spans="1:8">
      <c r="A708" s="23"/>
      <c r="F708" s="23"/>
      <c r="G708" s="23"/>
      <c r="H708" s="4"/>
    </row>
    <row r="709" spans="1:8">
      <c r="A709" s="23"/>
      <c r="F709" s="23"/>
      <c r="G709" s="23"/>
      <c r="H709" s="4"/>
    </row>
    <row r="710" spans="1:8">
      <c r="A710" s="23"/>
      <c r="F710" s="23"/>
      <c r="G710" s="23"/>
      <c r="H710" s="4"/>
    </row>
    <row r="711" spans="1:8">
      <c r="A711" s="23"/>
      <c r="F711" s="23"/>
      <c r="G711" s="23"/>
      <c r="H711" s="4"/>
    </row>
    <row r="712" spans="1:8">
      <c r="A712" s="23"/>
      <c r="F712" s="23"/>
      <c r="G712" s="23"/>
      <c r="H712" s="4"/>
    </row>
    <row r="713" spans="1:8">
      <c r="A713" s="23"/>
      <c r="F713" s="23"/>
      <c r="G713" s="23"/>
      <c r="H713" s="4"/>
    </row>
    <row r="714" spans="1:8">
      <c r="A714" s="23"/>
      <c r="F714" s="23"/>
      <c r="G714" s="23"/>
      <c r="H714" s="4"/>
    </row>
    <row r="715" spans="1:8">
      <c r="A715" s="23"/>
      <c r="F715" s="23"/>
      <c r="G715" s="23"/>
      <c r="H715" s="4"/>
    </row>
    <row r="716" spans="1:8">
      <c r="A716" s="23"/>
      <c r="F716" s="23"/>
      <c r="G716" s="23"/>
      <c r="H716" s="4"/>
    </row>
    <row r="717" spans="1:8">
      <c r="A717" s="23"/>
      <c r="F717" s="23"/>
      <c r="G717" s="23"/>
      <c r="H717" s="4"/>
    </row>
    <row r="718" spans="1:8">
      <c r="A718" s="23"/>
      <c r="F718" s="23"/>
      <c r="G718" s="23"/>
      <c r="H718" s="4"/>
    </row>
    <row r="719" spans="1:8">
      <c r="A719" s="23"/>
      <c r="F719" s="23"/>
      <c r="G719" s="23"/>
      <c r="H719" s="4"/>
    </row>
    <row r="720" spans="1:8">
      <c r="A720" s="23"/>
      <c r="F720" s="23"/>
      <c r="G720" s="23"/>
      <c r="H720" s="4"/>
    </row>
    <row r="721" spans="1:8">
      <c r="A721" s="23"/>
      <c r="F721" s="23"/>
      <c r="G721" s="23"/>
      <c r="H721" s="4"/>
    </row>
    <row r="722" spans="1:8">
      <c r="A722" s="23"/>
      <c r="F722" s="23"/>
      <c r="G722" s="23"/>
      <c r="H722" s="4"/>
    </row>
    <row r="723" spans="1:8">
      <c r="A723" s="23"/>
      <c r="F723" s="23"/>
      <c r="G723" s="23"/>
      <c r="H723" s="4"/>
    </row>
    <row r="724" spans="1:8">
      <c r="A724" s="23"/>
      <c r="F724" s="23"/>
      <c r="G724" s="23"/>
      <c r="H724" s="4"/>
    </row>
    <row r="725" spans="1:8">
      <c r="A725" s="23"/>
      <c r="F725" s="23"/>
      <c r="G725" s="23"/>
      <c r="H725" s="4"/>
    </row>
    <row r="726" spans="1:8">
      <c r="A726" s="23"/>
      <c r="F726" s="23"/>
      <c r="G726" s="23"/>
      <c r="H726" s="4"/>
    </row>
    <row r="727" spans="1:8">
      <c r="A727" s="23"/>
      <c r="F727" s="23"/>
      <c r="G727" s="23"/>
      <c r="H727" s="4"/>
    </row>
    <row r="728" spans="1:8">
      <c r="A728" s="23"/>
      <c r="F728" s="23"/>
      <c r="G728" s="23"/>
      <c r="H728" s="4"/>
    </row>
    <row r="729" spans="1:8">
      <c r="A729" s="23"/>
      <c r="F729" s="23"/>
      <c r="G729" s="23"/>
      <c r="H729" s="4"/>
    </row>
    <row r="730" spans="1:8">
      <c r="A730" s="23"/>
      <c r="F730" s="23"/>
      <c r="G730" s="23"/>
      <c r="H730" s="4"/>
    </row>
    <row r="731" spans="1:8">
      <c r="A731" s="23"/>
      <c r="F731" s="23"/>
      <c r="G731" s="23"/>
      <c r="H731" s="4"/>
    </row>
    <row r="732" spans="1:8">
      <c r="A732" s="23"/>
      <c r="F732" s="23"/>
      <c r="G732" s="23"/>
      <c r="H732" s="4"/>
    </row>
    <row r="733" spans="1:8">
      <c r="A733" s="23"/>
      <c r="F733" s="23"/>
      <c r="G733" s="23"/>
      <c r="H733" s="4"/>
    </row>
    <row r="734" spans="1:8">
      <c r="A734" s="23"/>
      <c r="F734" s="23"/>
      <c r="G734" s="23"/>
      <c r="H734" s="4"/>
    </row>
    <row r="735" spans="1:8">
      <c r="A735" s="23"/>
      <c r="F735" s="23"/>
      <c r="G735" s="23"/>
      <c r="H735" s="4"/>
    </row>
    <row r="736" spans="1:8">
      <c r="A736" s="23"/>
      <c r="F736" s="23"/>
      <c r="G736" s="23"/>
      <c r="H736" s="4"/>
    </row>
    <row r="737" spans="1:8">
      <c r="A737" s="23"/>
      <c r="F737" s="23"/>
      <c r="G737" s="23"/>
      <c r="H737" s="4"/>
    </row>
    <row r="738" spans="1:8">
      <c r="A738" s="23"/>
      <c r="F738" s="23"/>
      <c r="G738" s="23"/>
      <c r="H738" s="4"/>
    </row>
    <row r="739" spans="1:8">
      <c r="A739" s="23"/>
      <c r="F739" s="23"/>
      <c r="G739" s="23"/>
      <c r="H739" s="4"/>
    </row>
    <row r="740" spans="1:8">
      <c r="A740" s="23"/>
      <c r="F740" s="23"/>
      <c r="G740" s="23"/>
      <c r="H740" s="4"/>
    </row>
    <row r="741" spans="1:8">
      <c r="A741" s="23"/>
      <c r="F741" s="23"/>
      <c r="G741" s="23"/>
      <c r="H741" s="4"/>
    </row>
    <row r="742" spans="1:8">
      <c r="A742" s="23"/>
      <c r="F742" s="23"/>
      <c r="G742" s="23"/>
      <c r="H742" s="4"/>
    </row>
    <row r="743" spans="1:8">
      <c r="A743" s="23"/>
      <c r="F743" s="23"/>
      <c r="G743" s="23"/>
      <c r="H743" s="4"/>
    </row>
    <row r="744" spans="1:8">
      <c r="A744" s="23"/>
      <c r="F744" s="23"/>
      <c r="G744" s="23"/>
      <c r="H744" s="4"/>
    </row>
    <row r="745" spans="1:8">
      <c r="A745" s="23"/>
      <c r="F745" s="23"/>
      <c r="G745" s="23"/>
      <c r="H745" s="4"/>
    </row>
    <row r="746" spans="1:8">
      <c r="A746" s="23"/>
      <c r="F746" s="23"/>
      <c r="G746" s="23"/>
      <c r="H746" s="4"/>
    </row>
    <row r="747" spans="1:8">
      <c r="A747" s="23"/>
      <c r="F747" s="23"/>
      <c r="G747" s="23"/>
      <c r="H747" s="4"/>
    </row>
    <row r="748" spans="1:8">
      <c r="A748" s="23"/>
      <c r="F748" s="23"/>
      <c r="G748" s="23"/>
      <c r="H748" s="4"/>
    </row>
    <row r="749" spans="1:8">
      <c r="A749" s="23"/>
      <c r="F749" s="23"/>
      <c r="G749" s="23"/>
      <c r="H749" s="4"/>
    </row>
    <row r="750" spans="1:8">
      <c r="A750" s="23"/>
      <c r="F750" s="23"/>
      <c r="G750" s="23"/>
      <c r="H750" s="4"/>
    </row>
    <row r="751" spans="1:8">
      <c r="A751" s="23"/>
      <c r="F751" s="23"/>
      <c r="G751" s="23"/>
      <c r="H751" s="4"/>
    </row>
    <row r="752" spans="1:8">
      <c r="A752" s="23"/>
      <c r="F752" s="23"/>
      <c r="G752" s="23"/>
      <c r="H752" s="4"/>
    </row>
    <row r="753" spans="1:8">
      <c r="A753" s="23"/>
      <c r="F753" s="23"/>
      <c r="G753" s="23"/>
      <c r="H753" s="4"/>
    </row>
    <row r="754" spans="1:8">
      <c r="A754" s="23"/>
      <c r="F754" s="23"/>
      <c r="G754" s="23"/>
      <c r="H754" s="4"/>
    </row>
    <row r="755" spans="1:8">
      <c r="A755" s="23"/>
      <c r="F755" s="23"/>
      <c r="G755" s="23"/>
      <c r="H755" s="4"/>
    </row>
    <row r="756" spans="1:8">
      <c r="A756" s="23"/>
      <c r="F756" s="23"/>
      <c r="G756" s="23"/>
      <c r="H756" s="4"/>
    </row>
    <row r="757" spans="1:8">
      <c r="A757" s="23"/>
      <c r="F757" s="23"/>
      <c r="G757" s="23"/>
      <c r="H757" s="4"/>
    </row>
    <row r="758" spans="1:8">
      <c r="A758" s="23"/>
      <c r="F758" s="23"/>
      <c r="G758" s="23"/>
      <c r="H758" s="4"/>
    </row>
  </sheetData>
  <autoFilter ref="A14:WVL503"/>
  <mergeCells count="4">
    <mergeCell ref="A10:G10"/>
    <mergeCell ref="A11:G11"/>
    <mergeCell ref="A503:E503"/>
    <mergeCell ref="F2:G2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43"/>
  <sheetViews>
    <sheetView view="pageBreakPreview" zoomScale="75" zoomScaleNormal="100" zoomScaleSheetLayoutView="75" workbookViewId="0">
      <selection activeCell="E1" sqref="C1:E8"/>
    </sheetView>
  </sheetViews>
  <sheetFormatPr defaultRowHeight="18" outlineLevelRow="6"/>
  <cols>
    <col min="1" max="1" width="80.109375" style="54" customWidth="1"/>
    <col min="2" max="2" width="8.44140625" style="54" customWidth="1"/>
    <col min="3" max="3" width="16.6640625" style="54" customWidth="1"/>
    <col min="4" max="4" width="7.109375" style="54" customWidth="1"/>
    <col min="5" max="5" width="18.44140625" style="54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C1" s="1"/>
      <c r="D1" s="1"/>
      <c r="E1" s="229" t="s">
        <v>755</v>
      </c>
    </row>
    <row r="2" spans="1:7">
      <c r="C2" s="230" t="s">
        <v>762</v>
      </c>
      <c r="D2" s="231"/>
      <c r="E2" s="231"/>
    </row>
    <row r="3" spans="1:7">
      <c r="C3" s="1"/>
      <c r="D3" s="1"/>
      <c r="E3" s="229" t="s">
        <v>571</v>
      </c>
    </row>
    <row r="4" spans="1:7">
      <c r="C4" s="1"/>
      <c r="D4" s="237" t="s">
        <v>763</v>
      </c>
      <c r="E4" s="237"/>
    </row>
    <row r="5" spans="1:7">
      <c r="C5" s="1"/>
      <c r="D5" s="1"/>
      <c r="E5" s="229" t="s">
        <v>256</v>
      </c>
    </row>
    <row r="6" spans="1:7">
      <c r="C6" s="1"/>
      <c r="D6" s="1"/>
      <c r="E6" s="229" t="s">
        <v>678</v>
      </c>
    </row>
    <row r="7" spans="1:7">
      <c r="C7" s="1"/>
      <c r="D7" s="1"/>
      <c r="E7" s="229" t="s">
        <v>677</v>
      </c>
    </row>
    <row r="8" spans="1:7">
      <c r="C8" s="1"/>
      <c r="D8" s="1"/>
      <c r="E8" s="229" t="s">
        <v>679</v>
      </c>
    </row>
    <row r="9" spans="1:7">
      <c r="A9" s="221" t="s">
        <v>196</v>
      </c>
      <c r="B9" s="222"/>
      <c r="C9" s="222"/>
      <c r="D9" s="222"/>
      <c r="E9" s="222"/>
    </row>
    <row r="10" spans="1:7">
      <c r="A10" s="217" t="s">
        <v>569</v>
      </c>
      <c r="B10" s="223"/>
      <c r="C10" s="223"/>
      <c r="D10" s="223"/>
      <c r="E10" s="223"/>
    </row>
    <row r="11" spans="1:7">
      <c r="A11" s="217" t="s">
        <v>732</v>
      </c>
      <c r="B11" s="217"/>
      <c r="C11" s="217"/>
      <c r="D11" s="217"/>
      <c r="E11" s="217"/>
    </row>
    <row r="12" spans="1:7">
      <c r="A12" s="217" t="s">
        <v>259</v>
      </c>
      <c r="B12" s="217"/>
      <c r="C12" s="217"/>
      <c r="D12" s="217"/>
      <c r="E12" s="217"/>
    </row>
    <row r="13" spans="1:7">
      <c r="A13" s="217" t="s">
        <v>260</v>
      </c>
      <c r="B13" s="217"/>
      <c r="C13" s="217"/>
      <c r="D13" s="217"/>
      <c r="E13" s="217"/>
    </row>
    <row r="14" spans="1:7">
      <c r="A14" s="190"/>
      <c r="B14" s="55"/>
      <c r="C14" s="55"/>
      <c r="D14" s="55"/>
      <c r="E14" s="66" t="s">
        <v>415</v>
      </c>
    </row>
    <row r="15" spans="1:7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114649462.98</v>
      </c>
      <c r="G16" s="9"/>
    </row>
    <row r="17" spans="1:5" ht="36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>
      <c r="A19" s="46" t="s">
        <v>520</v>
      </c>
      <c r="B19" s="47" t="s">
        <v>29</v>
      </c>
      <c r="C19" s="47" t="s">
        <v>521</v>
      </c>
      <c r="D19" s="47" t="s">
        <v>6</v>
      </c>
      <c r="E19" s="85">
        <f>E20</f>
        <v>2523500</v>
      </c>
    </row>
    <row r="20" spans="1:5" ht="56.25" customHeight="1" outlineLevel="5">
      <c r="A20" s="46" t="s">
        <v>11</v>
      </c>
      <c r="B20" s="47" t="s">
        <v>29</v>
      </c>
      <c r="C20" s="47" t="s">
        <v>521</v>
      </c>
      <c r="D20" s="47" t="s">
        <v>12</v>
      </c>
      <c r="E20" s="85">
        <f>E21</f>
        <v>2523500</v>
      </c>
    </row>
    <row r="21" spans="1:5" ht="18" customHeight="1" outlineLevel="6">
      <c r="A21" s="46" t="s">
        <v>13</v>
      </c>
      <c r="B21" s="47" t="s">
        <v>29</v>
      </c>
      <c r="C21" s="47" t="s">
        <v>521</v>
      </c>
      <c r="D21" s="47" t="s">
        <v>14</v>
      </c>
      <c r="E21" s="85">
        <v>2523500</v>
      </c>
    </row>
    <row r="22" spans="1:5" ht="38.2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>
      <c r="A24" s="46" t="s">
        <v>553</v>
      </c>
      <c r="B24" s="47" t="s">
        <v>109</v>
      </c>
      <c r="C24" s="47" t="s">
        <v>554</v>
      </c>
      <c r="D24" s="47" t="s">
        <v>6</v>
      </c>
      <c r="E24" s="85">
        <f>E25</f>
        <v>2328541</v>
      </c>
    </row>
    <row r="25" spans="1:5" ht="57" customHeight="1" outlineLevel="5">
      <c r="A25" s="46" t="s">
        <v>11</v>
      </c>
      <c r="B25" s="47" t="s">
        <v>109</v>
      </c>
      <c r="C25" s="47" t="s">
        <v>554</v>
      </c>
      <c r="D25" s="47" t="s">
        <v>12</v>
      </c>
      <c r="E25" s="85">
        <f>E26</f>
        <v>2328541</v>
      </c>
    </row>
    <row r="26" spans="1:5" ht="16.5" customHeight="1" outlineLevel="6">
      <c r="A26" s="46" t="s">
        <v>13</v>
      </c>
      <c r="B26" s="47" t="s">
        <v>109</v>
      </c>
      <c r="C26" s="47" t="s">
        <v>554</v>
      </c>
      <c r="D26" s="47" t="s">
        <v>14</v>
      </c>
      <c r="E26" s="85">
        <v>2328541</v>
      </c>
    </row>
    <row r="27" spans="1:5" ht="38.25" customHeight="1" outlineLevel="4">
      <c r="A27" s="46" t="s">
        <v>518</v>
      </c>
      <c r="B27" s="47" t="s">
        <v>109</v>
      </c>
      <c r="C27" s="47" t="s">
        <v>519</v>
      </c>
      <c r="D27" s="47" t="s">
        <v>6</v>
      </c>
      <c r="E27" s="85">
        <f>E28+E30+E32</f>
        <v>2544686</v>
      </c>
    </row>
    <row r="28" spans="1:5" ht="72" outlineLevel="5">
      <c r="A28" s="46" t="s">
        <v>11</v>
      </c>
      <c r="B28" s="47" t="s">
        <v>109</v>
      </c>
      <c r="C28" s="47" t="s">
        <v>519</v>
      </c>
      <c r="D28" s="47" t="s">
        <v>12</v>
      </c>
      <c r="E28" s="85">
        <f>E29</f>
        <v>2391186</v>
      </c>
    </row>
    <row r="29" spans="1:5" ht="16.5" customHeight="1" outlineLevel="6">
      <c r="A29" s="46" t="s">
        <v>13</v>
      </c>
      <c r="B29" s="47" t="s">
        <v>109</v>
      </c>
      <c r="C29" s="47" t="s">
        <v>519</v>
      </c>
      <c r="D29" s="47" t="s">
        <v>14</v>
      </c>
      <c r="E29" s="85">
        <v>2391186</v>
      </c>
    </row>
    <row r="30" spans="1:5" ht="16.5" customHeight="1" outlineLevel="5">
      <c r="A30" s="46" t="s">
        <v>15</v>
      </c>
      <c r="B30" s="47" t="s">
        <v>109</v>
      </c>
      <c r="C30" s="47" t="s">
        <v>519</v>
      </c>
      <c r="D30" s="47" t="s">
        <v>16</v>
      </c>
      <c r="E30" s="85">
        <f>E31</f>
        <v>148000</v>
      </c>
    </row>
    <row r="31" spans="1:5" ht="21" customHeight="1" outlineLevel="6">
      <c r="A31" s="46" t="s">
        <v>17</v>
      </c>
      <c r="B31" s="47" t="s">
        <v>109</v>
      </c>
      <c r="C31" s="47" t="s">
        <v>519</v>
      </c>
      <c r="D31" s="47" t="s">
        <v>18</v>
      </c>
      <c r="E31" s="85">
        <f>148000</f>
        <v>148000</v>
      </c>
    </row>
    <row r="32" spans="1:5" outlineLevel="5">
      <c r="A32" s="46" t="s">
        <v>19</v>
      </c>
      <c r="B32" s="47" t="s">
        <v>109</v>
      </c>
      <c r="C32" s="47" t="s">
        <v>519</v>
      </c>
      <c r="D32" s="47" t="s">
        <v>20</v>
      </c>
      <c r="E32" s="85">
        <f>E33</f>
        <v>5500</v>
      </c>
    </row>
    <row r="33" spans="1:5" outlineLevel="6">
      <c r="A33" s="46" t="s">
        <v>21</v>
      </c>
      <c r="B33" s="47" t="s">
        <v>109</v>
      </c>
      <c r="C33" s="47" t="s">
        <v>519</v>
      </c>
      <c r="D33" s="47" t="s">
        <v>22</v>
      </c>
      <c r="E33" s="85">
        <f>5500</f>
        <v>5500</v>
      </c>
    </row>
    <row r="34" spans="1:5" outlineLevel="4">
      <c r="A34" s="46" t="s">
        <v>556</v>
      </c>
      <c r="B34" s="47" t="s">
        <v>109</v>
      </c>
      <c r="C34" s="47" t="s">
        <v>555</v>
      </c>
      <c r="D34" s="47" t="s">
        <v>6</v>
      </c>
      <c r="E34" s="85">
        <f>E35</f>
        <v>180000</v>
      </c>
    </row>
    <row r="35" spans="1:5" ht="57" customHeight="1" outlineLevel="5">
      <c r="A35" s="46" t="s">
        <v>11</v>
      </c>
      <c r="B35" s="47" t="s">
        <v>109</v>
      </c>
      <c r="C35" s="47" t="s">
        <v>555</v>
      </c>
      <c r="D35" s="47" t="s">
        <v>12</v>
      </c>
      <c r="E35" s="85">
        <f>E36</f>
        <v>180000</v>
      </c>
    </row>
    <row r="36" spans="1:5" ht="18" customHeight="1" outlineLevel="6">
      <c r="A36" s="46" t="s">
        <v>13</v>
      </c>
      <c r="B36" s="47" t="s">
        <v>109</v>
      </c>
      <c r="C36" s="47" t="s">
        <v>555</v>
      </c>
      <c r="D36" s="47" t="s">
        <v>14</v>
      </c>
      <c r="E36" s="85">
        <f>180000</f>
        <v>180000</v>
      </c>
    </row>
    <row r="37" spans="1:5" ht="39.7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>
      <c r="A39" s="46" t="s">
        <v>518</v>
      </c>
      <c r="B39" s="47" t="s">
        <v>31</v>
      </c>
      <c r="C39" s="47" t="s">
        <v>519</v>
      </c>
      <c r="D39" s="47" t="s">
        <v>6</v>
      </c>
      <c r="E39" s="85">
        <f>E40+E42</f>
        <v>24224582</v>
      </c>
    </row>
    <row r="40" spans="1:5" ht="38.25" customHeight="1" outlineLevel="5">
      <c r="A40" s="46" t="s">
        <v>11</v>
      </c>
      <c r="B40" s="47" t="s">
        <v>31</v>
      </c>
      <c r="C40" s="47" t="s">
        <v>519</v>
      </c>
      <c r="D40" s="47" t="s">
        <v>12</v>
      </c>
      <c r="E40" s="85">
        <f>E41</f>
        <v>24132582</v>
      </c>
    </row>
    <row r="41" spans="1:5" ht="17.25" customHeight="1" outlineLevel="6">
      <c r="A41" s="46" t="s">
        <v>13</v>
      </c>
      <c r="B41" s="47" t="s">
        <v>31</v>
      </c>
      <c r="C41" s="47" t="s">
        <v>519</v>
      </c>
      <c r="D41" s="47" t="s">
        <v>14</v>
      </c>
      <c r="E41" s="85">
        <v>24132582</v>
      </c>
    </row>
    <row r="42" spans="1:5" ht="17.25" customHeight="1" outlineLevel="5">
      <c r="A42" s="46" t="s">
        <v>15</v>
      </c>
      <c r="B42" s="47" t="s">
        <v>31</v>
      </c>
      <c r="C42" s="47" t="s">
        <v>519</v>
      </c>
      <c r="D42" s="47" t="s">
        <v>16</v>
      </c>
      <c r="E42" s="85">
        <f>E43</f>
        <v>92000</v>
      </c>
    </row>
    <row r="43" spans="1:5" ht="20.25" customHeight="1" outlineLevel="6">
      <c r="A43" s="46" t="s">
        <v>17</v>
      </c>
      <c r="B43" s="47" t="s">
        <v>31</v>
      </c>
      <c r="C43" s="47" t="s">
        <v>519</v>
      </c>
      <c r="D43" s="47" t="s">
        <v>18</v>
      </c>
      <c r="E43" s="85">
        <f>92000</f>
        <v>92000</v>
      </c>
    </row>
    <row r="44" spans="1: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>
      <c r="A46" s="46" t="s">
        <v>278</v>
      </c>
      <c r="B46" s="47" t="s">
        <v>262</v>
      </c>
      <c r="C46" s="47" t="s">
        <v>277</v>
      </c>
      <c r="D46" s="47" t="s">
        <v>6</v>
      </c>
      <c r="E46" s="85">
        <f>E47</f>
        <v>32752.48</v>
      </c>
    </row>
    <row r="47" spans="1:5" ht="90" outlineLevel="6">
      <c r="A47" s="46" t="s">
        <v>417</v>
      </c>
      <c r="B47" s="47" t="s">
        <v>262</v>
      </c>
      <c r="C47" s="47" t="s">
        <v>286</v>
      </c>
      <c r="D47" s="47" t="s">
        <v>6</v>
      </c>
      <c r="E47" s="85">
        <f>E48</f>
        <v>32752.48</v>
      </c>
    </row>
    <row r="48" spans="1:5" ht="15.75" customHeight="1" outlineLevel="6">
      <c r="A48" s="46" t="s">
        <v>15</v>
      </c>
      <c r="B48" s="47" t="s">
        <v>262</v>
      </c>
      <c r="C48" s="47" t="s">
        <v>286</v>
      </c>
      <c r="D48" s="47" t="s">
        <v>16</v>
      </c>
      <c r="E48" s="85">
        <f>E49</f>
        <v>32752.48</v>
      </c>
    </row>
    <row r="49" spans="1:5" ht="19.5" customHeight="1" outlineLevel="6">
      <c r="A49" s="46" t="s">
        <v>17</v>
      </c>
      <c r="B49" s="47" t="s">
        <v>262</v>
      </c>
      <c r="C49" s="47" t="s">
        <v>286</v>
      </c>
      <c r="D49" s="47" t="s">
        <v>18</v>
      </c>
      <c r="E49" s="85">
        <v>32752.48</v>
      </c>
    </row>
    <row r="50" spans="1:5" ht="36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8930445.1400000006</v>
      </c>
    </row>
    <row r="51" spans="1: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8930445.1400000006</v>
      </c>
    </row>
    <row r="52" spans="1:5" ht="39.75" customHeight="1" outlineLevel="4">
      <c r="A52" s="46" t="s">
        <v>518</v>
      </c>
      <c r="B52" s="47" t="s">
        <v>10</v>
      </c>
      <c r="C52" s="47" t="s">
        <v>519</v>
      </c>
      <c r="D52" s="47" t="s">
        <v>6</v>
      </c>
      <c r="E52" s="85">
        <f>E53+E55+E57</f>
        <v>6850546</v>
      </c>
    </row>
    <row r="53" spans="1:5" ht="48" customHeight="1" outlineLevel="5">
      <c r="A53" s="46" t="s">
        <v>11</v>
      </c>
      <c r="B53" s="47" t="s">
        <v>10</v>
      </c>
      <c r="C53" s="47" t="s">
        <v>519</v>
      </c>
      <c r="D53" s="47" t="s">
        <v>12</v>
      </c>
      <c r="E53" s="85">
        <f>E54</f>
        <v>6599213</v>
      </c>
    </row>
    <row r="54" spans="1:5" ht="18.75" customHeight="1" outlineLevel="6">
      <c r="A54" s="46" t="s">
        <v>13</v>
      </c>
      <c r="B54" s="47" t="s">
        <v>10</v>
      </c>
      <c r="C54" s="47" t="s">
        <v>519</v>
      </c>
      <c r="D54" s="47" t="s">
        <v>14</v>
      </c>
      <c r="E54" s="85">
        <f>6247213+352000</f>
        <v>6599213</v>
      </c>
    </row>
    <row r="55" spans="1:5" ht="18.75" customHeight="1" outlineLevel="5">
      <c r="A55" s="46" t="s">
        <v>15</v>
      </c>
      <c r="B55" s="47" t="s">
        <v>10</v>
      </c>
      <c r="C55" s="47" t="s">
        <v>519</v>
      </c>
      <c r="D55" s="47" t="s">
        <v>16</v>
      </c>
      <c r="E55" s="85">
        <f>E56</f>
        <v>250333</v>
      </c>
    </row>
    <row r="56" spans="1:5" ht="20.25" customHeight="1" outlineLevel="6">
      <c r="A56" s="46" t="s">
        <v>17</v>
      </c>
      <c r="B56" s="47" t="s">
        <v>10</v>
      </c>
      <c r="C56" s="47" t="s">
        <v>519</v>
      </c>
      <c r="D56" s="47" t="s">
        <v>18</v>
      </c>
      <c r="E56" s="85">
        <v>250333</v>
      </c>
    </row>
    <row r="57" spans="1:5" outlineLevel="5">
      <c r="A57" s="46" t="s">
        <v>19</v>
      </c>
      <c r="B57" s="47" t="s">
        <v>10</v>
      </c>
      <c r="C57" s="47" t="s">
        <v>519</v>
      </c>
      <c r="D57" s="47" t="s">
        <v>20</v>
      </c>
      <c r="E57" s="85">
        <f>E58</f>
        <v>1000</v>
      </c>
    </row>
    <row r="58" spans="1:5" outlineLevel="6">
      <c r="A58" s="46" t="s">
        <v>21</v>
      </c>
      <c r="B58" s="47" t="s">
        <v>10</v>
      </c>
      <c r="C58" s="47" t="s">
        <v>519</v>
      </c>
      <c r="D58" s="47" t="s">
        <v>22</v>
      </c>
      <c r="E58" s="85">
        <f>1000</f>
        <v>1000</v>
      </c>
    </row>
    <row r="59" spans="1: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>
      <c r="A62" s="46" t="s">
        <v>522</v>
      </c>
      <c r="B62" s="47" t="s">
        <v>10</v>
      </c>
      <c r="C62" s="47" t="s">
        <v>562</v>
      </c>
      <c r="D62" s="47" t="s">
        <v>6</v>
      </c>
      <c r="E62" s="85">
        <f>E63</f>
        <v>769682.14</v>
      </c>
    </row>
    <row r="63" spans="1:5" ht="60" customHeight="1" outlineLevel="5">
      <c r="A63" s="46" t="s">
        <v>11</v>
      </c>
      <c r="B63" s="47" t="s">
        <v>10</v>
      </c>
      <c r="C63" s="47" t="s">
        <v>562</v>
      </c>
      <c r="D63" s="47" t="s">
        <v>12</v>
      </c>
      <c r="E63" s="85">
        <f>E64</f>
        <v>769682.14</v>
      </c>
    </row>
    <row r="64" spans="1:5" ht="19.5" customHeight="1" outlineLevel="6">
      <c r="A64" s="46" t="s">
        <v>13</v>
      </c>
      <c r="B64" s="47" t="s">
        <v>10</v>
      </c>
      <c r="C64" s="47" t="s">
        <v>562</v>
      </c>
      <c r="D64" s="47" t="s">
        <v>14</v>
      </c>
      <c r="E64" s="85">
        <v>769682.14</v>
      </c>
    </row>
    <row r="65" spans="1:5" ht="19.5" customHeight="1" outlineLevel="6">
      <c r="A65" s="46" t="s">
        <v>727</v>
      </c>
      <c r="B65" s="47" t="s">
        <v>724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>
      <c r="A66" s="46" t="s">
        <v>132</v>
      </c>
      <c r="B66" s="47" t="s">
        <v>724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>
      <c r="A67" s="46" t="s">
        <v>726</v>
      </c>
      <c r="B67" s="47" t="s">
        <v>724</v>
      </c>
      <c r="C67" s="47" t="s">
        <v>731</v>
      </c>
      <c r="D67" s="47" t="s">
        <v>6</v>
      </c>
      <c r="E67" s="85">
        <f>E68</f>
        <v>572014.66999999993</v>
      </c>
    </row>
    <row r="68" spans="1:5" ht="19.5" customHeight="1" outlineLevel="6">
      <c r="A68" s="46" t="s">
        <v>19</v>
      </c>
      <c r="B68" s="47" t="s">
        <v>724</v>
      </c>
      <c r="C68" s="47" t="s">
        <v>731</v>
      </c>
      <c r="D68" s="47" t="s">
        <v>20</v>
      </c>
      <c r="E68" s="85">
        <f>E69</f>
        <v>572014.66999999993</v>
      </c>
    </row>
    <row r="69" spans="1:5" ht="19.5" customHeight="1" outlineLevel="6">
      <c r="A69" s="46" t="s">
        <v>725</v>
      </c>
      <c r="B69" s="47" t="s">
        <v>724</v>
      </c>
      <c r="C69" s="47" t="s">
        <v>731</v>
      </c>
      <c r="D69" s="47" t="s">
        <v>723</v>
      </c>
      <c r="E69" s="85">
        <f>3646114.67-650000-1478000-151100-1300000+505000</f>
        <v>572014.66999999993</v>
      </c>
    </row>
    <row r="70" spans="1:5" outlineLevel="1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73312941.689999998</v>
      </c>
    </row>
    <row r="71" spans="1:5" ht="36" outlineLevel="2">
      <c r="A71" s="79" t="s">
        <v>386</v>
      </c>
      <c r="B71" s="62" t="s">
        <v>24</v>
      </c>
      <c r="C71" s="62" t="s">
        <v>128</v>
      </c>
      <c r="D71" s="62" t="s">
        <v>6</v>
      </c>
      <c r="E71" s="85">
        <f>E72+E79+E87</f>
        <v>22905795.09</v>
      </c>
    </row>
    <row r="72" spans="1:5" ht="36" outlineLevel="3">
      <c r="A72" s="46" t="s">
        <v>214</v>
      </c>
      <c r="B72" s="47" t="s">
        <v>24</v>
      </c>
      <c r="C72" s="47" t="s">
        <v>318</v>
      </c>
      <c r="D72" s="47" t="s">
        <v>6</v>
      </c>
      <c r="E72" s="85">
        <f>E73+E76</f>
        <v>313385</v>
      </c>
    </row>
    <row r="73" spans="1:5" outlineLevel="4">
      <c r="A73" s="46" t="s">
        <v>326</v>
      </c>
      <c r="B73" s="47" t="s">
        <v>24</v>
      </c>
      <c r="C73" s="47" t="s">
        <v>319</v>
      </c>
      <c r="D73" s="47" t="s">
        <v>6</v>
      </c>
      <c r="E73" s="85">
        <f>E74</f>
        <v>263385</v>
      </c>
    </row>
    <row r="74" spans="1:5" ht="16.5" customHeight="1" outlineLevel="5">
      <c r="A74" s="46" t="s">
        <v>15</v>
      </c>
      <c r="B74" s="47" t="s">
        <v>24</v>
      </c>
      <c r="C74" s="47" t="s">
        <v>319</v>
      </c>
      <c r="D74" s="47" t="s">
        <v>16</v>
      </c>
      <c r="E74" s="85">
        <f>E75</f>
        <v>263385</v>
      </c>
    </row>
    <row r="75" spans="1:5" ht="21" customHeight="1" outlineLevel="6">
      <c r="A75" s="46" t="s">
        <v>17</v>
      </c>
      <c r="B75" s="47" t="s">
        <v>24</v>
      </c>
      <c r="C75" s="47" t="s">
        <v>319</v>
      </c>
      <c r="D75" s="47" t="s">
        <v>18</v>
      </c>
      <c r="E75" s="85">
        <f>212385+31000+20000</f>
        <v>263385</v>
      </c>
    </row>
    <row r="76" spans="1:5" outlineLevel="4">
      <c r="A76" s="46" t="s">
        <v>327</v>
      </c>
      <c r="B76" s="47" t="s">
        <v>24</v>
      </c>
      <c r="C76" s="47" t="s">
        <v>328</v>
      </c>
      <c r="D76" s="47" t="s">
        <v>6</v>
      </c>
      <c r="E76" s="85">
        <f>E77</f>
        <v>50000</v>
      </c>
    </row>
    <row r="77" spans="1:5" ht="19.5" customHeight="1" outlineLevel="5">
      <c r="A77" s="46" t="s">
        <v>15</v>
      </c>
      <c r="B77" s="47" t="s">
        <v>24</v>
      </c>
      <c r="C77" s="47" t="s">
        <v>328</v>
      </c>
      <c r="D77" s="47" t="s">
        <v>16</v>
      </c>
      <c r="E77" s="85">
        <f>E78</f>
        <v>50000</v>
      </c>
    </row>
    <row r="78" spans="1:5" ht="20.25" customHeight="1" outlineLevel="6">
      <c r="A78" s="46" t="s">
        <v>17</v>
      </c>
      <c r="B78" s="47" t="s">
        <v>24</v>
      </c>
      <c r="C78" s="47" t="s">
        <v>328</v>
      </c>
      <c r="D78" s="47" t="s">
        <v>18</v>
      </c>
      <c r="E78" s="85">
        <f>50000</f>
        <v>50000</v>
      </c>
    </row>
    <row r="79" spans="1:5" ht="36" outlineLevel="6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20491310.09</v>
      </c>
    </row>
    <row r="80" spans="1:5" ht="36" outlineLevel="4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20491310.09</v>
      </c>
    </row>
    <row r="81" spans="1:5" ht="55.5" customHeight="1" outlineLevel="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outlineLevel="6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9999670.0899999999</v>
      </c>
    </row>
    <row r="84" spans="1:5" ht="20.25" customHeight="1" outlineLevel="6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9999670.0899999999</v>
      </c>
    </row>
    <row r="85" spans="1:5" outlineLevel="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>
      <c r="A87" s="48" t="s">
        <v>722</v>
      </c>
      <c r="B87" s="47" t="s">
        <v>24</v>
      </c>
      <c r="C87" s="47" t="s">
        <v>272</v>
      </c>
      <c r="D87" s="47" t="s">
        <v>6</v>
      </c>
      <c r="E87" s="85">
        <f>E88+E91</f>
        <v>2101100</v>
      </c>
    </row>
    <row r="88" spans="1:5" ht="36" outlineLevel="6">
      <c r="A88" s="48" t="s">
        <v>721</v>
      </c>
      <c r="B88" s="47" t="s">
        <v>24</v>
      </c>
      <c r="C88" s="47" t="s">
        <v>720</v>
      </c>
      <c r="D88" s="47" t="s">
        <v>6</v>
      </c>
      <c r="E88" s="85">
        <f>E89</f>
        <v>650000</v>
      </c>
    </row>
    <row r="89" spans="1:5" ht="36" outlineLevel="6">
      <c r="A89" s="46" t="s">
        <v>15</v>
      </c>
      <c r="B89" s="47" t="s">
        <v>24</v>
      </c>
      <c r="C89" s="47" t="s">
        <v>719</v>
      </c>
      <c r="D89" s="47" t="s">
        <v>16</v>
      </c>
      <c r="E89" s="85">
        <f>E90</f>
        <v>650000</v>
      </c>
    </row>
    <row r="90" spans="1:5" ht="36" outlineLevel="6">
      <c r="A90" s="46" t="s">
        <v>17</v>
      </c>
      <c r="B90" s="47" t="s">
        <v>24</v>
      </c>
      <c r="C90" s="47" t="s">
        <v>719</v>
      </c>
      <c r="D90" s="47" t="s">
        <v>18</v>
      </c>
      <c r="E90" s="85">
        <v>650000</v>
      </c>
    </row>
    <row r="91" spans="1:5" ht="36" outlineLevel="6">
      <c r="A91" s="46" t="s">
        <v>718</v>
      </c>
      <c r="B91" s="47" t="s">
        <v>24</v>
      </c>
      <c r="C91" s="47" t="s">
        <v>720</v>
      </c>
      <c r="D91" s="47" t="s">
        <v>6</v>
      </c>
      <c r="E91" s="85">
        <f>E92</f>
        <v>1451100</v>
      </c>
    </row>
    <row r="92" spans="1:5" ht="36" outlineLevel="6">
      <c r="A92" s="46" t="s">
        <v>15</v>
      </c>
      <c r="B92" s="47" t="s">
        <v>24</v>
      </c>
      <c r="C92" s="47" t="s">
        <v>717</v>
      </c>
      <c r="D92" s="47" t="s">
        <v>16</v>
      </c>
      <c r="E92" s="85">
        <f>E93</f>
        <v>1451100</v>
      </c>
    </row>
    <row r="93" spans="1:5" ht="36" outlineLevel="6">
      <c r="A93" s="46" t="s">
        <v>17</v>
      </c>
      <c r="B93" s="47" t="s">
        <v>24</v>
      </c>
      <c r="C93" s="47" t="s">
        <v>717</v>
      </c>
      <c r="D93" s="47" t="s">
        <v>18</v>
      </c>
      <c r="E93" s="85">
        <v>1451100</v>
      </c>
    </row>
    <row r="94" spans="1:5" ht="36" outlineLevel="6">
      <c r="A94" s="79" t="s">
        <v>440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>
      <c r="A95" s="46" t="s">
        <v>329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6" outlineLevel="6">
      <c r="A96" s="46" t="s">
        <v>330</v>
      </c>
      <c r="B96" s="47" t="s">
        <v>24</v>
      </c>
      <c r="C96" s="47" t="s">
        <v>331</v>
      </c>
      <c r="D96" s="47" t="s">
        <v>6</v>
      </c>
      <c r="E96" s="85">
        <f>E97</f>
        <v>50000</v>
      </c>
    </row>
    <row r="97" spans="1:5" ht="36" outlineLevel="6">
      <c r="A97" s="46" t="s">
        <v>15</v>
      </c>
      <c r="B97" s="47" t="s">
        <v>24</v>
      </c>
      <c r="C97" s="47" t="s">
        <v>331</v>
      </c>
      <c r="D97" s="47" t="s">
        <v>16</v>
      </c>
      <c r="E97" s="85">
        <f>E98</f>
        <v>50000</v>
      </c>
    </row>
    <row r="98" spans="1:5" ht="20.25" customHeight="1" outlineLevel="6">
      <c r="A98" s="46" t="s">
        <v>17</v>
      </c>
      <c r="B98" s="47" t="s">
        <v>24</v>
      </c>
      <c r="C98" s="47" t="s">
        <v>331</v>
      </c>
      <c r="D98" s="47" t="s">
        <v>18</v>
      </c>
      <c r="E98" s="85">
        <f>50000</f>
        <v>50000</v>
      </c>
    </row>
    <row r="99" spans="1:5" ht="33.75" customHeight="1" outlineLevel="6">
      <c r="A99" s="79" t="s">
        <v>441</v>
      </c>
      <c r="B99" s="62" t="s">
        <v>24</v>
      </c>
      <c r="C99" s="62" t="s">
        <v>320</v>
      </c>
      <c r="D99" s="62" t="s">
        <v>6</v>
      </c>
      <c r="E99" s="85">
        <f>E100</f>
        <v>2392285</v>
      </c>
    </row>
    <row r="100" spans="1:5" ht="36.75" customHeight="1" outlineLevel="6">
      <c r="A100" s="49" t="s">
        <v>332</v>
      </c>
      <c r="B100" s="47" t="s">
        <v>24</v>
      </c>
      <c r="C100" s="47" t="s">
        <v>322</v>
      </c>
      <c r="D100" s="47" t="s">
        <v>6</v>
      </c>
      <c r="E100" s="85">
        <f>E101+E104</f>
        <v>2392285</v>
      </c>
    </row>
    <row r="101" spans="1:5" ht="36" outlineLevel="6">
      <c r="A101" s="49" t="s">
        <v>333</v>
      </c>
      <c r="B101" s="47" t="s">
        <v>24</v>
      </c>
      <c r="C101" s="47" t="s">
        <v>334</v>
      </c>
      <c r="D101" s="47" t="s">
        <v>6</v>
      </c>
      <c r="E101" s="85">
        <f>E102</f>
        <v>2349785</v>
      </c>
    </row>
    <row r="102" spans="1:5" ht="23.25" customHeight="1" outlineLevel="6">
      <c r="A102" s="46" t="s">
        <v>15</v>
      </c>
      <c r="B102" s="47" t="s">
        <v>24</v>
      </c>
      <c r="C102" s="47" t="s">
        <v>334</v>
      </c>
      <c r="D102" s="47" t="s">
        <v>16</v>
      </c>
      <c r="E102" s="85">
        <f>E103</f>
        <v>2349785</v>
      </c>
    </row>
    <row r="103" spans="1:5" ht="21.75" customHeight="1" outlineLevel="6">
      <c r="A103" s="46" t="s">
        <v>17</v>
      </c>
      <c r="B103" s="47" t="s">
        <v>24</v>
      </c>
      <c r="C103" s="47" t="s">
        <v>334</v>
      </c>
      <c r="D103" s="47" t="s">
        <v>18</v>
      </c>
      <c r="E103" s="85">
        <f>1890470+459315</f>
        <v>2349785</v>
      </c>
    </row>
    <row r="104" spans="1:5" ht="21" customHeight="1" outlineLevel="6">
      <c r="A104" s="49" t="s">
        <v>335</v>
      </c>
      <c r="B104" s="47" t="s">
        <v>24</v>
      </c>
      <c r="C104" s="47" t="s">
        <v>323</v>
      </c>
      <c r="D104" s="47" t="s">
        <v>6</v>
      </c>
      <c r="E104" s="85">
        <f>E105</f>
        <v>42500</v>
      </c>
    </row>
    <row r="105" spans="1:5" ht="21" customHeight="1" outlineLevel="6">
      <c r="A105" s="46" t="s">
        <v>15</v>
      </c>
      <c r="B105" s="47" t="s">
        <v>24</v>
      </c>
      <c r="C105" s="47" t="s">
        <v>323</v>
      </c>
      <c r="D105" s="47" t="s">
        <v>16</v>
      </c>
      <c r="E105" s="85">
        <f>E106</f>
        <v>42500</v>
      </c>
    </row>
    <row r="106" spans="1:5" ht="21" customHeight="1" outlineLevel="6">
      <c r="A106" s="46" t="s">
        <v>17</v>
      </c>
      <c r="B106" s="47" t="s">
        <v>24</v>
      </c>
      <c r="C106" s="47" t="s">
        <v>323</v>
      </c>
      <c r="D106" s="47" t="s">
        <v>18</v>
      </c>
      <c r="E106" s="85">
        <f>42500</f>
        <v>42500</v>
      </c>
    </row>
    <row r="107" spans="1:5" ht="38.25" customHeight="1" outlineLevel="6">
      <c r="A107" s="79" t="s">
        <v>387</v>
      </c>
      <c r="B107" s="62" t="s">
        <v>24</v>
      </c>
      <c r="C107" s="62" t="s">
        <v>336</v>
      </c>
      <c r="D107" s="62" t="s">
        <v>6</v>
      </c>
      <c r="E107" s="85">
        <f>E108</f>
        <v>4539792.16</v>
      </c>
    </row>
    <row r="108" spans="1:5" ht="36" outlineLevel="6">
      <c r="A108" s="46" t="s">
        <v>215</v>
      </c>
      <c r="B108" s="47" t="s">
        <v>24</v>
      </c>
      <c r="C108" s="47" t="s">
        <v>337</v>
      </c>
      <c r="D108" s="47" t="s">
        <v>6</v>
      </c>
      <c r="E108" s="85">
        <f>E109</f>
        <v>4539792.16</v>
      </c>
    </row>
    <row r="109" spans="1:5" ht="54" outlineLevel="6">
      <c r="A109" s="46" t="s">
        <v>32</v>
      </c>
      <c r="B109" s="47" t="s">
        <v>24</v>
      </c>
      <c r="C109" s="47" t="s">
        <v>338</v>
      </c>
      <c r="D109" s="47" t="s">
        <v>6</v>
      </c>
      <c r="E109" s="85">
        <f>E110+E112</f>
        <v>4539792.16</v>
      </c>
    </row>
    <row r="110" spans="1:5" ht="18" customHeight="1" outlineLevel="6">
      <c r="A110" s="46" t="s">
        <v>15</v>
      </c>
      <c r="B110" s="47" t="s">
        <v>24</v>
      </c>
      <c r="C110" s="47" t="s">
        <v>338</v>
      </c>
      <c r="D110" s="47" t="s">
        <v>16</v>
      </c>
      <c r="E110" s="85">
        <f>E111</f>
        <v>4399792.16</v>
      </c>
    </row>
    <row r="111" spans="1:5" ht="18.75" customHeight="1" outlineLevel="6">
      <c r="A111" s="46" t="s">
        <v>17</v>
      </c>
      <c r="B111" s="47" t="s">
        <v>24</v>
      </c>
      <c r="C111" s="47" t="s">
        <v>338</v>
      </c>
      <c r="D111" s="47" t="s">
        <v>18</v>
      </c>
      <c r="E111" s="85">
        <f>3000000+1399792.16</f>
        <v>4399792.16</v>
      </c>
    </row>
    <row r="112" spans="1:5" outlineLevel="6">
      <c r="A112" s="46" t="s">
        <v>19</v>
      </c>
      <c r="B112" s="47" t="s">
        <v>24</v>
      </c>
      <c r="C112" s="47" t="s">
        <v>338</v>
      </c>
      <c r="D112" s="47" t="s">
        <v>20</v>
      </c>
      <c r="E112" s="85">
        <f>E113</f>
        <v>140000</v>
      </c>
    </row>
    <row r="113" spans="1:5" outlineLevel="6">
      <c r="A113" s="46" t="s">
        <v>21</v>
      </c>
      <c r="B113" s="47" t="s">
        <v>24</v>
      </c>
      <c r="C113" s="47" t="s">
        <v>338</v>
      </c>
      <c r="D113" s="47" t="s">
        <v>22</v>
      </c>
      <c r="E113" s="85">
        <f>140000</f>
        <v>140000</v>
      </c>
    </row>
    <row r="114" spans="1:5" outlineLevel="2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E115+E123+E128+E131+E134+E120</f>
        <v>43425069.440000005</v>
      </c>
    </row>
    <row r="115" spans="1:5" ht="36.75" customHeight="1" outlineLevel="4">
      <c r="A115" s="46" t="s">
        <v>518</v>
      </c>
      <c r="B115" s="47" t="s">
        <v>24</v>
      </c>
      <c r="C115" s="47" t="s">
        <v>519</v>
      </c>
      <c r="D115" s="47" t="s">
        <v>6</v>
      </c>
      <c r="E115" s="85">
        <f>E116+E118</f>
        <v>34217347</v>
      </c>
    </row>
    <row r="116" spans="1:5" ht="72" outlineLevel="5">
      <c r="A116" s="46" t="s">
        <v>11</v>
      </c>
      <c r="B116" s="47" t="s">
        <v>24</v>
      </c>
      <c r="C116" s="47" t="s">
        <v>519</v>
      </c>
      <c r="D116" s="47" t="s">
        <v>12</v>
      </c>
      <c r="E116" s="85">
        <f>E117</f>
        <v>34197347</v>
      </c>
    </row>
    <row r="117" spans="1:5" ht="17.25" customHeight="1" outlineLevel="6">
      <c r="A117" s="46" t="s">
        <v>13</v>
      </c>
      <c r="B117" s="47" t="s">
        <v>24</v>
      </c>
      <c r="C117" s="47" t="s">
        <v>519</v>
      </c>
      <c r="D117" s="47" t="s">
        <v>14</v>
      </c>
      <c r="E117" s="85">
        <v>34197347</v>
      </c>
    </row>
    <row r="118" spans="1:5" ht="17.25" customHeight="1" outlineLevel="6">
      <c r="A118" s="46" t="s">
        <v>15</v>
      </c>
      <c r="B118" s="47" t="s">
        <v>24</v>
      </c>
      <c r="C118" s="47" t="s">
        <v>519</v>
      </c>
      <c r="D118" s="47" t="s">
        <v>16</v>
      </c>
      <c r="E118" s="85">
        <f>E119</f>
        <v>20000</v>
      </c>
    </row>
    <row r="119" spans="1:5" ht="21" customHeight="1" outlineLevel="6">
      <c r="A119" s="46" t="s">
        <v>17</v>
      </c>
      <c r="B119" s="47" t="s">
        <v>24</v>
      </c>
      <c r="C119" s="47" t="s">
        <v>519</v>
      </c>
      <c r="D119" s="47" t="s">
        <v>18</v>
      </c>
      <c r="E119" s="85">
        <f>20000</f>
        <v>20000</v>
      </c>
    </row>
    <row r="120" spans="1:5" ht="39" customHeight="1" outlineLevel="6">
      <c r="A120" s="46" t="s">
        <v>716</v>
      </c>
      <c r="B120" s="47" t="s">
        <v>24</v>
      </c>
      <c r="C120" s="47" t="s">
        <v>714</v>
      </c>
      <c r="D120" s="47" t="s">
        <v>6</v>
      </c>
      <c r="E120" s="85">
        <f>E121</f>
        <v>286210.34000000003</v>
      </c>
    </row>
    <row r="121" spans="1:5" ht="21" customHeight="1" outlineLevel="6">
      <c r="A121" s="46" t="s">
        <v>19</v>
      </c>
      <c r="B121" s="47" t="s">
        <v>24</v>
      </c>
      <c r="C121" s="47" t="s">
        <v>714</v>
      </c>
      <c r="D121" s="47" t="s">
        <v>20</v>
      </c>
      <c r="E121" s="85">
        <f>E122</f>
        <v>286210.34000000003</v>
      </c>
    </row>
    <row r="122" spans="1:5" ht="21" customHeight="1" outlineLevel="6">
      <c r="A122" s="46" t="s">
        <v>715</v>
      </c>
      <c r="B122" s="47" t="s">
        <v>24</v>
      </c>
      <c r="C122" s="47" t="s">
        <v>714</v>
      </c>
      <c r="D122" s="47" t="s">
        <v>22</v>
      </c>
      <c r="E122" s="85">
        <v>286210.34000000003</v>
      </c>
    </row>
    <row r="123" spans="1:5" ht="21" customHeight="1" outlineLevel="6">
      <c r="A123" s="48" t="s">
        <v>624</v>
      </c>
      <c r="B123" s="47" t="s">
        <v>24</v>
      </c>
      <c r="C123" s="47" t="s">
        <v>625</v>
      </c>
      <c r="D123" s="47" t="s">
        <v>6</v>
      </c>
      <c r="E123" s="85">
        <f>E124+E126</f>
        <v>1519678.9</v>
      </c>
    </row>
    <row r="124" spans="1:5" ht="21" customHeight="1" outlineLevel="6">
      <c r="A124" s="46" t="s">
        <v>15</v>
      </c>
      <c r="B124" s="47" t="s">
        <v>24</v>
      </c>
      <c r="C124" s="47" t="s">
        <v>625</v>
      </c>
      <c r="D124" s="47" t="s">
        <v>16</v>
      </c>
      <c r="E124" s="85">
        <f>E125</f>
        <v>153000</v>
      </c>
    </row>
    <row r="125" spans="1:5" ht="21" customHeight="1" outlineLevel="6">
      <c r="A125" s="46" t="s">
        <v>17</v>
      </c>
      <c r="B125" s="47" t="s">
        <v>24</v>
      </c>
      <c r="C125" s="47" t="s">
        <v>625</v>
      </c>
      <c r="D125" s="47" t="s">
        <v>18</v>
      </c>
      <c r="E125" s="85">
        <v>153000</v>
      </c>
    </row>
    <row r="126" spans="1:5" ht="23.25" customHeight="1" outlineLevel="6">
      <c r="A126" s="46" t="s">
        <v>90</v>
      </c>
      <c r="B126" s="47" t="s">
        <v>730</v>
      </c>
      <c r="C126" s="47" t="s">
        <v>625</v>
      </c>
      <c r="D126" s="47" t="s">
        <v>91</v>
      </c>
      <c r="E126" s="85">
        <f>E127</f>
        <v>1366678.9</v>
      </c>
    </row>
    <row r="127" spans="1:5" ht="39.75" customHeight="1" outlineLevel="6">
      <c r="A127" s="46" t="s">
        <v>97</v>
      </c>
      <c r="B127" s="47" t="s">
        <v>729</v>
      </c>
      <c r="C127" s="47" t="s">
        <v>625</v>
      </c>
      <c r="D127" s="47" t="s">
        <v>98</v>
      </c>
      <c r="E127" s="85">
        <v>1366678.9</v>
      </c>
    </row>
    <row r="128" spans="1:5" ht="36" outlineLevel="6">
      <c r="A128" s="46" t="s">
        <v>565</v>
      </c>
      <c r="B128" s="47" t="s">
        <v>24</v>
      </c>
      <c r="C128" s="47" t="s">
        <v>526</v>
      </c>
      <c r="D128" s="47" t="s">
        <v>6</v>
      </c>
      <c r="E128" s="85">
        <f>E129</f>
        <v>200000</v>
      </c>
    </row>
    <row r="129" spans="1:5" ht="16.5" customHeight="1" outlineLevel="6">
      <c r="A129" s="46" t="s">
        <v>15</v>
      </c>
      <c r="B129" s="47" t="s">
        <v>24</v>
      </c>
      <c r="C129" s="47" t="s">
        <v>526</v>
      </c>
      <c r="D129" s="47" t="s">
        <v>16</v>
      </c>
      <c r="E129" s="85">
        <f>E130</f>
        <v>200000</v>
      </c>
    </row>
    <row r="130" spans="1:5" ht="20.25" customHeight="1" outlineLevel="6">
      <c r="A130" s="46" t="s">
        <v>17</v>
      </c>
      <c r="B130" s="47" t="s">
        <v>24</v>
      </c>
      <c r="C130" s="47" t="s">
        <v>526</v>
      </c>
      <c r="D130" s="47" t="s">
        <v>18</v>
      </c>
      <c r="E130" s="85">
        <f>200000</f>
        <v>200000</v>
      </c>
    </row>
    <row r="131" spans="1:5" ht="21" customHeight="1" outlineLevel="6">
      <c r="A131" s="46" t="s">
        <v>557</v>
      </c>
      <c r="B131" s="47" t="s">
        <v>24</v>
      </c>
      <c r="C131" s="47" t="s">
        <v>271</v>
      </c>
      <c r="D131" s="47" t="s">
        <v>6</v>
      </c>
      <c r="E131" s="85">
        <f>E132</f>
        <v>100000</v>
      </c>
    </row>
    <row r="132" spans="1:5" ht="19.5" customHeight="1" outlineLevel="6">
      <c r="A132" s="46" t="s">
        <v>15</v>
      </c>
      <c r="B132" s="47" t="s">
        <v>24</v>
      </c>
      <c r="C132" s="47" t="s">
        <v>271</v>
      </c>
      <c r="D132" s="47" t="s">
        <v>16</v>
      </c>
      <c r="E132" s="85">
        <f>E133</f>
        <v>100000</v>
      </c>
    </row>
    <row r="133" spans="1:5" ht="20.25" customHeight="1" outlineLevel="6">
      <c r="A133" s="46" t="s">
        <v>17</v>
      </c>
      <c r="B133" s="47" t="s">
        <v>24</v>
      </c>
      <c r="C133" s="47" t="s">
        <v>271</v>
      </c>
      <c r="D133" s="47" t="s">
        <v>18</v>
      </c>
      <c r="E133" s="85">
        <f>100000</f>
        <v>100000</v>
      </c>
    </row>
    <row r="134" spans="1:5" outlineLevel="6">
      <c r="A134" s="46" t="s">
        <v>278</v>
      </c>
      <c r="B134" s="47" t="s">
        <v>24</v>
      </c>
      <c r="C134" s="47" t="s">
        <v>277</v>
      </c>
      <c r="D134" s="47" t="s">
        <v>6</v>
      </c>
      <c r="E134" s="85">
        <f>E135+E158+E138+E143+E148+E153</f>
        <v>7101833.2000000002</v>
      </c>
    </row>
    <row r="135" spans="1:5" outlineLevel="6">
      <c r="A135" s="46" t="s">
        <v>600</v>
      </c>
      <c r="B135" s="47" t="s">
        <v>24</v>
      </c>
      <c r="C135" s="47" t="s">
        <v>603</v>
      </c>
      <c r="D135" s="47" t="s">
        <v>6</v>
      </c>
      <c r="E135" s="85">
        <f>E136</f>
        <v>307152</v>
      </c>
    </row>
    <row r="136" spans="1:5" ht="36" outlineLevel="6">
      <c r="A136" s="46" t="s">
        <v>15</v>
      </c>
      <c r="B136" s="47" t="s">
        <v>24</v>
      </c>
      <c r="C136" s="47" t="s">
        <v>603</v>
      </c>
      <c r="D136" s="47" t="s">
        <v>16</v>
      </c>
      <c r="E136" s="85">
        <f>E137</f>
        <v>307152</v>
      </c>
    </row>
    <row r="137" spans="1:5" ht="36" outlineLevel="6">
      <c r="A137" s="46" t="s">
        <v>17</v>
      </c>
      <c r="B137" s="47" t="s">
        <v>24</v>
      </c>
      <c r="C137" s="47" t="s">
        <v>603</v>
      </c>
      <c r="D137" s="47" t="s">
        <v>18</v>
      </c>
      <c r="E137" s="85">
        <v>307152</v>
      </c>
    </row>
    <row r="138" spans="1:5" ht="54" outlineLevel="4">
      <c r="A138" s="29" t="s">
        <v>419</v>
      </c>
      <c r="B138" s="47" t="s">
        <v>24</v>
      </c>
      <c r="C138" s="47" t="s">
        <v>288</v>
      </c>
      <c r="D138" s="47" t="s">
        <v>6</v>
      </c>
      <c r="E138" s="85">
        <f>E139+E141</f>
        <v>1395192</v>
      </c>
    </row>
    <row r="139" spans="1:5" ht="38.25" customHeight="1" outlineLevel="5">
      <c r="A139" s="46" t="s">
        <v>11</v>
      </c>
      <c r="B139" s="47" t="s">
        <v>24</v>
      </c>
      <c r="C139" s="47" t="s">
        <v>288</v>
      </c>
      <c r="D139" s="47" t="s">
        <v>12</v>
      </c>
      <c r="E139" s="85">
        <f>E140</f>
        <v>1380192</v>
      </c>
    </row>
    <row r="140" spans="1:5" ht="18.75" customHeight="1" outlineLevel="6">
      <c r="A140" s="46" t="s">
        <v>13</v>
      </c>
      <c r="B140" s="47" t="s">
        <v>24</v>
      </c>
      <c r="C140" s="47" t="s">
        <v>288</v>
      </c>
      <c r="D140" s="47" t="s">
        <v>14</v>
      </c>
      <c r="E140" s="85">
        <f>1346162+34030</f>
        <v>1380192</v>
      </c>
    </row>
    <row r="141" spans="1:5" ht="16.5" customHeight="1" outlineLevel="5">
      <c r="A141" s="46" t="s">
        <v>15</v>
      </c>
      <c r="B141" s="47" t="s">
        <v>24</v>
      </c>
      <c r="C141" s="47" t="s">
        <v>288</v>
      </c>
      <c r="D141" s="47" t="s">
        <v>16</v>
      </c>
      <c r="E141" s="85">
        <f>E142</f>
        <v>15000</v>
      </c>
    </row>
    <row r="142" spans="1:5" ht="20.25" customHeight="1" outlineLevel="6">
      <c r="A142" s="46" t="s">
        <v>17</v>
      </c>
      <c r="B142" s="47" t="s">
        <v>24</v>
      </c>
      <c r="C142" s="47" t="s">
        <v>288</v>
      </c>
      <c r="D142" s="47" t="s">
        <v>18</v>
      </c>
      <c r="E142" s="85">
        <f>15000</f>
        <v>15000</v>
      </c>
    </row>
    <row r="143" spans="1:5" outlineLevel="4">
      <c r="A143" s="29" t="s">
        <v>601</v>
      </c>
      <c r="B143" s="47" t="s">
        <v>24</v>
      </c>
      <c r="C143" s="47" t="s">
        <v>604</v>
      </c>
      <c r="D143" s="47" t="s">
        <v>6</v>
      </c>
      <c r="E143" s="85">
        <f>E144+E146</f>
        <v>1998463</v>
      </c>
    </row>
    <row r="144" spans="1:5" ht="72" outlineLevel="5">
      <c r="A144" s="46" t="s">
        <v>11</v>
      </c>
      <c r="B144" s="47" t="s">
        <v>24</v>
      </c>
      <c r="C144" s="47" t="s">
        <v>604</v>
      </c>
      <c r="D144" s="47" t="s">
        <v>12</v>
      </c>
      <c r="E144" s="85">
        <f>E145</f>
        <v>1983463</v>
      </c>
    </row>
    <row r="145" spans="1:5" ht="19.5" customHeight="1" outlineLevel="6">
      <c r="A145" s="46" t="s">
        <v>13</v>
      </c>
      <c r="B145" s="47" t="s">
        <v>24</v>
      </c>
      <c r="C145" s="47" t="s">
        <v>604</v>
      </c>
      <c r="D145" s="47" t="s">
        <v>14</v>
      </c>
      <c r="E145" s="85">
        <v>1983463</v>
      </c>
    </row>
    <row r="146" spans="1:5" ht="19.5" customHeight="1" outlineLevel="5">
      <c r="A146" s="46" t="s">
        <v>15</v>
      </c>
      <c r="B146" s="47" t="s">
        <v>24</v>
      </c>
      <c r="C146" s="47" t="s">
        <v>604</v>
      </c>
      <c r="D146" s="47" t="s">
        <v>16</v>
      </c>
      <c r="E146" s="85">
        <f>E147</f>
        <v>15000</v>
      </c>
    </row>
    <row r="147" spans="1:5" ht="19.5" customHeight="1" outlineLevel="6">
      <c r="A147" s="46" t="s">
        <v>17</v>
      </c>
      <c r="B147" s="47" t="s">
        <v>24</v>
      </c>
      <c r="C147" s="47" t="s">
        <v>604</v>
      </c>
      <c r="D147" s="47" t="s">
        <v>18</v>
      </c>
      <c r="E147" s="85">
        <f>15000</f>
        <v>15000</v>
      </c>
    </row>
    <row r="148" spans="1:5" ht="38.25" customHeight="1" outlineLevel="4">
      <c r="A148" s="29" t="s">
        <v>389</v>
      </c>
      <c r="B148" s="47" t="s">
        <v>24</v>
      </c>
      <c r="C148" s="47" t="s">
        <v>289</v>
      </c>
      <c r="D148" s="47" t="s">
        <v>6</v>
      </c>
      <c r="E148" s="85">
        <f>E149+E151</f>
        <v>794861</v>
      </c>
    </row>
    <row r="149" spans="1:5" ht="72" outlineLevel="5">
      <c r="A149" s="46" t="s">
        <v>11</v>
      </c>
      <c r="B149" s="47" t="s">
        <v>24</v>
      </c>
      <c r="C149" s="47" t="s">
        <v>289</v>
      </c>
      <c r="D149" s="47" t="s">
        <v>12</v>
      </c>
      <c r="E149" s="85">
        <f>E150</f>
        <v>749861</v>
      </c>
    </row>
    <row r="150" spans="1:5" ht="19.5" customHeight="1" outlineLevel="6">
      <c r="A150" s="46" t="s">
        <v>13</v>
      </c>
      <c r="B150" s="47" t="s">
        <v>24</v>
      </c>
      <c r="C150" s="47" t="s">
        <v>289</v>
      </c>
      <c r="D150" s="47" t="s">
        <v>14</v>
      </c>
      <c r="E150" s="85">
        <v>749861</v>
      </c>
    </row>
    <row r="151" spans="1:5" ht="19.5" customHeight="1" outlineLevel="5">
      <c r="A151" s="46" t="s">
        <v>15</v>
      </c>
      <c r="B151" s="47" t="s">
        <v>24</v>
      </c>
      <c r="C151" s="47" t="s">
        <v>289</v>
      </c>
      <c r="D151" s="47" t="s">
        <v>16</v>
      </c>
      <c r="E151" s="85">
        <f>E152</f>
        <v>45000</v>
      </c>
    </row>
    <row r="152" spans="1:5" ht="19.5" customHeight="1" outlineLevel="6">
      <c r="A152" s="46" t="s">
        <v>17</v>
      </c>
      <c r="B152" s="47" t="s">
        <v>24</v>
      </c>
      <c r="C152" s="47" t="s">
        <v>289</v>
      </c>
      <c r="D152" s="47" t="s">
        <v>18</v>
      </c>
      <c r="E152" s="85">
        <v>45000</v>
      </c>
    </row>
    <row r="153" spans="1:5" ht="36" outlineLevel="6">
      <c r="A153" s="46" t="s">
        <v>413</v>
      </c>
      <c r="B153" s="47" t="s">
        <v>24</v>
      </c>
      <c r="C153" s="47" t="s">
        <v>414</v>
      </c>
      <c r="D153" s="47" t="s">
        <v>6</v>
      </c>
      <c r="E153" s="85">
        <f>E154+E156</f>
        <v>1865848</v>
      </c>
    </row>
    <row r="154" spans="1:5" ht="72" outlineLevel="6">
      <c r="A154" s="46" t="s">
        <v>11</v>
      </c>
      <c r="B154" s="47" t="s">
        <v>24</v>
      </c>
      <c r="C154" s="47" t="s">
        <v>414</v>
      </c>
      <c r="D154" s="47" t="s">
        <v>12</v>
      </c>
      <c r="E154" s="85">
        <f>E155</f>
        <v>1708248</v>
      </c>
    </row>
    <row r="155" spans="1:5" ht="17.25" customHeight="1" outlineLevel="6">
      <c r="A155" s="46" t="s">
        <v>13</v>
      </c>
      <c r="B155" s="47" t="s">
        <v>24</v>
      </c>
      <c r="C155" s="47" t="s">
        <v>414</v>
      </c>
      <c r="D155" s="47" t="s">
        <v>14</v>
      </c>
      <c r="E155" s="85">
        <v>1708248</v>
      </c>
    </row>
    <row r="156" spans="1:5" ht="17.25" customHeight="1" outlineLevel="6">
      <c r="A156" s="46" t="s">
        <v>15</v>
      </c>
      <c r="B156" s="47" t="s">
        <v>24</v>
      </c>
      <c r="C156" s="47" t="s">
        <v>414</v>
      </c>
      <c r="D156" s="47" t="s">
        <v>16</v>
      </c>
      <c r="E156" s="85">
        <f>E157</f>
        <v>157600</v>
      </c>
    </row>
    <row r="157" spans="1:5" ht="17.25" customHeight="1" outlineLevel="6">
      <c r="A157" s="46" t="s">
        <v>17</v>
      </c>
      <c r="B157" s="47" t="s">
        <v>24</v>
      </c>
      <c r="C157" s="47" t="s">
        <v>414</v>
      </c>
      <c r="D157" s="47" t="s">
        <v>18</v>
      </c>
      <c r="E157" s="85">
        <f>157600</f>
        <v>157600</v>
      </c>
    </row>
    <row r="158" spans="1:5" ht="94.5" customHeight="1" outlineLevel="6">
      <c r="A158" s="29" t="s">
        <v>681</v>
      </c>
      <c r="B158" s="47" t="s">
        <v>24</v>
      </c>
      <c r="C158" s="47" t="s">
        <v>298</v>
      </c>
      <c r="D158" s="47" t="s">
        <v>6</v>
      </c>
      <c r="E158" s="85">
        <f>E159+E161</f>
        <v>740317.2</v>
      </c>
    </row>
    <row r="159" spans="1:5" ht="72" outlineLevel="6">
      <c r="A159" s="46" t="s">
        <v>11</v>
      </c>
      <c r="B159" s="47" t="s">
        <v>24</v>
      </c>
      <c r="C159" s="47" t="s">
        <v>298</v>
      </c>
      <c r="D159" s="47" t="s">
        <v>12</v>
      </c>
      <c r="E159" s="85">
        <f>E160</f>
        <v>680317.2</v>
      </c>
    </row>
    <row r="160" spans="1:5" ht="19.5" customHeight="1" outlineLevel="6">
      <c r="A160" s="46" t="s">
        <v>13</v>
      </c>
      <c r="B160" s="47" t="s">
        <v>24</v>
      </c>
      <c r="C160" s="47" t="s">
        <v>298</v>
      </c>
      <c r="D160" s="47" t="s">
        <v>14</v>
      </c>
      <c r="E160" s="85">
        <v>680317.2</v>
      </c>
    </row>
    <row r="161" spans="1:5" ht="36" outlineLevel="6">
      <c r="A161" s="46" t="s">
        <v>15</v>
      </c>
      <c r="B161" s="47" t="s">
        <v>24</v>
      </c>
      <c r="C161" s="47" t="s">
        <v>298</v>
      </c>
      <c r="D161" s="47" t="s">
        <v>16</v>
      </c>
      <c r="E161" s="85">
        <f>E162</f>
        <v>60000</v>
      </c>
    </row>
    <row r="162" spans="1:5" ht="36" outlineLevel="6">
      <c r="A162" s="46" t="s">
        <v>17</v>
      </c>
      <c r="B162" s="47" t="s">
        <v>24</v>
      </c>
      <c r="C162" s="47" t="s">
        <v>298</v>
      </c>
      <c r="D162" s="47" t="s">
        <v>18</v>
      </c>
      <c r="E162" s="85">
        <v>60000</v>
      </c>
    </row>
    <row r="163" spans="1:5" ht="22.5" customHeight="1" outlineLevel="6">
      <c r="A163" s="44" t="s">
        <v>605</v>
      </c>
      <c r="B163" s="45" t="s">
        <v>26</v>
      </c>
      <c r="C163" s="45" t="s">
        <v>126</v>
      </c>
      <c r="D163" s="45" t="s">
        <v>6</v>
      </c>
      <c r="E163" s="89">
        <f t="shared" ref="E163:E168" si="0">E164</f>
        <v>1334332</v>
      </c>
    </row>
    <row r="164" spans="1:5" ht="22.5" customHeight="1" outlineLevel="6">
      <c r="A164" s="46" t="s">
        <v>606</v>
      </c>
      <c r="B164" s="47" t="s">
        <v>607</v>
      </c>
      <c r="C164" s="47" t="s">
        <v>126</v>
      </c>
      <c r="D164" s="47" t="s">
        <v>6</v>
      </c>
      <c r="E164" s="85">
        <f t="shared" si="0"/>
        <v>1334332</v>
      </c>
    </row>
    <row r="165" spans="1:5" outlineLevel="6">
      <c r="A165" s="46" t="s">
        <v>198</v>
      </c>
      <c r="B165" s="47" t="s">
        <v>607</v>
      </c>
      <c r="C165" s="47" t="s">
        <v>127</v>
      </c>
      <c r="D165" s="47" t="s">
        <v>6</v>
      </c>
      <c r="E165" s="85">
        <f t="shared" si="0"/>
        <v>1334332</v>
      </c>
    </row>
    <row r="166" spans="1:5" outlineLevel="6">
      <c r="A166" s="46" t="s">
        <v>278</v>
      </c>
      <c r="B166" s="47" t="s">
        <v>607</v>
      </c>
      <c r="C166" s="47" t="s">
        <v>277</v>
      </c>
      <c r="D166" s="47" t="s">
        <v>6</v>
      </c>
      <c r="E166" s="85">
        <f t="shared" si="0"/>
        <v>1334332</v>
      </c>
    </row>
    <row r="167" spans="1:5" ht="36" outlineLevel="6">
      <c r="A167" s="80" t="s">
        <v>608</v>
      </c>
      <c r="B167" s="47" t="s">
        <v>607</v>
      </c>
      <c r="C167" s="47" t="s">
        <v>609</v>
      </c>
      <c r="D167" s="47" t="s">
        <v>6</v>
      </c>
      <c r="E167" s="85">
        <f t="shared" si="0"/>
        <v>1334332</v>
      </c>
    </row>
    <row r="168" spans="1:5" ht="72" outlineLevel="6">
      <c r="A168" s="46" t="s">
        <v>11</v>
      </c>
      <c r="B168" s="47" t="s">
        <v>607</v>
      </c>
      <c r="C168" s="47" t="s">
        <v>609</v>
      </c>
      <c r="D168" s="47" t="s">
        <v>12</v>
      </c>
      <c r="E168" s="85">
        <f t="shared" si="0"/>
        <v>1334332</v>
      </c>
    </row>
    <row r="169" spans="1:5" outlineLevel="6">
      <c r="A169" s="46" t="s">
        <v>34</v>
      </c>
      <c r="B169" s="47" t="s">
        <v>607</v>
      </c>
      <c r="C169" s="47" t="s">
        <v>609</v>
      </c>
      <c r="D169" s="47" t="s">
        <v>14</v>
      </c>
      <c r="E169" s="85">
        <v>1334332</v>
      </c>
    </row>
    <row r="170" spans="1:5" s="3" customFormat="1" ht="19.5" customHeight="1">
      <c r="A170" s="46" t="s">
        <v>41</v>
      </c>
      <c r="B170" s="45" t="s">
        <v>42</v>
      </c>
      <c r="C170" s="45" t="s">
        <v>126</v>
      </c>
      <c r="D170" s="45" t="s">
        <v>6</v>
      </c>
      <c r="E170" s="89">
        <f>E171+E176</f>
        <v>440000</v>
      </c>
    </row>
    <row r="171" spans="1:5" ht="36" outlineLevel="1">
      <c r="A171" s="46" t="s">
        <v>43</v>
      </c>
      <c r="B171" s="47" t="s">
        <v>44</v>
      </c>
      <c r="C171" s="47" t="s">
        <v>126</v>
      </c>
      <c r="D171" s="47" t="s">
        <v>6</v>
      </c>
      <c r="E171" s="85">
        <f>E172</f>
        <v>100000</v>
      </c>
    </row>
    <row r="172" spans="1:5" outlineLevel="3">
      <c r="A172" s="46" t="s">
        <v>198</v>
      </c>
      <c r="B172" s="47" t="s">
        <v>44</v>
      </c>
      <c r="C172" s="47" t="s">
        <v>127</v>
      </c>
      <c r="D172" s="47" t="s">
        <v>6</v>
      </c>
      <c r="E172" s="85">
        <f>E173</f>
        <v>100000</v>
      </c>
    </row>
    <row r="173" spans="1:5" ht="19.5" customHeight="1" outlineLevel="4">
      <c r="A173" s="46" t="s">
        <v>45</v>
      </c>
      <c r="B173" s="47" t="s">
        <v>44</v>
      </c>
      <c r="C173" s="47" t="s">
        <v>133</v>
      </c>
      <c r="D173" s="47" t="s">
        <v>6</v>
      </c>
      <c r="E173" s="85">
        <f>E174</f>
        <v>100000</v>
      </c>
    </row>
    <row r="174" spans="1:5" ht="17.25" customHeight="1" outlineLevel="5">
      <c r="A174" s="46" t="s">
        <v>15</v>
      </c>
      <c r="B174" s="47" t="s">
        <v>44</v>
      </c>
      <c r="C174" s="47" t="s">
        <v>133</v>
      </c>
      <c r="D174" s="47" t="s">
        <v>16</v>
      </c>
      <c r="E174" s="85">
        <f>E175</f>
        <v>100000</v>
      </c>
    </row>
    <row r="175" spans="1:5" ht="18.75" customHeight="1" outlineLevel="6">
      <c r="A175" s="46" t="s">
        <v>17</v>
      </c>
      <c r="B175" s="47" t="s">
        <v>44</v>
      </c>
      <c r="C175" s="47" t="s">
        <v>133</v>
      </c>
      <c r="D175" s="47" t="s">
        <v>18</v>
      </c>
      <c r="E175" s="85">
        <v>100000</v>
      </c>
    </row>
    <row r="176" spans="1:5" outlineLevel="6">
      <c r="A176" s="46" t="s">
        <v>528</v>
      </c>
      <c r="B176" s="47" t="s">
        <v>529</v>
      </c>
      <c r="C176" s="47" t="s">
        <v>126</v>
      </c>
      <c r="D176" s="47" t="s">
        <v>6</v>
      </c>
      <c r="E176" s="85">
        <f>E177</f>
        <v>340000</v>
      </c>
    </row>
    <row r="177" spans="1:5" ht="36" outlineLevel="6">
      <c r="A177" s="46" t="s">
        <v>132</v>
      </c>
      <c r="B177" s="47" t="s">
        <v>529</v>
      </c>
      <c r="C177" s="47" t="s">
        <v>127</v>
      </c>
      <c r="D177" s="47" t="s">
        <v>6</v>
      </c>
      <c r="E177" s="85">
        <f>E178</f>
        <v>340000</v>
      </c>
    </row>
    <row r="178" spans="1:5" ht="36" outlineLevel="6">
      <c r="A178" s="46" t="s">
        <v>530</v>
      </c>
      <c r="B178" s="47" t="s">
        <v>529</v>
      </c>
      <c r="C178" s="47" t="s">
        <v>713</v>
      </c>
      <c r="D178" s="47" t="s">
        <v>6</v>
      </c>
      <c r="E178" s="85">
        <f>E179</f>
        <v>340000</v>
      </c>
    </row>
    <row r="179" spans="1:5" ht="36" outlineLevel="6">
      <c r="A179" s="46" t="s">
        <v>15</v>
      </c>
      <c r="B179" s="47" t="s">
        <v>529</v>
      </c>
      <c r="C179" s="47" t="s">
        <v>713</v>
      </c>
      <c r="D179" s="47" t="s">
        <v>16</v>
      </c>
      <c r="E179" s="85">
        <f>E180</f>
        <v>340000</v>
      </c>
    </row>
    <row r="180" spans="1:5" ht="36" outlineLevel="6">
      <c r="A180" s="46" t="s">
        <v>17</v>
      </c>
      <c r="B180" s="47" t="s">
        <v>529</v>
      </c>
      <c r="C180" s="47" t="s">
        <v>713</v>
      </c>
      <c r="D180" s="47" t="s">
        <v>18</v>
      </c>
      <c r="E180" s="85">
        <v>340000</v>
      </c>
    </row>
    <row r="181" spans="1:5" s="3" customFormat="1">
      <c r="A181" s="46" t="s">
        <v>119</v>
      </c>
      <c r="B181" s="45" t="s">
        <v>46</v>
      </c>
      <c r="C181" s="45" t="s">
        <v>126</v>
      </c>
      <c r="D181" s="45" t="s">
        <v>6</v>
      </c>
      <c r="E181" s="89">
        <f>E182+E188+E194+E206</f>
        <v>37969062.060000002</v>
      </c>
    </row>
    <row r="182" spans="1:5" s="3" customFormat="1">
      <c r="A182" s="46" t="s">
        <v>121</v>
      </c>
      <c r="B182" s="47" t="s">
        <v>122</v>
      </c>
      <c r="C182" s="47" t="s">
        <v>126</v>
      </c>
      <c r="D182" s="47" t="s">
        <v>6</v>
      </c>
      <c r="E182" s="85">
        <f>E183</f>
        <v>324127.09000000003</v>
      </c>
    </row>
    <row r="183" spans="1:5" s="3" customFormat="1">
      <c r="A183" s="46" t="s">
        <v>198</v>
      </c>
      <c r="B183" s="47" t="s">
        <v>122</v>
      </c>
      <c r="C183" s="47" t="s">
        <v>127</v>
      </c>
      <c r="D183" s="47" t="s">
        <v>6</v>
      </c>
      <c r="E183" s="85">
        <f>E184</f>
        <v>324127.09000000003</v>
      </c>
    </row>
    <row r="184" spans="1:5" s="3" customFormat="1">
      <c r="A184" s="46" t="s">
        <v>278</v>
      </c>
      <c r="B184" s="47" t="s">
        <v>122</v>
      </c>
      <c r="C184" s="47" t="s">
        <v>277</v>
      </c>
      <c r="D184" s="47" t="s">
        <v>6</v>
      </c>
      <c r="E184" s="85">
        <f>E185</f>
        <v>324127.09000000003</v>
      </c>
    </row>
    <row r="185" spans="1:5" s="3" customFormat="1" ht="55.5" customHeight="1">
      <c r="A185" s="49" t="s">
        <v>390</v>
      </c>
      <c r="B185" s="47" t="s">
        <v>122</v>
      </c>
      <c r="C185" s="47" t="s">
        <v>287</v>
      </c>
      <c r="D185" s="47" t="s">
        <v>6</v>
      </c>
      <c r="E185" s="85">
        <f>E186</f>
        <v>324127.09000000003</v>
      </c>
    </row>
    <row r="186" spans="1:5" s="3" customFormat="1" ht="18.75" customHeight="1">
      <c r="A186" s="46" t="s">
        <v>15</v>
      </c>
      <c r="B186" s="47" t="s">
        <v>122</v>
      </c>
      <c r="C186" s="47" t="s">
        <v>287</v>
      </c>
      <c r="D186" s="47" t="s">
        <v>16</v>
      </c>
      <c r="E186" s="85">
        <f>E187</f>
        <v>324127.09000000003</v>
      </c>
    </row>
    <row r="187" spans="1:5" s="3" customFormat="1" ht="18" customHeight="1">
      <c r="A187" s="46" t="s">
        <v>17</v>
      </c>
      <c r="B187" s="47" t="s">
        <v>122</v>
      </c>
      <c r="C187" s="47" t="s">
        <v>287</v>
      </c>
      <c r="D187" s="47" t="s">
        <v>18</v>
      </c>
      <c r="E187" s="85">
        <v>324127.09000000003</v>
      </c>
    </row>
    <row r="188" spans="1:5" s="3" customFormat="1">
      <c r="A188" s="46" t="s">
        <v>293</v>
      </c>
      <c r="B188" s="47" t="s">
        <v>294</v>
      </c>
      <c r="C188" s="47" t="s">
        <v>126</v>
      </c>
      <c r="D188" s="47" t="s">
        <v>6</v>
      </c>
      <c r="E188" s="85">
        <f>E189</f>
        <v>3387.08</v>
      </c>
    </row>
    <row r="189" spans="1:5" s="3" customFormat="1" ht="21" customHeight="1">
      <c r="A189" s="46" t="s">
        <v>132</v>
      </c>
      <c r="B189" s="47" t="s">
        <v>294</v>
      </c>
      <c r="C189" s="47" t="s">
        <v>127</v>
      </c>
      <c r="D189" s="47" t="s">
        <v>6</v>
      </c>
      <c r="E189" s="85">
        <f>E190</f>
        <v>3387.08</v>
      </c>
    </row>
    <row r="190" spans="1:5" s="3" customFormat="1">
      <c r="A190" s="46" t="s">
        <v>278</v>
      </c>
      <c r="B190" s="47" t="s">
        <v>294</v>
      </c>
      <c r="C190" s="47" t="s">
        <v>277</v>
      </c>
      <c r="D190" s="47" t="s">
        <v>6</v>
      </c>
      <c r="E190" s="85">
        <f>E191</f>
        <v>3387.08</v>
      </c>
    </row>
    <row r="191" spans="1:5" s="3" customFormat="1" ht="76.5" customHeight="1">
      <c r="A191" s="29" t="s">
        <v>392</v>
      </c>
      <c r="B191" s="47" t="s">
        <v>294</v>
      </c>
      <c r="C191" s="47" t="s">
        <v>391</v>
      </c>
      <c r="D191" s="47" t="s">
        <v>6</v>
      </c>
      <c r="E191" s="85">
        <f>E192</f>
        <v>3387.08</v>
      </c>
    </row>
    <row r="192" spans="1:5" s="3" customFormat="1" ht="17.25" customHeight="1">
      <c r="A192" s="46" t="s">
        <v>15</v>
      </c>
      <c r="B192" s="47" t="s">
        <v>294</v>
      </c>
      <c r="C192" s="47" t="s">
        <v>391</v>
      </c>
      <c r="D192" s="47" t="s">
        <v>16</v>
      </c>
      <c r="E192" s="85">
        <f>E193</f>
        <v>3387.08</v>
      </c>
    </row>
    <row r="193" spans="1:5" s="3" customFormat="1" ht="21" customHeight="1">
      <c r="A193" s="46" t="s">
        <v>17</v>
      </c>
      <c r="B193" s="47" t="s">
        <v>294</v>
      </c>
      <c r="C193" s="47" t="s">
        <v>391</v>
      </c>
      <c r="D193" s="47" t="s">
        <v>18</v>
      </c>
      <c r="E193" s="85">
        <v>3387.08</v>
      </c>
    </row>
    <row r="194" spans="1:5" outlineLevel="6">
      <c r="A194" s="46" t="s">
        <v>49</v>
      </c>
      <c r="B194" s="47" t="s">
        <v>50</v>
      </c>
      <c r="C194" s="47" t="s">
        <v>126</v>
      </c>
      <c r="D194" s="47" t="s">
        <v>6</v>
      </c>
      <c r="E194" s="85">
        <f>E195</f>
        <v>36731547.890000001</v>
      </c>
    </row>
    <row r="195" spans="1:5" ht="41.25" customHeight="1" outlineLevel="6">
      <c r="A195" s="79" t="s">
        <v>339</v>
      </c>
      <c r="B195" s="62" t="s">
        <v>50</v>
      </c>
      <c r="C195" s="62" t="s">
        <v>340</v>
      </c>
      <c r="D195" s="62" t="s">
        <v>6</v>
      </c>
      <c r="E195" s="85">
        <f>E196</f>
        <v>36731547.890000001</v>
      </c>
    </row>
    <row r="196" spans="1:5" ht="19.5" customHeight="1" outlineLevel="6">
      <c r="A196" s="46" t="s">
        <v>341</v>
      </c>
      <c r="B196" s="47" t="s">
        <v>50</v>
      </c>
      <c r="C196" s="47" t="s">
        <v>342</v>
      </c>
      <c r="D196" s="47" t="s">
        <v>6</v>
      </c>
      <c r="E196" s="85">
        <f>E197+E200+E203</f>
        <v>36731547.890000001</v>
      </c>
    </row>
    <row r="197" spans="1:5" ht="39.75" customHeight="1" outlineLevel="6">
      <c r="A197" s="82" t="s">
        <v>343</v>
      </c>
      <c r="B197" s="47" t="s">
        <v>50</v>
      </c>
      <c r="C197" s="47" t="s">
        <v>344</v>
      </c>
      <c r="D197" s="47" t="s">
        <v>6</v>
      </c>
      <c r="E197" s="85">
        <f>E198</f>
        <v>10958352.01</v>
      </c>
    </row>
    <row r="198" spans="1:5" ht="18" customHeight="1" outlineLevel="6">
      <c r="A198" s="46" t="s">
        <v>15</v>
      </c>
      <c r="B198" s="47" t="s">
        <v>50</v>
      </c>
      <c r="C198" s="47" t="s">
        <v>344</v>
      </c>
      <c r="D198" s="47" t="s">
        <v>16</v>
      </c>
      <c r="E198" s="85">
        <f>E199</f>
        <v>10958352.01</v>
      </c>
    </row>
    <row r="199" spans="1:5" ht="21" customHeight="1" outlineLevel="6">
      <c r="A199" s="46" t="s">
        <v>17</v>
      </c>
      <c r="B199" s="47" t="s">
        <v>50</v>
      </c>
      <c r="C199" s="47" t="s">
        <v>344</v>
      </c>
      <c r="D199" s="47" t="s">
        <v>18</v>
      </c>
      <c r="E199" s="85">
        <f>11103000+328547.89-473195.88</f>
        <v>10958352.01</v>
      </c>
    </row>
    <row r="200" spans="1:5" ht="72" outlineLevel="6">
      <c r="A200" s="46" t="s">
        <v>598</v>
      </c>
      <c r="B200" s="47" t="s">
        <v>50</v>
      </c>
      <c r="C200" s="47" t="s">
        <v>610</v>
      </c>
      <c r="D200" s="47" t="s">
        <v>6</v>
      </c>
      <c r="E200" s="85">
        <f>E201</f>
        <v>25000000</v>
      </c>
    </row>
    <row r="201" spans="1:5" ht="36" outlineLevel="6">
      <c r="A201" s="46" t="s">
        <v>15</v>
      </c>
      <c r="B201" s="47" t="s">
        <v>50</v>
      </c>
      <c r="C201" s="47" t="s">
        <v>610</v>
      </c>
      <c r="D201" s="47" t="s">
        <v>16</v>
      </c>
      <c r="E201" s="85">
        <f>E202</f>
        <v>25000000</v>
      </c>
    </row>
    <row r="202" spans="1:5" ht="36" outlineLevel="6">
      <c r="A202" s="46" t="s">
        <v>17</v>
      </c>
      <c r="B202" s="47" t="s">
        <v>50</v>
      </c>
      <c r="C202" s="47" t="s">
        <v>610</v>
      </c>
      <c r="D202" s="47" t="s">
        <v>18</v>
      </c>
      <c r="E202" s="85">
        <v>25000000</v>
      </c>
    </row>
    <row r="203" spans="1:5" ht="36" outlineLevel="6">
      <c r="A203" s="46" t="s">
        <v>281</v>
      </c>
      <c r="B203" s="47" t="s">
        <v>50</v>
      </c>
      <c r="C203" s="47" t="s">
        <v>416</v>
      </c>
      <c r="D203" s="47" t="s">
        <v>6</v>
      </c>
      <c r="E203" s="85">
        <f>E204</f>
        <v>773195.88</v>
      </c>
    </row>
    <row r="204" spans="1:5" ht="17.25" customHeight="1" outlineLevel="6">
      <c r="A204" s="46" t="s">
        <v>15</v>
      </c>
      <c r="B204" s="47" t="s">
        <v>50</v>
      </c>
      <c r="C204" s="47" t="s">
        <v>416</v>
      </c>
      <c r="D204" s="47" t="s">
        <v>16</v>
      </c>
      <c r="E204" s="85">
        <f>E205</f>
        <v>773195.88</v>
      </c>
    </row>
    <row r="205" spans="1:5" ht="21" customHeight="1" outlineLevel="6">
      <c r="A205" s="46" t="s">
        <v>17</v>
      </c>
      <c r="B205" s="47" t="s">
        <v>50</v>
      </c>
      <c r="C205" s="47" t="s">
        <v>416</v>
      </c>
      <c r="D205" s="47" t="s">
        <v>18</v>
      </c>
      <c r="E205" s="85">
        <f>300000+473195.88</f>
        <v>773195.88</v>
      </c>
    </row>
    <row r="206" spans="1:5" outlineLevel="1">
      <c r="A206" s="46" t="s">
        <v>52</v>
      </c>
      <c r="B206" s="47" t="s">
        <v>53</v>
      </c>
      <c r="C206" s="47" t="s">
        <v>126</v>
      </c>
      <c r="D206" s="47" t="s">
        <v>6</v>
      </c>
      <c r="E206" s="85">
        <f>E211+E207</f>
        <v>910000</v>
      </c>
    </row>
    <row r="207" spans="1:5" ht="36" outlineLevel="1">
      <c r="A207" s="46" t="s">
        <v>132</v>
      </c>
      <c r="B207" s="47" t="s">
        <v>53</v>
      </c>
      <c r="C207" s="47" t="s">
        <v>127</v>
      </c>
      <c r="D207" s="47" t="s">
        <v>6</v>
      </c>
      <c r="E207" s="85">
        <f>E208</f>
        <v>290000</v>
      </c>
    </row>
    <row r="208" spans="1:5" ht="54" outlineLevel="1">
      <c r="A208" s="192" t="s">
        <v>712</v>
      </c>
      <c r="B208" s="47" t="s">
        <v>53</v>
      </c>
      <c r="C208" s="47" t="s">
        <v>711</v>
      </c>
      <c r="D208" s="47" t="s">
        <v>6</v>
      </c>
      <c r="E208" s="85">
        <f>E209</f>
        <v>290000</v>
      </c>
    </row>
    <row r="209" spans="1:5" ht="36" outlineLevel="1">
      <c r="A209" s="46" t="s">
        <v>15</v>
      </c>
      <c r="B209" s="47" t="s">
        <v>53</v>
      </c>
      <c r="C209" s="47" t="s">
        <v>711</v>
      </c>
      <c r="D209" s="47" t="s">
        <v>16</v>
      </c>
      <c r="E209" s="85">
        <f>E210</f>
        <v>290000</v>
      </c>
    </row>
    <row r="210" spans="1:5" ht="36" outlineLevel="1">
      <c r="A210" s="46" t="s">
        <v>17</v>
      </c>
      <c r="B210" s="47" t="s">
        <v>53</v>
      </c>
      <c r="C210" s="47" t="s">
        <v>711</v>
      </c>
      <c r="D210" s="47" t="s">
        <v>18</v>
      </c>
      <c r="E210" s="85">
        <v>290000</v>
      </c>
    </row>
    <row r="211" spans="1:5" ht="38.25" customHeight="1" outlineLevel="1">
      <c r="A211" s="79" t="s">
        <v>396</v>
      </c>
      <c r="B211" s="62" t="s">
        <v>53</v>
      </c>
      <c r="C211" s="62" t="s">
        <v>345</v>
      </c>
      <c r="D211" s="62" t="s">
        <v>6</v>
      </c>
      <c r="E211" s="85">
        <f>E212+E216</f>
        <v>620000</v>
      </c>
    </row>
    <row r="212" spans="1:5" ht="18.75" customHeight="1" outlineLevel="1">
      <c r="A212" s="46" t="s">
        <v>393</v>
      </c>
      <c r="B212" s="47" t="s">
        <v>53</v>
      </c>
      <c r="C212" s="47" t="s">
        <v>346</v>
      </c>
      <c r="D212" s="47" t="s">
        <v>6</v>
      </c>
      <c r="E212" s="85">
        <f>E213</f>
        <v>300000</v>
      </c>
    </row>
    <row r="213" spans="1:5" ht="24.75" customHeight="1" outlineLevel="1">
      <c r="A213" s="46" t="s">
        <v>347</v>
      </c>
      <c r="B213" s="47" t="s">
        <v>53</v>
      </c>
      <c r="C213" s="47" t="s">
        <v>348</v>
      </c>
      <c r="D213" s="47" t="s">
        <v>6</v>
      </c>
      <c r="E213" s="85">
        <f>E214</f>
        <v>300000</v>
      </c>
    </row>
    <row r="214" spans="1:5" ht="16.5" customHeight="1" outlineLevel="1">
      <c r="A214" s="46" t="s">
        <v>15</v>
      </c>
      <c r="B214" s="47" t="s">
        <v>53</v>
      </c>
      <c r="C214" s="47" t="s">
        <v>348</v>
      </c>
      <c r="D214" s="47" t="s">
        <v>16</v>
      </c>
      <c r="E214" s="85">
        <f>E215</f>
        <v>300000</v>
      </c>
    </row>
    <row r="215" spans="1:5" ht="19.5" customHeight="1" outlineLevel="1">
      <c r="A215" s="46" t="s">
        <v>17</v>
      </c>
      <c r="B215" s="47" t="s">
        <v>53</v>
      </c>
      <c r="C215" s="47" t="s">
        <v>348</v>
      </c>
      <c r="D215" s="47" t="s">
        <v>18</v>
      </c>
      <c r="E215" s="85">
        <v>300000</v>
      </c>
    </row>
    <row r="216" spans="1:5" ht="37.5" customHeight="1" outlineLevel="4">
      <c r="A216" s="49" t="s">
        <v>395</v>
      </c>
      <c r="B216" s="47" t="s">
        <v>53</v>
      </c>
      <c r="C216" s="47" t="s">
        <v>394</v>
      </c>
      <c r="D216" s="47" t="s">
        <v>6</v>
      </c>
      <c r="E216" s="85">
        <f>E217</f>
        <v>320000</v>
      </c>
    </row>
    <row r="217" spans="1:5" ht="26.25" customHeight="1" outlineLevel="5">
      <c r="A217" s="46" t="s">
        <v>349</v>
      </c>
      <c r="B217" s="47" t="s">
        <v>53</v>
      </c>
      <c r="C217" s="47" t="s">
        <v>425</v>
      </c>
      <c r="D217" s="47" t="s">
        <v>6</v>
      </c>
      <c r="E217" s="85">
        <f>E218</f>
        <v>320000</v>
      </c>
    </row>
    <row r="218" spans="1:5" ht="18" customHeight="1" outlineLevel="6">
      <c r="A218" s="46" t="s">
        <v>15</v>
      </c>
      <c r="B218" s="47" t="s">
        <v>53</v>
      </c>
      <c r="C218" s="47" t="s">
        <v>425</v>
      </c>
      <c r="D218" s="47" t="s">
        <v>16</v>
      </c>
      <c r="E218" s="85">
        <f>E219</f>
        <v>320000</v>
      </c>
    </row>
    <row r="219" spans="1:5" ht="21" customHeight="1" outlineLevel="6">
      <c r="A219" s="46" t="s">
        <v>17</v>
      </c>
      <c r="B219" s="47" t="s">
        <v>53</v>
      </c>
      <c r="C219" s="47" t="s">
        <v>425</v>
      </c>
      <c r="D219" s="47" t="s">
        <v>18</v>
      </c>
      <c r="E219" s="85">
        <f>320000</f>
        <v>320000</v>
      </c>
    </row>
    <row r="220" spans="1:5" s="3" customFormat="1">
      <c r="A220" s="46" t="s">
        <v>54</v>
      </c>
      <c r="B220" s="45" t="s">
        <v>55</v>
      </c>
      <c r="C220" s="45" t="s">
        <v>126</v>
      </c>
      <c r="D220" s="45" t="s">
        <v>6</v>
      </c>
      <c r="E220" s="89">
        <f>E221+E232+E259+E296</f>
        <v>198244405.87</v>
      </c>
    </row>
    <row r="221" spans="1:5" s="3" customFormat="1">
      <c r="A221" s="46" t="s">
        <v>56</v>
      </c>
      <c r="B221" s="47" t="s">
        <v>57</v>
      </c>
      <c r="C221" s="47" t="s">
        <v>126</v>
      </c>
      <c r="D221" s="47" t="s">
        <v>6</v>
      </c>
      <c r="E221" s="85">
        <f>E222+E227</f>
        <v>1329000</v>
      </c>
    </row>
    <row r="222" spans="1:5" s="3" customFormat="1" ht="36.75" customHeight="1">
      <c r="A222" s="79" t="s">
        <v>581</v>
      </c>
      <c r="B222" s="62" t="s">
        <v>57</v>
      </c>
      <c r="C222" s="62" t="s">
        <v>336</v>
      </c>
      <c r="D222" s="62" t="s">
        <v>6</v>
      </c>
      <c r="E222" s="85">
        <f>E223</f>
        <v>1329000</v>
      </c>
    </row>
    <row r="223" spans="1:5" s="3" customFormat="1" ht="36">
      <c r="A223" s="46" t="s">
        <v>350</v>
      </c>
      <c r="B223" s="47" t="s">
        <v>57</v>
      </c>
      <c r="C223" s="47" t="s">
        <v>337</v>
      </c>
      <c r="D223" s="47" t="s">
        <v>6</v>
      </c>
      <c r="E223" s="85">
        <f>E224</f>
        <v>1329000</v>
      </c>
    </row>
    <row r="224" spans="1:5" s="3" customFormat="1">
      <c r="A224" s="46" t="s">
        <v>351</v>
      </c>
      <c r="B224" s="47" t="s">
        <v>57</v>
      </c>
      <c r="C224" s="47" t="s">
        <v>352</v>
      </c>
      <c r="D224" s="47" t="s">
        <v>6</v>
      </c>
      <c r="E224" s="85">
        <f>E225</f>
        <v>1329000</v>
      </c>
    </row>
    <row r="225" spans="1:5" s="3" customFormat="1" ht="17.25" customHeight="1">
      <c r="A225" s="46" t="s">
        <v>15</v>
      </c>
      <c r="B225" s="47" t="s">
        <v>57</v>
      </c>
      <c r="C225" s="47" t="s">
        <v>352</v>
      </c>
      <c r="D225" s="47" t="s">
        <v>16</v>
      </c>
      <c r="E225" s="85">
        <f>E226</f>
        <v>1329000</v>
      </c>
    </row>
    <row r="226" spans="1:5" s="3" customFormat="1" ht="21.75" customHeight="1">
      <c r="A226" s="46" t="s">
        <v>17</v>
      </c>
      <c r="B226" s="47" t="s">
        <v>57</v>
      </c>
      <c r="C226" s="47" t="s">
        <v>352</v>
      </c>
      <c r="D226" s="47" t="s">
        <v>18</v>
      </c>
      <c r="E226" s="85">
        <f>500000+760000+69000</f>
        <v>1329000</v>
      </c>
    </row>
    <row r="227" spans="1:5" s="3" customFormat="1" ht="36" hidden="1">
      <c r="A227" s="46" t="s">
        <v>132</v>
      </c>
      <c r="B227" s="47" t="s">
        <v>57</v>
      </c>
      <c r="C227" s="47" t="s">
        <v>127</v>
      </c>
      <c r="D227" s="47" t="s">
        <v>6</v>
      </c>
      <c r="E227" s="85">
        <f>E228</f>
        <v>0</v>
      </c>
    </row>
    <row r="228" spans="1:5" s="3" customFormat="1" hidden="1">
      <c r="A228" s="46" t="s">
        <v>278</v>
      </c>
      <c r="B228" s="47" t="s">
        <v>57</v>
      </c>
      <c r="C228" s="47" t="s">
        <v>277</v>
      </c>
      <c r="D228" s="47" t="s">
        <v>6</v>
      </c>
      <c r="E228" s="85">
        <f>E229</f>
        <v>0</v>
      </c>
    </row>
    <row r="229" spans="1:5" s="3" customFormat="1" ht="54" hidden="1">
      <c r="A229" s="29" t="s">
        <v>388</v>
      </c>
      <c r="B229" s="47" t="s">
        <v>57</v>
      </c>
      <c r="C229" s="47" t="s">
        <v>531</v>
      </c>
      <c r="D229" s="47" t="s">
        <v>6</v>
      </c>
      <c r="E229" s="85">
        <f>E230</f>
        <v>0</v>
      </c>
    </row>
    <row r="230" spans="1:5" s="3" customFormat="1" ht="36" hidden="1">
      <c r="A230" s="46" t="s">
        <v>15</v>
      </c>
      <c r="B230" s="47" t="s">
        <v>57</v>
      </c>
      <c r="C230" s="47" t="s">
        <v>531</v>
      </c>
      <c r="D230" s="47" t="s">
        <v>16</v>
      </c>
      <c r="E230" s="85">
        <f>E231</f>
        <v>0</v>
      </c>
    </row>
    <row r="231" spans="1:5" s="3" customFormat="1" ht="36" hidden="1">
      <c r="A231" s="46" t="s">
        <v>17</v>
      </c>
      <c r="B231" s="47" t="s">
        <v>57</v>
      </c>
      <c r="C231" s="47" t="s">
        <v>531</v>
      </c>
      <c r="D231" s="47" t="s">
        <v>18</v>
      </c>
      <c r="E231" s="85">
        <v>0</v>
      </c>
    </row>
    <row r="232" spans="1:5" s="3" customFormat="1">
      <c r="A232" s="46" t="s">
        <v>58</v>
      </c>
      <c r="B232" s="47" t="s">
        <v>59</v>
      </c>
      <c r="C232" s="47" t="s">
        <v>126</v>
      </c>
      <c r="D232" s="47" t="s">
        <v>6</v>
      </c>
      <c r="E232" s="85">
        <f>E233</f>
        <v>170950081.63999999</v>
      </c>
    </row>
    <row r="233" spans="1:5" s="3" customFormat="1" ht="39" customHeight="1">
      <c r="A233" s="79" t="s">
        <v>353</v>
      </c>
      <c r="B233" s="62" t="s">
        <v>59</v>
      </c>
      <c r="C233" s="62" t="s">
        <v>134</v>
      </c>
      <c r="D233" s="62" t="s">
        <v>6</v>
      </c>
      <c r="E233" s="85">
        <f>E234+E255</f>
        <v>170950081.63999999</v>
      </c>
    </row>
    <row r="234" spans="1:5" s="3" customFormat="1" ht="54">
      <c r="A234" s="46" t="s">
        <v>354</v>
      </c>
      <c r="B234" s="47" t="s">
        <v>59</v>
      </c>
      <c r="C234" s="47" t="s">
        <v>355</v>
      </c>
      <c r="D234" s="47" t="s">
        <v>6</v>
      </c>
      <c r="E234" s="85">
        <f>E235+E240+E243+E246+E249+E252</f>
        <v>14956000</v>
      </c>
    </row>
    <row r="235" spans="1:5" s="3" customFormat="1" ht="54.75" customHeight="1">
      <c r="A235" s="50" t="s">
        <v>60</v>
      </c>
      <c r="B235" s="47" t="s">
        <v>59</v>
      </c>
      <c r="C235" s="47" t="s">
        <v>356</v>
      </c>
      <c r="D235" s="47" t="s">
        <v>6</v>
      </c>
      <c r="E235" s="85">
        <f>E236+E238</f>
        <v>13519000</v>
      </c>
    </row>
    <row r="236" spans="1:5" s="3" customFormat="1" ht="21.75" customHeight="1">
      <c r="A236" s="46" t="s">
        <v>15</v>
      </c>
      <c r="B236" s="47" t="s">
        <v>59</v>
      </c>
      <c r="C236" s="47" t="s">
        <v>356</v>
      </c>
      <c r="D236" s="47" t="s">
        <v>16</v>
      </c>
      <c r="E236" s="85">
        <f>E237</f>
        <v>1588000</v>
      </c>
    </row>
    <row r="237" spans="1:5" s="3" customFormat="1" ht="21.75" customHeight="1">
      <c r="A237" s="46" t="s">
        <v>17</v>
      </c>
      <c r="B237" s="47" t="s">
        <v>59</v>
      </c>
      <c r="C237" s="47" t="s">
        <v>356</v>
      </c>
      <c r="D237" s="47" t="s">
        <v>18</v>
      </c>
      <c r="E237" s="85">
        <f>1000000+588000</f>
        <v>1588000</v>
      </c>
    </row>
    <row r="238" spans="1:5" s="3" customFormat="1" ht="21.75" customHeight="1">
      <c r="A238" s="46" t="s">
        <v>19</v>
      </c>
      <c r="B238" s="47" t="s">
        <v>59</v>
      </c>
      <c r="C238" s="47" t="s">
        <v>356</v>
      </c>
      <c r="D238" s="47" t="s">
        <v>20</v>
      </c>
      <c r="E238" s="85">
        <f>E239</f>
        <v>11931000</v>
      </c>
    </row>
    <row r="239" spans="1:5" s="3" customFormat="1" ht="60" customHeight="1">
      <c r="A239" s="46" t="s">
        <v>47</v>
      </c>
      <c r="B239" s="47" t="s">
        <v>59</v>
      </c>
      <c r="C239" s="47" t="s">
        <v>356</v>
      </c>
      <c r="D239" s="47" t="s">
        <v>48</v>
      </c>
      <c r="E239" s="85">
        <v>11931000</v>
      </c>
    </row>
    <row r="240" spans="1:5" s="3" customFormat="1" ht="36.75" customHeight="1">
      <c r="A240" s="46" t="s">
        <v>251</v>
      </c>
      <c r="B240" s="47" t="s">
        <v>59</v>
      </c>
      <c r="C240" s="47" t="s">
        <v>357</v>
      </c>
      <c r="D240" s="47" t="s">
        <v>6</v>
      </c>
      <c r="E240" s="85">
        <f>E241</f>
        <v>500000</v>
      </c>
    </row>
    <row r="241" spans="1:5" s="3" customFormat="1">
      <c r="A241" s="46" t="s">
        <v>19</v>
      </c>
      <c r="B241" s="47" t="s">
        <v>59</v>
      </c>
      <c r="C241" s="47" t="s">
        <v>357</v>
      </c>
      <c r="D241" s="47" t="s">
        <v>20</v>
      </c>
      <c r="E241" s="85">
        <f>E242</f>
        <v>500000</v>
      </c>
    </row>
    <row r="242" spans="1:5" s="3" customFormat="1" ht="38.25" customHeight="1">
      <c r="A242" s="46" t="s">
        <v>47</v>
      </c>
      <c r="B242" s="47" t="s">
        <v>59</v>
      </c>
      <c r="C242" s="47" t="s">
        <v>357</v>
      </c>
      <c r="D242" s="47" t="s">
        <v>48</v>
      </c>
      <c r="E242" s="85">
        <f>500000</f>
        <v>500000</v>
      </c>
    </row>
    <row r="243" spans="1:5" s="3" customFormat="1" ht="36">
      <c r="A243" s="46" t="s">
        <v>263</v>
      </c>
      <c r="B243" s="47" t="s">
        <v>59</v>
      </c>
      <c r="C243" s="47" t="s">
        <v>358</v>
      </c>
      <c r="D243" s="47" t="s">
        <v>6</v>
      </c>
      <c r="E243" s="85">
        <f>E244</f>
        <v>500000</v>
      </c>
    </row>
    <row r="244" spans="1:5" s="3" customFormat="1">
      <c r="A244" s="46" t="s">
        <v>19</v>
      </c>
      <c r="B244" s="47" t="s">
        <v>59</v>
      </c>
      <c r="C244" s="47" t="s">
        <v>358</v>
      </c>
      <c r="D244" s="47" t="s">
        <v>20</v>
      </c>
      <c r="E244" s="85">
        <f>E245</f>
        <v>500000</v>
      </c>
    </row>
    <row r="245" spans="1:5" s="3" customFormat="1" ht="36" customHeight="1">
      <c r="A245" s="46" t="s">
        <v>47</v>
      </c>
      <c r="B245" s="47" t="s">
        <v>59</v>
      </c>
      <c r="C245" s="47" t="s">
        <v>358</v>
      </c>
      <c r="D245" s="47" t="s">
        <v>48</v>
      </c>
      <c r="E245" s="85">
        <f>500000</f>
        <v>500000</v>
      </c>
    </row>
    <row r="246" spans="1:5" s="3" customFormat="1" ht="54">
      <c r="A246" s="46" t="s">
        <v>302</v>
      </c>
      <c r="B246" s="47" t="s">
        <v>59</v>
      </c>
      <c r="C246" s="47" t="s">
        <v>397</v>
      </c>
      <c r="D246" s="47" t="s">
        <v>6</v>
      </c>
      <c r="E246" s="85">
        <f>E247</f>
        <v>150000</v>
      </c>
    </row>
    <row r="247" spans="1:5" s="3" customFormat="1" ht="37.5" customHeight="1">
      <c r="A247" s="46" t="s">
        <v>15</v>
      </c>
      <c r="B247" s="47" t="s">
        <v>59</v>
      </c>
      <c r="C247" s="47" t="s">
        <v>397</v>
      </c>
      <c r="D247" s="47" t="s">
        <v>16</v>
      </c>
      <c r="E247" s="85">
        <f>E248</f>
        <v>150000</v>
      </c>
    </row>
    <row r="248" spans="1:5" s="3" customFormat="1" ht="36">
      <c r="A248" s="46" t="s">
        <v>17</v>
      </c>
      <c r="B248" s="47" t="s">
        <v>59</v>
      </c>
      <c r="C248" s="47" t="s">
        <v>397</v>
      </c>
      <c r="D248" s="47" t="s">
        <v>18</v>
      </c>
      <c r="E248" s="85">
        <f>150000</f>
        <v>150000</v>
      </c>
    </row>
    <row r="249" spans="1:5" s="3" customFormat="1" ht="54">
      <c r="A249" s="46" t="s">
        <v>264</v>
      </c>
      <c r="B249" s="47" t="s">
        <v>59</v>
      </c>
      <c r="C249" s="47" t="s">
        <v>398</v>
      </c>
      <c r="D249" s="47" t="s">
        <v>6</v>
      </c>
      <c r="E249" s="85">
        <f>E250</f>
        <v>225000</v>
      </c>
    </row>
    <row r="250" spans="1:5" s="3" customFormat="1" ht="36">
      <c r="A250" s="46" t="s">
        <v>15</v>
      </c>
      <c r="B250" s="47" t="s">
        <v>59</v>
      </c>
      <c r="C250" s="47" t="s">
        <v>398</v>
      </c>
      <c r="D250" s="47" t="s">
        <v>16</v>
      </c>
      <c r="E250" s="85">
        <f>E251</f>
        <v>225000</v>
      </c>
    </row>
    <row r="251" spans="1:5" s="3" customFormat="1" ht="36">
      <c r="A251" s="46" t="s">
        <v>17</v>
      </c>
      <c r="B251" s="47" t="s">
        <v>59</v>
      </c>
      <c r="C251" s="47" t="s">
        <v>398</v>
      </c>
      <c r="D251" s="47" t="s">
        <v>18</v>
      </c>
      <c r="E251" s="85">
        <f>225000</f>
        <v>225000</v>
      </c>
    </row>
    <row r="252" spans="1:5" s="3" customFormat="1" ht="36">
      <c r="A252" s="46" t="s">
        <v>710</v>
      </c>
      <c r="B252" s="47" t="s">
        <v>59</v>
      </c>
      <c r="C252" s="47" t="s">
        <v>709</v>
      </c>
      <c r="D252" s="47" t="s">
        <v>6</v>
      </c>
      <c r="E252" s="85">
        <f>E253</f>
        <v>62000</v>
      </c>
    </row>
    <row r="253" spans="1:5" s="3" customFormat="1" ht="36">
      <c r="A253" s="46" t="s">
        <v>15</v>
      </c>
      <c r="B253" s="47" t="s">
        <v>59</v>
      </c>
      <c r="C253" s="47" t="s">
        <v>709</v>
      </c>
      <c r="D253" s="47" t="s">
        <v>16</v>
      </c>
      <c r="E253" s="85">
        <f>E254</f>
        <v>62000</v>
      </c>
    </row>
    <row r="254" spans="1:5" s="3" customFormat="1" ht="36">
      <c r="A254" s="46" t="s">
        <v>17</v>
      </c>
      <c r="B254" s="47" t="s">
        <v>59</v>
      </c>
      <c r="C254" s="47" t="s">
        <v>709</v>
      </c>
      <c r="D254" s="47" t="s">
        <v>18</v>
      </c>
      <c r="E254" s="85">
        <v>62000</v>
      </c>
    </row>
    <row r="255" spans="1:5" s="3" customFormat="1">
      <c r="A255" s="49" t="s">
        <v>473</v>
      </c>
      <c r="B255" s="47" t="s">
        <v>59</v>
      </c>
      <c r="C255" s="47" t="s">
        <v>733</v>
      </c>
      <c r="D255" s="47" t="s">
        <v>6</v>
      </c>
      <c r="E255" s="85">
        <f>E256</f>
        <v>155994081.63999999</v>
      </c>
    </row>
    <row r="256" spans="1:5" s="3" customFormat="1" ht="54">
      <c r="A256" s="46" t="s">
        <v>480</v>
      </c>
      <c r="B256" s="47" t="s">
        <v>59</v>
      </c>
      <c r="C256" s="47" t="s">
        <v>734</v>
      </c>
      <c r="D256" s="47" t="s">
        <v>6</v>
      </c>
      <c r="E256" s="85">
        <f>E257</f>
        <v>155994081.63999999</v>
      </c>
    </row>
    <row r="257" spans="1:5" s="3" customFormat="1" ht="36">
      <c r="A257" s="46" t="s">
        <v>265</v>
      </c>
      <c r="B257" s="47" t="s">
        <v>59</v>
      </c>
      <c r="C257" s="47" t="s">
        <v>734</v>
      </c>
      <c r="D257" s="47" t="s">
        <v>266</v>
      </c>
      <c r="E257" s="85">
        <f>E258</f>
        <v>155994081.63999999</v>
      </c>
    </row>
    <row r="258" spans="1:5" s="3" customFormat="1">
      <c r="A258" s="46" t="s">
        <v>267</v>
      </c>
      <c r="B258" s="47" t="s">
        <v>59</v>
      </c>
      <c r="C258" s="47" t="s">
        <v>734</v>
      </c>
      <c r="D258" s="47" t="s">
        <v>268</v>
      </c>
      <c r="E258" s="85">
        <f>143460299.73+12533781.91</f>
        <v>155994081.63999999</v>
      </c>
    </row>
    <row r="259" spans="1:5" s="3" customFormat="1">
      <c r="A259" s="46" t="s">
        <v>61</v>
      </c>
      <c r="B259" s="47" t="s">
        <v>62</v>
      </c>
      <c r="C259" s="47" t="s">
        <v>126</v>
      </c>
      <c r="D259" s="47" t="s">
        <v>6</v>
      </c>
      <c r="E259" s="85">
        <f>E260+E268+E279</f>
        <v>25471266.550000001</v>
      </c>
    </row>
    <row r="260" spans="1:5" s="3" customFormat="1" ht="54">
      <c r="A260" s="79" t="s">
        <v>353</v>
      </c>
      <c r="B260" s="62" t="s">
        <v>62</v>
      </c>
      <c r="C260" s="62" t="s">
        <v>134</v>
      </c>
      <c r="D260" s="62" t="s">
        <v>6</v>
      </c>
      <c r="E260" s="85">
        <f>E261</f>
        <v>550000</v>
      </c>
    </row>
    <row r="261" spans="1:5" s="3" customFormat="1">
      <c r="A261" s="46" t="s">
        <v>359</v>
      </c>
      <c r="B261" s="47" t="s">
        <v>62</v>
      </c>
      <c r="C261" s="47" t="s">
        <v>233</v>
      </c>
      <c r="D261" s="47" t="s">
        <v>6</v>
      </c>
      <c r="E261" s="85">
        <f>E262+E265</f>
        <v>550000</v>
      </c>
    </row>
    <row r="262" spans="1:5" s="3" customFormat="1">
      <c r="A262" s="46" t="s">
        <v>365</v>
      </c>
      <c r="B262" s="47" t="s">
        <v>62</v>
      </c>
      <c r="C262" s="47" t="s">
        <v>481</v>
      </c>
      <c r="D262" s="47" t="s">
        <v>6</v>
      </c>
      <c r="E262" s="85">
        <f>E263</f>
        <v>200000</v>
      </c>
    </row>
    <row r="263" spans="1:5" s="3" customFormat="1" ht="16.5" customHeight="1">
      <c r="A263" s="48" t="s">
        <v>15</v>
      </c>
      <c r="B263" s="47" t="s">
        <v>62</v>
      </c>
      <c r="C263" s="47" t="s">
        <v>481</v>
      </c>
      <c r="D263" s="47" t="s">
        <v>16</v>
      </c>
      <c r="E263" s="85">
        <f>E264</f>
        <v>200000</v>
      </c>
    </row>
    <row r="264" spans="1:5" s="3" customFormat="1" ht="20.25" customHeight="1">
      <c r="A264" s="48" t="s">
        <v>17</v>
      </c>
      <c r="B264" s="47" t="s">
        <v>62</v>
      </c>
      <c r="C264" s="47" t="s">
        <v>481</v>
      </c>
      <c r="D264" s="47" t="s">
        <v>18</v>
      </c>
      <c r="E264" s="85">
        <v>200000</v>
      </c>
    </row>
    <row r="265" spans="1:5" s="3" customFormat="1" ht="36">
      <c r="A265" s="50" t="s">
        <v>63</v>
      </c>
      <c r="B265" s="47" t="s">
        <v>62</v>
      </c>
      <c r="C265" s="47" t="s">
        <v>360</v>
      </c>
      <c r="D265" s="47" t="s">
        <v>6</v>
      </c>
      <c r="E265" s="85">
        <f>E266</f>
        <v>350000</v>
      </c>
    </row>
    <row r="266" spans="1:5" s="3" customFormat="1" ht="16.5" customHeight="1">
      <c r="A266" s="46" t="s">
        <v>15</v>
      </c>
      <c r="B266" s="47" t="s">
        <v>62</v>
      </c>
      <c r="C266" s="47" t="s">
        <v>360</v>
      </c>
      <c r="D266" s="47" t="s">
        <v>16</v>
      </c>
      <c r="E266" s="85">
        <f>E267</f>
        <v>350000</v>
      </c>
    </row>
    <row r="267" spans="1:5" s="3" customFormat="1" ht="21.75" customHeight="1">
      <c r="A267" s="46" t="s">
        <v>17</v>
      </c>
      <c r="B267" s="47" t="s">
        <v>62</v>
      </c>
      <c r="C267" s="47" t="s">
        <v>360</v>
      </c>
      <c r="D267" s="47" t="s">
        <v>18</v>
      </c>
      <c r="E267" s="85">
        <f>350000</f>
        <v>350000</v>
      </c>
    </row>
    <row r="268" spans="1:5" s="3" customFormat="1" ht="36.75" customHeight="1">
      <c r="A268" s="79" t="s">
        <v>532</v>
      </c>
      <c r="B268" s="62" t="s">
        <v>62</v>
      </c>
      <c r="C268" s="62" t="s">
        <v>533</v>
      </c>
      <c r="D268" s="62" t="s">
        <v>6</v>
      </c>
      <c r="E268" s="85">
        <f>E269</f>
        <v>8503000</v>
      </c>
    </row>
    <row r="269" spans="1:5" s="3" customFormat="1" ht="36">
      <c r="A269" s="46" t="s">
        <v>534</v>
      </c>
      <c r="B269" s="47" t="s">
        <v>62</v>
      </c>
      <c r="C269" s="47" t="s">
        <v>535</v>
      </c>
      <c r="D269" s="47" t="s">
        <v>6</v>
      </c>
      <c r="E269" s="85">
        <f>E270+E273+E276</f>
        <v>8503000</v>
      </c>
    </row>
    <row r="270" spans="1:5" s="3" customFormat="1" ht="38.25" customHeight="1">
      <c r="A270" s="46" t="s">
        <v>536</v>
      </c>
      <c r="B270" s="47" t="s">
        <v>62</v>
      </c>
      <c r="C270" s="47" t="s">
        <v>537</v>
      </c>
      <c r="D270" s="47" t="s">
        <v>6</v>
      </c>
      <c r="E270" s="85">
        <f>E271</f>
        <v>2000000</v>
      </c>
    </row>
    <row r="271" spans="1:5" s="3" customFormat="1" ht="38.25" customHeight="1">
      <c r="A271" s="46" t="s">
        <v>15</v>
      </c>
      <c r="B271" s="47" t="s">
        <v>62</v>
      </c>
      <c r="C271" s="47" t="s">
        <v>537</v>
      </c>
      <c r="D271" s="47" t="s">
        <v>16</v>
      </c>
      <c r="E271" s="85">
        <f>E272</f>
        <v>2000000</v>
      </c>
    </row>
    <row r="272" spans="1:5" s="3" customFormat="1" ht="38.25" customHeight="1">
      <c r="A272" s="46" t="s">
        <v>17</v>
      </c>
      <c r="B272" s="47" t="s">
        <v>62</v>
      </c>
      <c r="C272" s="47" t="s">
        <v>537</v>
      </c>
      <c r="D272" s="47" t="s">
        <v>18</v>
      </c>
      <c r="E272" s="85">
        <f>2000000</f>
        <v>2000000</v>
      </c>
    </row>
    <row r="273" spans="1:9" s="3" customFormat="1" ht="38.25" customHeight="1">
      <c r="A273" s="46" t="s">
        <v>538</v>
      </c>
      <c r="B273" s="47" t="s">
        <v>62</v>
      </c>
      <c r="C273" s="47" t="s">
        <v>539</v>
      </c>
      <c r="D273" s="47" t="s">
        <v>6</v>
      </c>
      <c r="E273" s="85">
        <f>E274</f>
        <v>3451000</v>
      </c>
    </row>
    <row r="274" spans="1:9" s="3" customFormat="1" ht="38.25" customHeight="1">
      <c r="A274" s="46" t="s">
        <v>15</v>
      </c>
      <c r="B274" s="47" t="s">
        <v>62</v>
      </c>
      <c r="C274" s="47" t="s">
        <v>539</v>
      </c>
      <c r="D274" s="47" t="s">
        <v>16</v>
      </c>
      <c r="E274" s="85">
        <f>E275</f>
        <v>3451000</v>
      </c>
      <c r="H274" s="3" t="s">
        <v>51</v>
      </c>
    </row>
    <row r="275" spans="1:9" s="3" customFormat="1" ht="38.25" customHeight="1">
      <c r="A275" s="46" t="s">
        <v>17</v>
      </c>
      <c r="B275" s="47" t="s">
        <v>62</v>
      </c>
      <c r="C275" s="47" t="s">
        <v>539</v>
      </c>
      <c r="D275" s="47" t="s">
        <v>18</v>
      </c>
      <c r="E275" s="85">
        <f>1500000+1951000</f>
        <v>3451000</v>
      </c>
    </row>
    <row r="276" spans="1:9" s="3" customFormat="1" ht="38.25" customHeight="1">
      <c r="A276" s="46" t="s">
        <v>540</v>
      </c>
      <c r="B276" s="47" t="s">
        <v>62</v>
      </c>
      <c r="C276" s="47" t="s">
        <v>541</v>
      </c>
      <c r="D276" s="47" t="s">
        <v>6</v>
      </c>
      <c r="E276" s="85">
        <f>E277</f>
        <v>3052000</v>
      </c>
    </row>
    <row r="277" spans="1:9" s="3" customFormat="1" ht="38.25" customHeight="1">
      <c r="A277" s="46" t="s">
        <v>15</v>
      </c>
      <c r="B277" s="47" t="s">
        <v>62</v>
      </c>
      <c r="C277" s="47" t="s">
        <v>541</v>
      </c>
      <c r="D277" s="47" t="s">
        <v>16</v>
      </c>
      <c r="E277" s="85">
        <f>E278</f>
        <v>3052000</v>
      </c>
      <c r="I277" s="3" t="s">
        <v>51</v>
      </c>
    </row>
    <row r="278" spans="1:9" s="3" customFormat="1" ht="18.75" customHeight="1">
      <c r="A278" s="46" t="s">
        <v>17</v>
      </c>
      <c r="B278" s="47" t="s">
        <v>62</v>
      </c>
      <c r="C278" s="47" t="s">
        <v>541</v>
      </c>
      <c r="D278" s="47" t="s">
        <v>18</v>
      </c>
      <c r="E278" s="85">
        <f>2500000+552000</f>
        <v>3052000</v>
      </c>
    </row>
    <row r="279" spans="1:9" s="3" customFormat="1" ht="54">
      <c r="A279" s="79" t="s">
        <v>542</v>
      </c>
      <c r="B279" s="62" t="s">
        <v>62</v>
      </c>
      <c r="C279" s="62" t="s">
        <v>543</v>
      </c>
      <c r="D279" s="62" t="s">
        <v>6</v>
      </c>
      <c r="E279" s="85">
        <f>E280+E285</f>
        <v>16418266.550000001</v>
      </c>
    </row>
    <row r="280" spans="1:9" s="3" customFormat="1" ht="54">
      <c r="A280" s="79" t="s">
        <v>584</v>
      </c>
      <c r="B280" s="62" t="s">
        <v>62</v>
      </c>
      <c r="C280" s="62" t="s">
        <v>585</v>
      </c>
      <c r="D280" s="62" t="s">
        <v>6</v>
      </c>
      <c r="E280" s="85">
        <f>E281</f>
        <v>7115762.04</v>
      </c>
    </row>
    <row r="281" spans="1:9" s="3" customFormat="1" ht="23.25" customHeight="1">
      <c r="A281" s="46" t="s">
        <v>583</v>
      </c>
      <c r="B281" s="47" t="s">
        <v>62</v>
      </c>
      <c r="C281" s="47" t="s">
        <v>586</v>
      </c>
      <c r="D281" s="47" t="s">
        <v>6</v>
      </c>
      <c r="E281" s="85">
        <f>E282</f>
        <v>7115762.04</v>
      </c>
    </row>
    <row r="282" spans="1:9" s="3" customFormat="1" ht="36">
      <c r="A282" s="46" t="s">
        <v>582</v>
      </c>
      <c r="B282" s="47" t="s">
        <v>62</v>
      </c>
      <c r="C282" s="47" t="s">
        <v>587</v>
      </c>
      <c r="D282" s="47" t="s">
        <v>6</v>
      </c>
      <c r="E282" s="85">
        <f>E283</f>
        <v>7115762.04</v>
      </c>
    </row>
    <row r="283" spans="1:9" s="3" customFormat="1" ht="36">
      <c r="A283" s="46" t="s">
        <v>15</v>
      </c>
      <c r="B283" s="47" t="s">
        <v>62</v>
      </c>
      <c r="C283" s="47" t="s">
        <v>587</v>
      </c>
      <c r="D283" s="47" t="s">
        <v>16</v>
      </c>
      <c r="E283" s="85">
        <f>E284</f>
        <v>7115762.04</v>
      </c>
    </row>
    <row r="284" spans="1:9" s="3" customFormat="1" ht="36">
      <c r="A284" s="46" t="s">
        <v>17</v>
      </c>
      <c r="B284" s="47" t="s">
        <v>62</v>
      </c>
      <c r="C284" s="47" t="s">
        <v>587</v>
      </c>
      <c r="D284" s="47" t="s">
        <v>18</v>
      </c>
      <c r="E284" s="85">
        <v>7115762.04</v>
      </c>
    </row>
    <row r="285" spans="1:9" s="3" customFormat="1" ht="36">
      <c r="A285" s="149" t="s">
        <v>588</v>
      </c>
      <c r="B285" s="47" t="s">
        <v>62</v>
      </c>
      <c r="C285" s="62" t="s">
        <v>590</v>
      </c>
      <c r="D285" s="62" t="s">
        <v>6</v>
      </c>
      <c r="E285" s="85">
        <f>E286</f>
        <v>9302504.5099999998</v>
      </c>
    </row>
    <row r="286" spans="1:9" s="3" customFormat="1" ht="36">
      <c r="A286" s="149" t="s">
        <v>589</v>
      </c>
      <c r="B286" s="47" t="s">
        <v>62</v>
      </c>
      <c r="C286" s="62" t="s">
        <v>591</v>
      </c>
      <c r="D286" s="62" t="s">
        <v>6</v>
      </c>
      <c r="E286" s="85">
        <f>E287+E290+E293</f>
        <v>9302504.5099999998</v>
      </c>
    </row>
    <row r="287" spans="1:9" s="3" customFormat="1" ht="58.5" customHeight="1">
      <c r="A287" s="48" t="s">
        <v>599</v>
      </c>
      <c r="B287" s="47" t="s">
        <v>62</v>
      </c>
      <c r="C287" s="47" t="s">
        <v>611</v>
      </c>
      <c r="D287" s="47" t="s">
        <v>6</v>
      </c>
      <c r="E287" s="85">
        <f>E288</f>
        <v>6501429.3700000001</v>
      </c>
    </row>
    <row r="288" spans="1:9" s="3" customFormat="1" ht="36">
      <c r="A288" s="46" t="s">
        <v>15</v>
      </c>
      <c r="B288" s="47" t="s">
        <v>62</v>
      </c>
      <c r="C288" s="47" t="s">
        <v>611</v>
      </c>
      <c r="D288" s="47" t="s">
        <v>16</v>
      </c>
      <c r="E288" s="85">
        <f>E289</f>
        <v>6501429.3700000001</v>
      </c>
    </row>
    <row r="289" spans="1:5" s="3" customFormat="1" ht="36">
      <c r="A289" s="46" t="s">
        <v>17</v>
      </c>
      <c r="B289" s="47" t="s">
        <v>62</v>
      </c>
      <c r="C289" s="47" t="s">
        <v>611</v>
      </c>
      <c r="D289" s="47" t="s">
        <v>18</v>
      </c>
      <c r="E289" s="85">
        <v>6501429.3700000001</v>
      </c>
    </row>
    <row r="290" spans="1:5" s="3" customFormat="1" ht="54">
      <c r="A290" s="48" t="s">
        <v>593</v>
      </c>
      <c r="B290" s="47" t="s">
        <v>62</v>
      </c>
      <c r="C290" s="47" t="s">
        <v>592</v>
      </c>
      <c r="D290" s="47" t="s">
        <v>6</v>
      </c>
      <c r="E290" s="85">
        <f>E291</f>
        <v>201075.14</v>
      </c>
    </row>
    <row r="291" spans="1:5" s="3" customFormat="1" ht="36">
      <c r="A291" s="46" t="s">
        <v>15</v>
      </c>
      <c r="B291" s="47" t="s">
        <v>62</v>
      </c>
      <c r="C291" s="47" t="s">
        <v>592</v>
      </c>
      <c r="D291" s="47" t="s">
        <v>16</v>
      </c>
      <c r="E291" s="85">
        <f>E292</f>
        <v>201075.14</v>
      </c>
    </row>
    <row r="292" spans="1:5" s="3" customFormat="1" ht="36">
      <c r="A292" s="46" t="s">
        <v>17</v>
      </c>
      <c r="B292" s="47" t="s">
        <v>62</v>
      </c>
      <c r="C292" s="47" t="s">
        <v>592</v>
      </c>
      <c r="D292" s="47" t="s">
        <v>18</v>
      </c>
      <c r="E292" s="85">
        <v>201075.14</v>
      </c>
    </row>
    <row r="293" spans="1:5" s="3" customFormat="1" ht="36">
      <c r="A293" s="46" t="s">
        <v>708</v>
      </c>
      <c r="B293" s="47" t="s">
        <v>62</v>
      </c>
      <c r="C293" s="47" t="s">
        <v>707</v>
      </c>
      <c r="D293" s="47" t="s">
        <v>6</v>
      </c>
      <c r="E293" s="85">
        <f>E294</f>
        <v>2600000</v>
      </c>
    </row>
    <row r="294" spans="1:5" s="3" customFormat="1" ht="36">
      <c r="A294" s="46" t="s">
        <v>15</v>
      </c>
      <c r="B294" s="47" t="s">
        <v>62</v>
      </c>
      <c r="C294" s="47" t="s">
        <v>707</v>
      </c>
      <c r="D294" s="47" t="s">
        <v>16</v>
      </c>
      <c r="E294" s="85">
        <f>E295</f>
        <v>2600000</v>
      </c>
    </row>
    <row r="295" spans="1:5" s="3" customFormat="1" ht="36">
      <c r="A295" s="46" t="s">
        <v>17</v>
      </c>
      <c r="B295" s="47" t="s">
        <v>62</v>
      </c>
      <c r="C295" s="47" t="s">
        <v>707</v>
      </c>
      <c r="D295" s="47" t="s">
        <v>18</v>
      </c>
      <c r="E295" s="85">
        <f>2000000+600000</f>
        <v>2600000</v>
      </c>
    </row>
    <row r="296" spans="1:5" s="3" customFormat="1">
      <c r="A296" s="46" t="s">
        <v>295</v>
      </c>
      <c r="B296" s="47" t="s">
        <v>296</v>
      </c>
      <c r="C296" s="47" t="s">
        <v>126</v>
      </c>
      <c r="D296" s="47" t="s">
        <v>6</v>
      </c>
      <c r="E296" s="85">
        <f>E297</f>
        <v>494057.68</v>
      </c>
    </row>
    <row r="297" spans="1:5" s="3" customFormat="1" ht="54">
      <c r="A297" s="79" t="s">
        <v>433</v>
      </c>
      <c r="B297" s="62" t="s">
        <v>296</v>
      </c>
      <c r="C297" s="62" t="s">
        <v>134</v>
      </c>
      <c r="D297" s="62" t="s">
        <v>6</v>
      </c>
      <c r="E297" s="85">
        <f>E298</f>
        <v>494057.68</v>
      </c>
    </row>
    <row r="298" spans="1:5" s="3" customFormat="1" ht="36">
      <c r="A298" s="46" t="s">
        <v>361</v>
      </c>
      <c r="B298" s="47" t="s">
        <v>296</v>
      </c>
      <c r="C298" s="47" t="s">
        <v>355</v>
      </c>
      <c r="D298" s="47" t="s">
        <v>6</v>
      </c>
      <c r="E298" s="85">
        <f>E299+E302</f>
        <v>494057.68</v>
      </c>
    </row>
    <row r="299" spans="1:5" s="3" customFormat="1" ht="36">
      <c r="A299" s="29" t="s">
        <v>597</v>
      </c>
      <c r="B299" s="47" t="s">
        <v>296</v>
      </c>
      <c r="C299" s="47" t="s">
        <v>612</v>
      </c>
      <c r="D299" s="47" t="s">
        <v>6</v>
      </c>
      <c r="E299" s="85">
        <f>E300</f>
        <v>344057.68</v>
      </c>
    </row>
    <row r="300" spans="1:5" s="3" customFormat="1">
      <c r="A300" s="46" t="s">
        <v>19</v>
      </c>
      <c r="B300" s="47" t="s">
        <v>296</v>
      </c>
      <c r="C300" s="47" t="s">
        <v>612</v>
      </c>
      <c r="D300" s="47" t="s">
        <v>20</v>
      </c>
      <c r="E300" s="85">
        <f>E301</f>
        <v>344057.68</v>
      </c>
    </row>
    <row r="301" spans="1:5" s="3" customFormat="1" ht="36">
      <c r="A301" s="46" t="s">
        <v>47</v>
      </c>
      <c r="B301" s="47" t="s">
        <v>296</v>
      </c>
      <c r="C301" s="47" t="s">
        <v>612</v>
      </c>
      <c r="D301" s="47" t="s">
        <v>48</v>
      </c>
      <c r="E301" s="85">
        <v>344057.68</v>
      </c>
    </row>
    <row r="302" spans="1:5" s="3" customFormat="1" ht="36">
      <c r="A302" s="46" t="s">
        <v>309</v>
      </c>
      <c r="B302" s="47" t="s">
        <v>296</v>
      </c>
      <c r="C302" s="47" t="s">
        <v>362</v>
      </c>
      <c r="D302" s="47" t="s">
        <v>6</v>
      </c>
      <c r="E302" s="85">
        <f>E303</f>
        <v>150000</v>
      </c>
    </row>
    <row r="303" spans="1:5" s="3" customFormat="1">
      <c r="A303" s="46" t="s">
        <v>19</v>
      </c>
      <c r="B303" s="47" t="s">
        <v>296</v>
      </c>
      <c r="C303" s="47" t="s">
        <v>362</v>
      </c>
      <c r="D303" s="47" t="s">
        <v>20</v>
      </c>
      <c r="E303" s="85">
        <f>E304</f>
        <v>150000</v>
      </c>
    </row>
    <row r="304" spans="1:5" s="3" customFormat="1" ht="39" customHeight="1">
      <c r="A304" s="46" t="s">
        <v>47</v>
      </c>
      <c r="B304" s="47" t="s">
        <v>296</v>
      </c>
      <c r="C304" s="47" t="s">
        <v>362</v>
      </c>
      <c r="D304" s="47" t="s">
        <v>48</v>
      </c>
      <c r="E304" s="85">
        <f>150000</f>
        <v>150000</v>
      </c>
    </row>
    <row r="305" spans="1:5" s="3" customFormat="1">
      <c r="A305" s="46" t="s">
        <v>64</v>
      </c>
      <c r="B305" s="45" t="s">
        <v>65</v>
      </c>
      <c r="C305" s="45" t="s">
        <v>126</v>
      </c>
      <c r="D305" s="45" t="s">
        <v>6</v>
      </c>
      <c r="E305" s="89">
        <f>E306</f>
        <v>515000</v>
      </c>
    </row>
    <row r="306" spans="1:5" outlineLevel="1">
      <c r="A306" s="46" t="s">
        <v>66</v>
      </c>
      <c r="B306" s="47" t="s">
        <v>67</v>
      </c>
      <c r="C306" s="47" t="s">
        <v>126</v>
      </c>
      <c r="D306" s="47" t="s">
        <v>6</v>
      </c>
      <c r="E306" s="85">
        <f>E307+E316</f>
        <v>515000</v>
      </c>
    </row>
    <row r="307" spans="1:5" ht="36" outlineLevel="2">
      <c r="A307" s="79" t="s">
        <v>363</v>
      </c>
      <c r="B307" s="62" t="s">
        <v>67</v>
      </c>
      <c r="C307" s="62" t="s">
        <v>135</v>
      </c>
      <c r="D307" s="62" t="s">
        <v>6</v>
      </c>
      <c r="E307" s="85">
        <f>E308+E312</f>
        <v>470000</v>
      </c>
    </row>
    <row r="308" spans="1:5" ht="39" customHeight="1" outlineLevel="2">
      <c r="A308" s="46" t="s">
        <v>364</v>
      </c>
      <c r="B308" s="47" t="s">
        <v>67</v>
      </c>
      <c r="C308" s="47" t="s">
        <v>399</v>
      </c>
      <c r="D308" s="47" t="s">
        <v>6</v>
      </c>
      <c r="E308" s="85">
        <f>E309</f>
        <v>440000</v>
      </c>
    </row>
    <row r="309" spans="1:5" ht="20.25" customHeight="1" outlineLevel="4">
      <c r="A309" s="46" t="s">
        <v>245</v>
      </c>
      <c r="B309" s="47" t="s">
        <v>67</v>
      </c>
      <c r="C309" s="47" t="s">
        <v>366</v>
      </c>
      <c r="D309" s="47" t="s">
        <v>6</v>
      </c>
      <c r="E309" s="85">
        <f>E310</f>
        <v>440000</v>
      </c>
    </row>
    <row r="310" spans="1:5" ht="16.5" customHeight="1" outlineLevel="5">
      <c r="A310" s="46" t="s">
        <v>15</v>
      </c>
      <c r="B310" s="47" t="s">
        <v>67</v>
      </c>
      <c r="C310" s="47" t="s">
        <v>366</v>
      </c>
      <c r="D310" s="47" t="s">
        <v>16</v>
      </c>
      <c r="E310" s="85">
        <f>E311</f>
        <v>440000</v>
      </c>
    </row>
    <row r="311" spans="1:5" ht="19.5" customHeight="1" outlineLevel="6">
      <c r="A311" s="46" t="s">
        <v>17</v>
      </c>
      <c r="B311" s="47" t="s">
        <v>67</v>
      </c>
      <c r="C311" s="47" t="s">
        <v>366</v>
      </c>
      <c r="D311" s="47" t="s">
        <v>18</v>
      </c>
      <c r="E311" s="85">
        <v>440000</v>
      </c>
    </row>
    <row r="312" spans="1:5" ht="21.75" customHeight="1" outlineLevel="4">
      <c r="A312" s="46" t="s">
        <v>367</v>
      </c>
      <c r="B312" s="47" t="s">
        <v>67</v>
      </c>
      <c r="C312" s="47" t="s">
        <v>247</v>
      </c>
      <c r="D312" s="47" t="s">
        <v>6</v>
      </c>
      <c r="E312" s="85">
        <f>E313</f>
        <v>30000</v>
      </c>
    </row>
    <row r="313" spans="1:5" outlineLevel="5">
      <c r="A313" s="46" t="s">
        <v>68</v>
      </c>
      <c r="B313" s="47" t="s">
        <v>67</v>
      </c>
      <c r="C313" s="47" t="s">
        <v>246</v>
      </c>
      <c r="D313" s="47" t="s">
        <v>6</v>
      </c>
      <c r="E313" s="85">
        <f>E314</f>
        <v>30000</v>
      </c>
    </row>
    <row r="314" spans="1:5" ht="16.5" customHeight="1" outlineLevel="6">
      <c r="A314" s="46" t="s">
        <v>15</v>
      </c>
      <c r="B314" s="47" t="s">
        <v>67</v>
      </c>
      <c r="C314" s="47" t="s">
        <v>246</v>
      </c>
      <c r="D314" s="47" t="s">
        <v>16</v>
      </c>
      <c r="E314" s="85">
        <f>E315</f>
        <v>30000</v>
      </c>
    </row>
    <row r="315" spans="1:5" ht="21" customHeight="1" outlineLevel="6">
      <c r="A315" s="46" t="s">
        <v>17</v>
      </c>
      <c r="B315" s="47" t="s">
        <v>67</v>
      </c>
      <c r="C315" s="47" t="s">
        <v>246</v>
      </c>
      <c r="D315" s="47" t="s">
        <v>18</v>
      </c>
      <c r="E315" s="85">
        <f>30000</f>
        <v>30000</v>
      </c>
    </row>
    <row r="316" spans="1:5" ht="72" outlineLevel="6">
      <c r="A316" s="79" t="s">
        <v>443</v>
      </c>
      <c r="B316" s="62" t="s">
        <v>67</v>
      </c>
      <c r="C316" s="62" t="s">
        <v>368</v>
      </c>
      <c r="D316" s="62" t="s">
        <v>6</v>
      </c>
      <c r="E316" s="85">
        <f>E317</f>
        <v>45000</v>
      </c>
    </row>
    <row r="317" spans="1:5" ht="17.25" customHeight="1" outlineLevel="6">
      <c r="A317" s="46" t="s">
        <v>369</v>
      </c>
      <c r="B317" s="47" t="s">
        <v>67</v>
      </c>
      <c r="C317" s="47" t="s">
        <v>370</v>
      </c>
      <c r="D317" s="47" t="s">
        <v>6</v>
      </c>
      <c r="E317" s="85">
        <f>E318</f>
        <v>45000</v>
      </c>
    </row>
    <row r="318" spans="1:5" outlineLevel="6">
      <c r="A318" s="46" t="s">
        <v>371</v>
      </c>
      <c r="B318" s="47" t="s">
        <v>67</v>
      </c>
      <c r="C318" s="47" t="s">
        <v>372</v>
      </c>
      <c r="D318" s="47" t="s">
        <v>6</v>
      </c>
      <c r="E318" s="85">
        <f>E319</f>
        <v>45000</v>
      </c>
    </row>
    <row r="319" spans="1:5" ht="18" customHeight="1" outlineLevel="6">
      <c r="A319" s="46" t="s">
        <v>15</v>
      </c>
      <c r="B319" s="47" t="s">
        <v>67</v>
      </c>
      <c r="C319" s="47" t="s">
        <v>372</v>
      </c>
      <c r="D319" s="47" t="s">
        <v>16</v>
      </c>
      <c r="E319" s="85">
        <f>E320</f>
        <v>45000</v>
      </c>
    </row>
    <row r="320" spans="1:5" ht="21.75" customHeight="1" outlineLevel="6">
      <c r="A320" s="46" t="s">
        <v>17</v>
      </c>
      <c r="B320" s="47" t="s">
        <v>67</v>
      </c>
      <c r="C320" s="47" t="s">
        <v>372</v>
      </c>
      <c r="D320" s="47" t="s">
        <v>18</v>
      </c>
      <c r="E320" s="85">
        <f>45000</f>
        <v>45000</v>
      </c>
    </row>
    <row r="321" spans="1:5" s="3" customFormat="1">
      <c r="A321" s="46" t="s">
        <v>69</v>
      </c>
      <c r="B321" s="45" t="s">
        <v>70</v>
      </c>
      <c r="C321" s="45" t="s">
        <v>126</v>
      </c>
      <c r="D321" s="45" t="s">
        <v>6</v>
      </c>
      <c r="E321" s="89">
        <f>E322+E358+E395+E422+E441</f>
        <v>583499732.99000001</v>
      </c>
    </row>
    <row r="322" spans="1:5" outlineLevel="1">
      <c r="A322" s="46" t="s">
        <v>110</v>
      </c>
      <c r="B322" s="47" t="s">
        <v>111</v>
      </c>
      <c r="C322" s="47" t="s">
        <v>126</v>
      </c>
      <c r="D322" s="47" t="s">
        <v>6</v>
      </c>
      <c r="E322" s="85">
        <f>E323</f>
        <v>150580092.75999999</v>
      </c>
    </row>
    <row r="323" spans="1:5" ht="36" outlineLevel="2">
      <c r="A323" s="79" t="s">
        <v>402</v>
      </c>
      <c r="B323" s="62" t="s">
        <v>111</v>
      </c>
      <c r="C323" s="62" t="s">
        <v>138</v>
      </c>
      <c r="D323" s="62" t="s">
        <v>6</v>
      </c>
      <c r="E323" s="85">
        <f>E324</f>
        <v>150580092.75999999</v>
      </c>
    </row>
    <row r="324" spans="1:5" ht="36" outlineLevel="3">
      <c r="A324" s="46" t="s">
        <v>403</v>
      </c>
      <c r="B324" s="47" t="s">
        <v>111</v>
      </c>
      <c r="C324" s="47" t="s">
        <v>139</v>
      </c>
      <c r="D324" s="47" t="s">
        <v>6</v>
      </c>
      <c r="E324" s="85">
        <f>E325+E332+E354</f>
        <v>150580092.75999999</v>
      </c>
    </row>
    <row r="325" spans="1:5" ht="36" outlineLevel="4">
      <c r="A325" s="49" t="s">
        <v>202</v>
      </c>
      <c r="B325" s="47" t="s">
        <v>111</v>
      </c>
      <c r="C325" s="47" t="s">
        <v>220</v>
      </c>
      <c r="D325" s="47" t="s">
        <v>6</v>
      </c>
      <c r="E325" s="85">
        <f>E326+E329</f>
        <v>118258769</v>
      </c>
    </row>
    <row r="326" spans="1:5" ht="38.25" customHeight="1" outlineLevel="5">
      <c r="A326" s="46" t="s">
        <v>113</v>
      </c>
      <c r="B326" s="47" t="s">
        <v>111</v>
      </c>
      <c r="C326" s="47" t="s">
        <v>144</v>
      </c>
      <c r="D326" s="47" t="s">
        <v>6</v>
      </c>
      <c r="E326" s="85">
        <f>E327</f>
        <v>40648900</v>
      </c>
    </row>
    <row r="327" spans="1:5" ht="36" outlineLevel="6">
      <c r="A327" s="46" t="s">
        <v>37</v>
      </c>
      <c r="B327" s="47" t="s">
        <v>111</v>
      </c>
      <c r="C327" s="47" t="s">
        <v>144</v>
      </c>
      <c r="D327" s="47" t="s">
        <v>38</v>
      </c>
      <c r="E327" s="85">
        <f>E328</f>
        <v>40648900</v>
      </c>
    </row>
    <row r="328" spans="1:5" outlineLevel="4">
      <c r="A328" s="46" t="s">
        <v>74</v>
      </c>
      <c r="B328" s="47" t="s">
        <v>111</v>
      </c>
      <c r="C328" s="47" t="s">
        <v>144</v>
      </c>
      <c r="D328" s="47" t="s">
        <v>75</v>
      </c>
      <c r="E328" s="85">
        <f>36848594.88+3800305.12</f>
        <v>40648900</v>
      </c>
    </row>
    <row r="329" spans="1:5" ht="57.75" customHeight="1" outlineLevel="5">
      <c r="A329" s="49" t="s">
        <v>404</v>
      </c>
      <c r="B329" s="47" t="s">
        <v>111</v>
      </c>
      <c r="C329" s="47" t="s">
        <v>145</v>
      </c>
      <c r="D329" s="47" t="s">
        <v>6</v>
      </c>
      <c r="E329" s="85">
        <f>E330</f>
        <v>77609869</v>
      </c>
    </row>
    <row r="330" spans="1:5" ht="36" outlineLevel="6">
      <c r="A330" s="46" t="s">
        <v>37</v>
      </c>
      <c r="B330" s="47" t="s">
        <v>111</v>
      </c>
      <c r="C330" s="47" t="s">
        <v>145</v>
      </c>
      <c r="D330" s="47" t="s">
        <v>38</v>
      </c>
      <c r="E330" s="85">
        <f>E331</f>
        <v>77609869</v>
      </c>
    </row>
    <row r="331" spans="1:5" outlineLevel="3">
      <c r="A331" s="46" t="s">
        <v>74</v>
      </c>
      <c r="B331" s="47" t="s">
        <v>111</v>
      </c>
      <c r="C331" s="47" t="s">
        <v>145</v>
      </c>
      <c r="D331" s="47" t="s">
        <v>75</v>
      </c>
      <c r="E331" s="85">
        <v>77609869</v>
      </c>
    </row>
    <row r="332" spans="1:5" ht="18" customHeight="1" outlineLevel="3">
      <c r="A332" s="49" t="s">
        <v>203</v>
      </c>
      <c r="B332" s="47" t="s">
        <v>111</v>
      </c>
      <c r="C332" s="47" t="s">
        <v>222</v>
      </c>
      <c r="D332" s="47" t="s">
        <v>6</v>
      </c>
      <c r="E332" s="85">
        <f>E348+E333+E339+E342+E345+E336+E351</f>
        <v>808699.7</v>
      </c>
    </row>
    <row r="333" spans="1:5" ht="20.25" customHeight="1" outlineLevel="6">
      <c r="A333" s="46" t="s">
        <v>283</v>
      </c>
      <c r="B333" s="47" t="s">
        <v>111</v>
      </c>
      <c r="C333" s="47" t="s">
        <v>284</v>
      </c>
      <c r="D333" s="47" t="s">
        <v>6</v>
      </c>
      <c r="E333" s="85">
        <f>E334</f>
        <v>97500</v>
      </c>
    </row>
    <row r="334" spans="1:5" ht="36" outlineLevel="6">
      <c r="A334" s="46" t="s">
        <v>37</v>
      </c>
      <c r="B334" s="47" t="s">
        <v>111</v>
      </c>
      <c r="C334" s="47" t="s">
        <v>284</v>
      </c>
      <c r="D334" s="47" t="s">
        <v>38</v>
      </c>
      <c r="E334" s="85">
        <f>E335</f>
        <v>97500</v>
      </c>
    </row>
    <row r="335" spans="1:5" outlineLevel="6">
      <c r="A335" s="46" t="s">
        <v>74</v>
      </c>
      <c r="B335" s="47" t="s">
        <v>111</v>
      </c>
      <c r="C335" s="47" t="s">
        <v>284</v>
      </c>
      <c r="D335" s="47" t="s">
        <v>75</v>
      </c>
      <c r="E335" s="85">
        <f>97500</f>
        <v>97500</v>
      </c>
    </row>
    <row r="336" spans="1:5" outlineLevel="6">
      <c r="A336" s="46" t="s">
        <v>269</v>
      </c>
      <c r="B336" s="47" t="s">
        <v>111</v>
      </c>
      <c r="C336" s="47" t="s">
        <v>285</v>
      </c>
      <c r="D336" s="47" t="s">
        <v>6</v>
      </c>
      <c r="E336" s="85">
        <f>E337</f>
        <v>45000</v>
      </c>
    </row>
    <row r="337" spans="1:5" ht="36" outlineLevel="6">
      <c r="A337" s="46" t="s">
        <v>37</v>
      </c>
      <c r="B337" s="47" t="s">
        <v>111</v>
      </c>
      <c r="C337" s="47" t="s">
        <v>285</v>
      </c>
      <c r="D337" s="47" t="s">
        <v>38</v>
      </c>
      <c r="E337" s="85">
        <f>E338</f>
        <v>45000</v>
      </c>
    </row>
    <row r="338" spans="1:5" outlineLevel="6">
      <c r="A338" s="46" t="s">
        <v>74</v>
      </c>
      <c r="B338" s="47" t="s">
        <v>111</v>
      </c>
      <c r="C338" s="47" t="s">
        <v>285</v>
      </c>
      <c r="D338" s="47" t="s">
        <v>75</v>
      </c>
      <c r="E338" s="85">
        <f>45000</f>
        <v>45000</v>
      </c>
    </row>
    <row r="339" spans="1:5" outlineLevel="6">
      <c r="A339" s="46" t="s">
        <v>314</v>
      </c>
      <c r="B339" s="47" t="s">
        <v>111</v>
      </c>
      <c r="C339" s="47" t="s">
        <v>559</v>
      </c>
      <c r="D339" s="47" t="s">
        <v>6</v>
      </c>
      <c r="E339" s="85">
        <f>E340</f>
        <v>70000</v>
      </c>
    </row>
    <row r="340" spans="1:5" ht="36" outlineLevel="6">
      <c r="A340" s="46" t="s">
        <v>37</v>
      </c>
      <c r="B340" s="47" t="s">
        <v>111</v>
      </c>
      <c r="C340" s="47" t="s">
        <v>559</v>
      </c>
      <c r="D340" s="47" t="s">
        <v>38</v>
      </c>
      <c r="E340" s="85">
        <f>E341</f>
        <v>70000</v>
      </c>
    </row>
    <row r="341" spans="1:5" outlineLevel="6">
      <c r="A341" s="46" t="s">
        <v>74</v>
      </c>
      <c r="B341" s="47" t="s">
        <v>111</v>
      </c>
      <c r="C341" s="47" t="s">
        <v>559</v>
      </c>
      <c r="D341" s="47" t="s">
        <v>75</v>
      </c>
      <c r="E341" s="85">
        <f>70000</f>
        <v>70000</v>
      </c>
    </row>
    <row r="342" spans="1:5" ht="36" outlineLevel="6">
      <c r="A342" s="80" t="s">
        <v>478</v>
      </c>
      <c r="B342" s="47" t="s">
        <v>111</v>
      </c>
      <c r="C342" s="47" t="s">
        <v>479</v>
      </c>
      <c r="D342" s="47" t="s">
        <v>6</v>
      </c>
      <c r="E342" s="85">
        <f>E343</f>
        <v>100000</v>
      </c>
    </row>
    <row r="343" spans="1:5" ht="36" outlineLevel="6">
      <c r="A343" s="46" t="s">
        <v>37</v>
      </c>
      <c r="B343" s="47" t="s">
        <v>111</v>
      </c>
      <c r="C343" s="47" t="s">
        <v>479</v>
      </c>
      <c r="D343" s="47" t="s">
        <v>38</v>
      </c>
      <c r="E343" s="85">
        <f>E344</f>
        <v>100000</v>
      </c>
    </row>
    <row r="344" spans="1:5" outlineLevel="6">
      <c r="A344" s="46" t="s">
        <v>74</v>
      </c>
      <c r="B344" s="47" t="s">
        <v>111</v>
      </c>
      <c r="C344" s="47" t="s">
        <v>479</v>
      </c>
      <c r="D344" s="47" t="s">
        <v>75</v>
      </c>
      <c r="E344" s="85">
        <f>100000</f>
        <v>100000</v>
      </c>
    </row>
    <row r="345" spans="1:5" ht="72" outlineLevel="6">
      <c r="A345" s="29" t="s">
        <v>613</v>
      </c>
      <c r="B345" s="47" t="s">
        <v>111</v>
      </c>
      <c r="C345" s="47" t="s">
        <v>614</v>
      </c>
      <c r="D345" s="47" t="s">
        <v>6</v>
      </c>
      <c r="E345" s="85">
        <f>E346</f>
        <v>398999.7</v>
      </c>
    </row>
    <row r="346" spans="1:5" ht="36" outlineLevel="6">
      <c r="A346" s="46" t="s">
        <v>37</v>
      </c>
      <c r="B346" s="47" t="s">
        <v>111</v>
      </c>
      <c r="C346" s="47" t="s">
        <v>614</v>
      </c>
      <c r="D346" s="47" t="s">
        <v>38</v>
      </c>
      <c r="E346" s="85">
        <f>E347</f>
        <v>398999.7</v>
      </c>
    </row>
    <row r="347" spans="1:5" ht="18" customHeight="1" outlineLevel="6">
      <c r="A347" s="46" t="s">
        <v>74</v>
      </c>
      <c r="B347" s="47" t="s">
        <v>111</v>
      </c>
      <c r="C347" s="47" t="s">
        <v>614</v>
      </c>
      <c r="D347" s="47" t="s">
        <v>75</v>
      </c>
      <c r="E347" s="85">
        <v>398999.7</v>
      </c>
    </row>
    <row r="348" spans="1:5" ht="58.5" hidden="1" customHeight="1" outlineLevel="3">
      <c r="A348" s="29" t="s">
        <v>299</v>
      </c>
      <c r="B348" s="47" t="s">
        <v>111</v>
      </c>
      <c r="C348" s="47" t="s">
        <v>300</v>
      </c>
      <c r="D348" s="47" t="s">
        <v>6</v>
      </c>
      <c r="E348" s="85">
        <f>E349</f>
        <v>0</v>
      </c>
    </row>
    <row r="349" spans="1:5" ht="36" hidden="1" outlineLevel="3">
      <c r="A349" s="46" t="s">
        <v>265</v>
      </c>
      <c r="B349" s="47" t="s">
        <v>111</v>
      </c>
      <c r="C349" s="47" t="s">
        <v>300</v>
      </c>
      <c r="D349" s="47" t="s">
        <v>266</v>
      </c>
      <c r="E349" s="85">
        <f>E350</f>
        <v>0</v>
      </c>
    </row>
    <row r="350" spans="1:5" hidden="1" outlineLevel="3">
      <c r="A350" s="46" t="s">
        <v>267</v>
      </c>
      <c r="B350" s="47" t="s">
        <v>111</v>
      </c>
      <c r="C350" s="47" t="s">
        <v>300</v>
      </c>
      <c r="D350" s="47" t="s">
        <v>268</v>
      </c>
      <c r="E350" s="85">
        <v>0</v>
      </c>
    </row>
    <row r="351" spans="1:5" ht="54" outlineLevel="3">
      <c r="A351" s="46" t="s">
        <v>458</v>
      </c>
      <c r="B351" s="47" t="s">
        <v>111</v>
      </c>
      <c r="C351" s="47" t="s">
        <v>459</v>
      </c>
      <c r="D351" s="47" t="s">
        <v>6</v>
      </c>
      <c r="E351" s="85">
        <f>E352</f>
        <v>97200</v>
      </c>
    </row>
    <row r="352" spans="1:5" ht="36" outlineLevel="3">
      <c r="A352" s="46" t="s">
        <v>37</v>
      </c>
      <c r="B352" s="47" t="s">
        <v>111</v>
      </c>
      <c r="C352" s="47" t="s">
        <v>459</v>
      </c>
      <c r="D352" s="47" t="s">
        <v>38</v>
      </c>
      <c r="E352" s="85">
        <f>E353</f>
        <v>97200</v>
      </c>
    </row>
    <row r="353" spans="1:5" outlineLevel="3">
      <c r="A353" s="46" t="s">
        <v>74</v>
      </c>
      <c r="B353" s="47" t="s">
        <v>111</v>
      </c>
      <c r="C353" s="47" t="s">
        <v>459</v>
      </c>
      <c r="D353" s="47" t="s">
        <v>75</v>
      </c>
      <c r="E353" s="85">
        <f>97200</f>
        <v>97200</v>
      </c>
    </row>
    <row r="354" spans="1:5" ht="54" outlineLevel="3">
      <c r="A354" s="185" t="s">
        <v>615</v>
      </c>
      <c r="B354" s="47" t="s">
        <v>111</v>
      </c>
      <c r="C354" s="47" t="s">
        <v>616</v>
      </c>
      <c r="D354" s="47" t="s">
        <v>6</v>
      </c>
      <c r="E354" s="85">
        <f>E355</f>
        <v>31512624.059999999</v>
      </c>
    </row>
    <row r="355" spans="1:5" ht="90" outlineLevel="3">
      <c r="A355" s="80" t="s">
        <v>596</v>
      </c>
      <c r="B355" s="47" t="s">
        <v>111</v>
      </c>
      <c r="C355" s="47" t="s">
        <v>703</v>
      </c>
      <c r="D355" s="47" t="s">
        <v>6</v>
      </c>
      <c r="E355" s="85">
        <f>E356</f>
        <v>31512624.059999999</v>
      </c>
    </row>
    <row r="356" spans="1:5" ht="36" outlineLevel="3">
      <c r="A356" s="46" t="s">
        <v>265</v>
      </c>
      <c r="B356" s="47" t="s">
        <v>111</v>
      </c>
      <c r="C356" s="47" t="s">
        <v>703</v>
      </c>
      <c r="D356" s="47" t="s">
        <v>266</v>
      </c>
      <c r="E356" s="85">
        <f>E357</f>
        <v>31512624.059999999</v>
      </c>
    </row>
    <row r="357" spans="1:5" outlineLevel="3">
      <c r="A357" s="46" t="s">
        <v>267</v>
      </c>
      <c r="B357" s="47" t="s">
        <v>111</v>
      </c>
      <c r="C357" s="47" t="s">
        <v>703</v>
      </c>
      <c r="D357" s="47" t="s">
        <v>268</v>
      </c>
      <c r="E357" s="85">
        <v>31512624.059999999</v>
      </c>
    </row>
    <row r="358" spans="1:5" outlineLevel="1">
      <c r="A358" s="46" t="s">
        <v>71</v>
      </c>
      <c r="B358" s="47" t="s">
        <v>72</v>
      </c>
      <c r="C358" s="47" t="s">
        <v>126</v>
      </c>
      <c r="D358" s="47" t="s">
        <v>6</v>
      </c>
      <c r="E358" s="85">
        <f>E359</f>
        <v>372758594.19</v>
      </c>
    </row>
    <row r="359" spans="1:5" ht="36" outlineLevel="2">
      <c r="A359" s="79" t="s">
        <v>402</v>
      </c>
      <c r="B359" s="62" t="s">
        <v>72</v>
      </c>
      <c r="C359" s="62" t="s">
        <v>138</v>
      </c>
      <c r="D359" s="62" t="s">
        <v>6</v>
      </c>
      <c r="E359" s="85">
        <f>E360</f>
        <v>372758594.19</v>
      </c>
    </row>
    <row r="360" spans="1:5" ht="36" outlineLevel="3">
      <c r="A360" s="46" t="s">
        <v>406</v>
      </c>
      <c r="B360" s="47" t="s">
        <v>72</v>
      </c>
      <c r="C360" s="47" t="s">
        <v>146</v>
      </c>
      <c r="D360" s="47" t="s">
        <v>6</v>
      </c>
      <c r="E360" s="85">
        <f>E361+E374+E387+E391</f>
        <v>372758594.19</v>
      </c>
    </row>
    <row r="361" spans="1:5" ht="36" outlineLevel="4">
      <c r="A361" s="49" t="s">
        <v>205</v>
      </c>
      <c r="B361" s="47" t="s">
        <v>72</v>
      </c>
      <c r="C361" s="47" t="s">
        <v>223</v>
      </c>
      <c r="D361" s="47" t="s">
        <v>6</v>
      </c>
      <c r="E361" s="85">
        <f>E362+E365+E368+E371</f>
        <v>354227309</v>
      </c>
    </row>
    <row r="362" spans="1:5" ht="54" outlineLevel="4">
      <c r="A362" s="51" t="s">
        <v>617</v>
      </c>
      <c r="B362" s="47" t="s">
        <v>72</v>
      </c>
      <c r="C362" s="47" t="s">
        <v>618</v>
      </c>
      <c r="D362" s="47" t="s">
        <v>6</v>
      </c>
      <c r="E362" s="85">
        <f>E363</f>
        <v>20592000</v>
      </c>
    </row>
    <row r="363" spans="1:5" ht="36" outlineLevel="4">
      <c r="A363" s="46" t="s">
        <v>37</v>
      </c>
      <c r="B363" s="47" t="s">
        <v>72</v>
      </c>
      <c r="C363" s="47" t="s">
        <v>618</v>
      </c>
      <c r="D363" s="47" t="s">
        <v>38</v>
      </c>
      <c r="E363" s="85">
        <f>E364</f>
        <v>20592000</v>
      </c>
    </row>
    <row r="364" spans="1:5" outlineLevel="4">
      <c r="A364" s="46" t="s">
        <v>74</v>
      </c>
      <c r="B364" s="47" t="s">
        <v>72</v>
      </c>
      <c r="C364" s="47" t="s">
        <v>618</v>
      </c>
      <c r="D364" s="47" t="s">
        <v>75</v>
      </c>
      <c r="E364" s="85">
        <v>20592000</v>
      </c>
    </row>
    <row r="365" spans="1:5" ht="40.5" customHeight="1" outlineLevel="5">
      <c r="A365" s="46" t="s">
        <v>114</v>
      </c>
      <c r="B365" s="47" t="s">
        <v>72</v>
      </c>
      <c r="C365" s="47" t="s">
        <v>147</v>
      </c>
      <c r="D365" s="47" t="s">
        <v>6</v>
      </c>
      <c r="E365" s="85">
        <f>E366</f>
        <v>87917300</v>
      </c>
    </row>
    <row r="366" spans="1:5" ht="36" outlineLevel="6">
      <c r="A366" s="46" t="s">
        <v>37</v>
      </c>
      <c r="B366" s="47" t="s">
        <v>72</v>
      </c>
      <c r="C366" s="47" t="s">
        <v>147</v>
      </c>
      <c r="D366" s="47" t="s">
        <v>38</v>
      </c>
      <c r="E366" s="85">
        <f>E367</f>
        <v>87917300</v>
      </c>
    </row>
    <row r="367" spans="1:5" outlineLevel="4">
      <c r="A367" s="46" t="s">
        <v>74</v>
      </c>
      <c r="B367" s="47" t="s">
        <v>72</v>
      </c>
      <c r="C367" s="47" t="s">
        <v>147</v>
      </c>
      <c r="D367" s="47" t="s">
        <v>75</v>
      </c>
      <c r="E367" s="85">
        <v>87917300</v>
      </c>
    </row>
    <row r="368" spans="1:5" ht="75.75" customHeight="1" outlineLevel="5">
      <c r="A368" s="49" t="s">
        <v>407</v>
      </c>
      <c r="B368" s="47" t="s">
        <v>72</v>
      </c>
      <c r="C368" s="47" t="s">
        <v>148</v>
      </c>
      <c r="D368" s="47" t="s">
        <v>6</v>
      </c>
      <c r="E368" s="85">
        <f>E369</f>
        <v>234603409</v>
      </c>
    </row>
    <row r="369" spans="1:5" ht="36" outlineLevel="6">
      <c r="A369" s="46" t="s">
        <v>37</v>
      </c>
      <c r="B369" s="47" t="s">
        <v>72</v>
      </c>
      <c r="C369" s="47" t="s">
        <v>148</v>
      </c>
      <c r="D369" s="47" t="s">
        <v>38</v>
      </c>
      <c r="E369" s="85">
        <f>E370</f>
        <v>234603409</v>
      </c>
    </row>
    <row r="370" spans="1:5" outlineLevel="6">
      <c r="A370" s="46" t="s">
        <v>74</v>
      </c>
      <c r="B370" s="47" t="s">
        <v>72</v>
      </c>
      <c r="C370" s="47" t="s">
        <v>148</v>
      </c>
      <c r="D370" s="47" t="s">
        <v>75</v>
      </c>
      <c r="E370" s="85">
        <v>234603409</v>
      </c>
    </row>
    <row r="371" spans="1:5" ht="78" customHeight="1" outlineLevel="6">
      <c r="A371" s="48" t="s">
        <v>490</v>
      </c>
      <c r="B371" s="47" t="s">
        <v>72</v>
      </c>
      <c r="C371" s="47" t="s">
        <v>491</v>
      </c>
      <c r="D371" s="47" t="s">
        <v>6</v>
      </c>
      <c r="E371" s="85">
        <f>E372</f>
        <v>11114600</v>
      </c>
    </row>
    <row r="372" spans="1:5" ht="36" outlineLevel="6">
      <c r="A372" s="46" t="s">
        <v>37</v>
      </c>
      <c r="B372" s="47" t="s">
        <v>72</v>
      </c>
      <c r="C372" s="47" t="s">
        <v>491</v>
      </c>
      <c r="D372" s="47" t="s">
        <v>38</v>
      </c>
      <c r="E372" s="85">
        <f>E373</f>
        <v>11114600</v>
      </c>
    </row>
    <row r="373" spans="1:5" outlineLevel="6">
      <c r="A373" s="46" t="s">
        <v>74</v>
      </c>
      <c r="B373" s="47" t="s">
        <v>72</v>
      </c>
      <c r="C373" s="47" t="s">
        <v>491</v>
      </c>
      <c r="D373" s="47" t="s">
        <v>75</v>
      </c>
      <c r="E373" s="85">
        <v>11114600</v>
      </c>
    </row>
    <row r="374" spans="1:5" ht="19.5" customHeight="1" outlineLevel="6">
      <c r="A374" s="80" t="s">
        <v>206</v>
      </c>
      <c r="B374" s="47" t="s">
        <v>72</v>
      </c>
      <c r="C374" s="47" t="s">
        <v>221</v>
      </c>
      <c r="D374" s="47" t="s">
        <v>6</v>
      </c>
      <c r="E374" s="85">
        <f>E375+E378+E381+E384</f>
        <v>9137925.4199999999</v>
      </c>
    </row>
    <row r="375" spans="1:5" outlineLevel="6">
      <c r="A375" s="46" t="s">
        <v>269</v>
      </c>
      <c r="B375" s="47" t="s">
        <v>72</v>
      </c>
      <c r="C375" s="47" t="s">
        <v>270</v>
      </c>
      <c r="D375" s="47" t="s">
        <v>6</v>
      </c>
      <c r="E375" s="85">
        <f>E376</f>
        <v>85700</v>
      </c>
    </row>
    <row r="376" spans="1:5" ht="36" outlineLevel="6">
      <c r="A376" s="46" t="s">
        <v>37</v>
      </c>
      <c r="B376" s="47" t="s">
        <v>72</v>
      </c>
      <c r="C376" s="47" t="s">
        <v>270</v>
      </c>
      <c r="D376" s="47" t="s">
        <v>38</v>
      </c>
      <c r="E376" s="85">
        <f>E377</f>
        <v>85700</v>
      </c>
    </row>
    <row r="377" spans="1:5" outlineLevel="6">
      <c r="A377" s="46" t="s">
        <v>74</v>
      </c>
      <c r="B377" s="47" t="s">
        <v>72</v>
      </c>
      <c r="C377" s="47" t="s">
        <v>270</v>
      </c>
      <c r="D377" s="47" t="s">
        <v>75</v>
      </c>
      <c r="E377" s="85">
        <f>85700</f>
        <v>85700</v>
      </c>
    </row>
    <row r="378" spans="1:5" outlineLevel="6">
      <c r="A378" s="78" t="s">
        <v>314</v>
      </c>
      <c r="B378" s="47" t="s">
        <v>72</v>
      </c>
      <c r="C378" s="47" t="s">
        <v>315</v>
      </c>
      <c r="D378" s="47" t="s">
        <v>6</v>
      </c>
      <c r="E378" s="85">
        <f>E379</f>
        <v>100000</v>
      </c>
    </row>
    <row r="379" spans="1:5" ht="36" outlineLevel="6">
      <c r="A379" s="46" t="s">
        <v>37</v>
      </c>
      <c r="B379" s="47" t="s">
        <v>72</v>
      </c>
      <c r="C379" s="47" t="s">
        <v>315</v>
      </c>
      <c r="D379" s="47" t="s">
        <v>38</v>
      </c>
      <c r="E379" s="85">
        <f>E380</f>
        <v>100000</v>
      </c>
    </row>
    <row r="380" spans="1:5" outlineLevel="6">
      <c r="A380" s="46" t="s">
        <v>74</v>
      </c>
      <c r="B380" s="47" t="s">
        <v>72</v>
      </c>
      <c r="C380" s="47" t="s">
        <v>315</v>
      </c>
      <c r="D380" s="47" t="s">
        <v>75</v>
      </c>
      <c r="E380" s="85">
        <f>100000</f>
        <v>100000</v>
      </c>
    </row>
    <row r="381" spans="1:5" ht="54" outlineLevel="6">
      <c r="A381" s="51" t="s">
        <v>619</v>
      </c>
      <c r="B381" s="47" t="s">
        <v>72</v>
      </c>
      <c r="C381" s="47" t="s">
        <v>620</v>
      </c>
      <c r="D381" s="47" t="s">
        <v>6</v>
      </c>
      <c r="E381" s="85">
        <f>E382</f>
        <v>7642785.4199999999</v>
      </c>
    </row>
    <row r="382" spans="1:5" ht="36" outlineLevel="6">
      <c r="A382" s="46" t="s">
        <v>37</v>
      </c>
      <c r="B382" s="47" t="s">
        <v>72</v>
      </c>
      <c r="C382" s="47" t="s">
        <v>620</v>
      </c>
      <c r="D382" s="47" t="s">
        <v>38</v>
      </c>
      <c r="E382" s="85">
        <f>E383</f>
        <v>7642785.4199999999</v>
      </c>
    </row>
    <row r="383" spans="1:5" outlineLevel="6">
      <c r="A383" s="46" t="s">
        <v>74</v>
      </c>
      <c r="B383" s="47" t="s">
        <v>72</v>
      </c>
      <c r="C383" s="47" t="s">
        <v>620</v>
      </c>
      <c r="D383" s="47" t="s">
        <v>75</v>
      </c>
      <c r="E383" s="85">
        <v>7642785.4199999999</v>
      </c>
    </row>
    <row r="384" spans="1:5" ht="20.25" customHeight="1" outlineLevel="6">
      <c r="A384" s="46" t="s">
        <v>460</v>
      </c>
      <c r="B384" s="47" t="s">
        <v>72</v>
      </c>
      <c r="C384" s="47" t="s">
        <v>461</v>
      </c>
      <c r="D384" s="47" t="s">
        <v>6</v>
      </c>
      <c r="E384" s="85">
        <f>E385</f>
        <v>1309440</v>
      </c>
    </row>
    <row r="385" spans="1:5" ht="39" customHeight="1" outlineLevel="6">
      <c r="A385" s="46" t="s">
        <v>37</v>
      </c>
      <c r="B385" s="47" t="s">
        <v>72</v>
      </c>
      <c r="C385" s="47" t="s">
        <v>461</v>
      </c>
      <c r="D385" s="47" t="s">
        <v>38</v>
      </c>
      <c r="E385" s="85">
        <f>E386</f>
        <v>1309440</v>
      </c>
    </row>
    <row r="386" spans="1:5" outlineLevel="6">
      <c r="A386" s="46" t="s">
        <v>74</v>
      </c>
      <c r="B386" s="47" t="s">
        <v>72</v>
      </c>
      <c r="C386" s="47" t="s">
        <v>461</v>
      </c>
      <c r="D386" s="47" t="s">
        <v>75</v>
      </c>
      <c r="E386" s="85">
        <f>1309440</f>
        <v>1309440</v>
      </c>
    </row>
    <row r="387" spans="1:5" ht="36" outlineLevel="6">
      <c r="A387" s="80" t="s">
        <v>276</v>
      </c>
      <c r="B387" s="47" t="s">
        <v>72</v>
      </c>
      <c r="C387" s="47" t="s">
        <v>224</v>
      </c>
      <c r="D387" s="47" t="s">
        <v>6</v>
      </c>
      <c r="E387" s="85">
        <f>E388</f>
        <v>6226250</v>
      </c>
    </row>
    <row r="388" spans="1:5" ht="90" outlineLevel="6">
      <c r="A388" s="187" t="s">
        <v>683</v>
      </c>
      <c r="B388" s="47" t="s">
        <v>72</v>
      </c>
      <c r="C388" s="47" t="s">
        <v>684</v>
      </c>
      <c r="D388" s="47" t="s">
        <v>6</v>
      </c>
      <c r="E388" s="85">
        <f>E389</f>
        <v>6226250</v>
      </c>
    </row>
    <row r="389" spans="1:5" ht="36" outlineLevel="6">
      <c r="A389" s="46" t="s">
        <v>37</v>
      </c>
      <c r="B389" s="47" t="s">
        <v>72</v>
      </c>
      <c r="C389" s="47" t="s">
        <v>684</v>
      </c>
      <c r="D389" s="47" t="s">
        <v>38</v>
      </c>
      <c r="E389" s="85">
        <f>E390</f>
        <v>6226250</v>
      </c>
    </row>
    <row r="390" spans="1:5" outlineLevel="6">
      <c r="A390" s="46" t="s">
        <v>74</v>
      </c>
      <c r="B390" s="47" t="s">
        <v>72</v>
      </c>
      <c r="C390" s="47" t="s">
        <v>684</v>
      </c>
      <c r="D390" s="47" t="s">
        <v>75</v>
      </c>
      <c r="E390" s="85">
        <v>6226250</v>
      </c>
    </row>
    <row r="391" spans="1:5" outlineLevel="6">
      <c r="A391" s="51" t="s">
        <v>488</v>
      </c>
      <c r="B391" s="47" t="s">
        <v>72</v>
      </c>
      <c r="C391" s="47" t="s">
        <v>316</v>
      </c>
      <c r="D391" s="47" t="s">
        <v>6</v>
      </c>
      <c r="E391" s="85">
        <f>E392</f>
        <v>3167109.77</v>
      </c>
    </row>
    <row r="392" spans="1:5" ht="36" outlineLevel="6">
      <c r="A392" s="46" t="s">
        <v>489</v>
      </c>
      <c r="B392" s="47" t="s">
        <v>72</v>
      </c>
      <c r="C392" s="47" t="s">
        <v>680</v>
      </c>
      <c r="D392" s="47" t="s">
        <v>6</v>
      </c>
      <c r="E392" s="85">
        <f>E393</f>
        <v>3167109.77</v>
      </c>
    </row>
    <row r="393" spans="1:5" ht="36" outlineLevel="6">
      <c r="A393" s="46" t="s">
        <v>37</v>
      </c>
      <c r="B393" s="47" t="s">
        <v>72</v>
      </c>
      <c r="C393" s="47" t="s">
        <v>680</v>
      </c>
      <c r="D393" s="47" t="s">
        <v>38</v>
      </c>
      <c r="E393" s="85">
        <f>E394</f>
        <v>3167109.77</v>
      </c>
    </row>
    <row r="394" spans="1:5" outlineLevel="6">
      <c r="A394" s="46" t="s">
        <v>74</v>
      </c>
      <c r="B394" s="47" t="s">
        <v>72</v>
      </c>
      <c r="C394" s="47" t="s">
        <v>680</v>
      </c>
      <c r="D394" s="47" t="s">
        <v>75</v>
      </c>
      <c r="E394" s="85">
        <v>3167109.77</v>
      </c>
    </row>
    <row r="395" spans="1:5" outlineLevel="6">
      <c r="A395" s="46" t="s">
        <v>258</v>
      </c>
      <c r="B395" s="47" t="s">
        <v>257</v>
      </c>
      <c r="C395" s="47" t="s">
        <v>126</v>
      </c>
      <c r="D395" s="47" t="s">
        <v>6</v>
      </c>
      <c r="E395" s="85">
        <f>E396+E413</f>
        <v>38862724.539999999</v>
      </c>
    </row>
    <row r="396" spans="1:5" ht="36" outlineLevel="6">
      <c r="A396" s="79" t="s">
        <v>402</v>
      </c>
      <c r="B396" s="62" t="s">
        <v>257</v>
      </c>
      <c r="C396" s="62" t="s">
        <v>138</v>
      </c>
      <c r="D396" s="62" t="s">
        <v>6</v>
      </c>
      <c r="E396" s="85">
        <f>E397</f>
        <v>22757700</v>
      </c>
    </row>
    <row r="397" spans="1:5" ht="36" outlineLevel="3">
      <c r="A397" s="46" t="s">
        <v>408</v>
      </c>
      <c r="B397" s="47" t="s">
        <v>257</v>
      </c>
      <c r="C397" s="47" t="s">
        <v>149</v>
      </c>
      <c r="D397" s="47" t="s">
        <v>6</v>
      </c>
      <c r="E397" s="85">
        <f>E398+E402+E409</f>
        <v>22757700</v>
      </c>
    </row>
    <row r="398" spans="1:5" ht="36" outlineLevel="4">
      <c r="A398" s="81" t="s">
        <v>207</v>
      </c>
      <c r="B398" s="47" t="s">
        <v>257</v>
      </c>
      <c r="C398" s="47" t="s">
        <v>225</v>
      </c>
      <c r="D398" s="47" t="s">
        <v>6</v>
      </c>
      <c r="E398" s="85">
        <f>E399</f>
        <v>22647400</v>
      </c>
    </row>
    <row r="399" spans="1:5" ht="54" outlineLevel="5">
      <c r="A399" s="46" t="s">
        <v>115</v>
      </c>
      <c r="B399" s="47" t="s">
        <v>257</v>
      </c>
      <c r="C399" s="47" t="s">
        <v>151</v>
      </c>
      <c r="D399" s="47" t="s">
        <v>6</v>
      </c>
      <c r="E399" s="85">
        <f>E400</f>
        <v>22647400</v>
      </c>
    </row>
    <row r="400" spans="1:5" ht="36" outlineLevel="6">
      <c r="A400" s="46" t="s">
        <v>37</v>
      </c>
      <c r="B400" s="47" t="s">
        <v>257</v>
      </c>
      <c r="C400" s="47" t="s">
        <v>151</v>
      </c>
      <c r="D400" s="47" t="s">
        <v>38</v>
      </c>
      <c r="E400" s="85">
        <f>E401</f>
        <v>22647400</v>
      </c>
    </row>
    <row r="401" spans="1:5" outlineLevel="6">
      <c r="A401" s="46" t="s">
        <v>74</v>
      </c>
      <c r="B401" s="47" t="s">
        <v>257</v>
      </c>
      <c r="C401" s="47" t="s">
        <v>151</v>
      </c>
      <c r="D401" s="47" t="s">
        <v>75</v>
      </c>
      <c r="E401" s="85">
        <v>22647400</v>
      </c>
    </row>
    <row r="402" spans="1:5" ht="36" outlineLevel="5">
      <c r="A402" s="49" t="s">
        <v>409</v>
      </c>
      <c r="B402" s="47" t="s">
        <v>257</v>
      </c>
      <c r="C402" s="47" t="s">
        <v>226</v>
      </c>
      <c r="D402" s="47" t="s">
        <v>6</v>
      </c>
      <c r="E402" s="85">
        <f>E403+E406</f>
        <v>110300</v>
      </c>
    </row>
    <row r="403" spans="1:5" outlineLevel="6">
      <c r="A403" s="46" t="s">
        <v>269</v>
      </c>
      <c r="B403" s="47" t="s">
        <v>257</v>
      </c>
      <c r="C403" s="47" t="s">
        <v>291</v>
      </c>
      <c r="D403" s="47" t="s">
        <v>6</v>
      </c>
      <c r="E403" s="85">
        <f>E404</f>
        <v>24800</v>
      </c>
    </row>
    <row r="404" spans="1:5" ht="36" outlineLevel="6">
      <c r="A404" s="46" t="s">
        <v>37</v>
      </c>
      <c r="B404" s="47" t="s">
        <v>257</v>
      </c>
      <c r="C404" s="47" t="s">
        <v>291</v>
      </c>
      <c r="D404" s="47" t="s">
        <v>38</v>
      </c>
      <c r="E404" s="85">
        <f>E405</f>
        <v>24800</v>
      </c>
    </row>
    <row r="405" spans="1:5" outlineLevel="6">
      <c r="A405" s="46" t="s">
        <v>74</v>
      </c>
      <c r="B405" s="47" t="s">
        <v>257</v>
      </c>
      <c r="C405" s="47" t="s">
        <v>291</v>
      </c>
      <c r="D405" s="47" t="s">
        <v>75</v>
      </c>
      <c r="E405" s="85">
        <f>24800</f>
        <v>24800</v>
      </c>
    </row>
    <row r="406" spans="1:5" outlineLevel="6">
      <c r="A406" s="46" t="s">
        <v>112</v>
      </c>
      <c r="B406" s="47" t="s">
        <v>257</v>
      </c>
      <c r="C406" s="47" t="s">
        <v>150</v>
      </c>
      <c r="D406" s="47" t="s">
        <v>6</v>
      </c>
      <c r="E406" s="85">
        <f>E407</f>
        <v>85500</v>
      </c>
    </row>
    <row r="407" spans="1:5" ht="36" outlineLevel="6">
      <c r="A407" s="46" t="s">
        <v>37</v>
      </c>
      <c r="B407" s="47" t="s">
        <v>257</v>
      </c>
      <c r="C407" s="47" t="s">
        <v>150</v>
      </c>
      <c r="D407" s="47" t="s">
        <v>38</v>
      </c>
      <c r="E407" s="85">
        <f>E408</f>
        <v>85500</v>
      </c>
    </row>
    <row r="408" spans="1:5" ht="18" customHeight="1" outlineLevel="6">
      <c r="A408" s="46" t="s">
        <v>74</v>
      </c>
      <c r="B408" s="47" t="s">
        <v>257</v>
      </c>
      <c r="C408" s="47" t="s">
        <v>150</v>
      </c>
      <c r="D408" s="47" t="s">
        <v>75</v>
      </c>
      <c r="E408" s="85">
        <f>85500</f>
        <v>85500</v>
      </c>
    </row>
    <row r="409" spans="1:5" hidden="1" outlineLevel="6">
      <c r="A409" s="46" t="s">
        <v>385</v>
      </c>
      <c r="B409" s="47" t="s">
        <v>257</v>
      </c>
      <c r="C409" s="47" t="s">
        <v>307</v>
      </c>
      <c r="D409" s="47" t="s">
        <v>6</v>
      </c>
      <c r="E409" s="85">
        <f>E410</f>
        <v>0</v>
      </c>
    </row>
    <row r="410" spans="1:5" ht="36" hidden="1" outlineLevel="6">
      <c r="A410" s="46" t="s">
        <v>626</v>
      </c>
      <c r="B410" s="47" t="s">
        <v>257</v>
      </c>
      <c r="C410" s="47" t="s">
        <v>627</v>
      </c>
      <c r="D410" s="47" t="s">
        <v>6</v>
      </c>
      <c r="E410" s="85">
        <f>E411</f>
        <v>0</v>
      </c>
    </row>
    <row r="411" spans="1:5" ht="36" hidden="1" outlineLevel="6">
      <c r="A411" s="46" t="s">
        <v>37</v>
      </c>
      <c r="B411" s="47" t="s">
        <v>257</v>
      </c>
      <c r="C411" s="47" t="s">
        <v>627</v>
      </c>
      <c r="D411" s="47" t="s">
        <v>38</v>
      </c>
      <c r="E411" s="85">
        <f>E412</f>
        <v>0</v>
      </c>
    </row>
    <row r="412" spans="1:5" hidden="1" outlineLevel="6">
      <c r="A412" s="46" t="s">
        <v>74</v>
      </c>
      <c r="B412" s="47" t="s">
        <v>257</v>
      </c>
      <c r="C412" s="47" t="s">
        <v>627</v>
      </c>
      <c r="D412" s="47" t="s">
        <v>75</v>
      </c>
      <c r="E412" s="85">
        <v>0</v>
      </c>
    </row>
    <row r="413" spans="1:5" ht="36" outlineLevel="6">
      <c r="A413" s="46" t="s">
        <v>373</v>
      </c>
      <c r="B413" s="47" t="s">
        <v>257</v>
      </c>
      <c r="C413" s="47" t="s">
        <v>136</v>
      </c>
      <c r="D413" s="47" t="s">
        <v>6</v>
      </c>
      <c r="E413" s="85">
        <f>E414+E418</f>
        <v>16105024.539999999</v>
      </c>
    </row>
    <row r="414" spans="1:5" ht="21" customHeight="1" outlineLevel="6">
      <c r="A414" s="46" t="s">
        <v>374</v>
      </c>
      <c r="B414" s="47" t="s">
        <v>257</v>
      </c>
      <c r="C414" s="47" t="s">
        <v>229</v>
      </c>
      <c r="D414" s="47" t="s">
        <v>6</v>
      </c>
      <c r="E414" s="85">
        <f>E415</f>
        <v>16000000</v>
      </c>
    </row>
    <row r="415" spans="1:5" ht="41.25" customHeight="1" outlineLevel="6">
      <c r="A415" s="46" t="s">
        <v>73</v>
      </c>
      <c r="B415" s="47" t="s">
        <v>257</v>
      </c>
      <c r="C415" s="47" t="s">
        <v>137</v>
      </c>
      <c r="D415" s="47" t="s">
        <v>6</v>
      </c>
      <c r="E415" s="85">
        <f>E416</f>
        <v>16000000</v>
      </c>
    </row>
    <row r="416" spans="1:5" ht="36" outlineLevel="6">
      <c r="A416" s="46" t="s">
        <v>37</v>
      </c>
      <c r="B416" s="47" t="s">
        <v>257</v>
      </c>
      <c r="C416" s="47" t="s">
        <v>137</v>
      </c>
      <c r="D416" s="47" t="s">
        <v>38</v>
      </c>
      <c r="E416" s="85">
        <f>E417</f>
        <v>16000000</v>
      </c>
    </row>
    <row r="417" spans="1:5" outlineLevel="6">
      <c r="A417" s="46" t="s">
        <v>74</v>
      </c>
      <c r="B417" s="47" t="s">
        <v>257</v>
      </c>
      <c r="C417" s="47" t="s">
        <v>137</v>
      </c>
      <c r="D417" s="47" t="s">
        <v>75</v>
      </c>
      <c r="E417" s="85">
        <v>16000000</v>
      </c>
    </row>
    <row r="418" spans="1:5" ht="21" customHeight="1" outlineLevel="6">
      <c r="A418" s="46" t="s">
        <v>211</v>
      </c>
      <c r="B418" s="47" t="s">
        <v>257</v>
      </c>
      <c r="C418" s="47" t="s">
        <v>230</v>
      </c>
      <c r="D418" s="47" t="s">
        <v>6</v>
      </c>
      <c r="E418" s="85">
        <f>E419</f>
        <v>105024.54</v>
      </c>
    </row>
    <row r="419" spans="1:5" ht="72" outlineLevel="6">
      <c r="A419" s="46" t="s">
        <v>545</v>
      </c>
      <c r="B419" s="47" t="s">
        <v>257</v>
      </c>
      <c r="C419" s="47" t="s">
        <v>546</v>
      </c>
      <c r="D419" s="47" t="s">
        <v>6</v>
      </c>
      <c r="E419" s="85">
        <f>E420</f>
        <v>105024.54</v>
      </c>
    </row>
    <row r="420" spans="1:5" ht="36" outlineLevel="6">
      <c r="A420" s="46" t="s">
        <v>37</v>
      </c>
      <c r="B420" s="47" t="s">
        <v>257</v>
      </c>
      <c r="C420" s="47" t="s">
        <v>546</v>
      </c>
      <c r="D420" s="47" t="s">
        <v>38</v>
      </c>
      <c r="E420" s="85">
        <f>E421</f>
        <v>105024.54</v>
      </c>
    </row>
    <row r="421" spans="1:5" outlineLevel="6">
      <c r="A421" s="46" t="s">
        <v>74</v>
      </c>
      <c r="B421" s="47" t="s">
        <v>257</v>
      </c>
      <c r="C421" s="47" t="s">
        <v>546</v>
      </c>
      <c r="D421" s="47" t="s">
        <v>75</v>
      </c>
      <c r="E421" s="85">
        <f>105024.54</f>
        <v>105024.54</v>
      </c>
    </row>
    <row r="422" spans="1:5" outlineLevel="1">
      <c r="A422" s="46" t="s">
        <v>76</v>
      </c>
      <c r="B422" s="47" t="s">
        <v>77</v>
      </c>
      <c r="C422" s="47" t="s">
        <v>126</v>
      </c>
      <c r="D422" s="47" t="s">
        <v>6</v>
      </c>
      <c r="E422" s="85">
        <f>E423</f>
        <v>1883721.5</v>
      </c>
    </row>
    <row r="423" spans="1:5" s="76" customFormat="1" ht="36" outlineLevel="2">
      <c r="A423" s="79" t="s">
        <v>402</v>
      </c>
      <c r="B423" s="62" t="s">
        <v>77</v>
      </c>
      <c r="C423" s="62" t="s">
        <v>138</v>
      </c>
      <c r="D423" s="62" t="s">
        <v>6</v>
      </c>
      <c r="E423" s="87">
        <f>E424+E437</f>
        <v>1883721.5</v>
      </c>
    </row>
    <row r="424" spans="1:5" ht="36" outlineLevel="3">
      <c r="A424" s="46" t="s">
        <v>405</v>
      </c>
      <c r="B424" s="47" t="s">
        <v>77</v>
      </c>
      <c r="C424" s="47" t="s">
        <v>146</v>
      </c>
      <c r="D424" s="47" t="s">
        <v>6</v>
      </c>
      <c r="E424" s="85">
        <f>E425+E429</f>
        <v>1759721.5</v>
      </c>
    </row>
    <row r="425" spans="1:5" ht="18.75" customHeight="1" outlineLevel="3">
      <c r="A425" s="80" t="s">
        <v>206</v>
      </c>
      <c r="B425" s="47" t="s">
        <v>77</v>
      </c>
      <c r="C425" s="47" t="s">
        <v>221</v>
      </c>
      <c r="D425" s="47" t="s">
        <v>6</v>
      </c>
      <c r="E425" s="85">
        <f>E426</f>
        <v>70000</v>
      </c>
    </row>
    <row r="426" spans="1:5" outlineLevel="3">
      <c r="A426" s="46" t="s">
        <v>438</v>
      </c>
      <c r="B426" s="47" t="s">
        <v>77</v>
      </c>
      <c r="C426" s="47" t="s">
        <v>236</v>
      </c>
      <c r="D426" s="47" t="s">
        <v>6</v>
      </c>
      <c r="E426" s="85">
        <f>E427</f>
        <v>70000</v>
      </c>
    </row>
    <row r="427" spans="1:5" ht="17.25" customHeight="1" outlineLevel="3">
      <c r="A427" s="46" t="s">
        <v>15</v>
      </c>
      <c r="B427" s="47" t="s">
        <v>77</v>
      </c>
      <c r="C427" s="47" t="s">
        <v>236</v>
      </c>
      <c r="D427" s="47" t="s">
        <v>16</v>
      </c>
      <c r="E427" s="85">
        <f>E428</f>
        <v>70000</v>
      </c>
    </row>
    <row r="428" spans="1:5" ht="21" customHeight="1" outlineLevel="4">
      <c r="A428" s="46" t="s">
        <v>17</v>
      </c>
      <c r="B428" s="47" t="s">
        <v>77</v>
      </c>
      <c r="C428" s="47" t="s">
        <v>236</v>
      </c>
      <c r="D428" s="47" t="s">
        <v>18</v>
      </c>
      <c r="E428" s="85">
        <f>70000</f>
        <v>70000</v>
      </c>
    </row>
    <row r="429" spans="1:5" ht="21" customHeight="1" outlineLevel="6">
      <c r="A429" s="80" t="s">
        <v>276</v>
      </c>
      <c r="B429" s="47" t="s">
        <v>77</v>
      </c>
      <c r="C429" s="47" t="s">
        <v>224</v>
      </c>
      <c r="D429" s="47" t="s">
        <v>6</v>
      </c>
      <c r="E429" s="85">
        <f>E430</f>
        <v>1689721.5</v>
      </c>
    </row>
    <row r="430" spans="1:5" ht="72" outlineLevel="6">
      <c r="A430" s="29" t="s">
        <v>410</v>
      </c>
      <c r="B430" s="47" t="s">
        <v>77</v>
      </c>
      <c r="C430" s="47" t="s">
        <v>152</v>
      </c>
      <c r="D430" s="47" t="s">
        <v>6</v>
      </c>
      <c r="E430" s="85">
        <f>E431+E433+E435</f>
        <v>1689721.5</v>
      </c>
    </row>
    <row r="431" spans="1:5" ht="36" outlineLevel="6">
      <c r="A431" s="46" t="s">
        <v>15</v>
      </c>
      <c r="B431" s="47" t="s">
        <v>77</v>
      </c>
      <c r="C431" s="47" t="s">
        <v>152</v>
      </c>
      <c r="D431" s="47" t="s">
        <v>16</v>
      </c>
      <c r="E431" s="85">
        <f>E432</f>
        <v>2000</v>
      </c>
    </row>
    <row r="432" spans="1:5" ht="36" outlineLevel="6">
      <c r="A432" s="46" t="s">
        <v>17</v>
      </c>
      <c r="B432" s="47" t="s">
        <v>77</v>
      </c>
      <c r="C432" s="47" t="s">
        <v>152</v>
      </c>
      <c r="D432" s="47" t="s">
        <v>18</v>
      </c>
      <c r="E432" s="85">
        <v>2000</v>
      </c>
    </row>
    <row r="433" spans="1:5" outlineLevel="5">
      <c r="A433" s="46" t="s">
        <v>90</v>
      </c>
      <c r="B433" s="47" t="s">
        <v>77</v>
      </c>
      <c r="C433" s="47" t="s">
        <v>152</v>
      </c>
      <c r="D433" s="47" t="s">
        <v>91</v>
      </c>
      <c r="E433" s="85">
        <f>E434</f>
        <v>320000</v>
      </c>
    </row>
    <row r="434" spans="1:5" ht="18.75" customHeight="1" outlineLevel="6">
      <c r="A434" s="46" t="s">
        <v>97</v>
      </c>
      <c r="B434" s="47" t="s">
        <v>77</v>
      </c>
      <c r="C434" s="47" t="s">
        <v>152</v>
      </c>
      <c r="D434" s="47" t="s">
        <v>98</v>
      </c>
      <c r="E434" s="85">
        <v>320000</v>
      </c>
    </row>
    <row r="435" spans="1:5" ht="36" outlineLevel="4">
      <c r="A435" s="46" t="s">
        <v>37</v>
      </c>
      <c r="B435" s="47" t="s">
        <v>77</v>
      </c>
      <c r="C435" s="47" t="s">
        <v>152</v>
      </c>
      <c r="D435" s="47" t="s">
        <v>38</v>
      </c>
      <c r="E435" s="85">
        <f>E436</f>
        <v>1367721.5</v>
      </c>
    </row>
    <row r="436" spans="1:5" outlineLevel="5">
      <c r="A436" s="46" t="s">
        <v>74</v>
      </c>
      <c r="B436" s="47" t="s">
        <v>77</v>
      </c>
      <c r="C436" s="47" t="s">
        <v>152</v>
      </c>
      <c r="D436" s="47" t="s">
        <v>75</v>
      </c>
      <c r="E436" s="85">
        <v>1367721.5</v>
      </c>
    </row>
    <row r="437" spans="1:5" outlineLevel="6">
      <c r="A437" s="51" t="s">
        <v>239</v>
      </c>
      <c r="B437" s="47" t="s">
        <v>77</v>
      </c>
      <c r="C437" s="47" t="s">
        <v>238</v>
      </c>
      <c r="D437" s="47" t="s">
        <v>6</v>
      </c>
      <c r="E437" s="85">
        <f>E438</f>
        <v>124000</v>
      </c>
    </row>
    <row r="438" spans="1:5" outlineLevel="6">
      <c r="A438" s="46" t="s">
        <v>78</v>
      </c>
      <c r="B438" s="47" t="s">
        <v>77</v>
      </c>
      <c r="C438" s="47" t="s">
        <v>153</v>
      </c>
      <c r="D438" s="47" t="s">
        <v>6</v>
      </c>
      <c r="E438" s="85">
        <f>E439</f>
        <v>124000</v>
      </c>
    </row>
    <row r="439" spans="1:5" ht="18" customHeight="1" outlineLevel="6">
      <c r="A439" s="46" t="s">
        <v>15</v>
      </c>
      <c r="B439" s="47" t="s">
        <v>77</v>
      </c>
      <c r="C439" s="47" t="s">
        <v>153</v>
      </c>
      <c r="D439" s="47" t="s">
        <v>16</v>
      </c>
      <c r="E439" s="85">
        <f>E440</f>
        <v>124000</v>
      </c>
    </row>
    <row r="440" spans="1:5" ht="21.75" customHeight="1" outlineLevel="6">
      <c r="A440" s="46" t="s">
        <v>17</v>
      </c>
      <c r="B440" s="47" t="s">
        <v>77</v>
      </c>
      <c r="C440" s="47" t="s">
        <v>153</v>
      </c>
      <c r="D440" s="47" t="s">
        <v>18</v>
      </c>
      <c r="E440" s="85">
        <f>124000</f>
        <v>124000</v>
      </c>
    </row>
    <row r="441" spans="1:5" outlineLevel="1">
      <c r="A441" s="46" t="s">
        <v>116</v>
      </c>
      <c r="B441" s="47" t="s">
        <v>117</v>
      </c>
      <c r="C441" s="47" t="s">
        <v>126</v>
      </c>
      <c r="D441" s="47" t="s">
        <v>6</v>
      </c>
      <c r="E441" s="85">
        <f>E442</f>
        <v>19414600</v>
      </c>
    </row>
    <row r="442" spans="1:5" ht="36" outlineLevel="2">
      <c r="A442" s="79" t="s">
        <v>411</v>
      </c>
      <c r="B442" s="62" t="s">
        <v>117</v>
      </c>
      <c r="C442" s="62" t="s">
        <v>138</v>
      </c>
      <c r="D442" s="62" t="s">
        <v>6</v>
      </c>
      <c r="E442" s="85">
        <f>E443</f>
        <v>19414600</v>
      </c>
    </row>
    <row r="443" spans="1:5" ht="36" outlineLevel="4">
      <c r="A443" s="49" t="s">
        <v>209</v>
      </c>
      <c r="B443" s="47" t="s">
        <v>117</v>
      </c>
      <c r="C443" s="47" t="s">
        <v>227</v>
      </c>
      <c r="D443" s="47" t="s">
        <v>6</v>
      </c>
      <c r="E443" s="85">
        <f>E444+E451+E458</f>
        <v>19414600</v>
      </c>
    </row>
    <row r="444" spans="1:5" ht="39.75" customHeight="1" outlineLevel="5">
      <c r="A444" s="46" t="s">
        <v>518</v>
      </c>
      <c r="B444" s="47" t="s">
        <v>117</v>
      </c>
      <c r="C444" s="47" t="s">
        <v>560</v>
      </c>
      <c r="D444" s="47" t="s">
        <v>6</v>
      </c>
      <c r="E444" s="85">
        <f>E445+E447+E449</f>
        <v>3629000</v>
      </c>
    </row>
    <row r="445" spans="1:5" ht="72" outlineLevel="6">
      <c r="A445" s="46" t="s">
        <v>11</v>
      </c>
      <c r="B445" s="47" t="s">
        <v>117</v>
      </c>
      <c r="C445" s="47" t="s">
        <v>560</v>
      </c>
      <c r="D445" s="47" t="s">
        <v>12</v>
      </c>
      <c r="E445" s="85">
        <f>E446</f>
        <v>3331000</v>
      </c>
    </row>
    <row r="446" spans="1:5" ht="18" customHeight="1" outlineLevel="5">
      <c r="A446" s="46" t="s">
        <v>13</v>
      </c>
      <c r="B446" s="47" t="s">
        <v>117</v>
      </c>
      <c r="C446" s="47" t="s">
        <v>560</v>
      </c>
      <c r="D446" s="47" t="s">
        <v>14</v>
      </c>
      <c r="E446" s="85">
        <f>3121000+210000</f>
        <v>3331000</v>
      </c>
    </row>
    <row r="447" spans="1:5" ht="18" customHeight="1" outlineLevel="6">
      <c r="A447" s="46" t="s">
        <v>15</v>
      </c>
      <c r="B447" s="47" t="s">
        <v>117</v>
      </c>
      <c r="C447" s="47" t="s">
        <v>560</v>
      </c>
      <c r="D447" s="47" t="s">
        <v>16</v>
      </c>
      <c r="E447" s="85">
        <f>E448</f>
        <v>110400</v>
      </c>
    </row>
    <row r="448" spans="1:5" ht="19.5" customHeight="1" outlineLevel="6">
      <c r="A448" s="46" t="s">
        <v>17</v>
      </c>
      <c r="B448" s="47" t="s">
        <v>117</v>
      </c>
      <c r="C448" s="47" t="s">
        <v>560</v>
      </c>
      <c r="D448" s="47" t="s">
        <v>18</v>
      </c>
      <c r="E448" s="85">
        <f>110400</f>
        <v>110400</v>
      </c>
    </row>
    <row r="449" spans="1:5" outlineLevel="6">
      <c r="A449" s="46" t="s">
        <v>19</v>
      </c>
      <c r="B449" s="47" t="s">
        <v>117</v>
      </c>
      <c r="C449" s="47" t="s">
        <v>560</v>
      </c>
      <c r="D449" s="47" t="s">
        <v>20</v>
      </c>
      <c r="E449" s="85">
        <f>E450</f>
        <v>187600</v>
      </c>
    </row>
    <row r="450" spans="1:5" outlineLevel="4">
      <c r="A450" s="46" t="s">
        <v>21</v>
      </c>
      <c r="B450" s="47" t="s">
        <v>117</v>
      </c>
      <c r="C450" s="47" t="s">
        <v>560</v>
      </c>
      <c r="D450" s="47" t="s">
        <v>22</v>
      </c>
      <c r="E450" s="85">
        <f>187600</f>
        <v>187600</v>
      </c>
    </row>
    <row r="451" spans="1:5" ht="36" outlineLevel="5">
      <c r="A451" s="46" t="s">
        <v>33</v>
      </c>
      <c r="B451" s="47" t="s">
        <v>117</v>
      </c>
      <c r="C451" s="47" t="s">
        <v>154</v>
      </c>
      <c r="D451" s="47" t="s">
        <v>6</v>
      </c>
      <c r="E451" s="85">
        <f>E452+E454+E456</f>
        <v>13934200</v>
      </c>
    </row>
    <row r="452" spans="1:5" ht="72" outlineLevel="6">
      <c r="A452" s="46" t="s">
        <v>11</v>
      </c>
      <c r="B452" s="47" t="s">
        <v>117</v>
      </c>
      <c r="C452" s="47" t="s">
        <v>154</v>
      </c>
      <c r="D452" s="47" t="s">
        <v>12</v>
      </c>
      <c r="E452" s="85">
        <f>E453</f>
        <v>11192000</v>
      </c>
    </row>
    <row r="453" spans="1:5" outlineLevel="5">
      <c r="A453" s="46" t="s">
        <v>34</v>
      </c>
      <c r="B453" s="47" t="s">
        <v>117</v>
      </c>
      <c r="C453" s="47" t="s">
        <v>154</v>
      </c>
      <c r="D453" s="47" t="s">
        <v>35</v>
      </c>
      <c r="E453" s="85">
        <f>11192000</f>
        <v>11192000</v>
      </c>
    </row>
    <row r="454" spans="1:5" ht="16.5" customHeight="1" outlineLevel="6">
      <c r="A454" s="46" t="s">
        <v>15</v>
      </c>
      <c r="B454" s="47" t="s">
        <v>117</v>
      </c>
      <c r="C454" s="47" t="s">
        <v>154</v>
      </c>
      <c r="D454" s="47" t="s">
        <v>16</v>
      </c>
      <c r="E454" s="85">
        <f>E455</f>
        <v>2700000</v>
      </c>
    </row>
    <row r="455" spans="1:5" ht="20.25" customHeight="1" outlineLevel="6">
      <c r="A455" s="46" t="s">
        <v>17</v>
      </c>
      <c r="B455" s="47" t="s">
        <v>117</v>
      </c>
      <c r="C455" s="47" t="s">
        <v>154</v>
      </c>
      <c r="D455" s="47" t="s">
        <v>18</v>
      </c>
      <c r="E455" s="85">
        <f>2700000</f>
        <v>2700000</v>
      </c>
    </row>
    <row r="456" spans="1:5" outlineLevel="6">
      <c r="A456" s="46" t="s">
        <v>19</v>
      </c>
      <c r="B456" s="47" t="s">
        <v>117</v>
      </c>
      <c r="C456" s="47" t="s">
        <v>154</v>
      </c>
      <c r="D456" s="47" t="s">
        <v>20</v>
      </c>
      <c r="E456" s="85">
        <f>E457</f>
        <v>42200</v>
      </c>
    </row>
    <row r="457" spans="1:5" outlineLevel="6">
      <c r="A457" s="46" t="s">
        <v>21</v>
      </c>
      <c r="B457" s="47" t="s">
        <v>117</v>
      </c>
      <c r="C457" s="47" t="s">
        <v>154</v>
      </c>
      <c r="D457" s="47" t="s">
        <v>22</v>
      </c>
      <c r="E457" s="85">
        <f>42200</f>
        <v>42200</v>
      </c>
    </row>
    <row r="458" spans="1:5" ht="36" outlineLevel="6">
      <c r="A458" s="51" t="s">
        <v>36</v>
      </c>
      <c r="B458" s="47" t="s">
        <v>117</v>
      </c>
      <c r="C458" s="47" t="s">
        <v>155</v>
      </c>
      <c r="D458" s="47" t="s">
        <v>6</v>
      </c>
      <c r="E458" s="85">
        <f>E459</f>
        <v>1851400</v>
      </c>
    </row>
    <row r="459" spans="1:5" ht="36" outlineLevel="6">
      <c r="A459" s="46" t="s">
        <v>37</v>
      </c>
      <c r="B459" s="47" t="s">
        <v>117</v>
      </c>
      <c r="C459" s="47" t="s">
        <v>155</v>
      </c>
      <c r="D459" s="47" t="s">
        <v>38</v>
      </c>
      <c r="E459" s="85">
        <f>E460</f>
        <v>1851400</v>
      </c>
    </row>
    <row r="460" spans="1:5" outlineLevel="6">
      <c r="A460" s="46" t="s">
        <v>39</v>
      </c>
      <c r="B460" s="47" t="s">
        <v>117</v>
      </c>
      <c r="C460" s="47" t="s">
        <v>155</v>
      </c>
      <c r="D460" s="47" t="s">
        <v>40</v>
      </c>
      <c r="E460" s="85">
        <f>1851400</f>
        <v>1851400</v>
      </c>
    </row>
    <row r="461" spans="1:5" s="3" customFormat="1">
      <c r="A461" s="46" t="s">
        <v>79</v>
      </c>
      <c r="B461" s="45" t="s">
        <v>80</v>
      </c>
      <c r="C461" s="45" t="s">
        <v>126</v>
      </c>
      <c r="D461" s="45" t="s">
        <v>6</v>
      </c>
      <c r="E461" s="89">
        <f>E462+E483+E468</f>
        <v>31316302.890000001</v>
      </c>
    </row>
    <row r="462" spans="1:5" outlineLevel="1">
      <c r="A462" s="46" t="s">
        <v>81</v>
      </c>
      <c r="B462" s="47" t="s">
        <v>82</v>
      </c>
      <c r="C462" s="47" t="s">
        <v>126</v>
      </c>
      <c r="D462" s="47" t="s">
        <v>6</v>
      </c>
      <c r="E462" s="85">
        <f>E463</f>
        <v>8642442.8900000006</v>
      </c>
    </row>
    <row r="463" spans="1:5" ht="36" outlineLevel="2">
      <c r="A463" s="79" t="s">
        <v>375</v>
      </c>
      <c r="B463" s="62" t="s">
        <v>82</v>
      </c>
      <c r="C463" s="62" t="s">
        <v>136</v>
      </c>
      <c r="D463" s="62" t="s">
        <v>6</v>
      </c>
      <c r="E463" s="85">
        <f>E464+E478</f>
        <v>8642442.8900000006</v>
      </c>
    </row>
    <row r="464" spans="1:5" ht="21" customHeight="1" outlineLevel="2">
      <c r="A464" s="46" t="s">
        <v>376</v>
      </c>
      <c r="B464" s="47" t="s">
        <v>82</v>
      </c>
      <c r="C464" s="47" t="s">
        <v>228</v>
      </c>
      <c r="D464" s="47" t="s">
        <v>6</v>
      </c>
      <c r="E464" s="85">
        <f>E465+E472+E475</f>
        <v>7971442.8899999997</v>
      </c>
    </row>
    <row r="465" spans="1:5" ht="36" outlineLevel="6">
      <c r="A465" s="51" t="s">
        <v>84</v>
      </c>
      <c r="B465" s="47" t="s">
        <v>82</v>
      </c>
      <c r="C465" s="47" t="s">
        <v>141</v>
      </c>
      <c r="D465" s="47" t="s">
        <v>6</v>
      </c>
      <c r="E465" s="85">
        <f>E466</f>
        <v>7740500</v>
      </c>
    </row>
    <row r="466" spans="1:5" ht="36" outlineLevel="6">
      <c r="A466" s="46" t="s">
        <v>37</v>
      </c>
      <c r="B466" s="47" t="s">
        <v>82</v>
      </c>
      <c r="C466" s="47" t="s">
        <v>141</v>
      </c>
      <c r="D466" s="47" t="s">
        <v>38</v>
      </c>
      <c r="E466" s="85">
        <f>E467</f>
        <v>7740500</v>
      </c>
    </row>
    <row r="467" spans="1:5" outlineLevel="6">
      <c r="A467" s="46" t="s">
        <v>74</v>
      </c>
      <c r="B467" s="47" t="s">
        <v>82</v>
      </c>
      <c r="C467" s="47" t="s">
        <v>141</v>
      </c>
      <c r="D467" s="47" t="s">
        <v>75</v>
      </c>
      <c r="E467" s="85">
        <v>7740500</v>
      </c>
    </row>
    <row r="468" spans="1:5" ht="36" outlineLevel="6">
      <c r="A468" s="46" t="s">
        <v>706</v>
      </c>
      <c r="B468" s="47" t="s">
        <v>82</v>
      </c>
      <c r="C468" s="47" t="s">
        <v>705</v>
      </c>
      <c r="D468" s="47" t="s">
        <v>6</v>
      </c>
      <c r="E468" s="85">
        <f>E469</f>
        <v>22493860</v>
      </c>
    </row>
    <row r="469" spans="1:5" ht="36" outlineLevel="6">
      <c r="A469" s="51" t="s">
        <v>84</v>
      </c>
      <c r="B469" s="47" t="s">
        <v>82</v>
      </c>
      <c r="C469" s="47" t="s">
        <v>704</v>
      </c>
      <c r="D469" s="47" t="s">
        <v>6</v>
      </c>
      <c r="E469" s="85">
        <f>E470</f>
        <v>22493860</v>
      </c>
    </row>
    <row r="470" spans="1:5" ht="36" outlineLevel="6">
      <c r="A470" s="46" t="s">
        <v>37</v>
      </c>
      <c r="B470" s="47" t="s">
        <v>82</v>
      </c>
      <c r="C470" s="47" t="s">
        <v>704</v>
      </c>
      <c r="D470" s="47" t="s">
        <v>38</v>
      </c>
      <c r="E470" s="85">
        <f>E471</f>
        <v>22493860</v>
      </c>
    </row>
    <row r="471" spans="1:5" outlineLevel="6">
      <c r="A471" s="46" t="s">
        <v>74</v>
      </c>
      <c r="B471" s="47" t="s">
        <v>82</v>
      </c>
      <c r="C471" s="47" t="s">
        <v>704</v>
      </c>
      <c r="D471" s="47" t="s">
        <v>75</v>
      </c>
      <c r="E471" s="85">
        <v>22493860</v>
      </c>
    </row>
    <row r="472" spans="1:5" ht="58.5" customHeight="1" outlineLevel="6">
      <c r="A472" s="29" t="s">
        <v>400</v>
      </c>
      <c r="B472" s="47" t="s">
        <v>82</v>
      </c>
      <c r="C472" s="47" t="s">
        <v>297</v>
      </c>
      <c r="D472" s="47" t="s">
        <v>6</v>
      </c>
      <c r="E472" s="85">
        <f>E473</f>
        <v>226442.89</v>
      </c>
    </row>
    <row r="473" spans="1:5" ht="36" outlineLevel="6">
      <c r="A473" s="46" t="s">
        <v>37</v>
      </c>
      <c r="B473" s="47" t="s">
        <v>82</v>
      </c>
      <c r="C473" s="47" t="s">
        <v>297</v>
      </c>
      <c r="D473" s="47" t="s">
        <v>38</v>
      </c>
      <c r="E473" s="85">
        <f>E474</f>
        <v>226442.89</v>
      </c>
    </row>
    <row r="474" spans="1:5" outlineLevel="4">
      <c r="A474" s="46" t="s">
        <v>74</v>
      </c>
      <c r="B474" s="47" t="s">
        <v>82</v>
      </c>
      <c r="C474" s="47" t="s">
        <v>297</v>
      </c>
      <c r="D474" s="47" t="s">
        <v>75</v>
      </c>
      <c r="E474" s="85">
        <v>226442.89</v>
      </c>
    </row>
    <row r="475" spans="1:5" ht="54" outlineLevel="4">
      <c r="A475" s="46" t="s">
        <v>310</v>
      </c>
      <c r="B475" s="47" t="s">
        <v>82</v>
      </c>
      <c r="C475" s="47" t="s">
        <v>311</v>
      </c>
      <c r="D475" s="47" t="s">
        <v>6</v>
      </c>
      <c r="E475" s="85">
        <f>E476</f>
        <v>4500</v>
      </c>
    </row>
    <row r="476" spans="1:5" ht="36" outlineLevel="4">
      <c r="A476" s="46" t="s">
        <v>37</v>
      </c>
      <c r="B476" s="47" t="s">
        <v>82</v>
      </c>
      <c r="C476" s="47" t="s">
        <v>311</v>
      </c>
      <c r="D476" s="47" t="s">
        <v>38</v>
      </c>
      <c r="E476" s="85">
        <f>E477</f>
        <v>4500</v>
      </c>
    </row>
    <row r="477" spans="1:5" outlineLevel="4">
      <c r="A477" s="46" t="s">
        <v>74</v>
      </c>
      <c r="B477" s="47" t="s">
        <v>82</v>
      </c>
      <c r="C477" s="47" t="s">
        <v>311</v>
      </c>
      <c r="D477" s="47" t="s">
        <v>75</v>
      </c>
      <c r="E477" s="85">
        <v>4500</v>
      </c>
    </row>
    <row r="478" spans="1:5" ht="21" customHeight="1" outlineLevel="5">
      <c r="A478" s="46" t="s">
        <v>211</v>
      </c>
      <c r="B478" s="47" t="s">
        <v>82</v>
      </c>
      <c r="C478" s="47" t="s">
        <v>230</v>
      </c>
      <c r="D478" s="47" t="s">
        <v>6</v>
      </c>
      <c r="E478" s="85">
        <f>E479</f>
        <v>671000</v>
      </c>
    </row>
    <row r="479" spans="1:5" outlineLevel="6">
      <c r="A479" s="46" t="s">
        <v>83</v>
      </c>
      <c r="B479" s="47" t="s">
        <v>82</v>
      </c>
      <c r="C479" s="47" t="s">
        <v>140</v>
      </c>
      <c r="D479" s="47" t="s">
        <v>6</v>
      </c>
      <c r="E479" s="85">
        <f>E480</f>
        <v>671000</v>
      </c>
    </row>
    <row r="480" spans="1:5" ht="36" outlineLevel="6">
      <c r="A480" s="46" t="s">
        <v>37</v>
      </c>
      <c r="B480" s="47" t="s">
        <v>82</v>
      </c>
      <c r="C480" s="47" t="s">
        <v>140</v>
      </c>
      <c r="D480" s="47" t="s">
        <v>38</v>
      </c>
      <c r="E480" s="85">
        <f>E481+E482</f>
        <v>671000</v>
      </c>
    </row>
    <row r="481" spans="1:5" outlineLevel="6">
      <c r="A481" s="46" t="s">
        <v>74</v>
      </c>
      <c r="B481" s="47" t="s">
        <v>82</v>
      </c>
      <c r="C481" s="47" t="s">
        <v>140</v>
      </c>
      <c r="D481" s="47" t="s">
        <v>75</v>
      </c>
      <c r="E481" s="85">
        <f>557000</f>
        <v>557000</v>
      </c>
    </row>
    <row r="482" spans="1:5" ht="36" outlineLevel="6">
      <c r="A482" s="46" t="s">
        <v>377</v>
      </c>
      <c r="B482" s="47" t="s">
        <v>82</v>
      </c>
      <c r="C482" s="47" t="s">
        <v>140</v>
      </c>
      <c r="D482" s="47" t="s">
        <v>253</v>
      </c>
      <c r="E482" s="85">
        <f>114000</f>
        <v>114000</v>
      </c>
    </row>
    <row r="483" spans="1:5" outlineLevel="6">
      <c r="A483" s="46" t="s">
        <v>547</v>
      </c>
      <c r="B483" s="47" t="s">
        <v>548</v>
      </c>
      <c r="C483" s="47" t="s">
        <v>126</v>
      </c>
      <c r="D483" s="47" t="s">
        <v>6</v>
      </c>
      <c r="E483" s="85">
        <f>E484</f>
        <v>180000</v>
      </c>
    </row>
    <row r="484" spans="1:5" ht="36" outlineLevel="6">
      <c r="A484" s="46" t="s">
        <v>375</v>
      </c>
      <c r="B484" s="47" t="s">
        <v>548</v>
      </c>
      <c r="C484" s="47" t="s">
        <v>136</v>
      </c>
      <c r="D484" s="47" t="s">
        <v>6</v>
      </c>
      <c r="E484" s="85">
        <f>E485</f>
        <v>180000</v>
      </c>
    </row>
    <row r="485" spans="1:5" ht="21.75" customHeight="1" outlineLevel="6">
      <c r="A485" s="46" t="s">
        <v>211</v>
      </c>
      <c r="B485" s="47" t="s">
        <v>548</v>
      </c>
      <c r="C485" s="47" t="s">
        <v>230</v>
      </c>
      <c r="D485" s="47" t="s">
        <v>6</v>
      </c>
      <c r="E485" s="85">
        <f>E486</f>
        <v>180000</v>
      </c>
    </row>
    <row r="486" spans="1:5" ht="40.5" customHeight="1" outlineLevel="6">
      <c r="A486" s="46" t="s">
        <v>549</v>
      </c>
      <c r="B486" s="47" t="s">
        <v>548</v>
      </c>
      <c r="C486" s="47" t="s">
        <v>550</v>
      </c>
      <c r="D486" s="47" t="s">
        <v>6</v>
      </c>
      <c r="E486" s="85">
        <f>E487</f>
        <v>180000</v>
      </c>
    </row>
    <row r="487" spans="1:5" ht="36" outlineLevel="6">
      <c r="A487" s="46" t="s">
        <v>37</v>
      </c>
      <c r="B487" s="47" t="s">
        <v>548</v>
      </c>
      <c r="C487" s="47" t="s">
        <v>550</v>
      </c>
      <c r="D487" s="47" t="s">
        <v>38</v>
      </c>
      <c r="E487" s="85">
        <f>E488</f>
        <v>180000</v>
      </c>
    </row>
    <row r="488" spans="1:5" outlineLevel="6">
      <c r="A488" s="46" t="s">
        <v>74</v>
      </c>
      <c r="B488" s="47" t="s">
        <v>548</v>
      </c>
      <c r="C488" s="47" t="s">
        <v>550</v>
      </c>
      <c r="D488" s="47" t="s">
        <v>75</v>
      </c>
      <c r="E488" s="85">
        <f>180000</f>
        <v>180000</v>
      </c>
    </row>
    <row r="489" spans="1:5" s="3" customFormat="1">
      <c r="A489" s="46" t="s">
        <v>85</v>
      </c>
      <c r="B489" s="45" t="s">
        <v>86</v>
      </c>
      <c r="C489" s="45" t="s">
        <v>126</v>
      </c>
      <c r="D489" s="45" t="s">
        <v>6</v>
      </c>
      <c r="E489" s="89">
        <f>E490+E515+E495</f>
        <v>46102058.520000003</v>
      </c>
    </row>
    <row r="490" spans="1:5" outlineLevel="1">
      <c r="A490" s="46" t="s">
        <v>87</v>
      </c>
      <c r="B490" s="47" t="s">
        <v>88</v>
      </c>
      <c r="C490" s="47" t="s">
        <v>126</v>
      </c>
      <c r="D490" s="47" t="s">
        <v>6</v>
      </c>
      <c r="E490" s="85">
        <f>E491</f>
        <v>5559675.2400000002</v>
      </c>
    </row>
    <row r="491" spans="1:5" outlineLevel="3">
      <c r="A491" s="46" t="s">
        <v>198</v>
      </c>
      <c r="B491" s="47" t="s">
        <v>88</v>
      </c>
      <c r="C491" s="47" t="s">
        <v>127</v>
      </c>
      <c r="D491" s="47" t="s">
        <v>6</v>
      </c>
      <c r="E491" s="85">
        <f>E492</f>
        <v>5559675.2400000002</v>
      </c>
    </row>
    <row r="492" spans="1:5" outlineLevel="4">
      <c r="A492" s="46" t="s">
        <v>89</v>
      </c>
      <c r="B492" s="47" t="s">
        <v>88</v>
      </c>
      <c r="C492" s="47" t="s">
        <v>142</v>
      </c>
      <c r="D492" s="47" t="s">
        <v>6</v>
      </c>
      <c r="E492" s="85">
        <f>E493</f>
        <v>5559675.2400000002</v>
      </c>
    </row>
    <row r="493" spans="1:5" outlineLevel="5">
      <c r="A493" s="46" t="s">
        <v>90</v>
      </c>
      <c r="B493" s="47" t="s">
        <v>88</v>
      </c>
      <c r="C493" s="47" t="s">
        <v>142</v>
      </c>
      <c r="D493" s="47" t="s">
        <v>91</v>
      </c>
      <c r="E493" s="85">
        <f>E494</f>
        <v>5559675.2400000002</v>
      </c>
    </row>
    <row r="494" spans="1:5" outlineLevel="6">
      <c r="A494" s="46" t="s">
        <v>92</v>
      </c>
      <c r="B494" s="47" t="s">
        <v>88</v>
      </c>
      <c r="C494" s="47" t="s">
        <v>142</v>
      </c>
      <c r="D494" s="47" t="s">
        <v>93</v>
      </c>
      <c r="E494" s="85">
        <f>5301675.24+258000</f>
        <v>5559675.2400000002</v>
      </c>
    </row>
    <row r="495" spans="1:5" outlineLevel="6">
      <c r="A495" s="46" t="s">
        <v>94</v>
      </c>
      <c r="B495" s="47" t="s">
        <v>95</v>
      </c>
      <c r="C495" s="47" t="s">
        <v>126</v>
      </c>
      <c r="D495" s="47" t="s">
        <v>6</v>
      </c>
      <c r="E495" s="85">
        <f>E496+E501+E506+E511</f>
        <v>3318600</v>
      </c>
    </row>
    <row r="496" spans="1:5" ht="36" outlineLevel="6">
      <c r="A496" s="79" t="s">
        <v>402</v>
      </c>
      <c r="B496" s="62" t="s">
        <v>95</v>
      </c>
      <c r="C496" s="62" t="s">
        <v>138</v>
      </c>
      <c r="D496" s="62" t="s">
        <v>6</v>
      </c>
      <c r="E496" s="85">
        <f>E497</f>
        <v>2460000</v>
      </c>
    </row>
    <row r="497" spans="1:5" outlineLevel="6">
      <c r="A497" s="49" t="s">
        <v>475</v>
      </c>
      <c r="B497" s="47" t="s">
        <v>95</v>
      </c>
      <c r="C497" s="47" t="s">
        <v>476</v>
      </c>
      <c r="D497" s="47" t="s">
        <v>6</v>
      </c>
      <c r="E497" s="85">
        <f>E498</f>
        <v>2460000</v>
      </c>
    </row>
    <row r="498" spans="1:5" ht="57.75" customHeight="1" outlineLevel="6">
      <c r="A498" s="29" t="s">
        <v>412</v>
      </c>
      <c r="B498" s="47" t="s">
        <v>95</v>
      </c>
      <c r="C498" s="47" t="s">
        <v>477</v>
      </c>
      <c r="D498" s="47" t="s">
        <v>6</v>
      </c>
      <c r="E498" s="85">
        <f>E499</f>
        <v>2460000</v>
      </c>
    </row>
    <row r="499" spans="1:5" outlineLevel="6">
      <c r="A499" s="46" t="s">
        <v>90</v>
      </c>
      <c r="B499" s="47" t="s">
        <v>95</v>
      </c>
      <c r="C499" s="47" t="s">
        <v>477</v>
      </c>
      <c r="D499" s="47" t="s">
        <v>91</v>
      </c>
      <c r="E499" s="85">
        <f>E500</f>
        <v>2460000</v>
      </c>
    </row>
    <row r="500" spans="1:5" ht="21" customHeight="1" outlineLevel="6">
      <c r="A500" s="46" t="s">
        <v>97</v>
      </c>
      <c r="B500" s="47" t="s">
        <v>95</v>
      </c>
      <c r="C500" s="47" t="s">
        <v>477</v>
      </c>
      <c r="D500" s="47" t="s">
        <v>98</v>
      </c>
      <c r="E500" s="85">
        <v>2460000</v>
      </c>
    </row>
    <row r="501" spans="1:5" ht="36" outlineLevel="6">
      <c r="A501" s="79" t="s">
        <v>378</v>
      </c>
      <c r="B501" s="62" t="s">
        <v>95</v>
      </c>
      <c r="C501" s="62" t="s">
        <v>129</v>
      </c>
      <c r="D501" s="62" t="s">
        <v>6</v>
      </c>
      <c r="E501" s="85">
        <f>E502</f>
        <v>200000</v>
      </c>
    </row>
    <row r="502" spans="1:5" ht="36" outlineLevel="6">
      <c r="A502" s="46" t="s">
        <v>379</v>
      </c>
      <c r="B502" s="47" t="s">
        <v>95</v>
      </c>
      <c r="C502" s="47" t="s">
        <v>421</v>
      </c>
      <c r="D502" s="47" t="s">
        <v>6</v>
      </c>
      <c r="E502" s="85">
        <f>E503</f>
        <v>200000</v>
      </c>
    </row>
    <row r="503" spans="1:5" ht="20.25" customHeight="1" outlineLevel="6">
      <c r="A503" s="46" t="s">
        <v>99</v>
      </c>
      <c r="B503" s="47" t="s">
        <v>95</v>
      </c>
      <c r="C503" s="47" t="s">
        <v>424</v>
      </c>
      <c r="D503" s="47" t="s">
        <v>6</v>
      </c>
      <c r="E503" s="85">
        <f>E504</f>
        <v>200000</v>
      </c>
    </row>
    <row r="504" spans="1:5" outlineLevel="6">
      <c r="A504" s="46" t="s">
        <v>90</v>
      </c>
      <c r="B504" s="47" t="s">
        <v>95</v>
      </c>
      <c r="C504" s="47" t="s">
        <v>424</v>
      </c>
      <c r="D504" s="47" t="s">
        <v>91</v>
      </c>
      <c r="E504" s="85">
        <f>E505</f>
        <v>200000</v>
      </c>
    </row>
    <row r="505" spans="1:5" ht="18" customHeight="1" outlineLevel="6">
      <c r="A505" s="46" t="s">
        <v>97</v>
      </c>
      <c r="B505" s="47" t="s">
        <v>95</v>
      </c>
      <c r="C505" s="47" t="s">
        <v>424</v>
      </c>
      <c r="D505" s="47" t="s">
        <v>98</v>
      </c>
      <c r="E505" s="85">
        <f>200000</f>
        <v>200000</v>
      </c>
    </row>
    <row r="506" spans="1:5" ht="36" outlineLevel="6">
      <c r="A506" s="79" t="s">
        <v>380</v>
      </c>
      <c r="B506" s="62" t="s">
        <v>95</v>
      </c>
      <c r="C506" s="62" t="s">
        <v>381</v>
      </c>
      <c r="D506" s="62" t="s">
        <v>6</v>
      </c>
      <c r="E506" s="85">
        <f>E507</f>
        <v>558600</v>
      </c>
    </row>
    <row r="507" spans="1:5" ht="36" outlineLevel="6">
      <c r="A507" s="46" t="s">
        <v>401</v>
      </c>
      <c r="B507" s="47" t="s">
        <v>95</v>
      </c>
      <c r="C507" s="47" t="s">
        <v>382</v>
      </c>
      <c r="D507" s="47" t="s">
        <v>6</v>
      </c>
      <c r="E507" s="85">
        <f>E508</f>
        <v>558600</v>
      </c>
    </row>
    <row r="508" spans="1:5" ht="36" outlineLevel="6">
      <c r="A508" s="46" t="s">
        <v>96</v>
      </c>
      <c r="B508" s="47" t="s">
        <v>95</v>
      </c>
      <c r="C508" s="47" t="s">
        <v>383</v>
      </c>
      <c r="D508" s="47" t="s">
        <v>6</v>
      </c>
      <c r="E508" s="85">
        <f>E509</f>
        <v>558600</v>
      </c>
    </row>
    <row r="509" spans="1:5" outlineLevel="6">
      <c r="A509" s="46" t="s">
        <v>90</v>
      </c>
      <c r="B509" s="47" t="s">
        <v>95</v>
      </c>
      <c r="C509" s="47" t="s">
        <v>383</v>
      </c>
      <c r="D509" s="47" t="s">
        <v>91</v>
      </c>
      <c r="E509" s="85">
        <f>E510</f>
        <v>558600</v>
      </c>
    </row>
    <row r="510" spans="1:5" ht="19.5" customHeight="1" outlineLevel="6">
      <c r="A510" s="46" t="s">
        <v>97</v>
      </c>
      <c r="B510" s="47" t="s">
        <v>95</v>
      </c>
      <c r="C510" s="47" t="s">
        <v>383</v>
      </c>
      <c r="D510" s="47" t="s">
        <v>98</v>
      </c>
      <c r="E510" s="85">
        <v>558600</v>
      </c>
    </row>
    <row r="511" spans="1:5" ht="19.5" customHeight="1" outlineLevel="6">
      <c r="A511" s="46" t="s">
        <v>132</v>
      </c>
      <c r="B511" s="47" t="s">
        <v>95</v>
      </c>
      <c r="C511" s="47" t="s">
        <v>127</v>
      </c>
      <c r="D511" s="47" t="s">
        <v>6</v>
      </c>
      <c r="E511" s="85">
        <f>E512</f>
        <v>100000</v>
      </c>
    </row>
    <row r="512" spans="1:5" ht="36" outlineLevel="6">
      <c r="A512" s="46" t="s">
        <v>551</v>
      </c>
      <c r="B512" s="47" t="s">
        <v>95</v>
      </c>
      <c r="C512" s="47" t="s">
        <v>564</v>
      </c>
      <c r="D512" s="47" t="s">
        <v>6</v>
      </c>
      <c r="E512" s="85">
        <f>E513</f>
        <v>100000</v>
      </c>
    </row>
    <row r="513" spans="1:5" outlineLevel="6">
      <c r="A513" s="46" t="s">
        <v>90</v>
      </c>
      <c r="B513" s="47" t="s">
        <v>95</v>
      </c>
      <c r="C513" s="47" t="s">
        <v>564</v>
      </c>
      <c r="D513" s="47" t="s">
        <v>91</v>
      </c>
      <c r="E513" s="85">
        <f>E514</f>
        <v>100000</v>
      </c>
    </row>
    <row r="514" spans="1:5" outlineLevel="6">
      <c r="A514" s="46" t="s">
        <v>312</v>
      </c>
      <c r="B514" s="47" t="s">
        <v>95</v>
      </c>
      <c r="C514" s="47" t="s">
        <v>564</v>
      </c>
      <c r="D514" s="47" t="s">
        <v>313</v>
      </c>
      <c r="E514" s="85">
        <f>100000</f>
        <v>100000</v>
      </c>
    </row>
    <row r="515" spans="1:5" outlineLevel="1">
      <c r="A515" s="46" t="s">
        <v>123</v>
      </c>
      <c r="B515" s="47" t="s">
        <v>124</v>
      </c>
      <c r="C515" s="47" t="s">
        <v>126</v>
      </c>
      <c r="D515" s="47" t="s">
        <v>6</v>
      </c>
      <c r="E515" s="85">
        <f>E516+E524</f>
        <v>37223783.280000001</v>
      </c>
    </row>
    <row r="516" spans="1:5" ht="36" outlineLevel="2">
      <c r="A516" s="79" t="s">
        <v>411</v>
      </c>
      <c r="B516" s="62" t="s">
        <v>124</v>
      </c>
      <c r="C516" s="62" t="s">
        <v>138</v>
      </c>
      <c r="D516" s="62" t="s">
        <v>6</v>
      </c>
      <c r="E516" s="85">
        <f>E517</f>
        <v>3404117</v>
      </c>
    </row>
    <row r="517" spans="1:5" ht="36" outlineLevel="3">
      <c r="A517" s="46" t="s">
        <v>403</v>
      </c>
      <c r="B517" s="47" t="s">
        <v>124</v>
      </c>
      <c r="C517" s="47" t="s">
        <v>139</v>
      </c>
      <c r="D517" s="47" t="s">
        <v>6</v>
      </c>
      <c r="E517" s="85">
        <f>E518</f>
        <v>3404117</v>
      </c>
    </row>
    <row r="518" spans="1:5" ht="21" customHeight="1" outlineLevel="4">
      <c r="A518" s="80" t="s">
        <v>204</v>
      </c>
      <c r="B518" s="47" t="s">
        <v>124</v>
      </c>
      <c r="C518" s="47" t="s">
        <v>235</v>
      </c>
      <c r="D518" s="47" t="s">
        <v>6</v>
      </c>
      <c r="E518" s="85">
        <f>E519</f>
        <v>3404117</v>
      </c>
    </row>
    <row r="519" spans="1:5" ht="130.5" customHeight="1" outlineLevel="5">
      <c r="A519" s="29" t="s">
        <v>682</v>
      </c>
      <c r="B519" s="47" t="s">
        <v>124</v>
      </c>
      <c r="C519" s="47" t="s">
        <v>156</v>
      </c>
      <c r="D519" s="47" t="s">
        <v>6</v>
      </c>
      <c r="E519" s="85">
        <f>E522+E520</f>
        <v>3404117</v>
      </c>
    </row>
    <row r="520" spans="1:5" ht="24.75" customHeight="1" outlineLevel="5">
      <c r="A520" s="46" t="s">
        <v>15</v>
      </c>
      <c r="B520" s="47" t="s">
        <v>124</v>
      </c>
      <c r="C520" s="47" t="s">
        <v>156</v>
      </c>
      <c r="D520" s="47" t="s">
        <v>16</v>
      </c>
      <c r="E520" s="85">
        <f>E521</f>
        <v>24000</v>
      </c>
    </row>
    <row r="521" spans="1:5" ht="37.5" customHeight="1" outlineLevel="5">
      <c r="A521" s="46" t="s">
        <v>17</v>
      </c>
      <c r="B521" s="47" t="s">
        <v>124</v>
      </c>
      <c r="C521" s="47" t="s">
        <v>156</v>
      </c>
      <c r="D521" s="47" t="s">
        <v>18</v>
      </c>
      <c r="E521" s="85">
        <v>24000</v>
      </c>
    </row>
    <row r="522" spans="1:5" outlineLevel="6">
      <c r="A522" s="46" t="s">
        <v>90</v>
      </c>
      <c r="B522" s="47" t="s">
        <v>124</v>
      </c>
      <c r="C522" s="47" t="s">
        <v>156</v>
      </c>
      <c r="D522" s="47" t="s">
        <v>91</v>
      </c>
      <c r="E522" s="85">
        <f>E523</f>
        <v>3380117</v>
      </c>
    </row>
    <row r="523" spans="1:5" ht="17.25" customHeight="1" outlineLevel="6">
      <c r="A523" s="46" t="s">
        <v>97</v>
      </c>
      <c r="B523" s="47" t="s">
        <v>124</v>
      </c>
      <c r="C523" s="47" t="s">
        <v>156</v>
      </c>
      <c r="D523" s="47" t="s">
        <v>98</v>
      </c>
      <c r="E523" s="85">
        <v>3380117</v>
      </c>
    </row>
    <row r="524" spans="1:5" ht="20.25" customHeight="1" outlineLevel="6">
      <c r="A524" s="46" t="s">
        <v>132</v>
      </c>
      <c r="B524" s="47" t="s">
        <v>124</v>
      </c>
      <c r="C524" s="47" t="s">
        <v>127</v>
      </c>
      <c r="D524" s="47" t="s">
        <v>6</v>
      </c>
      <c r="E524" s="85">
        <f>E525</f>
        <v>33819666.280000001</v>
      </c>
    </row>
    <row r="525" spans="1:5" outlineLevel="6">
      <c r="A525" s="46" t="s">
        <v>278</v>
      </c>
      <c r="B525" s="47" t="s">
        <v>124</v>
      </c>
      <c r="C525" s="47" t="s">
        <v>277</v>
      </c>
      <c r="D525" s="47" t="s">
        <v>6</v>
      </c>
      <c r="E525" s="85">
        <f>E535+E526+E529</f>
        <v>33819666.280000001</v>
      </c>
    </row>
    <row r="526" spans="1:5" ht="57" customHeight="1" outlineLevel="6">
      <c r="A526" s="46" t="s">
        <v>445</v>
      </c>
      <c r="B526" s="47" t="s">
        <v>124</v>
      </c>
      <c r="C526" s="47" t="s">
        <v>446</v>
      </c>
      <c r="D526" s="47" t="s">
        <v>6</v>
      </c>
      <c r="E526" s="85">
        <f>E527</f>
        <v>1021243.89</v>
      </c>
    </row>
    <row r="527" spans="1:5" outlineLevel="6">
      <c r="A527" s="46" t="s">
        <v>90</v>
      </c>
      <c r="B527" s="47" t="s">
        <v>124</v>
      </c>
      <c r="C527" s="47" t="s">
        <v>446</v>
      </c>
      <c r="D527" s="47" t="s">
        <v>91</v>
      </c>
      <c r="E527" s="85">
        <f>E528</f>
        <v>1021243.89</v>
      </c>
    </row>
    <row r="528" spans="1:5" outlineLevel="6">
      <c r="A528" s="46" t="s">
        <v>92</v>
      </c>
      <c r="B528" s="47" t="s">
        <v>124</v>
      </c>
      <c r="C528" s="47" t="s">
        <v>446</v>
      </c>
      <c r="D528" s="47" t="s">
        <v>93</v>
      </c>
      <c r="E528" s="85">
        <v>1021243.89</v>
      </c>
    </row>
    <row r="529" spans="1:5" ht="78.75" customHeight="1" outlineLevel="6">
      <c r="A529" s="29" t="s">
        <v>447</v>
      </c>
      <c r="B529" s="47" t="s">
        <v>124</v>
      </c>
      <c r="C529" s="47" t="s">
        <v>448</v>
      </c>
      <c r="D529" s="47" t="s">
        <v>6</v>
      </c>
      <c r="E529" s="85">
        <f>E530+E532</f>
        <v>14290492.390000001</v>
      </c>
    </row>
    <row r="530" spans="1:5" ht="17.25" customHeight="1" outlineLevel="6">
      <c r="A530" s="46" t="s">
        <v>15</v>
      </c>
      <c r="B530" s="47" t="s">
        <v>124</v>
      </c>
      <c r="C530" s="47" t="s">
        <v>448</v>
      </c>
      <c r="D530" s="47" t="s">
        <v>16</v>
      </c>
      <c r="E530" s="85">
        <f>E531</f>
        <v>130000</v>
      </c>
    </row>
    <row r="531" spans="1:5" ht="23.25" customHeight="1" outlineLevel="6">
      <c r="A531" s="46" t="s">
        <v>17</v>
      </c>
      <c r="B531" s="47" t="s">
        <v>124</v>
      </c>
      <c r="C531" s="47" t="s">
        <v>448</v>
      </c>
      <c r="D531" s="47" t="s">
        <v>18</v>
      </c>
      <c r="E531" s="85">
        <f>130000</f>
        <v>130000</v>
      </c>
    </row>
    <row r="532" spans="1:5" outlineLevel="6">
      <c r="A532" s="46" t="s">
        <v>90</v>
      </c>
      <c r="B532" s="47" t="s">
        <v>124</v>
      </c>
      <c r="C532" s="47" t="s">
        <v>448</v>
      </c>
      <c r="D532" s="47" t="s">
        <v>91</v>
      </c>
      <c r="E532" s="85">
        <f>E533+E534</f>
        <v>14160492.390000001</v>
      </c>
    </row>
    <row r="533" spans="1:5" outlineLevel="6">
      <c r="A533" s="46" t="s">
        <v>92</v>
      </c>
      <c r="B533" s="47" t="s">
        <v>124</v>
      </c>
      <c r="C533" s="47" t="s">
        <v>448</v>
      </c>
      <c r="D533" s="47" t="s">
        <v>93</v>
      </c>
      <c r="E533" s="85">
        <v>12360492.390000001</v>
      </c>
    </row>
    <row r="534" spans="1:5" ht="18.75" customHeight="1" outlineLevel="6">
      <c r="A534" s="46" t="s">
        <v>97</v>
      </c>
      <c r="B534" s="47" t="s">
        <v>124</v>
      </c>
      <c r="C534" s="47" t="s">
        <v>448</v>
      </c>
      <c r="D534" s="47" t="s">
        <v>98</v>
      </c>
      <c r="E534" s="85">
        <v>1800000</v>
      </c>
    </row>
    <row r="535" spans="1:5" ht="94.5" customHeight="1" outlineLevel="6">
      <c r="A535" s="29" t="s">
        <v>681</v>
      </c>
      <c r="B535" s="47" t="s">
        <v>124</v>
      </c>
      <c r="C535" s="47" t="s">
        <v>298</v>
      </c>
      <c r="D535" s="47" t="s">
        <v>6</v>
      </c>
      <c r="E535" s="85">
        <f>E536</f>
        <v>18507930</v>
      </c>
    </row>
    <row r="536" spans="1:5" ht="36" outlineLevel="6">
      <c r="A536" s="46" t="s">
        <v>265</v>
      </c>
      <c r="B536" s="47" t="s">
        <v>124</v>
      </c>
      <c r="C536" s="47" t="s">
        <v>298</v>
      </c>
      <c r="D536" s="47" t="s">
        <v>266</v>
      </c>
      <c r="E536" s="85">
        <f>E537</f>
        <v>18507930</v>
      </c>
    </row>
    <row r="537" spans="1:5" outlineLevel="6">
      <c r="A537" s="46" t="s">
        <v>267</v>
      </c>
      <c r="B537" s="47" t="s">
        <v>124</v>
      </c>
      <c r="C537" s="47" t="s">
        <v>298</v>
      </c>
      <c r="D537" s="47" t="s">
        <v>268</v>
      </c>
      <c r="E537" s="85">
        <v>18507930</v>
      </c>
    </row>
    <row r="538" spans="1:5" s="3" customFormat="1">
      <c r="A538" s="46" t="s">
        <v>100</v>
      </c>
      <c r="B538" s="45" t="s">
        <v>101</v>
      </c>
      <c r="C538" s="45" t="s">
        <v>126</v>
      </c>
      <c r="D538" s="45" t="s">
        <v>6</v>
      </c>
      <c r="E538" s="89">
        <f>E539</f>
        <v>5086345.93</v>
      </c>
    </row>
    <row r="539" spans="1:5" outlineLevel="1">
      <c r="A539" s="46" t="s">
        <v>304</v>
      </c>
      <c r="B539" s="47" t="s">
        <v>303</v>
      </c>
      <c r="C539" s="47" t="s">
        <v>126</v>
      </c>
      <c r="D539" s="47" t="s">
        <v>6</v>
      </c>
      <c r="E539" s="85">
        <f>E540+E554</f>
        <v>5086345.93</v>
      </c>
    </row>
    <row r="540" spans="1:5" ht="34.5" customHeight="1" outlineLevel="2">
      <c r="A540" s="79" t="s">
        <v>384</v>
      </c>
      <c r="B540" s="62" t="s">
        <v>303</v>
      </c>
      <c r="C540" s="62" t="s">
        <v>200</v>
      </c>
      <c r="D540" s="62" t="s">
        <v>6</v>
      </c>
      <c r="E540" s="85">
        <f>E547+E541</f>
        <v>5036345.93</v>
      </c>
    </row>
    <row r="541" spans="1:5" ht="36" outlineLevel="6">
      <c r="A541" s="46" t="s">
        <v>213</v>
      </c>
      <c r="B541" s="47" t="s">
        <v>303</v>
      </c>
      <c r="C541" s="47" t="s">
        <v>231</v>
      </c>
      <c r="D541" s="47" t="s">
        <v>6</v>
      </c>
      <c r="E541" s="85">
        <f>E542</f>
        <v>661000</v>
      </c>
    </row>
    <row r="542" spans="1:5" outlineLevel="6">
      <c r="A542" s="46" t="s">
        <v>102</v>
      </c>
      <c r="B542" s="47" t="s">
        <v>303</v>
      </c>
      <c r="C542" s="47" t="s">
        <v>201</v>
      </c>
      <c r="D542" s="47" t="s">
        <v>6</v>
      </c>
      <c r="E542" s="85">
        <f>E543+E545</f>
        <v>661000</v>
      </c>
    </row>
    <row r="543" spans="1:5" ht="18.75" customHeight="1" outlineLevel="6">
      <c r="A543" s="46" t="s">
        <v>15</v>
      </c>
      <c r="B543" s="47" t="s">
        <v>303</v>
      </c>
      <c r="C543" s="47" t="s">
        <v>201</v>
      </c>
      <c r="D543" s="47" t="s">
        <v>16</v>
      </c>
      <c r="E543" s="85">
        <f>E544</f>
        <v>631000</v>
      </c>
    </row>
    <row r="544" spans="1:5" ht="19.5" customHeight="1" outlineLevel="6">
      <c r="A544" s="46" t="s">
        <v>17</v>
      </c>
      <c r="B544" s="47" t="s">
        <v>303</v>
      </c>
      <c r="C544" s="47" t="s">
        <v>201</v>
      </c>
      <c r="D544" s="47" t="s">
        <v>18</v>
      </c>
      <c r="E544" s="85">
        <f>631000</f>
        <v>631000</v>
      </c>
    </row>
    <row r="545" spans="1:5" ht="21" customHeight="1" outlineLevel="6">
      <c r="A545" s="46" t="s">
        <v>273</v>
      </c>
      <c r="B545" s="47" t="s">
        <v>303</v>
      </c>
      <c r="C545" s="47" t="s">
        <v>201</v>
      </c>
      <c r="D545" s="47" t="s">
        <v>20</v>
      </c>
      <c r="E545" s="85">
        <f>E546</f>
        <v>30000</v>
      </c>
    </row>
    <row r="546" spans="1:5" ht="21" customHeight="1" outlineLevel="6">
      <c r="A546" s="46" t="s">
        <v>274</v>
      </c>
      <c r="B546" s="47" t="s">
        <v>303</v>
      </c>
      <c r="C546" s="47" t="s">
        <v>201</v>
      </c>
      <c r="D546" s="47" t="s">
        <v>22</v>
      </c>
      <c r="E546" s="85">
        <f>30000</f>
        <v>30000</v>
      </c>
    </row>
    <row r="547" spans="1:5" outlineLevel="2">
      <c r="A547" s="46" t="s">
        <v>385</v>
      </c>
      <c r="B547" s="47" t="s">
        <v>303</v>
      </c>
      <c r="C547" s="47" t="s">
        <v>306</v>
      </c>
      <c r="D547" s="47" t="s">
        <v>6</v>
      </c>
      <c r="E547" s="85">
        <f>E548+E551</f>
        <v>4375345.93</v>
      </c>
    </row>
    <row r="548" spans="1:5" ht="18.75" customHeight="1" outlineLevel="2">
      <c r="A548" s="46" t="s">
        <v>282</v>
      </c>
      <c r="B548" s="47" t="s">
        <v>303</v>
      </c>
      <c r="C548" s="47" t="s">
        <v>305</v>
      </c>
      <c r="D548" s="47" t="s">
        <v>6</v>
      </c>
      <c r="E548" s="85">
        <f>E549</f>
        <v>817224.33</v>
      </c>
    </row>
    <row r="549" spans="1:5" ht="36" outlineLevel="2">
      <c r="A549" s="46" t="s">
        <v>265</v>
      </c>
      <c r="B549" s="47" t="s">
        <v>303</v>
      </c>
      <c r="C549" s="47" t="s">
        <v>305</v>
      </c>
      <c r="D549" s="47" t="s">
        <v>266</v>
      </c>
      <c r="E549" s="85">
        <f>E550</f>
        <v>817224.33</v>
      </c>
    </row>
    <row r="550" spans="1:5" outlineLevel="4">
      <c r="A550" s="46" t="s">
        <v>267</v>
      </c>
      <c r="B550" s="47" t="s">
        <v>303</v>
      </c>
      <c r="C550" s="47" t="s">
        <v>305</v>
      </c>
      <c r="D550" s="47" t="s">
        <v>268</v>
      </c>
      <c r="E550" s="85">
        <f>817224.33</f>
        <v>817224.33</v>
      </c>
    </row>
    <row r="551" spans="1:5" ht="43.5" customHeight="1" outlineLevel="4">
      <c r="A551" s="46" t="s">
        <v>626</v>
      </c>
      <c r="B551" s="47" t="s">
        <v>303</v>
      </c>
      <c r="C551" s="47" t="s">
        <v>701</v>
      </c>
      <c r="D551" s="47" t="s">
        <v>6</v>
      </c>
      <c r="E551" s="85">
        <f>E552</f>
        <v>3558121.6</v>
      </c>
    </row>
    <row r="552" spans="1:5" ht="36" outlineLevel="4">
      <c r="A552" s="46" t="s">
        <v>37</v>
      </c>
      <c r="B552" s="47" t="s">
        <v>303</v>
      </c>
      <c r="C552" s="47" t="s">
        <v>701</v>
      </c>
      <c r="D552" s="47" t="s">
        <v>38</v>
      </c>
      <c r="E552" s="85">
        <f>E553</f>
        <v>3558121.6</v>
      </c>
    </row>
    <row r="553" spans="1:5" outlineLevel="4">
      <c r="A553" s="46" t="s">
        <v>74</v>
      </c>
      <c r="B553" s="47" t="s">
        <v>303</v>
      </c>
      <c r="C553" s="47" t="s">
        <v>701</v>
      </c>
      <c r="D553" s="47" t="s">
        <v>75</v>
      </c>
      <c r="E553" s="85">
        <v>3558121.6</v>
      </c>
    </row>
    <row r="554" spans="1:5" ht="36" outlineLevel="6">
      <c r="A554" s="79" t="s">
        <v>482</v>
      </c>
      <c r="B554" s="62" t="s">
        <v>303</v>
      </c>
      <c r="C554" s="62" t="s">
        <v>483</v>
      </c>
      <c r="D554" s="62" t="s">
        <v>6</v>
      </c>
      <c r="E554" s="85">
        <f>E555</f>
        <v>50000</v>
      </c>
    </row>
    <row r="555" spans="1:5" ht="21" customHeight="1" outlineLevel="6">
      <c r="A555" s="46" t="s">
        <v>484</v>
      </c>
      <c r="B555" s="47" t="s">
        <v>303</v>
      </c>
      <c r="C555" s="47" t="s">
        <v>485</v>
      </c>
      <c r="D555" s="47" t="s">
        <v>6</v>
      </c>
      <c r="E555" s="85">
        <f>E556</f>
        <v>50000</v>
      </c>
    </row>
    <row r="556" spans="1:5" ht="36" outlineLevel="6">
      <c r="A556" s="46" t="s">
        <v>486</v>
      </c>
      <c r="B556" s="47" t="s">
        <v>303</v>
      </c>
      <c r="C556" s="47" t="s">
        <v>487</v>
      </c>
      <c r="D556" s="47" t="s">
        <v>6</v>
      </c>
      <c r="E556" s="85">
        <f>E557</f>
        <v>50000</v>
      </c>
    </row>
    <row r="557" spans="1:5" ht="20.25" customHeight="1" outlineLevel="6">
      <c r="A557" s="46" t="s">
        <v>15</v>
      </c>
      <c r="B557" s="47" t="s">
        <v>303</v>
      </c>
      <c r="C557" s="47" t="s">
        <v>487</v>
      </c>
      <c r="D557" s="47" t="s">
        <v>16</v>
      </c>
      <c r="E557" s="85">
        <f>E558</f>
        <v>50000</v>
      </c>
    </row>
    <row r="558" spans="1:5" ht="22.5" customHeight="1" outlineLevel="6">
      <c r="A558" s="46" t="s">
        <v>17</v>
      </c>
      <c r="B558" s="47" t="s">
        <v>303</v>
      </c>
      <c r="C558" s="47" t="s">
        <v>487</v>
      </c>
      <c r="D558" s="47" t="s">
        <v>18</v>
      </c>
      <c r="E558" s="85">
        <f>50000</f>
        <v>50000</v>
      </c>
    </row>
    <row r="559" spans="1:5" s="3" customFormat="1">
      <c r="A559" s="46" t="s">
        <v>103</v>
      </c>
      <c r="B559" s="45" t="s">
        <v>104</v>
      </c>
      <c r="C559" s="45" t="s">
        <v>126</v>
      </c>
      <c r="D559" s="45" t="s">
        <v>6</v>
      </c>
      <c r="E559" s="89">
        <f t="shared" ref="E559:E564" si="1">E560</f>
        <v>2500000</v>
      </c>
    </row>
    <row r="560" spans="1:5" outlineLevel="1">
      <c r="A560" s="46" t="s">
        <v>105</v>
      </c>
      <c r="B560" s="47" t="s">
        <v>106</v>
      </c>
      <c r="C560" s="47" t="s">
        <v>126</v>
      </c>
      <c r="D560" s="47" t="s">
        <v>6</v>
      </c>
      <c r="E560" s="85">
        <f t="shared" si="1"/>
        <v>2500000</v>
      </c>
    </row>
    <row r="561" spans="1:8" ht="36" customHeight="1" outlineLevel="2">
      <c r="A561" s="79" t="s">
        <v>441</v>
      </c>
      <c r="B561" s="62" t="s">
        <v>106</v>
      </c>
      <c r="C561" s="62" t="s">
        <v>320</v>
      </c>
      <c r="D561" s="62" t="s">
        <v>6</v>
      </c>
      <c r="E561" s="85">
        <f t="shared" si="1"/>
        <v>2500000</v>
      </c>
    </row>
    <row r="562" spans="1:8" ht="21" customHeight="1" outlineLevel="3">
      <c r="A562" s="49" t="s">
        <v>332</v>
      </c>
      <c r="B562" s="47" t="s">
        <v>106</v>
      </c>
      <c r="C562" s="47" t="s">
        <v>322</v>
      </c>
      <c r="D562" s="47" t="s">
        <v>6</v>
      </c>
      <c r="E562" s="85">
        <f t="shared" si="1"/>
        <v>2500000</v>
      </c>
    </row>
    <row r="563" spans="1:8" ht="36" outlineLevel="4">
      <c r="A563" s="46" t="s">
        <v>107</v>
      </c>
      <c r="B563" s="47" t="s">
        <v>106</v>
      </c>
      <c r="C563" s="47" t="s">
        <v>323</v>
      </c>
      <c r="D563" s="47" t="s">
        <v>6</v>
      </c>
      <c r="E563" s="85">
        <f t="shared" si="1"/>
        <v>2500000</v>
      </c>
    </row>
    <row r="564" spans="1:8" ht="36" outlineLevel="5">
      <c r="A564" s="46" t="s">
        <v>37</v>
      </c>
      <c r="B564" s="47" t="s">
        <v>106</v>
      </c>
      <c r="C564" s="47" t="s">
        <v>323</v>
      </c>
      <c r="D564" s="47" t="s">
        <v>38</v>
      </c>
      <c r="E564" s="85">
        <f t="shared" si="1"/>
        <v>2500000</v>
      </c>
    </row>
    <row r="565" spans="1:8" outlineLevel="6">
      <c r="A565" s="46" t="s">
        <v>39</v>
      </c>
      <c r="B565" s="47" t="s">
        <v>106</v>
      </c>
      <c r="C565" s="47" t="s">
        <v>323</v>
      </c>
      <c r="D565" s="47" t="s">
        <v>40</v>
      </c>
      <c r="E565" s="85">
        <f>1000000+1500000</f>
        <v>2500000</v>
      </c>
    </row>
    <row r="566" spans="1:8" s="3" customFormat="1" ht="17.399999999999999">
      <c r="A566" s="220" t="s">
        <v>118</v>
      </c>
      <c r="B566" s="220"/>
      <c r="C566" s="220"/>
      <c r="D566" s="220"/>
      <c r="E566" s="103">
        <f>E16+E163+E170+E181+E220+E305+E321+E461+E489+E538+E559</f>
        <v>1021656703.24</v>
      </c>
    </row>
    <row r="567" spans="1:8">
      <c r="A567" s="52"/>
      <c r="B567" s="52"/>
      <c r="C567" s="52"/>
      <c r="D567" s="52"/>
      <c r="E567" s="56"/>
    </row>
    <row r="568" spans="1:8">
      <c r="A568" s="104"/>
      <c r="B568" s="104"/>
      <c r="C568" s="104"/>
      <c r="D568" s="104"/>
      <c r="E568" s="105"/>
    </row>
    <row r="569" spans="1:8">
      <c r="C569" s="57"/>
      <c r="E569" s="58"/>
    </row>
    <row r="570" spans="1:8">
      <c r="C570" s="57"/>
      <c r="E570" s="58"/>
    </row>
    <row r="571" spans="1:8">
      <c r="C571" s="57"/>
      <c r="E571" s="58"/>
      <c r="G571" s="57"/>
      <c r="H571" s="57"/>
    </row>
    <row r="572" spans="1:8">
      <c r="C572" s="57"/>
      <c r="E572" s="58"/>
      <c r="G572" s="57"/>
      <c r="H572" s="57"/>
    </row>
    <row r="573" spans="1:8">
      <c r="C573" s="57"/>
      <c r="E573" s="58"/>
      <c r="G573" s="57"/>
      <c r="H573" s="57"/>
    </row>
    <row r="574" spans="1:8">
      <c r="C574" s="57"/>
      <c r="E574" s="58"/>
      <c r="G574" s="57"/>
      <c r="H574" s="57"/>
    </row>
    <row r="575" spans="1:8">
      <c r="C575" s="57"/>
      <c r="E575" s="58"/>
      <c r="G575" s="57"/>
      <c r="H575" s="57"/>
    </row>
    <row r="576" spans="1:8">
      <c r="C576" s="57"/>
      <c r="E576" s="58"/>
      <c r="G576" s="57"/>
      <c r="H576" s="57"/>
    </row>
    <row r="577" spans="3:8">
      <c r="C577" s="57"/>
      <c r="E577" s="58"/>
      <c r="G577" s="57"/>
      <c r="H577" s="57"/>
    </row>
    <row r="578" spans="3:8">
      <c r="C578" s="57"/>
      <c r="E578" s="58"/>
      <c r="G578" s="57"/>
      <c r="H578" s="57"/>
    </row>
    <row r="579" spans="3:8">
      <c r="C579" s="57"/>
      <c r="E579" s="58"/>
      <c r="G579" s="57"/>
      <c r="H579" s="57"/>
    </row>
    <row r="580" spans="3:8">
      <c r="C580" s="57"/>
      <c r="E580" s="58"/>
      <c r="G580" s="57"/>
      <c r="H580" s="57"/>
    </row>
    <row r="581" spans="3:8">
      <c r="C581" s="57"/>
      <c r="E581" s="58"/>
      <c r="G581" s="57"/>
      <c r="H581" s="57"/>
    </row>
    <row r="582" spans="3:8">
      <c r="C582" s="57"/>
      <c r="E582" s="58"/>
      <c r="G582" s="57"/>
      <c r="H582" s="57"/>
    </row>
    <row r="583" spans="3:8">
      <c r="C583" s="57"/>
      <c r="E583" s="58"/>
      <c r="G583" s="57"/>
      <c r="H583" s="57"/>
    </row>
    <row r="584" spans="3:8">
      <c r="C584" s="57"/>
      <c r="E584" s="58"/>
      <c r="G584" s="57"/>
      <c r="H584" s="57"/>
    </row>
    <row r="585" spans="3:8">
      <c r="C585" s="57"/>
      <c r="E585" s="58"/>
    </row>
    <row r="586" spans="3:8">
      <c r="C586" s="57"/>
      <c r="E586" s="58"/>
    </row>
    <row r="587" spans="3:8">
      <c r="C587" s="57"/>
      <c r="E587" s="58"/>
    </row>
    <row r="588" spans="3:8">
      <c r="C588" s="57"/>
      <c r="E588" s="58"/>
    </row>
    <row r="589" spans="3:8">
      <c r="C589" s="57"/>
      <c r="E589" s="58"/>
    </row>
    <row r="590" spans="3:8">
      <c r="C590" s="57"/>
      <c r="E590" s="58"/>
    </row>
    <row r="591" spans="3:8">
      <c r="C591" s="57"/>
      <c r="E591" s="58"/>
    </row>
    <row r="592" spans="3:8">
      <c r="C592" s="57"/>
      <c r="E592" s="58"/>
    </row>
    <row r="593" spans="3:5">
      <c r="C593" s="57"/>
      <c r="E593" s="58"/>
    </row>
    <row r="594" spans="3:5">
      <c r="C594" s="57"/>
      <c r="E594" s="58"/>
    </row>
    <row r="595" spans="3:5">
      <c r="C595" s="57"/>
      <c r="E595" s="58"/>
    </row>
    <row r="596" spans="3:5">
      <c r="C596" s="57"/>
      <c r="E596" s="58"/>
    </row>
    <row r="597" spans="3:5">
      <c r="C597" s="57"/>
      <c r="E597" s="58"/>
    </row>
    <row r="598" spans="3:5">
      <c r="C598" s="57"/>
      <c r="E598" s="58"/>
    </row>
    <row r="599" spans="3:5">
      <c r="C599" s="57"/>
      <c r="E599" s="58"/>
    </row>
    <row r="600" spans="3:5">
      <c r="C600" s="57"/>
      <c r="E600" s="58"/>
    </row>
    <row r="601" spans="3:5">
      <c r="C601" s="57"/>
      <c r="E601" s="58"/>
    </row>
    <row r="602" spans="3:5">
      <c r="C602" s="57"/>
      <c r="E602" s="58"/>
    </row>
    <row r="603" spans="3:5">
      <c r="C603" s="57"/>
      <c r="E603" s="58"/>
    </row>
    <row r="604" spans="3:5">
      <c r="C604" s="57"/>
      <c r="E604" s="58"/>
    </row>
    <row r="605" spans="3:5">
      <c r="C605" s="57"/>
      <c r="E605" s="58"/>
    </row>
    <row r="606" spans="3:5">
      <c r="C606" s="57"/>
      <c r="E606" s="58"/>
    </row>
    <row r="607" spans="3:5">
      <c r="C607" s="57"/>
      <c r="E607" s="58"/>
    </row>
    <row r="608" spans="3:5">
      <c r="C608" s="57"/>
      <c r="E608" s="58"/>
    </row>
    <row r="609" spans="3:5">
      <c r="C609" s="57"/>
      <c r="E609" s="58"/>
    </row>
    <row r="610" spans="3:5">
      <c r="C610" s="57"/>
      <c r="E610" s="58"/>
    </row>
    <row r="611" spans="3:5">
      <c r="C611" s="57"/>
      <c r="E611" s="58"/>
    </row>
    <row r="612" spans="3:5">
      <c r="C612" s="57"/>
      <c r="E612" s="58"/>
    </row>
    <row r="613" spans="3:5">
      <c r="C613" s="57"/>
      <c r="E613" s="58"/>
    </row>
    <row r="614" spans="3:5">
      <c r="C614" s="57"/>
      <c r="E614" s="58"/>
    </row>
    <row r="615" spans="3:5">
      <c r="C615" s="57"/>
      <c r="E615" s="58"/>
    </row>
    <row r="616" spans="3:5">
      <c r="C616" s="57"/>
      <c r="E616" s="58"/>
    </row>
    <row r="617" spans="3:5">
      <c r="C617" s="57"/>
      <c r="E617" s="58"/>
    </row>
    <row r="618" spans="3:5">
      <c r="C618" s="57"/>
      <c r="E618" s="58"/>
    </row>
    <row r="619" spans="3:5">
      <c r="C619" s="57"/>
      <c r="E619" s="58"/>
    </row>
    <row r="620" spans="3:5">
      <c r="C620" s="57"/>
      <c r="E620" s="58"/>
    </row>
    <row r="621" spans="3:5">
      <c r="C621" s="57"/>
      <c r="E621" s="58"/>
    </row>
    <row r="622" spans="3:5">
      <c r="C622" s="57"/>
      <c r="E622" s="58"/>
    </row>
    <row r="623" spans="3:5">
      <c r="C623" s="57"/>
      <c r="E623" s="58"/>
    </row>
    <row r="624" spans="3:5">
      <c r="C624" s="57"/>
      <c r="E624" s="58"/>
    </row>
    <row r="625" spans="3:7">
      <c r="C625" s="57"/>
      <c r="E625" s="58"/>
    </row>
    <row r="626" spans="3:7">
      <c r="C626" s="57"/>
      <c r="E626" s="58"/>
    </row>
    <row r="627" spans="3:7">
      <c r="C627" s="57"/>
      <c r="E627" s="58"/>
    </row>
    <row r="628" spans="3:7">
      <c r="C628" s="57"/>
      <c r="E628" s="58"/>
    </row>
    <row r="629" spans="3:7">
      <c r="C629" s="57"/>
      <c r="E629" s="58"/>
    </row>
    <row r="630" spans="3:7">
      <c r="C630" s="57"/>
      <c r="E630" s="58"/>
    </row>
    <row r="631" spans="3:7">
      <c r="C631" s="57"/>
      <c r="E631" s="58"/>
    </row>
    <row r="632" spans="3:7">
      <c r="C632" s="57"/>
      <c r="E632" s="58"/>
    </row>
    <row r="633" spans="3:7">
      <c r="C633" s="57"/>
      <c r="E633" s="58"/>
    </row>
    <row r="634" spans="3:7">
      <c r="C634" s="57"/>
      <c r="E634" s="58"/>
      <c r="G634" s="72"/>
    </row>
    <row r="635" spans="3:7">
      <c r="C635" s="57"/>
      <c r="E635" s="58"/>
    </row>
    <row r="636" spans="3:7">
      <c r="C636" s="57"/>
      <c r="E636" s="58"/>
    </row>
    <row r="637" spans="3:7">
      <c r="C637" s="57"/>
      <c r="E637" s="58"/>
    </row>
    <row r="638" spans="3:7">
      <c r="C638" s="57"/>
    </row>
    <row r="639" spans="3:7">
      <c r="C639" s="57"/>
    </row>
    <row r="640" spans="3:7">
      <c r="C640" s="57"/>
    </row>
    <row r="641" spans="3:3">
      <c r="C641" s="57"/>
    </row>
    <row r="642" spans="3:3">
      <c r="C642" s="57"/>
    </row>
    <row r="643" spans="3:3">
      <c r="C643" s="57"/>
    </row>
  </sheetData>
  <mergeCells count="8">
    <mergeCell ref="C2:E2"/>
    <mergeCell ref="D4:E4"/>
    <mergeCell ref="A9:E9"/>
    <mergeCell ref="A10:E10"/>
    <mergeCell ref="A566:D566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</vt:lpstr>
      <vt:lpstr>прил 7 </vt:lpstr>
      <vt:lpstr>прил 8</vt:lpstr>
      <vt:lpstr>прил 9 </vt:lpstr>
      <vt:lpstr>прил 10 </vt:lpstr>
      <vt:lpstr>прил 11 </vt:lpstr>
      <vt:lpstr>прил 12</vt:lpstr>
      <vt:lpstr>прил 13 </vt:lpstr>
      <vt:lpstr>прил 14</vt:lpstr>
      <vt:lpstr>прил 15</vt:lpstr>
      <vt:lpstr>прил 16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2021-04-01T05:52:21Z</dcterms:modified>
</cp:coreProperties>
</file>