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15" activeTab="8"/>
  </bookViews>
  <sheets>
    <sheet name="22-па" sheetId="1" r:id="rId1"/>
    <sheet name="65-па" sheetId="2" r:id="rId2"/>
    <sheet name="для гас упр" sheetId="3" r:id="rId3"/>
    <sheet name="317-па" sheetId="4" r:id="rId4"/>
    <sheet name="521-па" sheetId="5" r:id="rId5"/>
    <sheet name="1009-па" sheetId="6" r:id="rId6"/>
    <sheet name="1427-па" sheetId="7" r:id="rId7"/>
    <sheet name="2021" sheetId="8" r:id="rId8"/>
    <sheet name="прил" sheetId="9" r:id="rId9"/>
  </sheets>
  <definedNames>
    <definedName name="_xlnm.Print_Titles" localSheetId="8">'прил'!$13:$16</definedName>
    <definedName name="_xlnm.Print_Area" localSheetId="5">'1009-па'!$A$1:$M$26</definedName>
    <definedName name="_xlnm.Print_Area" localSheetId="6">'1427-па'!$A$1:$M$24</definedName>
    <definedName name="_xlnm.Print_Area" localSheetId="7">'2021'!$A$1:$M$28</definedName>
    <definedName name="_xlnm.Print_Area" localSheetId="0">'22-па'!$A$1:$L$21</definedName>
    <definedName name="_xlnm.Print_Area" localSheetId="1">'65-па'!$A$1:$L$21</definedName>
    <definedName name="_xlnm.Print_Area" localSheetId="8">'прил'!$A$1:$L$32</definedName>
  </definedNames>
  <calcPr fullCalcOnLoad="1"/>
</workbook>
</file>

<file path=xl/sharedStrings.xml><?xml version="1.0" encoding="utf-8"?>
<sst xmlns="http://schemas.openxmlformats.org/spreadsheetml/2006/main" count="583" uniqueCount="62">
  <si>
    <t xml:space="preserve">РЕСУРСНОЕ ОБЕСПЕЧЕНИЕ   </t>
  </si>
  <si>
    <t>реализации муниципальной программы  за счет средств местного бюджета (тыс. руб.)</t>
  </si>
  <si>
    <t>«Развитие муниципальной службы в Ханкайском муниципальном районе»</t>
  </si>
  <si>
    <t>на 2020-2024 годы</t>
  </si>
  <si>
    <t>№ п/п</t>
  </si>
  <si>
    <t>Наименование муниципальной программы, подпрограммы,                     основного мероприятия</t>
  </si>
  <si>
    <t>Ответственный  испол-нитель, соис-полнители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</si>
  <si>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</si>
  <si>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</si>
  <si>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</si>
  <si>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</si>
  <si>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</si>
  <si>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</si>
  <si>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</si>
  <si>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</si>
  <si>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Всего</t>
  </si>
  <si>
    <t>Х</t>
  </si>
  <si>
    <t>Дума</t>
  </si>
  <si>
    <t>1.Основное мероприятие: Совершенствование деятельности муниципальной службы в Ханкайском муниципальном районе</t>
  </si>
  <si>
    <r>
      <t>Предоставление средств на содержание муниципального казенного учреждения «Хозяйственное управление»</t>
    </r>
    <r>
      <rPr>
        <sz val="12"/>
        <color indexed="8"/>
        <rFont val="Times New Roman"/>
        <family val="1"/>
      </rPr>
      <t xml:space="preserve"> </t>
    </r>
  </si>
  <si>
    <t>управление делами</t>
  </si>
  <si>
    <t>Муниципальная  программа   «Развитие                           муниципальной службы»                    на 2020-2024годы</t>
  </si>
  <si>
    <t>финансовоеуправление</t>
  </si>
  <si>
    <t>Диспансеризация муниципальных служащих</t>
  </si>
  <si>
    <t xml:space="preserve">управление делами </t>
  </si>
  <si>
    <t>финансовое управление</t>
  </si>
  <si>
    <t>Повышение квалификации муниципальных служащих</t>
  </si>
  <si>
    <t>1.1</t>
  </si>
  <si>
    <t>1.2</t>
  </si>
  <si>
    <t>1.3</t>
  </si>
  <si>
    <t>0696113010</t>
  </si>
  <si>
    <t>0696113020</t>
  </si>
  <si>
    <t>0696470010</t>
  </si>
  <si>
    <t>0113</t>
  </si>
  <si>
    <t>всего</t>
  </si>
  <si>
    <t>ИТОГО</t>
  </si>
  <si>
    <t>0696570300</t>
  </si>
  <si>
    <t>Приобретение имущества для нужд Администрации района</t>
  </si>
  <si>
    <t>1.4</t>
  </si>
  <si>
    <t>Итого диспенсеризация</t>
  </si>
  <si>
    <t>итого хозу</t>
  </si>
  <si>
    <t>Приложение</t>
  </si>
  <si>
    <t>к постановлению Администрации</t>
  </si>
  <si>
    <t xml:space="preserve">Приложение № 3    
к муниципальной программе 
«Развитие муниципальной службы в  Ханкайском 
муниципальном округе» на 2020-2024 годы
</t>
  </si>
  <si>
    <t>«Развитие муниципальной службы в Ханкайском муниципальном округе»</t>
  </si>
  <si>
    <t>Отдел муниципальной службы и делопроизводства</t>
  </si>
  <si>
    <t>1.</t>
  </si>
  <si>
    <t>х</t>
  </si>
  <si>
    <t>2.</t>
  </si>
  <si>
    <t>2.1</t>
  </si>
  <si>
    <t>3.</t>
  </si>
  <si>
    <t>0696570400</t>
  </si>
  <si>
    <t>3.1</t>
  </si>
  <si>
    <t>3.2</t>
  </si>
  <si>
    <t>Расходы на содержание территориальных отделов Администрации муниципального округа</t>
  </si>
  <si>
    <t>Ответственный  исполнитель, соисполнители</t>
  </si>
  <si>
    <t>Ханкайского муниципального округа</t>
  </si>
  <si>
    <t>Расходы на содержание и приобретение имущества для нужд Администрации округа</t>
  </si>
  <si>
    <t xml:space="preserve">Основное мероприятие: «Совершенствование деятельности муниципальной службы в Ханкайском муниципальном округе» </t>
  </si>
  <si>
    <t xml:space="preserve">Основное мероприятие: «Обеспечение деятельности муниципальных учреждений» </t>
  </si>
  <si>
    <t xml:space="preserve">Основное мероприятие: «Прочие расходы» </t>
  </si>
  <si>
    <t>от 19.07.2021 № 931-па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</si>
</sst>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center" vertical="center"/>
    </xf>
    <xf numFmtId="171" fontId="49" fillId="0" borderId="10" xfId="0" applyNumberFormat="1" applyFont="1" applyBorder="1" applyAlignment="1" applyProtection="1">
      <alignment horizontal="center" vertical="center"/>
      <protection locked="0"/>
    </xf>
    <xf numFmtId="171" fontId="50" fillId="0" borderId="10" xfId="0" applyNumberFormat="1" applyFont="1" applyBorder="1" applyAlignment="1" applyProtection="1">
      <alignment horizontal="center" vertical="center"/>
      <protection locked="0"/>
    </xf>
    <xf numFmtId="3" fontId="50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71" fontId="50" fillId="33" borderId="10" xfId="0" applyNumberFormat="1" applyFont="1" applyFill="1" applyBorder="1" applyAlignment="1" applyProtection="1">
      <alignment horizontal="center" vertical="center"/>
      <protection locked="0"/>
    </xf>
    <xf numFmtId="171" fontId="49" fillId="33" borderId="10" xfId="0" applyNumberFormat="1" applyFont="1" applyFill="1" applyBorder="1" applyAlignment="1" applyProtection="1">
      <alignment horizontal="center" vertical="center"/>
      <protection locked="0"/>
    </xf>
    <xf numFmtId="171" fontId="49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171" fontId="51" fillId="34" borderId="10" xfId="0" applyNumberFormat="1" applyFont="1" applyFill="1" applyBorder="1" applyAlignment="1">
      <alignment horizontal="center"/>
    </xf>
    <xf numFmtId="171" fontId="50" fillId="0" borderId="10" xfId="0" applyNumberFormat="1" applyFont="1" applyBorder="1" applyAlignment="1">
      <alignment horizontal="center" vertical="center"/>
    </xf>
    <xf numFmtId="171" fontId="52" fillId="0" borderId="10" xfId="0" applyNumberFormat="1" applyFont="1" applyBorder="1" applyAlignment="1">
      <alignment/>
    </xf>
    <xf numFmtId="171" fontId="51" fillId="33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1" fontId="49" fillId="34" borderId="10" xfId="0" applyNumberFormat="1" applyFont="1" applyFill="1" applyBorder="1" applyAlignment="1">
      <alignment horizontal="center" vertical="center"/>
    </xf>
    <xf numFmtId="171" fontId="49" fillId="34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171" fontId="50" fillId="0" borderId="10" xfId="0" applyNumberFormat="1" applyFont="1" applyBorder="1" applyAlignment="1">
      <alignment vertical="center" wrapText="1"/>
    </xf>
    <xf numFmtId="0" fontId="5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1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1" fontId="50" fillId="34" borderId="10" xfId="0" applyNumberFormat="1" applyFont="1" applyFill="1" applyBorder="1" applyAlignment="1" applyProtection="1">
      <alignment horizontal="center" vertical="center"/>
      <protection locked="0"/>
    </xf>
    <xf numFmtId="171" fontId="0" fillId="34" borderId="0" xfId="0" applyNumberFormat="1" applyFill="1" applyAlignment="1">
      <alignment/>
    </xf>
    <xf numFmtId="3" fontId="50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vertical="center" wrapText="1"/>
    </xf>
    <xf numFmtId="171" fontId="50" fillId="34" borderId="10" xfId="0" applyNumberFormat="1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 applyProtection="1">
      <alignment horizontal="center" vertical="center"/>
      <protection locked="0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49" fontId="49" fillId="34" borderId="13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 wrapText="1"/>
    </xf>
    <xf numFmtId="171" fontId="50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3" fillId="34" borderId="10" xfId="0" applyFont="1" applyFill="1" applyBorder="1" applyAlignment="1">
      <alignment wrapText="1"/>
    </xf>
    <xf numFmtId="0" fontId="0" fillId="34" borderId="12" xfId="0" applyFill="1" applyBorder="1" applyAlignment="1">
      <alignment horizontal="center" vertical="center" wrapText="1"/>
    </xf>
    <xf numFmtId="171" fontId="50" fillId="33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vertical="center" wrapText="1"/>
    </xf>
    <xf numFmtId="171" fontId="50" fillId="33" borderId="10" xfId="0" applyNumberFormat="1" applyFont="1" applyFill="1" applyBorder="1" applyAlignment="1">
      <alignment vertical="center" wrapText="1"/>
    </xf>
    <xf numFmtId="3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1" fontId="50" fillId="0" borderId="10" xfId="0" applyNumberFormat="1" applyFont="1" applyFill="1" applyBorder="1" applyAlignment="1" applyProtection="1">
      <alignment horizontal="center" vertical="center"/>
      <protection locked="0"/>
    </xf>
    <xf numFmtId="3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171" fontId="50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171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171" fontId="5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1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 applyProtection="1">
      <alignment horizontal="center" vertical="center"/>
      <protection locked="0"/>
    </xf>
    <xf numFmtId="171" fontId="49" fillId="0" borderId="13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34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171" fontId="52" fillId="0" borderId="10" xfId="0" applyNumberFormat="1" applyFont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171" fontId="50" fillId="0" borderId="11" xfId="0" applyNumberFormat="1" applyFont="1" applyFill="1" applyBorder="1" applyAlignment="1">
      <alignment horizontal="center" vertical="center"/>
    </xf>
    <xf numFmtId="171" fontId="5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3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49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50" fillId="34" borderId="10" xfId="0" applyFont="1" applyFill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vertical="center" wrapText="1"/>
    </xf>
    <xf numFmtId="0" fontId="56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49" fontId="49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53" fillId="34" borderId="0" xfId="0" applyFont="1" applyFill="1" applyAlignment="1">
      <alignment horizontal="right" wrapText="1"/>
    </xf>
    <xf numFmtId="0" fontId="53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5" fillId="34" borderId="0" xfId="0" applyFont="1" applyFill="1" applyAlignment="1">
      <alignment horizontal="center"/>
    </xf>
    <xf numFmtId="0" fontId="49" fillId="34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34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I11" sqref="I11:J11"/>
    </sheetView>
  </sheetViews>
  <sheetFormatPr defaultColWidth="9.140625" defaultRowHeight="15"/>
  <cols>
    <col min="2" max="2" width="37.421875" style="0" customWidth="1"/>
    <col min="3" max="3" width="12.421875" style="0" customWidth="1"/>
    <col min="8" max="8" width="13.28125" style="0" customWidth="1"/>
    <col min="9" max="9" width="13.421875" style="0" customWidth="1"/>
    <col min="10" max="10" width="12.7109375" style="0" customWidth="1"/>
    <col min="11" max="11" width="12.28125" style="0" customWidth="1"/>
    <col min="12" max="12" width="12.421875" style="0" customWidth="1"/>
    <col min="13" max="13" width="10.00390625" style="0" bestFit="1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2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</row>
    <row r="7" spans="1:12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</row>
    <row r="8" spans="1:12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ht="20.25" customHeight="1">
      <c r="A10" s="148"/>
      <c r="B10" s="139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1">
        <f>H11+H12+H13</f>
        <v>14431.062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>
        <f>H10+I10+J10+K10+L10</f>
        <v>70004.698</v>
      </c>
    </row>
    <row r="11" spans="1:12" ht="39.75" customHeight="1">
      <c r="A11" s="148"/>
      <c r="B11" s="140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14382.062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</row>
    <row r="12" spans="1:12" ht="39.75" customHeight="1">
      <c r="A12" s="148"/>
      <c r="B12" s="140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48"/>
      <c r="B13" s="141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31.5">
      <c r="A15" s="143" t="s">
        <v>27</v>
      </c>
      <c r="B15" s="149" t="s">
        <v>23</v>
      </c>
      <c r="C15" s="2" t="s">
        <v>24</v>
      </c>
      <c r="D15" s="6">
        <v>952</v>
      </c>
      <c r="E15" s="6">
        <v>113</v>
      </c>
      <c r="F15" s="6">
        <v>696113010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47.25">
      <c r="A16" s="143"/>
      <c r="B16" s="140"/>
      <c r="C16" s="2" t="s">
        <v>25</v>
      </c>
      <c r="D16" s="6">
        <v>951</v>
      </c>
      <c r="E16" s="6">
        <v>113</v>
      </c>
      <c r="F16" s="6">
        <v>696113010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43"/>
      <c r="B17" s="141"/>
      <c r="C17" s="2" t="s">
        <v>17</v>
      </c>
      <c r="D17" s="3">
        <v>953</v>
      </c>
      <c r="E17" s="3">
        <v>113</v>
      </c>
      <c r="F17" s="3">
        <v>696113010</v>
      </c>
      <c r="G17" s="3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31.5">
      <c r="A18" s="8" t="s">
        <v>28</v>
      </c>
      <c r="B18" s="5" t="s">
        <v>26</v>
      </c>
      <c r="C18" s="2" t="s">
        <v>20</v>
      </c>
      <c r="D18" s="6">
        <v>952</v>
      </c>
      <c r="E18" s="6">
        <v>113</v>
      </c>
      <c r="F18" s="6">
        <v>696113020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43" t="s">
        <v>29</v>
      </c>
      <c r="B19" s="144" t="s">
        <v>19</v>
      </c>
      <c r="C19" s="145" t="s">
        <v>20</v>
      </c>
      <c r="D19" s="7">
        <v>952</v>
      </c>
      <c r="E19" s="7">
        <v>113</v>
      </c>
      <c r="F19" s="7">
        <v>696470010</v>
      </c>
      <c r="G19" s="7">
        <v>110</v>
      </c>
      <c r="H19" s="9">
        <v>7219.287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24.75" customHeight="1">
      <c r="A20" s="143"/>
      <c r="B20" s="144"/>
      <c r="C20" s="146"/>
      <c r="D20" s="7">
        <v>952</v>
      </c>
      <c r="E20" s="7">
        <v>113</v>
      </c>
      <c r="F20" s="7">
        <v>696470010</v>
      </c>
      <c r="G20" s="7">
        <v>240</v>
      </c>
      <c r="H20" s="10">
        <v>6174.22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27" customHeight="1">
      <c r="A21" s="143"/>
      <c r="B21" s="144"/>
      <c r="C21" s="147"/>
      <c r="D21" s="7">
        <v>952</v>
      </c>
      <c r="E21" s="7">
        <v>113</v>
      </c>
      <c r="F21" s="7">
        <v>696470010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19:A21"/>
    <mergeCell ref="B19:B21"/>
    <mergeCell ref="C19:C21"/>
    <mergeCell ref="D7:G7"/>
    <mergeCell ref="H6:L6"/>
    <mergeCell ref="H7:L7"/>
    <mergeCell ref="A10:A13"/>
    <mergeCell ref="B15:B17"/>
    <mergeCell ref="A14:L14"/>
    <mergeCell ref="A15:A17"/>
    <mergeCell ref="A1:L1"/>
    <mergeCell ref="A2:L2"/>
    <mergeCell ref="A3:L3"/>
    <mergeCell ref="A4:L4"/>
    <mergeCell ref="A5:L5"/>
    <mergeCell ref="B10:B13"/>
    <mergeCell ref="A6:A8"/>
    <mergeCell ref="B6:B8"/>
    <mergeCell ref="C6:C8"/>
    <mergeCell ref="D6:G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M1" sqref="M1:M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2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</row>
    <row r="7" spans="1:12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</row>
    <row r="8" spans="1:12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0.25" customHeight="1">
      <c r="A10" s="148"/>
      <c r="B10" s="139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/>
    </row>
    <row r="11" spans="1:13" ht="39.75" customHeight="1">
      <c r="A11" s="148"/>
      <c r="B11" s="140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15676.603000000001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17"/>
    </row>
    <row r="12" spans="1:12" ht="39.75" customHeight="1">
      <c r="A12" s="148"/>
      <c r="B12" s="140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48"/>
      <c r="B13" s="141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31.5">
      <c r="A15" s="143" t="s">
        <v>27</v>
      </c>
      <c r="B15" s="149" t="s">
        <v>23</v>
      </c>
      <c r="C15" s="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31.5">
      <c r="A16" s="143"/>
      <c r="B16" s="140"/>
      <c r="C16" s="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43"/>
      <c r="B17" s="141"/>
      <c r="C17" s="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63">
      <c r="A18" s="8" t="s">
        <v>28</v>
      </c>
      <c r="B18" s="5" t="s">
        <v>26</v>
      </c>
      <c r="C18" s="2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43" t="s">
        <v>29</v>
      </c>
      <c r="B19" s="144" t="s">
        <v>19</v>
      </c>
      <c r="C19" s="145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</f>
        <v>7284.287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30.75" customHeight="1">
      <c r="A20" s="143"/>
      <c r="B20" s="144"/>
      <c r="C20" s="146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</f>
        <v>7403.761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32.25" customHeight="1">
      <c r="A21" s="143"/>
      <c r="B21" s="144"/>
      <c r="C21" s="147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A1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3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  <c r="M6" s="28" t="s">
        <v>34</v>
      </c>
    </row>
    <row r="7" spans="1:13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  <c r="M7" s="28"/>
    </row>
    <row r="8" spans="1:13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8"/>
      <c r="B10" s="139" t="s">
        <v>21</v>
      </c>
      <c r="C10" s="2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29">
        <f>H10+I10+J10+K10+L10</f>
        <v>71299.239</v>
      </c>
      <c r="N10" s="17"/>
    </row>
    <row r="11" spans="1:14" ht="39.75" customHeight="1">
      <c r="A11" s="148"/>
      <c r="B11" s="140"/>
      <c r="C11" s="2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H15+H19+H20+H21+H22</f>
        <v>15676.603000000001</v>
      </c>
      <c r="I11" s="11">
        <f>I15+I19+I20+I21+I22</f>
        <v>13947.867</v>
      </c>
      <c r="J11" s="11">
        <f>J15+J19+J20+J21+J22</f>
        <v>13809.923</v>
      </c>
      <c r="K11" s="11">
        <f>K15+K19+K20+K21+K22</f>
        <v>13809.923</v>
      </c>
      <c r="L11" s="11">
        <f>L15+L19+L20+L21+L22</f>
        <v>13809.923</v>
      </c>
      <c r="M11" s="29">
        <f aca="true" t="shared" si="0" ref="M11:M22">H11+I11+J11+K11+L11</f>
        <v>71054.239</v>
      </c>
      <c r="N11" s="17"/>
    </row>
    <row r="12" spans="1:13" ht="39.75" customHeight="1">
      <c r="A12" s="148"/>
      <c r="B12" s="140"/>
      <c r="C12" s="2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8"/>
      <c r="B13" s="141"/>
      <c r="C13" s="2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9">
        <f t="shared" si="0"/>
        <v>0</v>
      </c>
    </row>
    <row r="15" spans="1:13" ht="31.5">
      <c r="A15" s="143" t="s">
        <v>27</v>
      </c>
      <c r="B15" s="149" t="s">
        <v>23</v>
      </c>
      <c r="C15" s="2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43"/>
      <c r="B16" s="140"/>
      <c r="C16" s="2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43"/>
      <c r="B17" s="141"/>
      <c r="C17" s="2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15.75">
      <c r="A18" s="23"/>
      <c r="B18" s="21" t="s">
        <v>35</v>
      </c>
      <c r="C18" s="22"/>
      <c r="D18" s="6"/>
      <c r="E18" s="15"/>
      <c r="F18" s="13"/>
      <c r="G18" s="6"/>
      <c r="H18" s="30">
        <f aca="true" t="shared" si="1" ref="H18:M18">H15+H16+H17</f>
        <v>261.385</v>
      </c>
      <c r="I18" s="30">
        <f t="shared" si="1"/>
        <v>261.385</v>
      </c>
      <c r="J18" s="30">
        <f t="shared" si="1"/>
        <v>261.385</v>
      </c>
      <c r="K18" s="30">
        <f t="shared" si="1"/>
        <v>261.385</v>
      </c>
      <c r="L18" s="30">
        <f t="shared" si="1"/>
        <v>261.385</v>
      </c>
      <c r="M18" s="30">
        <f t="shared" si="1"/>
        <v>1306.925</v>
      </c>
    </row>
    <row r="19" spans="1:13" ht="63">
      <c r="A19" s="23" t="s">
        <v>28</v>
      </c>
      <c r="B19" s="5" t="s">
        <v>26</v>
      </c>
      <c r="C19" s="22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31.5" customHeight="1">
      <c r="A20" s="143" t="s">
        <v>29</v>
      </c>
      <c r="B20" s="144" t="s">
        <v>19</v>
      </c>
      <c r="C20" s="145" t="s">
        <v>20</v>
      </c>
      <c r="D20" s="7">
        <v>952</v>
      </c>
      <c r="E20" s="16" t="s">
        <v>33</v>
      </c>
      <c r="F20" s="14" t="s">
        <v>32</v>
      </c>
      <c r="G20" s="7">
        <v>110</v>
      </c>
      <c r="H20" s="20">
        <f>7219.287+65</f>
        <v>7284.287</v>
      </c>
      <c r="I20" s="10">
        <v>6992</v>
      </c>
      <c r="J20" s="10">
        <v>6992</v>
      </c>
      <c r="K20" s="10">
        <v>6992</v>
      </c>
      <c r="L20" s="10">
        <v>6992</v>
      </c>
      <c r="M20" s="29">
        <f t="shared" si="0"/>
        <v>35252.287</v>
      </c>
    </row>
    <row r="21" spans="1:13" ht="30.75" customHeight="1">
      <c r="A21" s="143"/>
      <c r="B21" s="144"/>
      <c r="C21" s="146"/>
      <c r="D21" s="7">
        <v>952</v>
      </c>
      <c r="E21" s="16" t="s">
        <v>33</v>
      </c>
      <c r="F21" s="14" t="s">
        <v>32</v>
      </c>
      <c r="G21" s="7">
        <v>240</v>
      </c>
      <c r="H21" s="19">
        <f>6174.22+1229.541</f>
        <v>7403.761</v>
      </c>
      <c r="I21" s="10">
        <v>5967.312</v>
      </c>
      <c r="J21" s="10">
        <v>5829.368</v>
      </c>
      <c r="K21" s="10">
        <v>5829.368</v>
      </c>
      <c r="L21" s="10">
        <v>5829.368</v>
      </c>
      <c r="M21" s="29">
        <f t="shared" si="0"/>
        <v>30859.177000000003</v>
      </c>
    </row>
    <row r="22" spans="1:13" ht="32.25" customHeight="1">
      <c r="A22" s="143"/>
      <c r="B22" s="144"/>
      <c r="C22" s="147"/>
      <c r="D22" s="7">
        <v>952</v>
      </c>
      <c r="E22" s="16" t="s">
        <v>33</v>
      </c>
      <c r="F22" s="14" t="s">
        <v>32</v>
      </c>
      <c r="G22" s="7">
        <v>850</v>
      </c>
      <c r="H22" s="9">
        <v>726.17</v>
      </c>
      <c r="I22" s="9">
        <v>726.17</v>
      </c>
      <c r="J22" s="9">
        <v>726.17</v>
      </c>
      <c r="K22" s="9">
        <v>726.17</v>
      </c>
      <c r="L22" s="9">
        <v>726.17</v>
      </c>
      <c r="M22" s="29">
        <f t="shared" si="0"/>
        <v>3630.85</v>
      </c>
    </row>
    <row r="23" spans="1:13" ht="15.75">
      <c r="A23" s="26"/>
      <c r="B23" s="26"/>
      <c r="C23" s="26"/>
      <c r="D23" s="26"/>
      <c r="E23" s="26"/>
      <c r="F23" s="26"/>
      <c r="G23" s="26"/>
      <c r="H23" s="31">
        <f aca="true" t="shared" si="2" ref="H23:M23">SUM(H20:H22)</f>
        <v>15414.218</v>
      </c>
      <c r="I23" s="31">
        <f t="shared" si="2"/>
        <v>13685.482</v>
      </c>
      <c r="J23" s="31">
        <f t="shared" si="2"/>
        <v>13547.538</v>
      </c>
      <c r="K23" s="31">
        <f t="shared" si="2"/>
        <v>13547.538</v>
      </c>
      <c r="L23" s="31">
        <f t="shared" si="2"/>
        <v>13547.538</v>
      </c>
      <c r="M23" s="31">
        <f t="shared" si="2"/>
        <v>69742.31400000001</v>
      </c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0:A22"/>
    <mergeCell ref="B20:B22"/>
    <mergeCell ref="C20:C22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PageLayoutView="0" workbookViewId="0" topLeftCell="A1">
      <selection activeCell="G49" sqref="G49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3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  <c r="M6" s="28" t="s">
        <v>34</v>
      </c>
    </row>
    <row r="7" spans="1:13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  <c r="M7" s="28"/>
    </row>
    <row r="8" spans="1:13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5">
        <v>2020</v>
      </c>
      <c r="I8" s="25">
        <v>2021</v>
      </c>
      <c r="J8" s="25">
        <v>2022</v>
      </c>
      <c r="K8" s="25">
        <v>2023</v>
      </c>
      <c r="L8" s="25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8"/>
      <c r="B10" s="139" t="s">
        <v>21</v>
      </c>
      <c r="C10" s="25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16181.765000000001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71755.401</v>
      </c>
      <c r="N10" s="17"/>
    </row>
    <row r="11" spans="1:14" ht="39.75" customHeight="1">
      <c r="A11" s="148"/>
      <c r="B11" s="140"/>
      <c r="C11" s="25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16132.765000000001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32">
        <f aca="true" t="shared" si="0" ref="M11:M21">H11+I11+J11+K11+L11</f>
        <v>71510.401</v>
      </c>
      <c r="N11" s="17"/>
    </row>
    <row r="12" spans="1:13" ht="39.75" customHeight="1">
      <c r="A12" s="148"/>
      <c r="B12" s="140"/>
      <c r="C12" s="25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8"/>
      <c r="B13" s="141"/>
      <c r="C13" s="25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9">
        <f t="shared" si="0"/>
        <v>0</v>
      </c>
    </row>
    <row r="15" spans="1:13" ht="31.5">
      <c r="A15" s="143" t="s">
        <v>27</v>
      </c>
      <c r="B15" s="149" t="s">
        <v>23</v>
      </c>
      <c r="C15" s="25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43"/>
      <c r="B16" s="140"/>
      <c r="C16" s="25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43"/>
      <c r="B17" s="141"/>
      <c r="C17" s="25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63">
      <c r="A18" s="24" t="s">
        <v>28</v>
      </c>
      <c r="B18" s="5" t="s">
        <v>26</v>
      </c>
      <c r="C18" s="25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29">
        <f t="shared" si="0"/>
        <v>250</v>
      </c>
    </row>
    <row r="19" spans="1:13" ht="31.5" customHeight="1">
      <c r="A19" s="143" t="s">
        <v>29</v>
      </c>
      <c r="B19" s="144" t="s">
        <v>19</v>
      </c>
      <c r="C19" s="145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7219.287+65+302</f>
        <v>7586.287</v>
      </c>
      <c r="I19" s="10">
        <v>6992</v>
      </c>
      <c r="J19" s="10">
        <v>6992</v>
      </c>
      <c r="K19" s="10">
        <v>6992</v>
      </c>
      <c r="L19" s="10">
        <v>6992</v>
      </c>
      <c r="M19" s="32">
        <f t="shared" si="0"/>
        <v>35554.287</v>
      </c>
    </row>
    <row r="20" spans="1:13" ht="30.75" customHeight="1">
      <c r="A20" s="143"/>
      <c r="B20" s="144"/>
      <c r="C20" s="146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6174.22+1229.541+154.162</f>
        <v>7557.923000000001</v>
      </c>
      <c r="I20" s="10">
        <v>5967.312</v>
      </c>
      <c r="J20" s="10">
        <v>5829.368</v>
      </c>
      <c r="K20" s="10">
        <v>5829.368</v>
      </c>
      <c r="L20" s="10">
        <v>5829.368</v>
      </c>
      <c r="M20" s="32">
        <f t="shared" si="0"/>
        <v>31013.339000000007</v>
      </c>
    </row>
    <row r="21" spans="1:13" ht="32.25" customHeight="1">
      <c r="A21" s="143"/>
      <c r="B21" s="144"/>
      <c r="C21" s="147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  <c r="M21" s="29">
        <f t="shared" si="0"/>
        <v>3630.85</v>
      </c>
    </row>
  </sheetData>
  <sheetProtection/>
  <mergeCells count="20"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0" zoomScaleSheetLayoutView="90" zoomScalePageLayoutView="0" workbookViewId="0" topLeftCell="A1">
      <selection activeCell="A4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3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  <c r="M6" s="28" t="s">
        <v>34</v>
      </c>
    </row>
    <row r="7" spans="1:13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  <c r="M7" s="28"/>
    </row>
    <row r="8" spans="1:13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34">
        <v>2020</v>
      </c>
      <c r="I8" s="34">
        <v>2021</v>
      </c>
      <c r="J8" s="34">
        <v>2022</v>
      </c>
      <c r="K8" s="34">
        <v>2023</v>
      </c>
      <c r="L8" s="34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8"/>
      <c r="B10" s="139" t="s">
        <v>21</v>
      </c>
      <c r="C10" s="34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18781.765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74355.401</v>
      </c>
      <c r="N10" s="17"/>
    </row>
    <row r="11" spans="1:14" ht="39.75" customHeight="1">
      <c r="A11" s="148"/>
      <c r="B11" s="140"/>
      <c r="C11" s="34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8">
        <f>H16+H19+H21+H22+H23+H24</f>
        <v>18732.765</v>
      </c>
      <c r="I11" s="11">
        <f>I16+I19+I21+I22+I23+I24</f>
        <v>13947.867</v>
      </c>
      <c r="J11" s="11">
        <f>J16+J19+J21+J22+J23+J24</f>
        <v>13809.923</v>
      </c>
      <c r="K11" s="11">
        <f>K16+K19+K21+K22+K23+K24</f>
        <v>13809.923</v>
      </c>
      <c r="L11" s="11">
        <f>L16+L19+L21+L22+L23+L24</f>
        <v>13809.923</v>
      </c>
      <c r="M11" s="32">
        <f aca="true" t="shared" si="0" ref="M11:M23">H11+I11+J11+K11+L11</f>
        <v>74110.401</v>
      </c>
      <c r="N11" s="17"/>
    </row>
    <row r="12" spans="1:13" ht="39.75" customHeight="1">
      <c r="A12" s="148"/>
      <c r="B12" s="140"/>
      <c r="C12" s="34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H17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8"/>
      <c r="B13" s="141"/>
      <c r="C13" s="34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H18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9">
        <f t="shared" si="0"/>
        <v>0</v>
      </c>
    </row>
    <row r="15" spans="1:13" ht="31.5" customHeight="1">
      <c r="A15" s="43"/>
      <c r="B15" s="44" t="s">
        <v>39</v>
      </c>
      <c r="C15" s="43"/>
      <c r="D15" s="43"/>
      <c r="E15" s="43"/>
      <c r="F15" s="43"/>
      <c r="G15" s="43"/>
      <c r="H15" s="46">
        <f aca="true" t="shared" si="1" ref="H15:M15">H16+H17+H18</f>
        <v>261.385</v>
      </c>
      <c r="I15" s="46">
        <f t="shared" si="1"/>
        <v>261.385</v>
      </c>
      <c r="J15" s="46">
        <f t="shared" si="1"/>
        <v>261.385</v>
      </c>
      <c r="K15" s="46">
        <f t="shared" si="1"/>
        <v>261.385</v>
      </c>
      <c r="L15" s="46">
        <f t="shared" si="1"/>
        <v>261.385</v>
      </c>
      <c r="M15" s="46">
        <f t="shared" si="1"/>
        <v>1306.925</v>
      </c>
    </row>
    <row r="16" spans="1:13" ht="31.5">
      <c r="A16" s="143" t="s">
        <v>27</v>
      </c>
      <c r="B16" s="149" t="s">
        <v>23</v>
      </c>
      <c r="C16" s="34" t="s">
        <v>24</v>
      </c>
      <c r="D16" s="6">
        <v>952</v>
      </c>
      <c r="E16" s="15" t="s">
        <v>33</v>
      </c>
      <c r="F16" s="13" t="s">
        <v>30</v>
      </c>
      <c r="G16" s="6">
        <v>240</v>
      </c>
      <c r="H16" s="9">
        <v>212.385</v>
      </c>
      <c r="I16" s="9">
        <v>212.385</v>
      </c>
      <c r="J16" s="9">
        <v>212.385</v>
      </c>
      <c r="K16" s="9">
        <v>212.385</v>
      </c>
      <c r="L16" s="9">
        <v>212.385</v>
      </c>
      <c r="M16" s="29">
        <f t="shared" si="0"/>
        <v>1061.925</v>
      </c>
    </row>
    <row r="17" spans="1:13" ht="31.5">
      <c r="A17" s="143"/>
      <c r="B17" s="140"/>
      <c r="C17" s="34" t="s">
        <v>25</v>
      </c>
      <c r="D17" s="6">
        <v>951</v>
      </c>
      <c r="E17" s="15" t="s">
        <v>33</v>
      </c>
      <c r="F17" s="13" t="s">
        <v>30</v>
      </c>
      <c r="G17" s="6">
        <v>240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29">
        <f t="shared" si="0"/>
        <v>150</v>
      </c>
    </row>
    <row r="18" spans="1:13" ht="15.75">
      <c r="A18" s="143"/>
      <c r="B18" s="141"/>
      <c r="C18" s="34" t="s">
        <v>17</v>
      </c>
      <c r="D18" s="6">
        <v>953</v>
      </c>
      <c r="E18" s="15" t="s">
        <v>33</v>
      </c>
      <c r="F18" s="13" t="s">
        <v>30</v>
      </c>
      <c r="G18" s="6">
        <v>240</v>
      </c>
      <c r="H18" s="9">
        <v>19</v>
      </c>
      <c r="I18" s="9">
        <v>19</v>
      </c>
      <c r="J18" s="9">
        <v>19</v>
      </c>
      <c r="K18" s="9">
        <v>19</v>
      </c>
      <c r="L18" s="9">
        <v>19</v>
      </c>
      <c r="M18" s="29">
        <f t="shared" si="0"/>
        <v>95</v>
      </c>
    </row>
    <row r="19" spans="1:13" ht="63">
      <c r="A19" s="33" t="s">
        <v>28</v>
      </c>
      <c r="B19" s="5" t="s">
        <v>26</v>
      </c>
      <c r="C19" s="34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15.75">
      <c r="A20" s="45"/>
      <c r="B20" s="42" t="s">
        <v>40</v>
      </c>
      <c r="C20" s="41"/>
      <c r="D20" s="6"/>
      <c r="E20" s="15"/>
      <c r="F20" s="13"/>
      <c r="G20" s="6"/>
      <c r="H20" s="30">
        <f aca="true" t="shared" si="2" ref="H20:M20">H21+H22+H23</f>
        <v>16970.38</v>
      </c>
      <c r="I20" s="30">
        <f t="shared" si="2"/>
        <v>13685.482</v>
      </c>
      <c r="J20" s="30">
        <f t="shared" si="2"/>
        <v>13547.538</v>
      </c>
      <c r="K20" s="30">
        <f t="shared" si="2"/>
        <v>13547.538</v>
      </c>
      <c r="L20" s="30">
        <f t="shared" si="2"/>
        <v>13547.538</v>
      </c>
      <c r="M20" s="30">
        <f t="shared" si="2"/>
        <v>71298.47600000001</v>
      </c>
    </row>
    <row r="21" spans="1:13" ht="31.5" customHeight="1">
      <c r="A21" s="151" t="s">
        <v>29</v>
      </c>
      <c r="B21" s="153" t="s">
        <v>19</v>
      </c>
      <c r="C21" s="145" t="s">
        <v>20</v>
      </c>
      <c r="D21" s="7">
        <v>952</v>
      </c>
      <c r="E21" s="16" t="s">
        <v>33</v>
      </c>
      <c r="F21" s="14" t="s">
        <v>32</v>
      </c>
      <c r="G21" s="7">
        <v>110</v>
      </c>
      <c r="H21" s="37">
        <f>7219.287+65+302</f>
        <v>7586.287</v>
      </c>
      <c r="I21" s="10">
        <v>6992</v>
      </c>
      <c r="J21" s="10">
        <v>6992</v>
      </c>
      <c r="K21" s="10">
        <v>6992</v>
      </c>
      <c r="L21" s="10">
        <v>6992</v>
      </c>
      <c r="M21" s="29">
        <f t="shared" si="0"/>
        <v>35554.287</v>
      </c>
    </row>
    <row r="22" spans="1:13" ht="30.75" customHeight="1">
      <c r="A22" s="152"/>
      <c r="B22" s="154"/>
      <c r="C22" s="152"/>
      <c r="D22" s="7">
        <v>952</v>
      </c>
      <c r="E22" s="16" t="s">
        <v>33</v>
      </c>
      <c r="F22" s="14" t="s">
        <v>32</v>
      </c>
      <c r="G22" s="7">
        <v>240</v>
      </c>
      <c r="H22" s="19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32113.339000000007</v>
      </c>
    </row>
    <row r="23" spans="1:13" ht="32.25" customHeight="1">
      <c r="A23" s="152"/>
      <c r="B23" s="154"/>
      <c r="C23" s="152"/>
      <c r="D23" s="7">
        <v>952</v>
      </c>
      <c r="E23" s="16" t="s">
        <v>33</v>
      </c>
      <c r="F23" s="14" t="s">
        <v>32</v>
      </c>
      <c r="G23" s="7">
        <v>850</v>
      </c>
      <c r="H23" s="9">
        <v>726.17</v>
      </c>
      <c r="I23" s="9">
        <v>726.17</v>
      </c>
      <c r="J23" s="9">
        <v>726.17</v>
      </c>
      <c r="K23" s="9">
        <v>726.17</v>
      </c>
      <c r="L23" s="9">
        <v>726.17</v>
      </c>
      <c r="M23" s="29">
        <f t="shared" si="0"/>
        <v>3630.85</v>
      </c>
    </row>
    <row r="24" spans="1:13" ht="28.5" customHeight="1">
      <c r="A24" s="36" t="s">
        <v>38</v>
      </c>
      <c r="B24" s="39" t="s">
        <v>37</v>
      </c>
      <c r="C24" s="35" t="s">
        <v>20</v>
      </c>
      <c r="D24" s="7">
        <v>952</v>
      </c>
      <c r="E24" s="16" t="s">
        <v>33</v>
      </c>
      <c r="F24" s="14" t="s">
        <v>36</v>
      </c>
      <c r="G24" s="7">
        <v>240</v>
      </c>
      <c r="H24" s="9">
        <v>1500</v>
      </c>
      <c r="I24" s="9"/>
      <c r="J24" s="9"/>
      <c r="K24" s="9"/>
      <c r="L24" s="9"/>
      <c r="M24" s="29">
        <f>H24+I24+J24+K24+L24</f>
        <v>1500</v>
      </c>
    </row>
    <row r="25" ht="15.75">
      <c r="C25" s="40"/>
    </row>
    <row r="26" ht="15.75">
      <c r="C26" s="40"/>
    </row>
  </sheetData>
  <sheetProtection/>
  <mergeCells count="20">
    <mergeCell ref="A14:L14"/>
    <mergeCell ref="A16:A18"/>
    <mergeCell ref="B16:B18"/>
    <mergeCell ref="C6:C8"/>
    <mergeCell ref="D6:G6"/>
    <mergeCell ref="H6:L6"/>
    <mergeCell ref="D7:G7"/>
    <mergeCell ref="H7:L7"/>
    <mergeCell ref="A10:A13"/>
    <mergeCell ref="B10:B13"/>
    <mergeCell ref="A21:A23"/>
    <mergeCell ref="B21:B23"/>
    <mergeCell ref="C21:C23"/>
    <mergeCell ref="A1:L1"/>
    <mergeCell ref="A2:L2"/>
    <mergeCell ref="A3:L3"/>
    <mergeCell ref="A4:L4"/>
    <mergeCell ref="A5:L5"/>
    <mergeCell ref="A6:A8"/>
    <mergeCell ref="B6:B8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A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51">
        <v>2020</v>
      </c>
      <c r="I8" s="51">
        <v>2021</v>
      </c>
      <c r="J8" s="51">
        <v>2022</v>
      </c>
      <c r="K8" s="51">
        <v>2023</v>
      </c>
      <c r="L8" s="51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4" ht="20.25" customHeight="1">
      <c r="A10" s="161"/>
      <c r="B10" s="162" t="s">
        <v>21</v>
      </c>
      <c r="C10" s="51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18826.765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74400.401</v>
      </c>
      <c r="N10" s="55"/>
    </row>
    <row r="11" spans="1:14" ht="39.75" customHeight="1">
      <c r="A11" s="161"/>
      <c r="B11" s="163"/>
      <c r="C11" s="51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18777.765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74155.401</v>
      </c>
      <c r="N11" s="55"/>
    </row>
    <row r="12" spans="1:13" ht="39.75" customHeight="1">
      <c r="A12" s="161"/>
      <c r="B12" s="163"/>
      <c r="C12" s="51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56">
        <f>H17</f>
        <v>30</v>
      </c>
      <c r="I12" s="56">
        <v>30</v>
      </c>
      <c r="J12" s="56">
        <v>30</v>
      </c>
      <c r="K12" s="56">
        <v>30</v>
      </c>
      <c r="L12" s="56">
        <v>30</v>
      </c>
      <c r="M12" s="29">
        <f t="shared" si="0"/>
        <v>150</v>
      </c>
    </row>
    <row r="13" spans="1:13" ht="15.75">
      <c r="A13" s="161"/>
      <c r="B13" s="164"/>
      <c r="C13" s="51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56">
        <f>H18</f>
        <v>19</v>
      </c>
      <c r="I13" s="56">
        <v>19</v>
      </c>
      <c r="J13" s="56">
        <v>19</v>
      </c>
      <c r="K13" s="56">
        <v>19</v>
      </c>
      <c r="L13" s="56">
        <v>19</v>
      </c>
      <c r="M13" s="29">
        <f t="shared" si="0"/>
        <v>95</v>
      </c>
    </row>
    <row r="14" spans="1:13" ht="31.5" customHeight="1">
      <c r="A14" s="165" t="s">
        <v>18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29">
        <f t="shared" si="0"/>
        <v>0</v>
      </c>
    </row>
    <row r="15" spans="1:13" ht="31.5" customHeight="1">
      <c r="A15" s="57"/>
      <c r="B15" s="58" t="s">
        <v>39</v>
      </c>
      <c r="C15" s="57"/>
      <c r="D15" s="57"/>
      <c r="E15" s="57"/>
      <c r="F15" s="57"/>
      <c r="G15" s="57"/>
      <c r="H15" s="59">
        <f aca="true" t="shared" si="1" ref="H15:M15">H16+H17+H18</f>
        <v>261.385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59">
        <f t="shared" si="1"/>
        <v>1306.925</v>
      </c>
    </row>
    <row r="16" spans="1:13" ht="31.5">
      <c r="A16" s="166" t="s">
        <v>27</v>
      </c>
      <c r="B16" s="167" t="s">
        <v>23</v>
      </c>
      <c r="C16" s="51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37">
        <v>212.385</v>
      </c>
      <c r="I16" s="37">
        <v>212.385</v>
      </c>
      <c r="J16" s="37">
        <v>212.385</v>
      </c>
      <c r="K16" s="37">
        <v>212.385</v>
      </c>
      <c r="L16" s="37">
        <v>212.385</v>
      </c>
      <c r="M16" s="29">
        <f t="shared" si="0"/>
        <v>1061.925</v>
      </c>
    </row>
    <row r="17" spans="1:13" ht="31.5">
      <c r="A17" s="166"/>
      <c r="B17" s="163"/>
      <c r="C17" s="51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30</v>
      </c>
      <c r="I17" s="37">
        <v>30</v>
      </c>
      <c r="J17" s="37">
        <v>30</v>
      </c>
      <c r="K17" s="37">
        <v>30</v>
      </c>
      <c r="L17" s="37">
        <v>30</v>
      </c>
      <c r="M17" s="29">
        <f t="shared" si="0"/>
        <v>150</v>
      </c>
    </row>
    <row r="18" spans="1:13" ht="15.75">
      <c r="A18" s="166"/>
      <c r="B18" s="164"/>
      <c r="C18" s="51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19</v>
      </c>
      <c r="I18" s="37">
        <v>19</v>
      </c>
      <c r="J18" s="37">
        <v>19</v>
      </c>
      <c r="K18" s="37">
        <v>19</v>
      </c>
      <c r="L18" s="37">
        <v>19</v>
      </c>
      <c r="M18" s="29">
        <f t="shared" si="0"/>
        <v>95</v>
      </c>
    </row>
    <row r="19" spans="1:13" ht="63">
      <c r="A19" s="62" t="s">
        <v>28</v>
      </c>
      <c r="B19" s="63" t="s">
        <v>26</v>
      </c>
      <c r="C19" s="51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37">
        <v>50</v>
      </c>
      <c r="I19" s="37">
        <v>50</v>
      </c>
      <c r="J19" s="37">
        <v>50</v>
      </c>
      <c r="K19" s="37">
        <v>50</v>
      </c>
      <c r="L19" s="37">
        <v>50</v>
      </c>
      <c r="M19" s="29">
        <f t="shared" si="0"/>
        <v>250</v>
      </c>
    </row>
    <row r="20" spans="1:13" ht="15.75">
      <c r="A20" s="64"/>
      <c r="B20" s="65" t="s">
        <v>40</v>
      </c>
      <c r="C20" s="66"/>
      <c r="D20" s="52"/>
      <c r="E20" s="60"/>
      <c r="F20" s="61"/>
      <c r="G20" s="52"/>
      <c r="H20" s="73">
        <f aca="true" t="shared" si="2" ref="H20:M20">H21+H22+H23</f>
        <v>17015.38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71343.47600000001</v>
      </c>
    </row>
    <row r="21" spans="1:13" ht="31.5" customHeight="1">
      <c r="A21" s="155" t="s">
        <v>29</v>
      </c>
      <c r="B21" s="157" t="s">
        <v>19</v>
      </c>
      <c r="C21" s="15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</f>
        <v>7631.287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35599.287</v>
      </c>
    </row>
    <row r="22" spans="1:13" ht="30.75" customHeight="1">
      <c r="A22" s="156"/>
      <c r="B22" s="158"/>
      <c r="C22" s="156"/>
      <c r="D22" s="68">
        <v>952</v>
      </c>
      <c r="E22" s="69" t="s">
        <v>33</v>
      </c>
      <c r="F22" s="70" t="s">
        <v>32</v>
      </c>
      <c r="G22" s="68">
        <v>240</v>
      </c>
      <c r="H22" s="38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29">
        <f t="shared" si="0"/>
        <v>32113.339000000007</v>
      </c>
    </row>
    <row r="23" spans="1:13" ht="32.25" customHeight="1">
      <c r="A23" s="156"/>
      <c r="B23" s="158"/>
      <c r="C23" s="156"/>
      <c r="D23" s="68">
        <v>952</v>
      </c>
      <c r="E23" s="69" t="s">
        <v>33</v>
      </c>
      <c r="F23" s="70" t="s">
        <v>32</v>
      </c>
      <c r="G23" s="68">
        <v>850</v>
      </c>
      <c r="H23" s="37">
        <v>726.17</v>
      </c>
      <c r="I23" s="37">
        <v>726.17</v>
      </c>
      <c r="J23" s="37">
        <v>726.17</v>
      </c>
      <c r="K23" s="37">
        <v>726.17</v>
      </c>
      <c r="L23" s="37">
        <v>726.17</v>
      </c>
      <c r="M23" s="29">
        <f t="shared" si="0"/>
        <v>3630.85</v>
      </c>
    </row>
    <row r="24" spans="1:13" ht="28.5" customHeight="1">
      <c r="A24" s="62" t="s">
        <v>38</v>
      </c>
      <c r="B24" s="71" t="s">
        <v>37</v>
      </c>
      <c r="C24" s="51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2"/>
    </row>
    <row r="26" ht="15.75">
      <c r="C26" s="72"/>
    </row>
    <row r="30" ht="15.75">
      <c r="J30" s="55"/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" right="0.7" top="0.75" bottom="0.75" header="0.3" footer="0.3"/>
  <pageSetup horizontalDpi="600" verticalDpi="600" orientation="landscape" paperSize="9" scale="71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SheetLayoutView="80" zoomScalePageLayoutView="0" workbookViewId="0" topLeftCell="D1">
      <selection activeCell="D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74">
        <v>2020</v>
      </c>
      <c r="I8" s="74">
        <v>2021</v>
      </c>
      <c r="J8" s="74">
        <v>2022</v>
      </c>
      <c r="K8" s="74">
        <v>2023</v>
      </c>
      <c r="L8" s="74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61"/>
      <c r="B10" s="162" t="s">
        <v>21</v>
      </c>
      <c r="C10" s="74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18155.68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73729.316</v>
      </c>
      <c r="N10" s="55">
        <f>'1009-па'!H10-'1427-па'!H10</f>
        <v>671.0849999999991</v>
      </c>
      <c r="O10" s="55">
        <f>M10-'1009-па'!M10</f>
        <v>-671.0849999999919</v>
      </c>
    </row>
    <row r="11" spans="1:14" ht="39.75" customHeight="1">
      <c r="A11" s="161"/>
      <c r="B11" s="163"/>
      <c r="C11" s="74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18155.68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73533.316</v>
      </c>
      <c r="N11" s="55"/>
    </row>
    <row r="12" spans="1:13" ht="39.75" customHeight="1">
      <c r="A12" s="161"/>
      <c r="B12" s="163"/>
      <c r="C12" s="74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83">
        <f>H17</f>
        <v>0</v>
      </c>
      <c r="I12" s="56">
        <v>30</v>
      </c>
      <c r="J12" s="56">
        <v>30</v>
      </c>
      <c r="K12" s="56">
        <v>30</v>
      </c>
      <c r="L12" s="56">
        <v>30</v>
      </c>
      <c r="M12" s="32">
        <f t="shared" si="0"/>
        <v>120</v>
      </c>
    </row>
    <row r="13" spans="1:13" ht="15.75">
      <c r="A13" s="161"/>
      <c r="B13" s="164"/>
      <c r="C13" s="74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83">
        <f>H18</f>
        <v>0</v>
      </c>
      <c r="I13" s="56">
        <v>19</v>
      </c>
      <c r="J13" s="56">
        <v>19</v>
      </c>
      <c r="K13" s="56">
        <v>19</v>
      </c>
      <c r="L13" s="56">
        <v>19</v>
      </c>
      <c r="M13" s="32">
        <f t="shared" si="0"/>
        <v>76</v>
      </c>
    </row>
    <row r="14" spans="1:13" ht="31.5" customHeight="1">
      <c r="A14" s="165" t="s">
        <v>18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29">
        <f t="shared" si="0"/>
        <v>0</v>
      </c>
    </row>
    <row r="15" spans="1:13" ht="31.5" customHeight="1">
      <c r="A15" s="79"/>
      <c r="B15" s="78" t="s">
        <v>39</v>
      </c>
      <c r="C15" s="79"/>
      <c r="D15" s="79"/>
      <c r="E15" s="79"/>
      <c r="F15" s="79"/>
      <c r="G15" s="79"/>
      <c r="H15" s="82">
        <f aca="true" t="shared" si="1" ref="H15:M15">H16+H17+H18</f>
        <v>0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82">
        <f t="shared" si="1"/>
        <v>1045.54</v>
      </c>
    </row>
    <row r="16" spans="1:13" ht="31.5">
      <c r="A16" s="166" t="s">
        <v>27</v>
      </c>
      <c r="B16" s="167" t="s">
        <v>23</v>
      </c>
      <c r="C16" s="74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20">
        <v>0</v>
      </c>
      <c r="I16" s="37">
        <v>212.385</v>
      </c>
      <c r="J16" s="37">
        <v>212.385</v>
      </c>
      <c r="K16" s="37">
        <v>212.385</v>
      </c>
      <c r="L16" s="37">
        <v>212.385</v>
      </c>
      <c r="M16" s="32">
        <f t="shared" si="0"/>
        <v>849.54</v>
      </c>
    </row>
    <row r="17" spans="1:13" ht="31.5">
      <c r="A17" s="166"/>
      <c r="B17" s="163"/>
      <c r="C17" s="74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0</v>
      </c>
      <c r="I17" s="37">
        <v>30</v>
      </c>
      <c r="J17" s="37">
        <v>30</v>
      </c>
      <c r="K17" s="37">
        <v>30</v>
      </c>
      <c r="L17" s="37">
        <v>30</v>
      </c>
      <c r="M17" s="32">
        <f t="shared" si="0"/>
        <v>120</v>
      </c>
    </row>
    <row r="18" spans="1:13" ht="15.75">
      <c r="A18" s="166"/>
      <c r="B18" s="164"/>
      <c r="C18" s="74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0</v>
      </c>
      <c r="I18" s="37">
        <v>19</v>
      </c>
      <c r="J18" s="37">
        <v>19</v>
      </c>
      <c r="K18" s="37">
        <v>19</v>
      </c>
      <c r="L18" s="37">
        <v>19</v>
      </c>
      <c r="M18" s="32">
        <f t="shared" si="0"/>
        <v>76</v>
      </c>
    </row>
    <row r="19" spans="1:13" ht="63">
      <c r="A19" s="80" t="s">
        <v>28</v>
      </c>
      <c r="B19" s="63" t="s">
        <v>26</v>
      </c>
      <c r="C19" s="74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20">
        <f>77.3+50</f>
        <v>127.3</v>
      </c>
      <c r="I19" s="37">
        <v>50</v>
      </c>
      <c r="J19" s="37">
        <v>50</v>
      </c>
      <c r="K19" s="37">
        <v>50</v>
      </c>
      <c r="L19" s="37">
        <v>50</v>
      </c>
      <c r="M19" s="32">
        <f t="shared" si="0"/>
        <v>327.3</v>
      </c>
    </row>
    <row r="20" spans="1:13" ht="15.75">
      <c r="A20" s="75"/>
      <c r="B20" s="81" t="s">
        <v>40</v>
      </c>
      <c r="C20" s="77"/>
      <c r="D20" s="52"/>
      <c r="E20" s="60"/>
      <c r="F20" s="61"/>
      <c r="G20" s="52"/>
      <c r="H20" s="73">
        <f aca="true" t="shared" si="2" ref="H20:M20">H21+H22+H23</f>
        <v>16528.38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70856.47600000001</v>
      </c>
    </row>
    <row r="21" spans="1:13" ht="31.5" customHeight="1">
      <c r="A21" s="155" t="s">
        <v>29</v>
      </c>
      <c r="B21" s="157" t="s">
        <v>19</v>
      </c>
      <c r="C21" s="15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7219.287+65+302+45-160</f>
        <v>7471.287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35439.287</v>
      </c>
    </row>
    <row r="22" spans="1:14" ht="30.75" customHeight="1">
      <c r="A22" s="156"/>
      <c r="B22" s="158"/>
      <c r="C22" s="156"/>
      <c r="D22" s="68">
        <v>952</v>
      </c>
      <c r="E22" s="69" t="s">
        <v>33</v>
      </c>
      <c r="F22" s="70" t="s">
        <v>32</v>
      </c>
      <c r="G22" s="68">
        <v>240</v>
      </c>
      <c r="H22" s="19">
        <f>6174.22+1229.541+154.162+1100-250</f>
        <v>8407.923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31863.339000000007</v>
      </c>
      <c r="N22" s="55">
        <f>H22-'1009-па'!H22</f>
        <v>-250</v>
      </c>
    </row>
    <row r="23" spans="1:14" ht="32.25" customHeight="1">
      <c r="A23" s="156"/>
      <c r="B23" s="158"/>
      <c r="C23" s="156"/>
      <c r="D23" s="68">
        <v>952</v>
      </c>
      <c r="E23" s="69" t="s">
        <v>33</v>
      </c>
      <c r="F23" s="70" t="s">
        <v>32</v>
      </c>
      <c r="G23" s="68">
        <v>850</v>
      </c>
      <c r="H23" s="20">
        <f>726.17-77</f>
        <v>649.17</v>
      </c>
      <c r="I23" s="37">
        <v>726.17</v>
      </c>
      <c r="J23" s="37">
        <v>726.17</v>
      </c>
      <c r="K23" s="37">
        <v>726.17</v>
      </c>
      <c r="L23" s="37">
        <v>726.17</v>
      </c>
      <c r="M23" s="32">
        <f t="shared" si="0"/>
        <v>3553.85</v>
      </c>
      <c r="N23" s="55">
        <f>H23-'1009-па'!H23</f>
        <v>-77</v>
      </c>
    </row>
    <row r="24" spans="1:13" ht="28.5" customHeight="1">
      <c r="A24" s="80" t="s">
        <v>38</v>
      </c>
      <c r="B24" s="71" t="s">
        <v>37</v>
      </c>
      <c r="C24" s="74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6"/>
    </row>
    <row r="26" ht="15.75">
      <c r="C26" s="76"/>
    </row>
    <row r="27" ht="15.75">
      <c r="I27" s="48">
        <f>212.385+160+250+77+30+19-77.3</f>
        <v>671.085</v>
      </c>
    </row>
    <row r="30" ht="15.75">
      <c r="J30" s="55"/>
    </row>
  </sheetData>
  <sheetProtection/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4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K12" sqref="K12:L13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85">
        <v>2020</v>
      </c>
      <c r="I8" s="85">
        <v>2021</v>
      </c>
      <c r="J8" s="85">
        <v>2022</v>
      </c>
      <c r="K8" s="85">
        <v>2023</v>
      </c>
      <c r="L8" s="85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78"/>
      <c r="B10" s="179" t="s">
        <v>21</v>
      </c>
      <c r="C10" s="86" t="s">
        <v>15</v>
      </c>
      <c r="D10" s="87" t="s">
        <v>16</v>
      </c>
      <c r="E10" s="87" t="s">
        <v>16</v>
      </c>
      <c r="F10" s="87" t="s">
        <v>16</v>
      </c>
      <c r="G10" s="87" t="s">
        <v>16</v>
      </c>
      <c r="H10" s="88">
        <f>H11+H12+H13</f>
        <v>18155.68</v>
      </c>
      <c r="I10" s="88">
        <f>I11+I12+I13</f>
        <v>18462.025</v>
      </c>
      <c r="J10" s="88">
        <f>J11+J12+J13</f>
        <v>18462.025</v>
      </c>
      <c r="K10" s="88">
        <f>K11+K12+K13</f>
        <v>18462.025</v>
      </c>
      <c r="L10" s="88">
        <f>L11+L12+L13</f>
        <v>18462.025</v>
      </c>
      <c r="M10" s="29">
        <f>H10+I10+J10+K10+L10</f>
        <v>92003.78</v>
      </c>
      <c r="N10" s="55"/>
      <c r="O10" s="55"/>
    </row>
    <row r="11" spans="1:14" ht="39.75" customHeight="1">
      <c r="A11" s="178"/>
      <c r="B11" s="180"/>
      <c r="C11" s="86" t="s">
        <v>20</v>
      </c>
      <c r="D11" s="87">
        <v>956</v>
      </c>
      <c r="E11" s="87" t="s">
        <v>16</v>
      </c>
      <c r="F11" s="87" t="s">
        <v>16</v>
      </c>
      <c r="G11" s="87" t="s">
        <v>16</v>
      </c>
      <c r="H11" s="88">
        <f>H16+H19+H21+H22+H23+H24</f>
        <v>18155.68</v>
      </c>
      <c r="I11" s="88">
        <f>I16+I19+I21+I22+I23+I24</f>
        <v>18411.025</v>
      </c>
      <c r="J11" s="88">
        <f>J16+J19+J21+J22+J23+J24</f>
        <v>18411.025</v>
      </c>
      <c r="K11" s="88">
        <f>K16+K19+K21+K22+K23+K24</f>
        <v>18411.025</v>
      </c>
      <c r="L11" s="88">
        <f>L16+L19+L21+L22+L23+L24</f>
        <v>18411.025</v>
      </c>
      <c r="M11" s="29">
        <f aca="true" t="shared" si="0" ref="M11:M23">H11+I11+J11+K11+L11</f>
        <v>91799.78</v>
      </c>
      <c r="N11" s="55"/>
    </row>
    <row r="12" spans="1:13" ht="39.75" customHeight="1">
      <c r="A12" s="178"/>
      <c r="B12" s="180"/>
      <c r="C12" s="86" t="s">
        <v>22</v>
      </c>
      <c r="D12" s="87">
        <v>955</v>
      </c>
      <c r="E12" s="87" t="s">
        <v>16</v>
      </c>
      <c r="F12" s="87" t="s">
        <v>16</v>
      </c>
      <c r="G12" s="87" t="s">
        <v>16</v>
      </c>
      <c r="H12" s="89">
        <f aca="true" t="shared" si="1" ref="H12:K13">H17</f>
        <v>0</v>
      </c>
      <c r="I12" s="89">
        <f t="shared" si="1"/>
        <v>31</v>
      </c>
      <c r="J12" s="89">
        <f t="shared" si="1"/>
        <v>31</v>
      </c>
      <c r="K12" s="89">
        <f t="shared" si="1"/>
        <v>31</v>
      </c>
      <c r="L12" s="89">
        <f>L17</f>
        <v>31</v>
      </c>
      <c r="M12" s="29">
        <f t="shared" si="0"/>
        <v>124</v>
      </c>
    </row>
    <row r="13" spans="1:13" ht="15.75">
      <c r="A13" s="178"/>
      <c r="B13" s="181"/>
      <c r="C13" s="86" t="s">
        <v>17</v>
      </c>
      <c r="D13" s="87">
        <v>957</v>
      </c>
      <c r="E13" s="87" t="s">
        <v>16</v>
      </c>
      <c r="F13" s="87" t="s">
        <v>16</v>
      </c>
      <c r="G13" s="87" t="s">
        <v>16</v>
      </c>
      <c r="H13" s="89">
        <f t="shared" si="1"/>
        <v>0</v>
      </c>
      <c r="I13" s="89">
        <f t="shared" si="1"/>
        <v>20</v>
      </c>
      <c r="J13" s="89">
        <f t="shared" si="1"/>
        <v>20</v>
      </c>
      <c r="K13" s="89">
        <f t="shared" si="1"/>
        <v>20</v>
      </c>
      <c r="L13" s="89">
        <f>L18</f>
        <v>20</v>
      </c>
      <c r="M13" s="29">
        <f t="shared" si="0"/>
        <v>80</v>
      </c>
    </row>
    <row r="14" spans="1:13" ht="31.5" customHeight="1">
      <c r="A14" s="182" t="s">
        <v>18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29">
        <f t="shared" si="0"/>
        <v>0</v>
      </c>
    </row>
    <row r="15" spans="1:13" ht="31.5" customHeight="1">
      <c r="A15" s="90"/>
      <c r="B15" s="91" t="s">
        <v>39</v>
      </c>
      <c r="C15" s="90"/>
      <c r="D15" s="90"/>
      <c r="E15" s="90"/>
      <c r="F15" s="90"/>
      <c r="G15" s="90"/>
      <c r="H15" s="92">
        <f aca="true" t="shared" si="2" ref="H15:M15">H16+H17+H18</f>
        <v>0</v>
      </c>
      <c r="I15" s="92">
        <f>I16+I17+I18</f>
        <v>263.385</v>
      </c>
      <c r="J15" s="92">
        <f t="shared" si="2"/>
        <v>263.385</v>
      </c>
      <c r="K15" s="92">
        <f t="shared" si="2"/>
        <v>263.385</v>
      </c>
      <c r="L15" s="92">
        <f t="shared" si="2"/>
        <v>263.385</v>
      </c>
      <c r="M15" s="59">
        <f t="shared" si="2"/>
        <v>1053.54</v>
      </c>
    </row>
    <row r="16" spans="1:13" ht="31.5">
      <c r="A16" s="183" t="s">
        <v>27</v>
      </c>
      <c r="B16" s="184" t="s">
        <v>23</v>
      </c>
      <c r="C16" s="86" t="s">
        <v>24</v>
      </c>
      <c r="D16" s="93">
        <v>956</v>
      </c>
      <c r="E16" s="94" t="s">
        <v>33</v>
      </c>
      <c r="F16" s="95" t="s">
        <v>30</v>
      </c>
      <c r="G16" s="93">
        <v>240</v>
      </c>
      <c r="H16" s="96">
        <v>0</v>
      </c>
      <c r="I16" s="96">
        <v>212.385</v>
      </c>
      <c r="J16" s="96">
        <v>212.385</v>
      </c>
      <c r="K16" s="96">
        <v>212.385</v>
      </c>
      <c r="L16" s="96">
        <v>212.385</v>
      </c>
      <c r="M16" s="29">
        <f t="shared" si="0"/>
        <v>849.54</v>
      </c>
    </row>
    <row r="17" spans="1:13" ht="31.5">
      <c r="A17" s="183"/>
      <c r="B17" s="180"/>
      <c r="C17" s="86" t="s">
        <v>25</v>
      </c>
      <c r="D17" s="93">
        <v>955</v>
      </c>
      <c r="E17" s="94" t="s">
        <v>33</v>
      </c>
      <c r="F17" s="95" t="s">
        <v>30</v>
      </c>
      <c r="G17" s="93">
        <v>240</v>
      </c>
      <c r="H17" s="96">
        <v>0</v>
      </c>
      <c r="I17" s="96">
        <v>31</v>
      </c>
      <c r="J17" s="96">
        <v>31</v>
      </c>
      <c r="K17" s="96">
        <v>31</v>
      </c>
      <c r="L17" s="96">
        <v>31</v>
      </c>
      <c r="M17" s="29">
        <f t="shared" si="0"/>
        <v>124</v>
      </c>
    </row>
    <row r="18" spans="1:13" ht="15.75">
      <c r="A18" s="183"/>
      <c r="B18" s="181"/>
      <c r="C18" s="86" t="s">
        <v>17</v>
      </c>
      <c r="D18" s="93">
        <v>957</v>
      </c>
      <c r="E18" s="94" t="s">
        <v>33</v>
      </c>
      <c r="F18" s="95" t="s">
        <v>30</v>
      </c>
      <c r="G18" s="93">
        <v>240</v>
      </c>
      <c r="H18" s="96">
        <v>0</v>
      </c>
      <c r="I18" s="96">
        <v>20</v>
      </c>
      <c r="J18" s="96">
        <v>20</v>
      </c>
      <c r="K18" s="96">
        <v>20</v>
      </c>
      <c r="L18" s="96">
        <v>20</v>
      </c>
      <c r="M18" s="29">
        <f t="shared" si="0"/>
        <v>80</v>
      </c>
    </row>
    <row r="19" spans="1:13" ht="63">
      <c r="A19" s="97" t="s">
        <v>28</v>
      </c>
      <c r="B19" s="98" t="s">
        <v>26</v>
      </c>
      <c r="C19" s="86" t="s">
        <v>20</v>
      </c>
      <c r="D19" s="93">
        <v>956</v>
      </c>
      <c r="E19" s="94" t="s">
        <v>33</v>
      </c>
      <c r="F19" s="95" t="s">
        <v>31</v>
      </c>
      <c r="G19" s="93">
        <v>240</v>
      </c>
      <c r="H19" s="96">
        <f>77.3+50</f>
        <v>127.3</v>
      </c>
      <c r="I19" s="96">
        <v>50</v>
      </c>
      <c r="J19" s="96">
        <v>50</v>
      </c>
      <c r="K19" s="96">
        <v>50</v>
      </c>
      <c r="L19" s="96">
        <v>50</v>
      </c>
      <c r="M19" s="29">
        <f t="shared" si="0"/>
        <v>327.3</v>
      </c>
    </row>
    <row r="20" spans="1:13" ht="15.75">
      <c r="A20" s="99"/>
      <c r="B20" s="100" t="s">
        <v>40</v>
      </c>
      <c r="C20" s="101"/>
      <c r="D20" s="93"/>
      <c r="E20" s="94"/>
      <c r="F20" s="95"/>
      <c r="G20" s="93"/>
      <c r="H20" s="102">
        <f aca="true" t="shared" si="3" ref="H20:M20">H21+H22+H23</f>
        <v>16528.38</v>
      </c>
      <c r="I20" s="102">
        <f t="shared" si="3"/>
        <v>18148.640000000003</v>
      </c>
      <c r="J20" s="102">
        <f t="shared" si="3"/>
        <v>18148.640000000003</v>
      </c>
      <c r="K20" s="102">
        <f t="shared" si="3"/>
        <v>18148.640000000003</v>
      </c>
      <c r="L20" s="102">
        <f t="shared" si="3"/>
        <v>18148.640000000003</v>
      </c>
      <c r="M20" s="67">
        <f t="shared" si="3"/>
        <v>89122.94</v>
      </c>
    </row>
    <row r="21" spans="1:13" ht="31.5" customHeight="1">
      <c r="A21" s="173" t="s">
        <v>29</v>
      </c>
      <c r="B21" s="175" t="s">
        <v>19</v>
      </c>
      <c r="C21" s="177" t="s">
        <v>20</v>
      </c>
      <c r="D21" s="103">
        <v>956</v>
      </c>
      <c r="E21" s="104" t="s">
        <v>33</v>
      </c>
      <c r="F21" s="105" t="s">
        <v>32</v>
      </c>
      <c r="G21" s="103">
        <v>110</v>
      </c>
      <c r="H21" s="96">
        <f>7219.287+65+302+45-160</f>
        <v>7471.287</v>
      </c>
      <c r="I21" s="106">
        <v>9720.37</v>
      </c>
      <c r="J21" s="106">
        <v>9720.37</v>
      </c>
      <c r="K21" s="106">
        <v>9720.37</v>
      </c>
      <c r="L21" s="106">
        <v>9720.37</v>
      </c>
      <c r="M21" s="29">
        <f t="shared" si="0"/>
        <v>46352.76700000001</v>
      </c>
    </row>
    <row r="22" spans="1:14" ht="30.75" customHeight="1">
      <c r="A22" s="174"/>
      <c r="B22" s="176"/>
      <c r="C22" s="174"/>
      <c r="D22" s="103">
        <v>956</v>
      </c>
      <c r="E22" s="104" t="s">
        <v>33</v>
      </c>
      <c r="F22" s="105" t="s">
        <v>32</v>
      </c>
      <c r="G22" s="103">
        <v>240</v>
      </c>
      <c r="H22" s="106">
        <f>6174.22+1229.541+154.162+1100-250</f>
        <v>8407.923</v>
      </c>
      <c r="I22" s="106">
        <v>7657</v>
      </c>
      <c r="J22" s="106">
        <v>7657</v>
      </c>
      <c r="K22" s="106">
        <v>7657</v>
      </c>
      <c r="L22" s="106">
        <v>7657</v>
      </c>
      <c r="M22" s="29">
        <f t="shared" si="0"/>
        <v>39035.923</v>
      </c>
      <c r="N22" s="55"/>
    </row>
    <row r="23" spans="1:14" ht="32.25" customHeight="1">
      <c r="A23" s="174"/>
      <c r="B23" s="176"/>
      <c r="C23" s="174"/>
      <c r="D23" s="103">
        <v>956</v>
      </c>
      <c r="E23" s="104" t="s">
        <v>33</v>
      </c>
      <c r="F23" s="105" t="s">
        <v>32</v>
      </c>
      <c r="G23" s="103">
        <v>850</v>
      </c>
      <c r="H23" s="96">
        <f>726.17-77</f>
        <v>649.17</v>
      </c>
      <c r="I23" s="96">
        <v>771.27</v>
      </c>
      <c r="J23" s="96">
        <v>771.27</v>
      </c>
      <c r="K23" s="96">
        <v>771.27</v>
      </c>
      <c r="L23" s="96">
        <v>771.27</v>
      </c>
      <c r="M23" s="29">
        <f t="shared" si="0"/>
        <v>3734.25</v>
      </c>
      <c r="N23" s="55"/>
    </row>
    <row r="24" spans="1:13" ht="28.5" customHeight="1">
      <c r="A24" s="97" t="s">
        <v>38</v>
      </c>
      <c r="B24" s="107" t="s">
        <v>37</v>
      </c>
      <c r="C24" s="86" t="s">
        <v>20</v>
      </c>
      <c r="D24" s="103">
        <v>956</v>
      </c>
      <c r="E24" s="104" t="s">
        <v>33</v>
      </c>
      <c r="F24" s="105" t="s">
        <v>36</v>
      </c>
      <c r="G24" s="103">
        <v>240</v>
      </c>
      <c r="H24" s="96">
        <v>1500</v>
      </c>
      <c r="I24" s="96"/>
      <c r="J24" s="96"/>
      <c r="K24" s="96"/>
      <c r="L24" s="96"/>
      <c r="M24" s="29">
        <f>H24+I24+J24+K24+L24</f>
        <v>1500</v>
      </c>
    </row>
    <row r="25" ht="15.75">
      <c r="C25" s="84"/>
    </row>
    <row r="26" ht="15.75">
      <c r="C26" s="84"/>
    </row>
    <row r="30" ht="15.75">
      <c r="J30" s="55"/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80" zoomScaleSheetLayoutView="80" zoomScalePageLayoutView="0" workbookViewId="0" topLeftCell="A1">
      <selection activeCell="H13" sqref="H13:L13"/>
    </sheetView>
  </sheetViews>
  <sheetFormatPr defaultColWidth="14.8515625" defaultRowHeight="15"/>
  <cols>
    <col min="1" max="1" width="6.28125" style="48" customWidth="1"/>
    <col min="2" max="2" width="33.57421875" style="48" customWidth="1"/>
    <col min="3" max="3" width="19.00390625" style="48" customWidth="1"/>
    <col min="4" max="4" width="7.57421875" style="48" customWidth="1"/>
    <col min="5" max="5" width="7.8515625" style="48" customWidth="1"/>
    <col min="6" max="7" width="14.8515625" style="48" customWidth="1"/>
    <col min="8" max="8" width="13.8515625" style="48" customWidth="1"/>
    <col min="9" max="9" width="14.00390625" style="48" customWidth="1"/>
    <col min="10" max="10" width="14.8515625" style="48" customWidth="1"/>
    <col min="11" max="11" width="14.57421875" style="48" customWidth="1"/>
    <col min="12" max="12" width="14.421875" style="48" customWidth="1"/>
    <col min="13" max="16384" width="14.8515625" style="48" customWidth="1"/>
  </cols>
  <sheetData>
    <row r="1" spans="10:12" ht="21.75" customHeight="1">
      <c r="J1" s="190" t="s">
        <v>41</v>
      </c>
      <c r="K1" s="191"/>
      <c r="L1" s="191"/>
    </row>
    <row r="2" spans="10:12" ht="21.75" customHeight="1">
      <c r="J2" s="190" t="s">
        <v>42</v>
      </c>
      <c r="K2" s="194"/>
      <c r="L2" s="194"/>
    </row>
    <row r="3" spans="10:12" ht="16.5" customHeight="1">
      <c r="J3" s="131"/>
      <c r="K3" s="132" t="s">
        <v>56</v>
      </c>
      <c r="L3" s="133"/>
    </row>
    <row r="4" spans="10:12" ht="21.75" customHeight="1">
      <c r="J4" s="190" t="s">
        <v>61</v>
      </c>
      <c r="K4" s="195"/>
      <c r="L4" s="195"/>
    </row>
    <row r="5" spans="10:12" ht="95.25" customHeight="1">
      <c r="J5" s="192" t="s">
        <v>43</v>
      </c>
      <c r="K5" s="193"/>
      <c r="L5" s="193"/>
    </row>
    <row r="8" spans="1:12" ht="18.75">
      <c r="A8" s="168" t="s">
        <v>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18.75">
      <c r="A9" s="168" t="s">
        <v>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ht="18.75">
      <c r="A10" s="168" t="s">
        <v>44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ht="18.75">
      <c r="A11" s="168" t="s">
        <v>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15.75">
      <c r="A12" s="20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27" customHeight="1">
      <c r="A13" s="196" t="s">
        <v>4</v>
      </c>
      <c r="B13" s="196" t="s">
        <v>5</v>
      </c>
      <c r="C13" s="196" t="s">
        <v>55</v>
      </c>
      <c r="D13" s="196" t="s">
        <v>7</v>
      </c>
      <c r="E13" s="196"/>
      <c r="F13" s="196"/>
      <c r="G13" s="196"/>
      <c r="H13" s="196" t="s">
        <v>9</v>
      </c>
      <c r="I13" s="196"/>
      <c r="J13" s="196"/>
      <c r="K13" s="196"/>
      <c r="L13" s="196"/>
    </row>
    <row r="14" spans="1:12" ht="15.75">
      <c r="A14" s="160"/>
      <c r="B14" s="160"/>
      <c r="C14" s="160"/>
      <c r="D14" s="160" t="s">
        <v>8</v>
      </c>
      <c r="E14" s="160"/>
      <c r="F14" s="160"/>
      <c r="G14" s="160"/>
      <c r="H14" s="160" t="s">
        <v>10</v>
      </c>
      <c r="I14" s="160"/>
      <c r="J14" s="160"/>
      <c r="K14" s="160"/>
      <c r="L14" s="160"/>
    </row>
    <row r="15" spans="1:12" ht="15.75">
      <c r="A15" s="160"/>
      <c r="B15" s="160"/>
      <c r="C15" s="160"/>
      <c r="D15" s="50" t="s">
        <v>11</v>
      </c>
      <c r="E15" s="50" t="s">
        <v>12</v>
      </c>
      <c r="F15" s="50" t="s">
        <v>13</v>
      </c>
      <c r="G15" s="50" t="s">
        <v>14</v>
      </c>
      <c r="H15" s="85">
        <v>2020</v>
      </c>
      <c r="I15" s="85">
        <v>2021</v>
      </c>
      <c r="J15" s="85">
        <v>2022</v>
      </c>
      <c r="K15" s="85">
        <v>2023</v>
      </c>
      <c r="L15" s="85">
        <v>2024</v>
      </c>
    </row>
    <row r="16" spans="1:12" ht="1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>
      <c r="A17" s="178"/>
      <c r="B17" s="179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I18+I19+I20</f>
        <v>24662.795000000002</v>
      </c>
      <c r="J17" s="88">
        <f>J18+J19+J20</f>
        <v>18462.025</v>
      </c>
      <c r="K17" s="88">
        <f>K18+K19+K20</f>
        <v>18462.025</v>
      </c>
      <c r="L17" s="88">
        <f>L18+L19+L20</f>
        <v>18462.025</v>
      </c>
      <c r="M17" s="55"/>
      <c r="N17" s="55"/>
    </row>
    <row r="18" spans="1:13" ht="86.25" customHeight="1">
      <c r="A18" s="178"/>
      <c r="B18" s="180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H22+H25+H27+H28+H29+H32+H30</f>
        <v>18155.68</v>
      </c>
      <c r="I18" s="88">
        <f>I22+I25+I27+I28+I29+I32+I31</f>
        <v>24574.795000000002</v>
      </c>
      <c r="J18" s="88">
        <f>J22+J25+J27+J28+J29+J32</f>
        <v>18411.025</v>
      </c>
      <c r="K18" s="88">
        <f>K22+K25+K27+K28+K29+K32</f>
        <v>18411.025</v>
      </c>
      <c r="L18" s="88">
        <f>L22+L25+L27+L28+L29+L32</f>
        <v>18411.025</v>
      </c>
      <c r="M18" s="55"/>
    </row>
    <row r="19" spans="1:12" ht="39.75" customHeight="1">
      <c r="A19" s="178"/>
      <c r="B19" s="180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aca="true" t="shared" si="0" ref="H19:K20">H23</f>
        <v>0</v>
      </c>
      <c r="I19" s="89">
        <f t="shared" si="0"/>
        <v>56</v>
      </c>
      <c r="J19" s="89">
        <f t="shared" si="0"/>
        <v>31</v>
      </c>
      <c r="K19" s="89">
        <f t="shared" si="0"/>
        <v>31</v>
      </c>
      <c r="L19" s="89">
        <f>L23</f>
        <v>31</v>
      </c>
    </row>
    <row r="20" spans="1:12" ht="15.75">
      <c r="A20" s="178"/>
      <c r="B20" s="181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9">
        <f t="shared" si="0"/>
        <v>0</v>
      </c>
      <c r="I20" s="89">
        <f t="shared" si="0"/>
        <v>32</v>
      </c>
      <c r="J20" s="89">
        <f t="shared" si="0"/>
        <v>20</v>
      </c>
      <c r="K20" s="89">
        <f t="shared" si="0"/>
        <v>20</v>
      </c>
      <c r="L20" s="89">
        <f>L24</f>
        <v>20</v>
      </c>
    </row>
    <row r="21" spans="1:12" ht="89.25" customHeight="1">
      <c r="A21" s="110" t="s">
        <v>46</v>
      </c>
      <c r="B21" s="110" t="s">
        <v>58</v>
      </c>
      <c r="C21" s="110"/>
      <c r="D21" s="112" t="s">
        <v>47</v>
      </c>
      <c r="E21" s="112" t="s">
        <v>47</v>
      </c>
      <c r="F21" s="112" t="s">
        <v>47</v>
      </c>
      <c r="G21" s="112" t="s">
        <v>47</v>
      </c>
      <c r="H21" s="92">
        <f>H22+H23+H24+H25</f>
        <v>127.3</v>
      </c>
      <c r="I21" s="92">
        <f>I22+I23+I24+I25</f>
        <v>883.385</v>
      </c>
      <c r="J21" s="92">
        <f>J22+J23+J24+J25</f>
        <v>313.385</v>
      </c>
      <c r="K21" s="92">
        <f>K22+K23+K24+K25</f>
        <v>313.385</v>
      </c>
      <c r="L21" s="92">
        <f>L22+L23+L24+L25</f>
        <v>313.385</v>
      </c>
    </row>
    <row r="22" spans="1:12" ht="63">
      <c r="A22" s="183" t="s">
        <v>27</v>
      </c>
      <c r="B22" s="200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745.385</v>
      </c>
      <c r="J22" s="96">
        <v>212.385</v>
      </c>
      <c r="K22" s="96">
        <v>212.385</v>
      </c>
      <c r="L22" s="96">
        <v>212.385</v>
      </c>
    </row>
    <row r="23" spans="1:12" ht="31.5">
      <c r="A23" s="183"/>
      <c r="B23" s="199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56</v>
      </c>
      <c r="J23" s="96">
        <v>31</v>
      </c>
      <c r="K23" s="96">
        <v>31</v>
      </c>
      <c r="L23" s="96">
        <v>31</v>
      </c>
    </row>
    <row r="24" spans="1:12" ht="15.75">
      <c r="A24" s="183"/>
      <c r="B24" s="199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32</v>
      </c>
      <c r="J24" s="96">
        <v>20</v>
      </c>
      <c r="K24" s="96">
        <v>20</v>
      </c>
      <c r="L24" s="96">
        <v>20</v>
      </c>
    </row>
    <row r="25" spans="1:12" ht="63">
      <c r="A25" s="108" t="s">
        <v>28</v>
      </c>
      <c r="B25" s="111" t="s">
        <v>26</v>
      </c>
      <c r="C25" s="109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18">
        <v>50</v>
      </c>
      <c r="J25" s="118">
        <v>50</v>
      </c>
      <c r="K25" s="118">
        <v>50</v>
      </c>
      <c r="L25" s="118">
        <v>50</v>
      </c>
    </row>
    <row r="26" spans="1:12" s="121" customFormat="1" ht="57.75" customHeight="1">
      <c r="A26" s="119" t="s">
        <v>48</v>
      </c>
      <c r="B26" s="120" t="s">
        <v>59</v>
      </c>
      <c r="C26" s="120"/>
      <c r="D26" s="122" t="s">
        <v>47</v>
      </c>
      <c r="E26" s="122" t="s">
        <v>47</v>
      </c>
      <c r="F26" s="122" t="s">
        <v>47</v>
      </c>
      <c r="G26" s="122" t="s">
        <v>47</v>
      </c>
      <c r="H26" s="123">
        <f>H27+H28+H29</f>
        <v>16528.38</v>
      </c>
      <c r="I26" s="123">
        <f>I27+I28+I29</f>
        <v>20836.31</v>
      </c>
      <c r="J26" s="123">
        <f>J27+J28+J29</f>
        <v>18148.640000000003</v>
      </c>
      <c r="K26" s="123">
        <f>K27+K28+K29</f>
        <v>18148.640000000003</v>
      </c>
      <c r="L26" s="123">
        <f>L27+L28+L29</f>
        <v>18148.640000000003</v>
      </c>
    </row>
    <row r="27" spans="1:14" ht="31.5" customHeight="1">
      <c r="A27" s="183" t="s">
        <v>49</v>
      </c>
      <c r="B27" s="198" t="s">
        <v>19</v>
      </c>
      <c r="C27" s="185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</v>
      </c>
      <c r="I27" s="106">
        <v>10065.37</v>
      </c>
      <c r="J27" s="106">
        <v>9720.37</v>
      </c>
      <c r="K27" s="106">
        <v>9720.37</v>
      </c>
      <c r="L27" s="106">
        <v>9720.37</v>
      </c>
      <c r="N27" s="114"/>
    </row>
    <row r="28" spans="1:13" ht="30.75" customHeight="1">
      <c r="A28" s="197"/>
      <c r="B28" s="199"/>
      <c r="C28" s="186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</v>
      </c>
      <c r="I28" s="106">
        <v>9999.67</v>
      </c>
      <c r="J28" s="106">
        <v>7657</v>
      </c>
      <c r="K28" s="106">
        <v>7657</v>
      </c>
      <c r="L28" s="106">
        <v>7657</v>
      </c>
      <c r="M28" s="55"/>
    </row>
    <row r="29" spans="1:13" ht="32.25" customHeight="1">
      <c r="A29" s="197"/>
      <c r="B29" s="199"/>
      <c r="C29" s="187"/>
      <c r="D29" s="103">
        <v>956</v>
      </c>
      <c r="E29" s="104" t="s">
        <v>33</v>
      </c>
      <c r="F29" s="105" t="s">
        <v>32</v>
      </c>
      <c r="G29" s="103">
        <v>850</v>
      </c>
      <c r="H29" s="96">
        <f>726.17-77</f>
        <v>649.17</v>
      </c>
      <c r="I29" s="96">
        <v>771.27</v>
      </c>
      <c r="J29" s="96">
        <v>771.27</v>
      </c>
      <c r="K29" s="96">
        <v>771.27</v>
      </c>
      <c r="L29" s="96">
        <v>771.27</v>
      </c>
      <c r="M29" s="55"/>
    </row>
    <row r="30" spans="1:13" s="129" customFormat="1" ht="32.25" customHeight="1">
      <c r="A30" s="124" t="s">
        <v>50</v>
      </c>
      <c r="B30" s="125" t="s">
        <v>60</v>
      </c>
      <c r="C30" s="126"/>
      <c r="D30" s="122" t="s">
        <v>47</v>
      </c>
      <c r="E30" s="122" t="s">
        <v>47</v>
      </c>
      <c r="F30" s="122" t="s">
        <v>47</v>
      </c>
      <c r="G30" s="122" t="s">
        <v>47</v>
      </c>
      <c r="H30" s="127">
        <f>H31+H32</f>
        <v>1500</v>
      </c>
      <c r="I30" s="127">
        <f>I31+I32</f>
        <v>2943.1</v>
      </c>
      <c r="J30" s="127">
        <f>J31+J32</f>
        <v>0</v>
      </c>
      <c r="K30" s="127">
        <f>K31+K32</f>
        <v>0</v>
      </c>
      <c r="L30" s="127">
        <f>L31+L32</f>
        <v>0</v>
      </c>
      <c r="M30" s="128"/>
    </row>
    <row r="31" spans="1:13" ht="47.25" customHeight="1">
      <c r="A31" s="113" t="s">
        <v>52</v>
      </c>
      <c r="B31" s="107" t="s">
        <v>57</v>
      </c>
      <c r="C31" s="188" t="s">
        <v>45</v>
      </c>
      <c r="D31" s="103">
        <v>956</v>
      </c>
      <c r="E31" s="104" t="s">
        <v>33</v>
      </c>
      <c r="F31" s="105" t="s">
        <v>36</v>
      </c>
      <c r="G31" s="103">
        <v>240</v>
      </c>
      <c r="H31" s="96">
        <v>1500</v>
      </c>
      <c r="I31" s="96">
        <v>1492</v>
      </c>
      <c r="J31" s="96"/>
      <c r="K31" s="96"/>
      <c r="L31" s="96"/>
      <c r="M31" s="55"/>
    </row>
    <row r="32" spans="1:12" ht="63" customHeight="1">
      <c r="A32" s="97" t="s">
        <v>53</v>
      </c>
      <c r="B32" s="107" t="s">
        <v>54</v>
      </c>
      <c r="C32" s="189"/>
      <c r="D32" s="103">
        <v>956</v>
      </c>
      <c r="E32" s="104" t="s">
        <v>33</v>
      </c>
      <c r="F32" s="105" t="s">
        <v>51</v>
      </c>
      <c r="G32" s="103">
        <v>240</v>
      </c>
      <c r="H32" s="96">
        <v>0</v>
      </c>
      <c r="I32" s="96">
        <v>1451.1</v>
      </c>
      <c r="J32" s="96"/>
      <c r="K32" s="96"/>
      <c r="L32" s="96"/>
    </row>
    <row r="33" ht="15" customHeight="1">
      <c r="C33" s="130"/>
    </row>
  </sheetData>
  <sheetProtection/>
  <mergeCells count="24">
    <mergeCell ref="A13:A15"/>
    <mergeCell ref="B13:B15"/>
    <mergeCell ref="C13:C15"/>
    <mergeCell ref="D13:G13"/>
    <mergeCell ref="A9:L9"/>
    <mergeCell ref="A10:L10"/>
    <mergeCell ref="A11:L11"/>
    <mergeCell ref="A12:L12"/>
    <mergeCell ref="A27:A29"/>
    <mergeCell ref="B27:B29"/>
    <mergeCell ref="A17:A20"/>
    <mergeCell ref="B17:B20"/>
    <mergeCell ref="A22:A24"/>
    <mergeCell ref="B22:B24"/>
    <mergeCell ref="C27:C29"/>
    <mergeCell ref="C31:C32"/>
    <mergeCell ref="J1:L1"/>
    <mergeCell ref="J5:L5"/>
    <mergeCell ref="J2:L2"/>
    <mergeCell ref="J4:L4"/>
    <mergeCell ref="D14:G14"/>
    <mergeCell ref="H14:L14"/>
    <mergeCell ref="H13:L13"/>
    <mergeCell ref="A8:L8"/>
  </mergeCells>
  <printOptions/>
  <pageMargins left="0.7086614173228347" right="0" top="0.7874015748031497" bottom="0" header="0.31496062992125984" footer="0.31496062992125984"/>
  <pageSetup horizontalDpi="600" verticalDpi="600" orientation="landscape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Пермина Алена Николаевна</cp:lastModifiedBy>
  <cp:lastPrinted>2021-07-16T06:06:26Z</cp:lastPrinted>
  <dcterms:created xsi:type="dcterms:W3CDTF">2020-01-23T00:28:14Z</dcterms:created>
  <dcterms:modified xsi:type="dcterms:W3CDTF">2021-07-19T02:39:27Z</dcterms:modified>
  <cp:category/>
  <cp:version/>
  <cp:contentType/>
  <cp:contentStatus/>
</cp:coreProperties>
</file>