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ОКУМЕНТЫ_МИНИСТЕРСТВО\Рабочие документы\ОТДЕЛ ПРОМЫШЛЕННОСТИ\СВОДКИ\2016\ИНФОРМАЦИЯ ДЛЯ САЙТА МО\"/>
    </mc:Choice>
  </mc:AlternateContent>
  <bookViews>
    <workbookView xWindow="0" yWindow="0" windowWidth="28800" windowHeight="12540"/>
  </bookViews>
  <sheets>
    <sheet name="добыча" sheetId="1" r:id="rId1"/>
  </sheets>
  <externalReferences>
    <externalReference r:id="rId2"/>
  </externalReferences>
  <definedNames>
    <definedName name="Обл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A23" i="1"/>
  <c r="J20" i="1"/>
  <c r="I20" i="1"/>
  <c r="H20" i="1"/>
  <c r="G20" i="1"/>
  <c r="F20" i="1"/>
  <c r="E20" i="1" s="1"/>
  <c r="D20" i="1"/>
  <c r="C20" i="1"/>
  <c r="B20" i="1"/>
  <c r="G19" i="1"/>
  <c r="F19" i="1"/>
  <c r="E19" i="1"/>
  <c r="D19" i="1"/>
  <c r="J19" i="1" s="1"/>
  <c r="C19" i="1"/>
  <c r="B19" i="1" s="1"/>
  <c r="G17" i="1"/>
  <c r="F17" i="1"/>
  <c r="E17" i="1"/>
  <c r="D17" i="1"/>
  <c r="J17" i="1" s="1"/>
  <c r="C17" i="1"/>
  <c r="B17" i="1" s="1"/>
  <c r="G16" i="1"/>
  <c r="F16" i="1"/>
  <c r="E16" i="1" s="1"/>
  <c r="D16" i="1"/>
  <c r="J16" i="1" s="1"/>
  <c r="C16" i="1"/>
  <c r="I16" i="1" s="1"/>
  <c r="H16" i="1" s="1"/>
  <c r="B16" i="1"/>
  <c r="G15" i="1"/>
  <c r="F15" i="1"/>
  <c r="E15" i="1"/>
  <c r="D15" i="1"/>
  <c r="J15" i="1" s="1"/>
  <c r="C15" i="1"/>
  <c r="B15" i="1" s="1"/>
  <c r="G14" i="1"/>
  <c r="F14" i="1"/>
  <c r="E14" i="1" s="1"/>
  <c r="D14" i="1"/>
  <c r="J14" i="1" s="1"/>
  <c r="C14" i="1"/>
  <c r="I14" i="1" s="1"/>
  <c r="H14" i="1" s="1"/>
  <c r="B14" i="1"/>
  <c r="G13" i="1"/>
  <c r="F13" i="1"/>
  <c r="E13" i="1"/>
  <c r="D13" i="1"/>
  <c r="J13" i="1" s="1"/>
  <c r="C13" i="1"/>
  <c r="B13" i="1" s="1"/>
  <c r="G12" i="1"/>
  <c r="F12" i="1"/>
  <c r="E12" i="1" s="1"/>
  <c r="D12" i="1"/>
  <c r="J12" i="1" s="1"/>
  <c r="C12" i="1"/>
  <c r="I12" i="1" s="1"/>
  <c r="H12" i="1" s="1"/>
  <c r="B12" i="1"/>
  <c r="I11" i="1"/>
  <c r="G11" i="1"/>
  <c r="E11" i="1" s="1"/>
  <c r="D11" i="1"/>
  <c r="J11" i="1" s="1"/>
  <c r="G10" i="1"/>
  <c r="G18" i="1" s="1"/>
  <c r="G21" i="1" s="1"/>
  <c r="F10" i="1"/>
  <c r="E10" i="1" s="1"/>
  <c r="D10" i="1"/>
  <c r="D18" i="1" s="1"/>
  <c r="C10" i="1"/>
  <c r="C18" i="1" s="1"/>
  <c r="B10" i="1"/>
  <c r="E8" i="1"/>
  <c r="E7" i="1"/>
  <c r="B7" i="1"/>
  <c r="C21" i="1" l="1"/>
  <c r="B21" i="1" s="1"/>
  <c r="B18" i="1"/>
  <c r="H11" i="1"/>
  <c r="D21" i="1"/>
  <c r="J18" i="1"/>
  <c r="J21" i="1" s="1"/>
  <c r="J10" i="1"/>
  <c r="I13" i="1"/>
  <c r="H13" i="1" s="1"/>
  <c r="I15" i="1"/>
  <c r="H15" i="1" s="1"/>
  <c r="I17" i="1"/>
  <c r="H17" i="1" s="1"/>
  <c r="F18" i="1"/>
  <c r="I19" i="1"/>
  <c r="H19" i="1" s="1"/>
  <c r="I10" i="1"/>
  <c r="H10" i="1" s="1"/>
  <c r="B11" i="1"/>
  <c r="F21" i="1" l="1"/>
  <c r="E21" i="1" s="1"/>
  <c r="E18" i="1"/>
  <c r="I18" i="1"/>
  <c r="I21" i="1" l="1"/>
  <c r="H21" i="1" s="1"/>
  <c r="H18" i="1"/>
</calcChain>
</file>

<file path=xl/sharedStrings.xml><?xml version="1.0" encoding="utf-8"?>
<sst xmlns="http://schemas.openxmlformats.org/spreadsheetml/2006/main" count="27" uniqueCount="21">
  <si>
    <t xml:space="preserve"> МАГАДАНСКАЯ ОБЛАСТЬ</t>
  </si>
  <si>
    <t>МИНИСТЕРСТВО ПРИРОДНЫХ РЕСУРСОВ И ЭКОЛОГИИ</t>
  </si>
  <si>
    <r>
      <t xml:space="preserve">Сравнительные </t>
    </r>
    <r>
      <rPr>
        <b/>
        <u/>
        <sz val="13"/>
        <color indexed="16"/>
        <rFont val="Times New Roman Cyr"/>
        <family val="1"/>
        <charset val="204"/>
      </rPr>
      <t xml:space="preserve">показатели </t>
    </r>
    <r>
      <rPr>
        <b/>
        <u/>
        <sz val="14"/>
        <color indexed="16"/>
        <rFont val="Times New Roman Cyr"/>
        <family val="1"/>
        <charset val="204"/>
      </rPr>
      <t>по добыче</t>
    </r>
    <r>
      <rPr>
        <b/>
        <sz val="13"/>
        <color indexed="16"/>
        <rFont val="Times New Roman Cyr"/>
        <family val="1"/>
        <charset val="204"/>
      </rPr>
      <t xml:space="preserve"> драгоценных металлов недропользователями Магаданской области</t>
    </r>
  </si>
  <si>
    <t>Прирост, кг</t>
  </si>
  <si>
    <t>Всего</t>
  </si>
  <si>
    <t>Руда</t>
  </si>
  <si>
    <t>Россыпи</t>
  </si>
  <si>
    <t>Ольский</t>
  </si>
  <si>
    <t>Хасынский</t>
  </si>
  <si>
    <t>Омсукчанский</t>
  </si>
  <si>
    <t>Тенькинский</t>
  </si>
  <si>
    <t>Ягоднинский</t>
  </si>
  <si>
    <t>Сусуманский</t>
  </si>
  <si>
    <t>Северо-Эвенский</t>
  </si>
  <si>
    <t>Среднеканский</t>
  </si>
  <si>
    <t>Золото всего</t>
  </si>
  <si>
    <t>Серебро</t>
  </si>
  <si>
    <t>Серебро в пересчете в условное золото</t>
  </si>
  <si>
    <t>ВСЕГО</t>
  </si>
  <si>
    <t>658000 г. Магадан, ул. Пролетарская, 14. Тел. 8 (4132) 607-191, Факс 8 (4132) 607-191</t>
  </si>
  <si>
    <t>ГОРОДСКИЕ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</si>
</sst>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</font>
    <font>
      <sz val="8"/>
      <name val="Times New Roman"/>
      <family val="1"/>
    </font>
    <font>
      <b/>
      <sz val="13"/>
      <color indexed="16"/>
      <name val="Times New Roman Cyr"/>
      <family val="1"/>
      <charset val="204"/>
    </font>
    <font>
      <b/>
      <u/>
      <sz val="13"/>
      <color indexed="16"/>
      <name val="Times New Roman Cyr"/>
      <family val="1"/>
      <charset val="204"/>
    </font>
    <font>
      <b/>
      <u/>
      <sz val="14"/>
      <color indexed="16"/>
      <name val="Times New Roman Cyr"/>
      <family val="1"/>
      <charset val="204"/>
    </font>
    <font>
      <b/>
      <sz val="11"/>
      <name val="Times New Roman Cyr"/>
      <charset val="204"/>
    </font>
    <font>
      <b/>
      <sz val="11"/>
      <color indexed="16"/>
      <name val="Times New Roman Cyr"/>
      <charset val="204"/>
    </font>
    <font>
      <b/>
      <sz val="11"/>
      <name val="Times New Roman Cyr"/>
      <family val="1"/>
      <charset val="204"/>
    </font>
    <font>
      <sz val="12.5"/>
      <name val="Times New Roman Cyr"/>
      <family val="1"/>
      <charset val="204"/>
    </font>
    <font>
      <sz val="1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/>
    </xf>
    <xf numFmtId="165" fontId="7" fillId="0" borderId="18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5" fontId="7" fillId="0" borderId="20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165" fontId="7" fillId="2" borderId="18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165" fontId="7" fillId="3" borderId="18" xfId="0" applyNumberFormat="1" applyFont="1" applyFill="1" applyBorder="1" applyAlignment="1">
      <alignment horizontal="right"/>
    </xf>
    <xf numFmtId="165" fontId="7" fillId="3" borderId="19" xfId="0" applyNumberFormat="1" applyFont="1" applyFill="1" applyBorder="1" applyAlignment="1">
      <alignment horizontal="right"/>
    </xf>
    <xf numFmtId="165" fontId="7" fillId="3" borderId="20" xfId="0" applyNumberFormat="1" applyFont="1" applyFill="1" applyBorder="1" applyAlignment="1">
      <alignment horizontal="right"/>
    </xf>
    <xf numFmtId="165" fontId="7" fillId="3" borderId="21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left" vertical="center" wrapText="1"/>
    </xf>
    <xf numFmtId="165" fontId="7" fillId="0" borderId="18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165" fontId="7" fillId="0" borderId="20" xfId="0" applyNumberFormat="1" applyFont="1" applyBorder="1" applyAlignment="1">
      <alignment horizontal="right" vertical="center"/>
    </xf>
    <xf numFmtId="49" fontId="7" fillId="4" borderId="13" xfId="0" applyNumberFormat="1" applyFont="1" applyFill="1" applyBorder="1" applyAlignment="1">
      <alignment horizontal="left"/>
    </xf>
    <xf numFmtId="165" fontId="7" fillId="4" borderId="18" xfId="0" applyNumberFormat="1" applyFont="1" applyFill="1" applyBorder="1" applyAlignment="1">
      <alignment horizontal="right"/>
    </xf>
    <xf numFmtId="165" fontId="7" fillId="4" borderId="24" xfId="0" applyNumberFormat="1" applyFont="1" applyFill="1" applyBorder="1" applyAlignment="1">
      <alignment horizontal="right"/>
    </xf>
    <xf numFmtId="165" fontId="7" fillId="4" borderId="25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165" fontId="7" fillId="4" borderId="2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justify" vertical="center" wrapText="1"/>
    </xf>
    <xf numFmtId="164" fontId="9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left"/>
    </xf>
    <xf numFmtId="165" fontId="10" fillId="0" borderId="0" xfId="0" applyNumberFormat="1" applyFont="1"/>
    <xf numFmtId="0" fontId="10" fillId="0" borderId="0" xfId="0" applyFont="1"/>
    <xf numFmtId="164" fontId="11" fillId="0" borderId="0" xfId="0" applyNumberFormat="1" applyFont="1"/>
    <xf numFmtId="14" fontId="11" fillId="0" borderId="0" xfId="0" applyNumberFormat="1" applyFont="1"/>
    <xf numFmtId="14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justify" vertical="center" wrapText="1"/>
    </xf>
    <xf numFmtId="14" fontId="10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165" fontId="7" fillId="0" borderId="19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_&#1052;&#1048;&#1053;&#1048;&#1057;&#1058;&#1045;&#1056;&#1057;&#1058;&#1042;&#1054;/&#1056;&#1072;&#1073;&#1086;&#1095;&#1080;&#1077;%20&#1076;&#1086;&#1082;&#1091;&#1084;&#1077;&#1085;&#1090;&#1099;/&#1054;&#1058;&#1044;&#1045;&#1051;%20&#1055;&#1056;&#1054;&#1052;&#1067;&#1064;&#1051;&#1045;&#1053;&#1053;&#1054;&#1057;&#1058;&#1048;/&#1057;&#1042;&#1054;&#1044;&#1050;&#1048;/2016/&#1057;&#1042;&#1054;&#1044;&#1053;&#1067;&#1045;%20&#1044;&#1040;&#1053;&#1053;&#1067;&#1045;%20&#1055;&#1054;%20&#1044;&#1054;&#1041;&#1067;&#1063;&#1045;%20&#1047;&#1054;&#1051;&#1054;&#1058;&#1040;%20&#1048;%20&#1057;&#1045;&#1056;&#1045;&#1041;&#1056;&#1040;/07%20&#1057;&#1074;&#1086;&#1076;&#1082;&#1072;%20&#1085;&#1072;%201%20&#1080;&#1102;&#1083;&#1103;%202016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_Поставка"/>
      <sheetName val="ИСХ_Добыча"/>
      <sheetName val="Итог_Поставка"/>
      <sheetName val="серебро_поставка"/>
      <sheetName val="Добыча"/>
      <sheetName val="серебро_добыча"/>
      <sheetName val="свинец_добыча "/>
      <sheetName val="табл. для сайта_добыча"/>
      <sheetName val="табл. для сайта_поставка"/>
      <sheetName val="Оперативно Добыча"/>
      <sheetName val="Для Налоговой"/>
      <sheetName val="ГДО_рудное золото добыча"/>
    </sheetNames>
    <sheetDataSet>
      <sheetData sheetId="0"/>
      <sheetData sheetId="1"/>
      <sheetData sheetId="2">
        <row r="45">
          <cell r="J45">
            <v>42563</v>
          </cell>
        </row>
      </sheetData>
      <sheetData sheetId="3"/>
      <sheetData sheetId="4">
        <row r="7">
          <cell r="E7" t="str">
            <v>Факт на 01.07.2016</v>
          </cell>
          <cell r="K7" t="str">
            <v>Сопоставление добычи 2016 года                                                                                                                                                                                                              к аналогичному периоду 2015 года</v>
          </cell>
        </row>
        <row r="8">
          <cell r="K8" t="str">
            <v>Факт  на 01.07.2015</v>
          </cell>
        </row>
        <row r="10">
          <cell r="F10">
            <v>62</v>
          </cell>
          <cell r="G10">
            <v>0</v>
          </cell>
          <cell r="L10">
            <v>65.099999999999994</v>
          </cell>
          <cell r="M10">
            <v>0</v>
          </cell>
        </row>
        <row r="12">
          <cell r="G12">
            <v>71.400000000000006</v>
          </cell>
          <cell r="M12">
            <v>32</v>
          </cell>
        </row>
        <row r="13">
          <cell r="F13">
            <v>1289.5</v>
          </cell>
          <cell r="G13">
            <v>0</v>
          </cell>
          <cell r="L13">
            <v>1317.6</v>
          </cell>
          <cell r="M13">
            <v>0</v>
          </cell>
        </row>
        <row r="17">
          <cell r="F17">
            <v>1645.9</v>
          </cell>
          <cell r="G17">
            <v>468.9</v>
          </cell>
          <cell r="L17">
            <v>334.9</v>
          </cell>
          <cell r="M17">
            <v>462</v>
          </cell>
        </row>
        <row r="22">
          <cell r="F22">
            <v>1.5</v>
          </cell>
          <cell r="G22">
            <v>1705.6</v>
          </cell>
          <cell r="M22">
            <v>1743.9</v>
          </cell>
        </row>
        <row r="23">
          <cell r="L23">
            <v>0</v>
          </cell>
        </row>
        <row r="25">
          <cell r="F25">
            <v>0</v>
          </cell>
          <cell r="G25">
            <v>1575.7</v>
          </cell>
          <cell r="L25">
            <v>0</v>
          </cell>
          <cell r="M25">
            <v>1192.3</v>
          </cell>
        </row>
        <row r="27">
          <cell r="F27">
            <v>1815.3999999999999</v>
          </cell>
          <cell r="G27">
            <v>83.7</v>
          </cell>
          <cell r="L27">
            <v>2289.7000000000003</v>
          </cell>
          <cell r="M27">
            <v>94.4</v>
          </cell>
        </row>
        <row r="33">
          <cell r="F33">
            <v>35.799999999999997</v>
          </cell>
          <cell r="G33">
            <v>258.39999999999998</v>
          </cell>
          <cell r="L33">
            <v>28.1</v>
          </cell>
          <cell r="M33">
            <v>242.4</v>
          </cell>
        </row>
        <row r="37">
          <cell r="F37">
            <v>422199.39999999997</v>
          </cell>
          <cell r="G37">
            <v>449.7</v>
          </cell>
          <cell r="L37">
            <v>557092</v>
          </cell>
          <cell r="M37">
            <v>410</v>
          </cell>
        </row>
        <row r="40">
          <cell r="F40">
            <v>5152.7</v>
          </cell>
          <cell r="G40">
            <v>5.5</v>
          </cell>
          <cell r="L40">
            <v>7209.6</v>
          </cell>
          <cell r="M40">
            <v>5.3</v>
          </cell>
          <cell r="O40">
            <v>-1646.3</v>
          </cell>
          <cell r="P40">
            <v>0.5</v>
          </cell>
        </row>
        <row r="42">
          <cell r="A42" t="str">
            <v>Пересчет серебра в условное золото осуществлялся исходя из средних цен реализации драгоценных металлов за период январь 2015 г. - июнь 2016 г.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zoomScaleSheetLayoutView="100" workbookViewId="0">
      <selection activeCell="P20" sqref="P20"/>
    </sheetView>
  </sheetViews>
  <sheetFormatPr defaultRowHeight="12.75" x14ac:dyDescent="0.2"/>
  <cols>
    <col min="1" max="1" width="24.42578125" customWidth="1"/>
    <col min="2" max="2" width="10" customWidth="1"/>
    <col min="3" max="3" width="10.140625" customWidth="1"/>
    <col min="4" max="4" width="8.5703125" customWidth="1"/>
    <col min="5" max="5" width="10.140625" customWidth="1"/>
    <col min="6" max="6" width="10.7109375" customWidth="1"/>
    <col min="7" max="7" width="10.28515625" customWidth="1"/>
    <col min="8" max="8" width="12.42578125" customWidth="1"/>
    <col min="9" max="9" width="14.42578125" customWidth="1"/>
    <col min="10" max="10" width="12" customWidth="1"/>
  </cols>
  <sheetData>
    <row r="1" spans="1:1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</row>
    <row r="2" spans="1:19" ht="19.5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</row>
    <row r="5" spans="1:19" ht="16.5" customHeight="1" x14ac:dyDescent="0.2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</row>
    <row r="6" spans="1:19" ht="16.5" customHeight="1" thickBo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9" ht="33.75" customHeight="1" thickBot="1" x14ac:dyDescent="0.25">
      <c r="A7" s="54" t="s">
        <v>20</v>
      </c>
      <c r="B7" s="57" t="str">
        <f>[1]Добыча!E7</f>
        <v>Факт на 01.07.2016</v>
      </c>
      <c r="C7" s="58"/>
      <c r="D7" s="59"/>
      <c r="E7" s="63" t="str">
        <f>[1]Добыча!K7</f>
        <v>Сопоставление добычи 2016 года                                                                                                                                                                                                              к аналогичному периоду 2015 года</v>
      </c>
      <c r="F7" s="64"/>
      <c r="G7" s="64"/>
      <c r="H7" s="64"/>
      <c r="I7" s="64"/>
      <c r="J7" s="65"/>
    </row>
    <row r="8" spans="1:19" ht="14.25" x14ac:dyDescent="0.2">
      <c r="A8" s="55"/>
      <c r="B8" s="60"/>
      <c r="C8" s="61"/>
      <c r="D8" s="62"/>
      <c r="E8" s="66" t="str">
        <f>[1]Добыча!K8</f>
        <v>Факт  на 01.07.2015</v>
      </c>
      <c r="F8" s="67"/>
      <c r="G8" s="68"/>
      <c r="H8" s="66" t="s">
        <v>3</v>
      </c>
      <c r="I8" s="67"/>
      <c r="J8" s="68"/>
    </row>
    <row r="9" spans="1:19" ht="15" thickBot="1" x14ac:dyDescent="0.25">
      <c r="A9" s="56"/>
      <c r="B9" s="5" t="s">
        <v>4</v>
      </c>
      <c r="C9" s="6" t="s">
        <v>5</v>
      </c>
      <c r="D9" s="7" t="s">
        <v>6</v>
      </c>
      <c r="E9" s="8" t="s">
        <v>4</v>
      </c>
      <c r="F9" s="6" t="s">
        <v>5</v>
      </c>
      <c r="G9" s="9" t="s">
        <v>6</v>
      </c>
      <c r="H9" s="5" t="s">
        <v>4</v>
      </c>
      <c r="I9" s="6" t="s">
        <v>5</v>
      </c>
      <c r="J9" s="9" t="s">
        <v>6</v>
      </c>
    </row>
    <row r="10" spans="1:19" ht="15" thickBot="1" x14ac:dyDescent="0.25">
      <c r="A10" s="10" t="s">
        <v>7</v>
      </c>
      <c r="B10" s="11">
        <f>C10+D10</f>
        <v>62</v>
      </c>
      <c r="C10" s="12">
        <f>[1]Добыча!F10</f>
        <v>62</v>
      </c>
      <c r="D10" s="13">
        <f>[1]Добыча!G10</f>
        <v>0</v>
      </c>
      <c r="E10" s="14">
        <f>F10+G10</f>
        <v>65.099999999999994</v>
      </c>
      <c r="F10" s="12">
        <f>[1]Добыча!L10</f>
        <v>65.099999999999994</v>
      </c>
      <c r="G10" s="13">
        <f>[1]Добыча!M10</f>
        <v>0</v>
      </c>
      <c r="H10" s="11">
        <f>I10+J10</f>
        <v>-3.0999999999999943</v>
      </c>
      <c r="I10" s="12">
        <f t="shared" ref="I10:J19" si="0">C10-F10</f>
        <v>-3.0999999999999943</v>
      </c>
      <c r="J10" s="13">
        <f t="shared" si="0"/>
        <v>0</v>
      </c>
    </row>
    <row r="11" spans="1:19" ht="15" thickBot="1" x14ac:dyDescent="0.25">
      <c r="A11" s="10" t="s">
        <v>8</v>
      </c>
      <c r="B11" s="11">
        <f t="shared" ref="B11:B21" si="1">C11+D11</f>
        <v>71.400000000000006</v>
      </c>
      <c r="C11" s="15"/>
      <c r="D11" s="13">
        <f>[1]Добыча!G12</f>
        <v>71.400000000000006</v>
      </c>
      <c r="E11" s="14">
        <f t="shared" ref="E11:E21" si="2">F11+G11</f>
        <v>32</v>
      </c>
      <c r="F11" s="15"/>
      <c r="G11" s="16">
        <f>[1]Добыча!M12</f>
        <v>32</v>
      </c>
      <c r="H11" s="11">
        <f t="shared" ref="H11:H21" si="3">I11+J11</f>
        <v>39.400000000000006</v>
      </c>
      <c r="I11" s="12">
        <f t="shared" si="0"/>
        <v>0</v>
      </c>
      <c r="J11" s="13">
        <f t="shared" si="0"/>
        <v>39.400000000000006</v>
      </c>
    </row>
    <row r="12" spans="1:19" ht="15" thickBot="1" x14ac:dyDescent="0.25">
      <c r="A12" s="17" t="s">
        <v>9</v>
      </c>
      <c r="B12" s="11">
        <f t="shared" si="1"/>
        <v>1289.5</v>
      </c>
      <c r="C12" s="15">
        <f>[1]Добыча!F13</f>
        <v>1289.5</v>
      </c>
      <c r="D12" s="13">
        <f>[1]Добыча!G13</f>
        <v>0</v>
      </c>
      <c r="E12" s="14">
        <f t="shared" si="2"/>
        <v>1317.6</v>
      </c>
      <c r="F12" s="15">
        <f>[1]Добыча!L13</f>
        <v>1317.6</v>
      </c>
      <c r="G12" s="16">
        <f>[1]Добыча!M13</f>
        <v>0</v>
      </c>
      <c r="H12" s="11">
        <f t="shared" si="3"/>
        <v>-28.099999999999909</v>
      </c>
      <c r="I12" s="12">
        <f t="shared" si="0"/>
        <v>-28.099999999999909</v>
      </c>
      <c r="J12" s="13">
        <f t="shared" si="0"/>
        <v>0</v>
      </c>
    </row>
    <row r="13" spans="1:19" ht="15" thickBot="1" x14ac:dyDescent="0.25">
      <c r="A13" s="10" t="s">
        <v>10</v>
      </c>
      <c r="B13" s="11">
        <f t="shared" si="1"/>
        <v>2114.8000000000002</v>
      </c>
      <c r="C13" s="12">
        <f>[1]Добыча!F17</f>
        <v>1645.9</v>
      </c>
      <c r="D13" s="13">
        <f>[1]Добыча!G17</f>
        <v>468.9</v>
      </c>
      <c r="E13" s="14">
        <f t="shared" si="2"/>
        <v>796.9</v>
      </c>
      <c r="F13" s="12">
        <f>[1]Добыча!L17</f>
        <v>334.9</v>
      </c>
      <c r="G13" s="13">
        <f>[1]Добыча!M17</f>
        <v>462</v>
      </c>
      <c r="H13" s="11">
        <f t="shared" si="3"/>
        <v>1317.9</v>
      </c>
      <c r="I13" s="12">
        <f t="shared" si="0"/>
        <v>1311</v>
      </c>
      <c r="J13" s="13">
        <f t="shared" si="0"/>
        <v>6.8999999999999773</v>
      </c>
    </row>
    <row r="14" spans="1:19" ht="15" thickBot="1" x14ac:dyDescent="0.25">
      <c r="A14" s="10" t="s">
        <v>11</v>
      </c>
      <c r="B14" s="11">
        <f t="shared" si="1"/>
        <v>1707.1</v>
      </c>
      <c r="C14" s="12">
        <f>[1]Добыча!F22</f>
        <v>1.5</v>
      </c>
      <c r="D14" s="13">
        <f>[1]Добыча!G22</f>
        <v>1705.6</v>
      </c>
      <c r="E14" s="14">
        <f t="shared" si="2"/>
        <v>1743.9</v>
      </c>
      <c r="F14" s="12">
        <f>[1]Добыча!L23</f>
        <v>0</v>
      </c>
      <c r="G14" s="13">
        <f>[1]Добыча!M22</f>
        <v>1743.9</v>
      </c>
      <c r="H14" s="11">
        <f t="shared" si="3"/>
        <v>-36.800000000000182</v>
      </c>
      <c r="I14" s="12">
        <f t="shared" si="0"/>
        <v>1.5</v>
      </c>
      <c r="J14" s="13">
        <f t="shared" si="0"/>
        <v>-38.300000000000182</v>
      </c>
    </row>
    <row r="15" spans="1:19" ht="15" thickBot="1" x14ac:dyDescent="0.25">
      <c r="A15" s="10" t="s">
        <v>12</v>
      </c>
      <c r="B15" s="11">
        <f t="shared" si="1"/>
        <v>1575.7</v>
      </c>
      <c r="C15" s="12">
        <f>[1]Добыча!F25</f>
        <v>0</v>
      </c>
      <c r="D15" s="13">
        <f>[1]Добыча!G25</f>
        <v>1575.7</v>
      </c>
      <c r="E15" s="14">
        <f t="shared" si="2"/>
        <v>1192.3</v>
      </c>
      <c r="F15" s="12">
        <f>[1]Добыча!L25</f>
        <v>0</v>
      </c>
      <c r="G15" s="13">
        <f>[1]Добыча!M25</f>
        <v>1192.3</v>
      </c>
      <c r="H15" s="11">
        <f t="shared" si="3"/>
        <v>383.40000000000009</v>
      </c>
      <c r="I15" s="12">
        <f t="shared" si="0"/>
        <v>0</v>
      </c>
      <c r="J15" s="13">
        <f t="shared" si="0"/>
        <v>383.40000000000009</v>
      </c>
    </row>
    <row r="16" spans="1:19" ht="15" thickBot="1" x14ac:dyDescent="0.25">
      <c r="A16" s="10" t="s">
        <v>13</v>
      </c>
      <c r="B16" s="11">
        <f t="shared" si="1"/>
        <v>1899.1</v>
      </c>
      <c r="C16" s="12">
        <f>[1]Добыча!F27</f>
        <v>1815.3999999999999</v>
      </c>
      <c r="D16" s="13">
        <f>[1]Добыча!G27</f>
        <v>83.7</v>
      </c>
      <c r="E16" s="14">
        <f t="shared" si="2"/>
        <v>2384.1000000000004</v>
      </c>
      <c r="F16" s="12">
        <f>[1]Добыча!L27</f>
        <v>2289.7000000000003</v>
      </c>
      <c r="G16" s="13">
        <f>[1]Добыча!M27</f>
        <v>94.4</v>
      </c>
      <c r="H16" s="11">
        <f t="shared" si="3"/>
        <v>-485.0000000000004</v>
      </c>
      <c r="I16" s="12">
        <f t="shared" si="0"/>
        <v>-474.30000000000041</v>
      </c>
      <c r="J16" s="13">
        <f t="shared" si="0"/>
        <v>-10.700000000000003</v>
      </c>
    </row>
    <row r="17" spans="1:10" ht="15" thickBot="1" x14ac:dyDescent="0.25">
      <c r="A17" s="17" t="s">
        <v>14</v>
      </c>
      <c r="B17" s="11">
        <f t="shared" si="1"/>
        <v>294.2</v>
      </c>
      <c r="C17" s="15">
        <f>[1]Добыча!F33</f>
        <v>35.799999999999997</v>
      </c>
      <c r="D17" s="16">
        <f>[1]Добыча!G33</f>
        <v>258.39999999999998</v>
      </c>
      <c r="E17" s="14">
        <f t="shared" si="2"/>
        <v>270.5</v>
      </c>
      <c r="F17" s="15">
        <f>[1]Добыча!L33</f>
        <v>28.1</v>
      </c>
      <c r="G17" s="16">
        <f>[1]Добыча!M33</f>
        <v>242.4</v>
      </c>
      <c r="H17" s="11">
        <f t="shared" si="3"/>
        <v>23.699999999999967</v>
      </c>
      <c r="I17" s="12">
        <f t="shared" si="0"/>
        <v>7.6999999999999957</v>
      </c>
      <c r="J17" s="13">
        <f t="shared" si="0"/>
        <v>15.999999999999972</v>
      </c>
    </row>
    <row r="18" spans="1:10" ht="15" thickBot="1" x14ac:dyDescent="0.25">
      <c r="A18" s="18" t="s">
        <v>15</v>
      </c>
      <c r="B18" s="19">
        <f t="shared" si="1"/>
        <v>9013.7999999999993</v>
      </c>
      <c r="C18" s="20">
        <f>SUM(C10:C17)</f>
        <v>4850.1000000000004</v>
      </c>
      <c r="D18" s="21">
        <f>SUM(D10:D17)</f>
        <v>4163.6999999999989</v>
      </c>
      <c r="E18" s="22">
        <f t="shared" si="2"/>
        <v>7802.4</v>
      </c>
      <c r="F18" s="20">
        <f>SUM(F10:F17)</f>
        <v>4035.4</v>
      </c>
      <c r="G18" s="21">
        <f>SUM(G10:G17)</f>
        <v>3767</v>
      </c>
      <c r="H18" s="19">
        <f t="shared" si="3"/>
        <v>1211.3999999999992</v>
      </c>
      <c r="I18" s="20">
        <f t="shared" si="0"/>
        <v>814.70000000000027</v>
      </c>
      <c r="J18" s="21">
        <f t="shared" si="0"/>
        <v>396.69999999999891</v>
      </c>
    </row>
    <row r="19" spans="1:10" ht="15" thickBot="1" x14ac:dyDescent="0.25">
      <c r="A19" s="23" t="s">
        <v>16</v>
      </c>
      <c r="B19" s="24">
        <f t="shared" si="1"/>
        <v>422649.1</v>
      </c>
      <c r="C19" s="25">
        <f>[1]Добыча!F37</f>
        <v>422199.39999999997</v>
      </c>
      <c r="D19" s="26">
        <f>[1]Добыча!G37</f>
        <v>449.7</v>
      </c>
      <c r="E19" s="27">
        <f t="shared" si="2"/>
        <v>557502</v>
      </c>
      <c r="F19" s="25">
        <f>[1]Добыча!L37</f>
        <v>557092</v>
      </c>
      <c r="G19" s="26">
        <f>[1]Добыча!M37</f>
        <v>410</v>
      </c>
      <c r="H19" s="24">
        <f t="shared" si="3"/>
        <v>-134852.90000000002</v>
      </c>
      <c r="I19" s="25">
        <f t="shared" si="0"/>
        <v>-134892.60000000003</v>
      </c>
      <c r="J19" s="26">
        <f t="shared" si="0"/>
        <v>39.699999999999989</v>
      </c>
    </row>
    <row r="20" spans="1:10" ht="29.25" thickBot="1" x14ac:dyDescent="0.25">
      <c r="A20" s="28" t="s">
        <v>17</v>
      </c>
      <c r="B20" s="29">
        <f t="shared" si="1"/>
        <v>5158.2</v>
      </c>
      <c r="C20" s="70">
        <f>[1]Добыча!F40</f>
        <v>5152.7</v>
      </c>
      <c r="D20" s="71">
        <f>[1]Добыча!G40</f>
        <v>5.5</v>
      </c>
      <c r="E20" s="30">
        <f t="shared" si="2"/>
        <v>7214.9000000000005</v>
      </c>
      <c r="F20" s="31">
        <f>[1]Добыча!L40</f>
        <v>7209.6</v>
      </c>
      <c r="G20" s="32">
        <f>[1]Добыча!M40</f>
        <v>5.3</v>
      </c>
      <c r="H20" s="29">
        <f t="shared" si="3"/>
        <v>-1645.8</v>
      </c>
      <c r="I20" s="33">
        <f>[1]Добыча!O40</f>
        <v>-1646.3</v>
      </c>
      <c r="J20" s="34">
        <f>[1]Добыча!P40</f>
        <v>0.5</v>
      </c>
    </row>
    <row r="21" spans="1:10" ht="15" thickBot="1" x14ac:dyDescent="0.25">
      <c r="A21" s="35" t="s">
        <v>18</v>
      </c>
      <c r="B21" s="36">
        <f t="shared" si="1"/>
        <v>14171.999999999998</v>
      </c>
      <c r="C21" s="37">
        <f>C18+C20</f>
        <v>10002.799999999999</v>
      </c>
      <c r="D21" s="38">
        <f>D18+D20</f>
        <v>4169.1999999999989</v>
      </c>
      <c r="E21" s="72">
        <f t="shared" si="2"/>
        <v>15017.3</v>
      </c>
      <c r="F21" s="37">
        <f>F18+F20</f>
        <v>11245</v>
      </c>
      <c r="G21" s="38">
        <f>G20+G18</f>
        <v>3772.3</v>
      </c>
      <c r="H21" s="36">
        <f t="shared" si="3"/>
        <v>-434.40000000000077</v>
      </c>
      <c r="I21" s="39">
        <f>I18+I20</f>
        <v>-831.59999999999968</v>
      </c>
      <c r="J21" s="40">
        <f>J18+J20</f>
        <v>397.19999999999891</v>
      </c>
    </row>
    <row r="22" spans="1:10" ht="14.25" x14ac:dyDescent="0.2">
      <c r="A22" s="41"/>
      <c r="B22" s="41"/>
      <c r="C22" s="41"/>
      <c r="D22" s="41"/>
      <c r="E22" s="42"/>
      <c r="F22" s="42"/>
      <c r="G22" s="42"/>
      <c r="H22" s="42"/>
      <c r="I22" s="42"/>
      <c r="J22" s="42"/>
    </row>
    <row r="23" spans="1:10" ht="36.75" customHeight="1" x14ac:dyDescent="0.2">
      <c r="A23" s="49" t="str">
        <f>[1]Добыча!A42</f>
        <v>Пересчет серебра в условное золото осуществлялся исходя из средних цен реализации драгоценных металлов за период январь 2015 г. - июнь 2016 г.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6.5" x14ac:dyDescent="0.25">
      <c r="A24" s="43"/>
      <c r="B24" s="44"/>
      <c r="C24" s="45"/>
      <c r="D24" s="45"/>
      <c r="E24" s="46"/>
      <c r="F24" s="50"/>
      <c r="G24" s="50"/>
      <c r="H24" s="46"/>
      <c r="I24" s="46"/>
      <c r="J24" s="47">
        <f>[1]Итог_Поставка!J45</f>
        <v>42563</v>
      </c>
    </row>
    <row r="25" spans="1:10" ht="16.5" x14ac:dyDescent="0.25">
      <c r="A25" s="48"/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1">
    <mergeCell ref="A23:J23"/>
    <mergeCell ref="F24:G24"/>
    <mergeCell ref="A1:J1"/>
    <mergeCell ref="A2:J2"/>
    <mergeCell ref="A3:J3"/>
    <mergeCell ref="A5:J6"/>
    <mergeCell ref="A7:A9"/>
    <mergeCell ref="B7:D8"/>
    <mergeCell ref="E7:J7"/>
    <mergeCell ref="E8:G8"/>
    <mergeCell ref="H8:J8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добыча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Хасьянов Дмитрий Юрьевич</dc:creator>
  <cp:lastModifiedBy>Игорь</cp:lastModifiedBy>
  <dcterms:created xsi:type="dcterms:W3CDTF">2015-07-13T04:24:04Z</dcterms:created>
  <dcterms:modified xsi:type="dcterms:W3CDTF">2016-07-12T02:10:02Z</dcterms:modified>
</cp:coreProperties>
</file>