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<sst xmlns="http://schemas.openxmlformats.org/spreadsheetml/2006/main" count="170" uniqueCount="165">
  <si>
    <t>182 1 01 00000 00 0000 000</t>
  </si>
  <si>
    <t xml:space="preserve">ДОХОДЫ </t>
  </si>
  <si>
    <t>182 1 01 02000 01 0000 110</t>
  </si>
  <si>
    <t>182 1 05 03000 01 0000 110</t>
  </si>
  <si>
    <t>182 1 06 00000 00 0000 000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</si>
  <si>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</si>
  <si>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</si>
  <si>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</si>
  <si>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</si>
  <si>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</si>
  <si>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</si>
  <si>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</si>
  <si>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</si>
  <si>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</si>
  <si>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</si>
  <si>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</si>
  <si>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</si>
  <si>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</si>
  <si>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</si>
  <si>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</si>
  <si>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</si>
  <si>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</si>
  <si>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</si>
  <si>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</si>
  <si>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</si>
  <si>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</si>
  <si>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в том числе:</t>
  </si>
  <si>
    <t>Резервные фонды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</si>
  <si>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</si>
  <si>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</si>
  <si>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</si>
  <si>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</si>
  <si>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</si>
  <si>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</si>
  <si>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</si>
  <si>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</si>
  <si>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</si>
  <si>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</si>
  <si>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</si>
  <si>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</si>
  <si>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</si>
  <si>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</si>
  <si>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</si>
  <si>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</si>
  <si>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</si>
  <si>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</si>
  <si>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</si>
  <si>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</si>
  <si>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</si>
  <si>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</si>
  <si>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</si>
  <si>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</si>
  <si>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</si>
  <si>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</si>
  <si>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</si>
  <si>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</si>
  <si>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</si>
  <si>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</si>
  <si>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</si>
  <si>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</si>
  <si>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</si>
  <si>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</si>
  <si>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</si>
  <si>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</si>
  <si>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</si>
  <si>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</si>
  <si>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</si>
  <si>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</si>
  <si>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</si>
  <si>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</si>
  <si>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</si>
  <si>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</si>
  <si>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</si>
  <si>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</si>
  <si>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</si>
  <si>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</si>
  <si>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</si>
  <si>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</si>
  <si>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</si>
  <si>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</si>
  <si>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</si>
  <si>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</si>
  <si>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</si>
  <si>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</si>
  <si>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</si>
  <si>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</si>
  <si>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</si>
  <si>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</si>
  <si>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</si>
  <si>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</si>
  <si>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</si>
  <si>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</si>
  <si>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</si>
  <si>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</si>
  <si>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</si>
  <si>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</si>
  <si>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</si>
  <si>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</si>
  <si>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</si>
  <si>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</si>
  <si>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</si>
  <si>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</si>
  <si>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</si>
  <si>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</si>
  <si>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</si>
  <si>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</si>
  <si>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</si>
  <si>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</si>
  <si>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</si>
  <si>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</si>
  <si>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</si>
  <si>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</si>
  <si>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</si>
  <si>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</si>
  <si>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</si>
  <si>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</si>
  <si>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</si>
  <si>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</si>
  <si>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</si>
  <si>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</si>
  <si>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</si>
  <si>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</si>
  <si>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</si>
  <si>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</si>
  <si>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</si>
  <si>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</si>
  <si>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</si>
  <si>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</si>
  <si>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</si>
  <si>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</si>
  <si>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</si>
  <si>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</si>
  <si>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</si>
  <si>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</si>
  <si>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</si>
  <si>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</si>
  <si>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</si>
  <si>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</si>
  <si>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</si>
  <si>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</si>
  <si>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</si>
  <si>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</si>
  <si>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182 1 05 01000 01 0000 110</t>
  </si>
  <si>
    <t>Единый налог, взимаемый в связи с применением упрощенной системы налогообложения</t>
  </si>
  <si>
    <t>Исполнители:  Н.Н. Конева,          Т.Н. Кислова</t>
  </si>
  <si>
    <t>0407</t>
  </si>
  <si>
    <t>Лесное хозяйство</t>
  </si>
  <si>
    <t>Другие вопросы в области жилищно-коммунального хозяйства</t>
  </si>
  <si>
    <t>План на 2017 год</t>
  </si>
  <si>
    <t>0703</t>
  </si>
  <si>
    <t>Спорт высших достижений</t>
  </si>
  <si>
    <t>000 2 02 40000 00 0000 151</t>
  </si>
  <si>
    <t>000 2 02 30000 00 0000 151</t>
  </si>
  <si>
    <t>000 2 02 20000 00 0000 151</t>
  </si>
  <si>
    <t>000 2 02 10000 00 0000 151</t>
  </si>
  <si>
    <t>св. 100</t>
  </si>
  <si>
    <t xml:space="preserve">Земельный налог </t>
  </si>
  <si>
    <t>Единый сельскохозяйственный налог</t>
  </si>
  <si>
    <t xml:space="preserve">Единый налог на вмененный доход для отдельных видов деятельности </t>
  </si>
  <si>
    <t>Налог на доходы физических лиц</t>
  </si>
  <si>
    <t>Исполнено на 01.01.2018г.</t>
  </si>
  <si>
    <t>Результат исполнения бюджета (Дефицит/профицит)</t>
  </si>
  <si>
    <t>Другие общегосударственные вопросы</t>
  </si>
  <si>
    <t>Дополнительное образование детей</t>
  </si>
  <si>
    <t xml:space="preserve">               Исполнение бюджета городского округа Верхняя Пышма     за 2017 год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</si>
</sst>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  <numFmt numFmtId="196" formatCode="0.0"/>
    <numFmt numFmtId="197" formatCode="#,##0.0\ &quot;₽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 wrapText="1"/>
    </xf>
    <xf numFmtId="49" fontId="65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65" fillId="0" borderId="0" xfId="62" applyFont="1" applyBorder="1" applyAlignment="1">
      <alignment horizontal="center" wrapText="1"/>
    </xf>
    <xf numFmtId="192" fontId="67" fillId="0" borderId="0" xfId="62" applyNumberFormat="1" applyFont="1" applyBorder="1" applyAlignment="1">
      <alignment horizontal="center" wrapText="1"/>
    </xf>
    <xf numFmtId="187" fontId="65" fillId="0" borderId="11" xfId="62" applyFont="1" applyBorder="1" applyAlignment="1">
      <alignment horizontal="center" wrapText="1"/>
    </xf>
    <xf numFmtId="192" fontId="67" fillId="0" borderId="0" xfId="62" applyNumberFormat="1" applyFont="1" applyAlignment="1">
      <alignment horizontal="center" wrapText="1"/>
    </xf>
    <xf numFmtId="194" fontId="69" fillId="0" borderId="0" xfId="62" applyNumberFormat="1" applyFont="1" applyBorder="1" applyAlignment="1">
      <alignment horizontal="center"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2" fontId="12" fillId="0" borderId="10" xfId="62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left" wrapText="1"/>
    </xf>
    <xf numFmtId="192" fontId="18" fillId="0" borderId="10" xfId="62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94" fontId="12" fillId="0" borderId="0" xfId="62" applyNumberFormat="1" applyFont="1" applyBorder="1" applyAlignment="1">
      <alignment horizontal="center" wrapText="1"/>
    </xf>
    <xf numFmtId="187" fontId="67" fillId="0" borderId="0" xfId="62" applyFont="1" applyAlignment="1">
      <alignment horizontal="center" wrapText="1"/>
    </xf>
    <xf numFmtId="187" fontId="67" fillId="0" borderId="0" xfId="62" applyFont="1" applyBorder="1" applyAlignment="1">
      <alignment horizontal="center" wrapText="1"/>
    </xf>
    <xf numFmtId="194" fontId="18" fillId="0" borderId="10" xfId="62" applyNumberFormat="1" applyFont="1" applyBorder="1" applyAlignment="1">
      <alignment horizontal="center" wrapText="1"/>
    </xf>
    <xf numFmtId="187" fontId="18" fillId="0" borderId="10" xfId="62" applyFont="1" applyBorder="1" applyAlignment="1">
      <alignment horizontal="center" wrapText="1"/>
    </xf>
    <xf numFmtId="194" fontId="18" fillId="0" borderId="0" xfId="62" applyNumberFormat="1" applyFont="1" applyAlignment="1">
      <alignment horizontal="center"/>
    </xf>
    <xf numFmtId="187" fontId="18" fillId="0" borderId="0" xfId="62" applyFont="1" applyBorder="1" applyAlignment="1">
      <alignment horizontal="center" wrapText="1"/>
    </xf>
    <xf numFmtId="194" fontId="12" fillId="0" borderId="10" xfId="62" applyNumberFormat="1" applyFont="1" applyBorder="1" applyAlignment="1">
      <alignment horizontal="center" wrapText="1"/>
    </xf>
    <xf numFmtId="187" fontId="12" fillId="0" borderId="10" xfId="62" applyFont="1" applyBorder="1" applyAlignment="1">
      <alignment horizontal="center" wrapText="1"/>
    </xf>
    <xf numFmtId="187" fontId="13" fillId="0" borderId="0" xfId="62" applyFont="1" applyAlignment="1">
      <alignment horizontal="center" wrapText="1"/>
    </xf>
    <xf numFmtId="194" fontId="70" fillId="0" borderId="10" xfId="62" applyNumberFormat="1" applyFont="1" applyBorder="1" applyAlignment="1">
      <alignment horizontal="center" wrapText="1"/>
    </xf>
    <xf numFmtId="187" fontId="64" fillId="0" borderId="10" xfId="62" applyFont="1" applyBorder="1" applyAlignment="1">
      <alignment horizontal="center" wrapText="1"/>
    </xf>
    <xf numFmtId="187" fontId="12" fillId="0" borderId="0" xfId="62" applyFont="1" applyAlignment="1">
      <alignment horizontal="center" wrapText="1"/>
    </xf>
    <xf numFmtId="187" fontId="18" fillId="0" borderId="0" xfId="62" applyFont="1" applyAlignment="1">
      <alignment horizontal="center" wrapText="1"/>
    </xf>
    <xf numFmtId="194" fontId="71" fillId="0" borderId="0" xfId="62" applyNumberFormat="1" applyFont="1" applyBorder="1" applyAlignment="1">
      <alignment horizontal="center" wrapText="1"/>
    </xf>
    <xf numFmtId="194" fontId="11" fillId="0" borderId="0" xfId="62" applyNumberFormat="1" applyFont="1" applyAlignment="1">
      <alignment horizontal="center" wrapText="1"/>
    </xf>
    <xf numFmtId="194" fontId="72" fillId="0" borderId="0" xfId="62" applyNumberFormat="1" applyFont="1" applyAlignment="1">
      <alignment horizontal="center" wrapText="1"/>
    </xf>
    <xf numFmtId="187" fontId="15" fillId="0" borderId="12" xfId="62" applyFont="1" applyBorder="1" applyAlignment="1">
      <alignment wrapText="1"/>
    </xf>
    <xf numFmtId="187" fontId="14" fillId="0" borderId="12" xfId="62" applyFont="1" applyBorder="1" applyAlignment="1">
      <alignment wrapText="1"/>
    </xf>
    <xf numFmtId="0" fontId="65" fillId="0" borderId="13" xfId="0" applyFont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4" fillId="0" borderId="13" xfId="0" applyFont="1" applyBorder="1" applyAlignment="1">
      <alignment wrapText="1"/>
    </xf>
    <xf numFmtId="194" fontId="12" fillId="0" borderId="13" xfId="62" applyNumberFormat="1" applyFont="1" applyBorder="1" applyAlignment="1">
      <alignment horizontal="center" wrapText="1"/>
    </xf>
    <xf numFmtId="187" fontId="12" fillId="0" borderId="13" xfId="62" applyFont="1" applyBorder="1" applyAlignment="1">
      <alignment horizontal="center" wrapText="1"/>
    </xf>
    <xf numFmtId="187" fontId="18" fillId="0" borderId="13" xfId="62" applyFont="1" applyBorder="1" applyAlignment="1">
      <alignment horizontal="center" wrapText="1"/>
    </xf>
    <xf numFmtId="192" fontId="12" fillId="0" borderId="13" xfId="62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196" fontId="18" fillId="0" borderId="10" xfId="62" applyNumberFormat="1" applyFont="1" applyBorder="1" applyAlignment="1">
      <alignment horizontal="center" wrapText="1"/>
    </xf>
    <xf numFmtId="187" fontId="11" fillId="0" borderId="10" xfId="62" applyFont="1" applyBorder="1" applyAlignment="1">
      <alignment horizontal="center" wrapText="1"/>
    </xf>
    <xf numFmtId="187" fontId="13" fillId="0" borderId="10" xfId="62" applyFont="1" applyBorder="1" applyAlignment="1">
      <alignment horizontal="center" wrapText="1"/>
    </xf>
    <xf numFmtId="187" fontId="20" fillId="0" borderId="0" xfId="62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2" fontId="73" fillId="0" borderId="1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194" fontId="3" fillId="0" borderId="10" xfId="62" applyNumberFormat="1" applyFont="1" applyBorder="1" applyAlignment="1">
      <alignment horizontal="center" vertical="center" wrapText="1"/>
    </xf>
    <xf numFmtId="187" fontId="74" fillId="0" borderId="10" xfId="62" applyFont="1" applyBorder="1" applyAlignment="1">
      <alignment horizontal="center" vertical="center" wrapText="1"/>
    </xf>
    <xf numFmtId="187" fontId="22" fillId="0" borderId="0" xfId="62" applyFont="1" applyAlignment="1">
      <alignment horizontal="center" vertical="center"/>
    </xf>
    <xf numFmtId="192" fontId="22" fillId="0" borderId="0" xfId="62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74" fillId="0" borderId="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194" fontId="3" fillId="0" borderId="0" xfId="62" applyNumberFormat="1" applyFont="1" applyBorder="1" applyAlignment="1">
      <alignment horizontal="center" vertical="center" wrapText="1"/>
    </xf>
    <xf numFmtId="187" fontId="74" fillId="0" borderId="0" xfId="62" applyFont="1" applyBorder="1" applyAlignment="1">
      <alignment horizontal="center" vertical="center" wrapText="1"/>
    </xf>
    <xf numFmtId="192" fontId="74" fillId="0" borderId="0" xfId="62" applyNumberFormat="1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194" fontId="12" fillId="0" borderId="0" xfId="62" applyNumberFormat="1" applyFont="1" applyAlignment="1">
      <alignment horizontal="center" wrapText="1"/>
    </xf>
    <xf numFmtId="4" fontId="12" fillId="0" borderId="0" xfId="0" applyNumberFormat="1" applyFont="1" applyBorder="1" applyAlignment="1">
      <alignment horizontal="center" shrinkToFit="1"/>
    </xf>
    <xf numFmtId="187" fontId="64" fillId="0" borderId="0" xfId="62" applyFont="1" applyBorder="1" applyAlignment="1">
      <alignment horizontal="center" wrapText="1"/>
    </xf>
    <xf numFmtId="187" fontId="65" fillId="0" borderId="0" xfId="62" applyFont="1" applyAlignment="1">
      <alignment horizontal="center" wrapText="1"/>
    </xf>
    <xf numFmtId="192" fontId="65" fillId="0" borderId="0" xfId="62" applyNumberFormat="1" applyFont="1" applyBorder="1" applyAlignment="1">
      <alignment horizontal="center" wrapText="1"/>
    </xf>
    <xf numFmtId="187" fontId="21" fillId="0" borderId="0" xfId="62" applyFont="1" applyBorder="1" applyAlignment="1">
      <alignment wrapText="1"/>
    </xf>
    <xf numFmtId="192" fontId="21" fillId="0" borderId="0" xfId="62" applyNumberFormat="1" applyFont="1" applyBorder="1" applyAlignment="1">
      <alignment wrapText="1"/>
    </xf>
    <xf numFmtId="192" fontId="18" fillId="0" borderId="10" xfId="6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87" fontId="11" fillId="0" borderId="13" xfId="62" applyFont="1" applyBorder="1" applyAlignment="1">
      <alignment horizontal="center" vertical="center" wrapText="1"/>
    </xf>
    <xf numFmtId="187" fontId="11" fillId="0" borderId="14" xfId="62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2" fillId="0" borderId="14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92" fontId="11" fillId="0" borderId="14" xfId="62" applyNumberFormat="1" applyFont="1" applyBorder="1" applyAlignment="1">
      <alignment horizontal="center" vertical="center" wrapText="1"/>
    </xf>
    <xf numFmtId="187" fontId="67" fillId="0" borderId="0" xfId="62" applyFont="1" applyAlignment="1">
      <alignment horizontal="center" wrapText="1"/>
    </xf>
    <xf numFmtId="0" fontId="65" fillId="0" borderId="0" xfId="0" applyFont="1" applyBorder="1" applyAlignment="1">
      <alignment horizontal="left" wrapText="1"/>
    </xf>
    <xf numFmtId="187" fontId="74" fillId="0" borderId="10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187" fontId="12" fillId="0" borderId="14" xfId="62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194" fontId="12" fillId="0" borderId="14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tabSelected="1" zoomScale="75" zoomScaleNormal="75" zoomScaleSheetLayoutView="75" workbookViewId="0" topLeftCell="A85">
      <pane xSplit="1" topLeftCell="B1" activePane="topRight" state="frozen"/>
      <selection pane="topLeft" activeCell="A25" sqref="A25"/>
      <selection pane="topRight" activeCell="A33" sqref="A33"/>
    </sheetView>
  </sheetViews>
  <sheetFormatPr defaultColWidth="9.140625" defaultRowHeight="12.75"/>
  <cols>
    <col min="1" max="1" width="39.7109375" style="52" customWidth="1"/>
    <col min="2" max="2" width="52.28125" style="52" customWidth="1"/>
    <col min="3" max="3" width="22.421875" style="52" hidden="1" customWidth="1"/>
    <col min="4" max="4" width="29.8515625" style="89" customWidth="1"/>
    <col min="5" max="5" width="22.7109375" style="88" customWidth="1"/>
    <col min="6" max="7" width="14.421875" style="74" hidden="1" customWidth="1"/>
    <col min="8" max="8" width="19.7109375" style="74" hidden="1" customWidth="1"/>
    <col min="9" max="9" width="14.421875" style="74" hidden="1" customWidth="1"/>
    <col min="10" max="10" width="22.00390625" style="61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31" t="s">
        <v>164</v>
      </c>
      <c r="B1" s="131"/>
      <c r="C1" s="131"/>
      <c r="D1" s="131"/>
      <c r="E1" s="131"/>
      <c r="F1" s="58"/>
      <c r="G1" s="58"/>
      <c r="H1" s="58" t="s">
        <v>49</v>
      </c>
      <c r="I1" s="75"/>
      <c r="J1" s="59"/>
      <c r="K1" s="13"/>
      <c r="L1" s="13"/>
      <c r="M1" s="13"/>
      <c r="N1" s="13"/>
      <c r="O1" s="24"/>
    </row>
    <row r="2" spans="1:15" s="8" customFormat="1" ht="20.25" customHeight="1">
      <c r="A2" s="55"/>
      <c r="B2" s="55"/>
      <c r="C2" s="56"/>
      <c r="D2" s="62"/>
      <c r="E2" s="73"/>
      <c r="F2" s="60"/>
      <c r="G2" s="60"/>
      <c r="H2" s="58"/>
      <c r="I2" s="74"/>
      <c r="J2" s="59" t="s">
        <v>114</v>
      </c>
      <c r="K2" s="12"/>
      <c r="L2" s="15"/>
      <c r="M2" s="15"/>
      <c r="N2" s="15"/>
      <c r="O2" s="25"/>
    </row>
    <row r="3" spans="1:15" s="30" customFormat="1" ht="21.75" customHeight="1">
      <c r="A3" s="143"/>
      <c r="B3" s="143" t="s">
        <v>46</v>
      </c>
      <c r="C3" s="57" t="s">
        <v>23</v>
      </c>
      <c r="D3" s="145" t="s">
        <v>148</v>
      </c>
      <c r="E3" s="145" t="s">
        <v>160</v>
      </c>
      <c r="F3" s="63" t="s">
        <v>24</v>
      </c>
      <c r="G3" s="63" t="s">
        <v>25</v>
      </c>
      <c r="H3" s="141" t="s">
        <v>45</v>
      </c>
      <c r="I3" s="64"/>
      <c r="J3" s="134" t="s">
        <v>109</v>
      </c>
      <c r="K3" s="132" t="s">
        <v>53</v>
      </c>
      <c r="L3" s="29"/>
      <c r="M3" s="29"/>
      <c r="N3" s="29"/>
      <c r="O3" s="136" t="s">
        <v>24</v>
      </c>
    </row>
    <row r="4" spans="1:15" s="30" customFormat="1" ht="57.75" customHeight="1">
      <c r="A4" s="144"/>
      <c r="B4" s="144"/>
      <c r="C4" s="57"/>
      <c r="D4" s="146"/>
      <c r="E4" s="146"/>
      <c r="F4" s="63"/>
      <c r="G4" s="63"/>
      <c r="H4" s="142"/>
      <c r="I4" s="64"/>
      <c r="J4" s="135"/>
      <c r="K4" s="133"/>
      <c r="L4" s="29"/>
      <c r="M4" s="29"/>
      <c r="N4" s="29"/>
      <c r="O4" s="137"/>
    </row>
    <row r="5" spans="1:15" s="4" customFormat="1" ht="34.5" customHeight="1">
      <c r="A5" s="68" t="s">
        <v>11</v>
      </c>
      <c r="B5" s="68" t="s">
        <v>1</v>
      </c>
      <c r="C5" s="68" t="e">
        <f>C7+#REF!+C10+C15+#REF!+C18+C19+C20+C21+C22+C23+#REF!+C24+C25</f>
        <v>#REF!</v>
      </c>
      <c r="D5" s="76">
        <f>D8+D10+D15+D18+D19+D20+D21+D22+D23+D24+D25+D9</f>
        <v>1278629.2</v>
      </c>
      <c r="E5" s="76">
        <f>E7+E9+E10+E15+E18+E19+E20+E21+E22+E23+E24+E25</f>
        <v>1314009.6</v>
      </c>
      <c r="F5" s="77" t="e">
        <f>F8+F10+F15+F18+F19+F20+F21+F22+F23+F24+F25+F9</f>
        <v>#REF!</v>
      </c>
      <c r="G5" s="77" t="e">
        <f>G8+G10+G15+G18+G19+G20+G21+G22+G23+G24+G25+G9</f>
        <v>#REF!</v>
      </c>
      <c r="H5" s="77" t="e">
        <f>H8+H10+H15+H18+H19+H20+H21+H22+H23+H24+H25+H9</f>
        <v>#REF!</v>
      </c>
      <c r="I5" s="77">
        <f>I8+I10+I15+I18+I19+I20+I21+I22+I23+I24+I25+I9</f>
        <v>0</v>
      </c>
      <c r="J5" s="65">
        <f>E5/D5</f>
        <v>1.027670570952079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8"/>
      <c r="B6" s="69" t="s">
        <v>26</v>
      </c>
      <c r="C6" s="68"/>
      <c r="D6" s="76"/>
      <c r="E6" s="78"/>
      <c r="F6" s="77"/>
      <c r="G6" s="77"/>
      <c r="H6" s="77"/>
      <c r="I6" s="79"/>
      <c r="J6" s="65"/>
      <c r="K6" s="17"/>
      <c r="L6" s="17"/>
      <c r="M6" s="17"/>
      <c r="N6" s="17"/>
      <c r="O6" s="26"/>
    </row>
    <row r="7" spans="1:15" s="6" customFormat="1" ht="27.75">
      <c r="A7" s="68" t="s">
        <v>0</v>
      </c>
      <c r="B7" s="68" t="s">
        <v>12</v>
      </c>
      <c r="C7" s="68" t="e">
        <f>#REF!+C8</f>
        <v>#REF!</v>
      </c>
      <c r="D7" s="76">
        <f>D8</f>
        <v>855109.7</v>
      </c>
      <c r="E7" s="76">
        <f>E8</f>
        <v>884483</v>
      </c>
      <c r="F7" s="77" t="e">
        <f>#REF!/C7</f>
        <v>#REF!</v>
      </c>
      <c r="G7" s="77" t="e">
        <f>#REF!/#REF!</f>
        <v>#REF!</v>
      </c>
      <c r="H7" s="77" t="e">
        <f>#REF!-#REF!</f>
        <v>#REF!</v>
      </c>
      <c r="I7" s="79"/>
      <c r="J7" s="65">
        <f aca="true" t="shared" si="0" ref="J7:J21">E7/D7</f>
        <v>1.034350329554208</v>
      </c>
      <c r="K7" s="10">
        <f>K8</f>
        <v>135229.9</v>
      </c>
      <c r="L7" s="20"/>
      <c r="M7" s="20"/>
      <c r="N7" s="20"/>
      <c r="O7" s="26">
        <f>K7/D7</f>
        <v>0.15814333529370558</v>
      </c>
    </row>
    <row r="8" spans="1:15" s="5" customFormat="1" ht="31.5" customHeight="1">
      <c r="A8" s="69" t="s">
        <v>2</v>
      </c>
      <c r="B8" s="70" t="s">
        <v>159</v>
      </c>
      <c r="C8" s="69">
        <v>150934</v>
      </c>
      <c r="D8" s="80">
        <v>855109.7</v>
      </c>
      <c r="E8" s="80">
        <v>884483</v>
      </c>
      <c r="F8" s="81" t="e">
        <f>#REF!/C8</f>
        <v>#REF!</v>
      </c>
      <c r="G8" s="77" t="e">
        <f>#REF!/#REF!</f>
        <v>#REF!</v>
      </c>
      <c r="H8" s="77" t="e">
        <f>#REF!-#REF!</f>
        <v>#REF!</v>
      </c>
      <c r="I8" s="79"/>
      <c r="J8" s="65">
        <f t="shared" si="0"/>
        <v>1.034350329554208</v>
      </c>
      <c r="K8" s="18">
        <v>135229.9</v>
      </c>
      <c r="L8" s="19"/>
      <c r="M8" s="19"/>
      <c r="N8" s="19"/>
      <c r="O8" s="26">
        <f>K8/D8</f>
        <v>0.15814333529370558</v>
      </c>
    </row>
    <row r="9" spans="1:15" s="6" customFormat="1" ht="81" customHeight="1">
      <c r="A9" s="68" t="s">
        <v>129</v>
      </c>
      <c r="B9" s="68" t="s">
        <v>130</v>
      </c>
      <c r="C9" s="71">
        <v>21402</v>
      </c>
      <c r="D9" s="76">
        <v>12202</v>
      </c>
      <c r="E9" s="76">
        <v>12357.2</v>
      </c>
      <c r="F9" s="77"/>
      <c r="G9" s="77"/>
      <c r="H9" s="77"/>
      <c r="I9" s="79"/>
      <c r="J9" s="65">
        <f t="shared" si="0"/>
        <v>1.0127192263563352</v>
      </c>
      <c r="K9" s="10"/>
      <c r="L9" s="20"/>
      <c r="M9" s="20"/>
      <c r="N9" s="20"/>
      <c r="O9" s="26"/>
    </row>
    <row r="10" spans="1:15" s="6" customFormat="1" ht="27.75">
      <c r="A10" s="68" t="s">
        <v>131</v>
      </c>
      <c r="B10" s="68" t="s">
        <v>13</v>
      </c>
      <c r="C10" s="68">
        <f>C12+C13</f>
        <v>20752</v>
      </c>
      <c r="D10" s="76">
        <f>D12+D13+D14+D11</f>
        <v>65057</v>
      </c>
      <c r="E10" s="76">
        <f>E12+E13+E14+E11</f>
        <v>65157.299999999996</v>
      </c>
      <c r="F10" s="77" t="e">
        <f>#REF!/C12</f>
        <v>#REF!</v>
      </c>
      <c r="G10" s="77" t="e">
        <f>#REF!/#REF!</f>
        <v>#REF!</v>
      </c>
      <c r="H10" s="77" t="e">
        <f>#REF!-#REF!</f>
        <v>#REF!</v>
      </c>
      <c r="I10" s="79"/>
      <c r="J10" s="65">
        <f t="shared" si="0"/>
        <v>1.001541724948891</v>
      </c>
      <c r="K10" s="10">
        <v>16528.2</v>
      </c>
      <c r="L10" s="20"/>
      <c r="M10" s="20"/>
      <c r="N10" s="20"/>
      <c r="O10" s="26">
        <f>K10/D12</f>
        <v>0.48085673389114525</v>
      </c>
    </row>
    <row r="11" spans="1:15" s="6" customFormat="1" ht="69.75" customHeight="1">
      <c r="A11" s="69" t="s">
        <v>142</v>
      </c>
      <c r="B11" s="70" t="s">
        <v>143</v>
      </c>
      <c r="C11" s="68"/>
      <c r="D11" s="80">
        <v>26261.9</v>
      </c>
      <c r="E11" s="80">
        <v>26412.6</v>
      </c>
      <c r="F11" s="77"/>
      <c r="G11" s="77"/>
      <c r="H11" s="77"/>
      <c r="I11" s="79"/>
      <c r="J11" s="65">
        <f t="shared" si="0"/>
        <v>1.0057383509951678</v>
      </c>
      <c r="K11" s="10"/>
      <c r="L11" s="20"/>
      <c r="M11" s="20"/>
      <c r="N11" s="20"/>
      <c r="O11" s="26"/>
    </row>
    <row r="12" spans="1:15" s="5" customFormat="1" ht="57" customHeight="1">
      <c r="A12" s="69" t="s">
        <v>40</v>
      </c>
      <c r="B12" s="70" t="s">
        <v>158</v>
      </c>
      <c r="C12" s="69">
        <v>20740</v>
      </c>
      <c r="D12" s="80">
        <v>34372.4</v>
      </c>
      <c r="E12" s="80">
        <v>34453.4</v>
      </c>
      <c r="F12" s="81" t="e">
        <f>#REF!/C13</f>
        <v>#REF!</v>
      </c>
      <c r="G12" s="77" t="e">
        <f>#REF!/#REF!</f>
        <v>#REF!</v>
      </c>
      <c r="H12" s="77" t="e">
        <f>#REF!-#REF!</f>
        <v>#REF!</v>
      </c>
      <c r="I12" s="79"/>
      <c r="J12" s="65">
        <f t="shared" si="0"/>
        <v>1.002356541876622</v>
      </c>
      <c r="K12" s="18">
        <v>89.3</v>
      </c>
      <c r="L12" s="19"/>
      <c r="M12" s="19"/>
      <c r="N12" s="19"/>
      <c r="O12" s="26">
        <f>K12/D13</f>
        <v>0.152989549426075</v>
      </c>
    </row>
    <row r="13" spans="1:15" s="5" customFormat="1" ht="51" customHeight="1">
      <c r="A13" s="69" t="s">
        <v>3</v>
      </c>
      <c r="B13" s="70" t="s">
        <v>157</v>
      </c>
      <c r="C13" s="69">
        <v>12</v>
      </c>
      <c r="D13" s="80">
        <v>583.7</v>
      </c>
      <c r="E13" s="80">
        <v>583.7</v>
      </c>
      <c r="F13" s="81"/>
      <c r="G13" s="77"/>
      <c r="H13" s="77"/>
      <c r="I13" s="79"/>
      <c r="J13" s="65">
        <f t="shared" si="0"/>
        <v>1</v>
      </c>
      <c r="K13" s="18"/>
      <c r="L13" s="19"/>
      <c r="M13" s="19"/>
      <c r="N13" s="19"/>
      <c r="O13" s="26"/>
    </row>
    <row r="14" spans="1:15" s="5" customFormat="1" ht="72" customHeight="1">
      <c r="A14" s="69" t="s">
        <v>119</v>
      </c>
      <c r="B14" s="70" t="s">
        <v>120</v>
      </c>
      <c r="C14" s="69"/>
      <c r="D14" s="80">
        <v>3839</v>
      </c>
      <c r="E14" s="80">
        <v>3707.6</v>
      </c>
      <c r="F14" s="81" t="e">
        <f>#REF!/C15</f>
        <v>#REF!</v>
      </c>
      <c r="G14" s="77" t="e">
        <f>#REF!/#REF!</f>
        <v>#REF!</v>
      </c>
      <c r="H14" s="77" t="e">
        <f>#REF!-#REF!</f>
        <v>#REF!</v>
      </c>
      <c r="I14" s="79"/>
      <c r="J14" s="65">
        <f t="shared" si="0"/>
        <v>0.9657723365459755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0.5437376320177876</v>
      </c>
    </row>
    <row r="15" spans="1:15" s="6" customFormat="1" ht="27.75">
      <c r="A15" s="68" t="s">
        <v>4</v>
      </c>
      <c r="B15" s="68" t="s">
        <v>14</v>
      </c>
      <c r="C15" s="68" t="e">
        <f>#REF!+#REF!+#REF!+#REF!+C17</f>
        <v>#REF!</v>
      </c>
      <c r="D15" s="76">
        <f>D16+D17</f>
        <v>179900</v>
      </c>
      <c r="E15" s="76">
        <f>E16+E17</f>
        <v>185380.1</v>
      </c>
      <c r="F15" s="77"/>
      <c r="G15" s="77"/>
      <c r="H15" s="77" t="e">
        <f>#REF!-#REF!</f>
        <v>#REF!</v>
      </c>
      <c r="I15" s="79"/>
      <c r="J15" s="65">
        <f t="shared" si="0"/>
        <v>1.030461923290717</v>
      </c>
      <c r="K15" s="10">
        <v>5009.9</v>
      </c>
      <c r="L15" s="20"/>
      <c r="M15" s="20"/>
      <c r="N15" s="20"/>
      <c r="O15" s="26">
        <f t="shared" si="1"/>
        <v>0.11438127853881278</v>
      </c>
    </row>
    <row r="16" spans="1:15" s="5" customFormat="1" ht="42" customHeight="1">
      <c r="A16" s="69" t="s">
        <v>123</v>
      </c>
      <c r="B16" s="70" t="s">
        <v>50</v>
      </c>
      <c r="C16" s="69"/>
      <c r="D16" s="80">
        <v>43800</v>
      </c>
      <c r="E16" s="80">
        <v>44878.9</v>
      </c>
      <c r="F16" s="81" t="e">
        <f>#REF!/C17</f>
        <v>#REF!</v>
      </c>
      <c r="G16" s="77" t="e">
        <f>#REF!/#REF!</f>
        <v>#REF!</v>
      </c>
      <c r="H16" s="77" t="e">
        <f>#REF!-#REF!</f>
        <v>#REF!</v>
      </c>
      <c r="I16" s="79"/>
      <c r="J16" s="65">
        <f t="shared" si="0"/>
        <v>1.0246324200913242</v>
      </c>
      <c r="K16" s="18">
        <v>92808.5</v>
      </c>
      <c r="L16" s="19"/>
      <c r="M16" s="19"/>
      <c r="N16" s="19"/>
      <c r="O16" s="26">
        <f t="shared" si="1"/>
        <v>0.6819140337986774</v>
      </c>
    </row>
    <row r="17" spans="1:15" s="5" customFormat="1" ht="38.25" customHeight="1">
      <c r="A17" s="69" t="s">
        <v>133</v>
      </c>
      <c r="B17" s="70" t="s">
        <v>156</v>
      </c>
      <c r="C17" s="69">
        <v>26019</v>
      </c>
      <c r="D17" s="80">
        <v>136100</v>
      </c>
      <c r="E17" s="80">
        <v>140501.2</v>
      </c>
      <c r="F17" s="81" t="e">
        <f>#REF!/C18</f>
        <v>#REF!</v>
      </c>
      <c r="G17" s="77" t="e">
        <f>#REF!/#REF!</f>
        <v>#REF!</v>
      </c>
      <c r="H17" s="77" t="e">
        <f>#REF!-#REF!</f>
        <v>#REF!</v>
      </c>
      <c r="I17" s="79"/>
      <c r="J17" s="65">
        <f t="shared" si="0"/>
        <v>1.0323379867744307</v>
      </c>
      <c r="K17" s="18">
        <v>10626.3</v>
      </c>
      <c r="L17" s="19"/>
      <c r="M17" s="19"/>
      <c r="N17" s="19"/>
      <c r="O17" s="26">
        <f t="shared" si="1"/>
        <v>0.7784835164835164</v>
      </c>
    </row>
    <row r="18" spans="1:15" s="6" customFormat="1" ht="53.25" customHeight="1">
      <c r="A18" s="68" t="s">
        <v>41</v>
      </c>
      <c r="B18" s="68" t="s">
        <v>34</v>
      </c>
      <c r="C18" s="68">
        <v>4640</v>
      </c>
      <c r="D18" s="76">
        <v>13650</v>
      </c>
      <c r="E18" s="76">
        <v>14278.2</v>
      </c>
      <c r="F18" s="77" t="e">
        <f>#REF!/C19</f>
        <v>#REF!</v>
      </c>
      <c r="G18" s="77" t="e">
        <f>#REF!/#REF!</f>
        <v>#REF!</v>
      </c>
      <c r="H18" s="77" t="e">
        <f>#REF!-#REF!</f>
        <v>#REF!</v>
      </c>
      <c r="I18" s="79"/>
      <c r="J18" s="65">
        <f t="shared" si="0"/>
        <v>1.0460219780219782</v>
      </c>
      <c r="K18" s="10">
        <v>103.1</v>
      </c>
      <c r="L18" s="20"/>
      <c r="M18" s="20"/>
      <c r="N18" s="20"/>
      <c r="O18" s="26">
        <f t="shared" si="1"/>
        <v>85.91666666666667</v>
      </c>
    </row>
    <row r="19" spans="1:15" s="6" customFormat="1" ht="67.5" customHeight="1">
      <c r="A19" s="68" t="s">
        <v>42</v>
      </c>
      <c r="B19" s="68" t="s">
        <v>35</v>
      </c>
      <c r="C19" s="68" t="e">
        <f>#REF!</f>
        <v>#REF!</v>
      </c>
      <c r="D19" s="76">
        <v>1.2</v>
      </c>
      <c r="E19" s="76">
        <v>1.2</v>
      </c>
      <c r="F19" s="77" t="e">
        <f>#REF!/C20</f>
        <v>#REF!</v>
      </c>
      <c r="G19" s="77" t="e">
        <f>#REF!/#REF!</f>
        <v>#REF!</v>
      </c>
      <c r="H19" s="77" t="e">
        <f>#REF!-#REF!</f>
        <v>#REF!</v>
      </c>
      <c r="I19" s="79"/>
      <c r="J19" s="65">
        <f t="shared" si="0"/>
        <v>1</v>
      </c>
      <c r="K19" s="10">
        <v>22603.4</v>
      </c>
      <c r="L19" s="20"/>
      <c r="M19" s="20"/>
      <c r="N19" s="20"/>
      <c r="O19" s="26">
        <f t="shared" si="1"/>
        <v>0.2614170605644603</v>
      </c>
    </row>
    <row r="20" spans="1:15" s="6" customFormat="1" ht="74.25" customHeight="1">
      <c r="A20" s="68" t="s">
        <v>5</v>
      </c>
      <c r="B20" s="68" t="s">
        <v>15</v>
      </c>
      <c r="C20" s="68" t="e">
        <f>#REF!+#REF!+#REF!+#REF!+#REF!+#REF!+#REF!+#REF!</f>
        <v>#REF!</v>
      </c>
      <c r="D20" s="76">
        <v>86464.9</v>
      </c>
      <c r="E20" s="76">
        <v>87416.2</v>
      </c>
      <c r="F20" s="77" t="e">
        <f>#REF!/C21</f>
        <v>#REF!</v>
      </c>
      <c r="G20" s="77" t="e">
        <f>#REF!/#REF!</f>
        <v>#REF!</v>
      </c>
      <c r="H20" s="77" t="e">
        <f>#REF!-#REF!</f>
        <v>#REF!</v>
      </c>
      <c r="I20" s="79"/>
      <c r="J20" s="65">
        <f t="shared" si="0"/>
        <v>1.0110021523184554</v>
      </c>
      <c r="K20" s="10">
        <v>2835.4</v>
      </c>
      <c r="L20" s="20"/>
      <c r="M20" s="20"/>
      <c r="N20" s="20"/>
      <c r="O20" s="26">
        <f t="shared" si="1"/>
        <v>0.15567060683755993</v>
      </c>
    </row>
    <row r="21" spans="1:15" s="6" customFormat="1" ht="50.25" customHeight="1">
      <c r="A21" s="68" t="s">
        <v>6</v>
      </c>
      <c r="B21" s="68" t="s">
        <v>16</v>
      </c>
      <c r="C21" s="68" t="e">
        <f>#REF!+#REF!</f>
        <v>#REF!</v>
      </c>
      <c r="D21" s="76">
        <v>18214.1</v>
      </c>
      <c r="E21" s="76">
        <v>18230.3</v>
      </c>
      <c r="F21" s="77" t="e">
        <f>#REF!/C22</f>
        <v>#REF!</v>
      </c>
      <c r="G21" s="77" t="e">
        <f>#REF!/#REF!</f>
        <v>#REF!</v>
      </c>
      <c r="H21" s="77" t="e">
        <f>#REF!-#REF!</f>
        <v>#REF!</v>
      </c>
      <c r="I21" s="79"/>
      <c r="J21" s="65">
        <f t="shared" si="0"/>
        <v>1.0008894208333106</v>
      </c>
      <c r="K21" s="10">
        <v>22843.5</v>
      </c>
      <c r="L21" s="20"/>
      <c r="M21" s="20"/>
      <c r="N21" s="20"/>
      <c r="O21" s="26">
        <f t="shared" si="1"/>
        <v>11.778642879241001</v>
      </c>
    </row>
    <row r="22" spans="1:15" s="6" customFormat="1" ht="58.5" customHeight="1">
      <c r="A22" s="68" t="s">
        <v>19</v>
      </c>
      <c r="B22" s="68" t="s">
        <v>18</v>
      </c>
      <c r="C22" s="68" t="e">
        <f>#REF!</f>
        <v>#REF!</v>
      </c>
      <c r="D22" s="76">
        <v>1939.4</v>
      </c>
      <c r="E22" s="76">
        <v>2011.3</v>
      </c>
      <c r="F22" s="77" t="e">
        <f>#REF!/C23</f>
        <v>#REF!</v>
      </c>
      <c r="G22" s="77" t="e">
        <f>#REF!/#REF!</f>
        <v>#REF!</v>
      </c>
      <c r="H22" s="77" t="e">
        <f>#REF!-#REF!</f>
        <v>#REF!</v>
      </c>
      <c r="I22" s="79"/>
      <c r="J22" s="65">
        <f>E22/D22</f>
        <v>1.0370733216458699</v>
      </c>
      <c r="K22" s="10">
        <v>21698.6</v>
      </c>
      <c r="L22" s="20"/>
      <c r="M22" s="20"/>
      <c r="N22" s="20"/>
      <c r="O22" s="26">
        <f t="shared" si="1"/>
        <v>0.5318479846072772</v>
      </c>
    </row>
    <row r="23" spans="1:15" s="6" customFormat="1" ht="58.5" customHeight="1">
      <c r="A23" s="68" t="s">
        <v>7</v>
      </c>
      <c r="B23" s="68" t="s">
        <v>17</v>
      </c>
      <c r="C23" s="68" t="e">
        <f>#REF!</f>
        <v>#REF!</v>
      </c>
      <c r="D23" s="76">
        <v>40798.5</v>
      </c>
      <c r="E23" s="76">
        <v>39165.3</v>
      </c>
      <c r="F23" s="77" t="e">
        <f>#REF!/C24</f>
        <v>#REF!</v>
      </c>
      <c r="G23" s="77" t="e">
        <f>#REF!/#REF!</f>
        <v>#REF!</v>
      </c>
      <c r="H23" s="77" t="e">
        <f>#REF!-#REF!</f>
        <v>#REF!</v>
      </c>
      <c r="I23" s="79"/>
      <c r="J23" s="65">
        <f>E23/D23</f>
        <v>0.9599691165116365</v>
      </c>
      <c r="K23" s="10">
        <v>5915.4</v>
      </c>
      <c r="L23" s="20"/>
      <c r="M23" s="20"/>
      <c r="N23" s="20"/>
      <c r="O23" s="26">
        <f t="shared" si="1"/>
        <v>2.0769635897615952</v>
      </c>
    </row>
    <row r="24" spans="1:15" s="6" customFormat="1" ht="39" customHeight="1">
      <c r="A24" s="68" t="s">
        <v>8</v>
      </c>
      <c r="B24" s="68" t="s">
        <v>20</v>
      </c>
      <c r="C24" s="68" t="e">
        <f>#REF!</f>
        <v>#REF!</v>
      </c>
      <c r="D24" s="76">
        <v>2848.1</v>
      </c>
      <c r="E24" s="76">
        <v>2990.9</v>
      </c>
      <c r="F24" s="77" t="e">
        <f>#REF!/C25</f>
        <v>#REF!</v>
      </c>
      <c r="G24" s="77" t="e">
        <f>#REF!/#REF!</f>
        <v>#REF!</v>
      </c>
      <c r="H24" s="77" t="e">
        <f>#REF!-#REF!</f>
        <v>#REF!</v>
      </c>
      <c r="I24" s="79"/>
      <c r="J24" s="65">
        <f>E24/D24</f>
        <v>1.0501386889505284</v>
      </c>
      <c r="K24" s="10">
        <v>159.5</v>
      </c>
      <c r="L24" s="20"/>
      <c r="M24" s="20"/>
      <c r="N24" s="20"/>
      <c r="O24" s="26" t="s">
        <v>51</v>
      </c>
    </row>
    <row r="25" spans="1:15" s="2" customFormat="1" ht="31.5" customHeight="1">
      <c r="A25" s="68" t="s">
        <v>9</v>
      </c>
      <c r="B25" s="68" t="s">
        <v>21</v>
      </c>
      <c r="C25" s="68" t="e">
        <f>#REF!</f>
        <v>#REF!</v>
      </c>
      <c r="D25" s="76">
        <v>2444.3</v>
      </c>
      <c r="E25" s="76">
        <v>2538.6</v>
      </c>
      <c r="F25" s="82"/>
      <c r="G25" s="82"/>
      <c r="H25" s="82"/>
      <c r="I25" s="82"/>
      <c r="J25" s="65" t="s">
        <v>155</v>
      </c>
      <c r="K25" s="42"/>
      <c r="L25" s="17"/>
      <c r="M25" s="17"/>
      <c r="N25" s="17"/>
      <c r="O25" s="43"/>
    </row>
    <row r="26" spans="1:15" s="6" customFormat="1" ht="27.75">
      <c r="A26" s="147"/>
      <c r="B26" s="148"/>
      <c r="C26" s="148"/>
      <c r="D26" s="148"/>
      <c r="E26" s="148"/>
      <c r="F26" s="148"/>
      <c r="G26" s="148"/>
      <c r="H26" s="148"/>
      <c r="I26" s="148"/>
      <c r="J26" s="149"/>
      <c r="K26" s="10">
        <f>K27</f>
        <v>188093.5</v>
      </c>
      <c r="L26" s="20"/>
      <c r="M26" s="20"/>
      <c r="N26" s="20"/>
      <c r="O26" s="26">
        <f aca="true" t="shared" si="2" ref="O26:O31">K26/D27</f>
        <v>0.08270118527952451</v>
      </c>
    </row>
    <row r="27" spans="1:15" s="5" customFormat="1" ht="27">
      <c r="A27" s="68" t="s">
        <v>10</v>
      </c>
      <c r="B27" s="68" t="s">
        <v>22</v>
      </c>
      <c r="C27" s="68">
        <f>C30+C31</f>
        <v>123706</v>
      </c>
      <c r="D27" s="76">
        <f>D28+D35+D33+D34</f>
        <v>2274374.8999999994</v>
      </c>
      <c r="E27" s="76">
        <f>E28+E35+E33+E34</f>
        <v>2141067.5</v>
      </c>
      <c r="F27" s="77" t="e">
        <f>F28+F35+F33</f>
        <v>#REF!</v>
      </c>
      <c r="G27" s="77" t="e">
        <f>G28+G35+G33</f>
        <v>#REF!</v>
      </c>
      <c r="H27" s="77" t="e">
        <f>H28+H35+H33</f>
        <v>#REF!</v>
      </c>
      <c r="I27" s="77">
        <f>I28+I35+I33</f>
        <v>0</v>
      </c>
      <c r="J27" s="65">
        <f aca="true" t="shared" si="3" ref="J27:J33">E27/D27</f>
        <v>0.9413872356751741</v>
      </c>
      <c r="K27" s="18">
        <f>K28+K29+K30+K31</f>
        <v>188093.5</v>
      </c>
      <c r="L27" s="19"/>
      <c r="M27" s="19"/>
      <c r="N27" s="19"/>
      <c r="O27" s="26">
        <f t="shared" si="2"/>
        <v>0.08394781148838501</v>
      </c>
    </row>
    <row r="28" spans="1:15" s="5" customFormat="1" ht="87" customHeight="1">
      <c r="A28" s="68" t="s">
        <v>43</v>
      </c>
      <c r="B28" s="68" t="s">
        <v>37</v>
      </c>
      <c r="C28" s="69"/>
      <c r="D28" s="76">
        <f aca="true" t="shared" si="4" ref="D28:I28">D29+D30+D31+D32</f>
        <v>2240600.3999999994</v>
      </c>
      <c r="E28" s="76">
        <f t="shared" si="4"/>
        <v>2126893.1</v>
      </c>
      <c r="F28" s="77" t="e">
        <f t="shared" si="4"/>
        <v>#REF!</v>
      </c>
      <c r="G28" s="77" t="e">
        <f t="shared" si="4"/>
        <v>#REF!</v>
      </c>
      <c r="H28" s="77" t="e">
        <f t="shared" si="4"/>
        <v>#REF!</v>
      </c>
      <c r="I28" s="77">
        <f t="shared" si="4"/>
        <v>0</v>
      </c>
      <c r="J28" s="65">
        <f t="shared" si="3"/>
        <v>0.9492514149332476</v>
      </c>
      <c r="K28" s="18">
        <v>1158</v>
      </c>
      <c r="L28" s="19"/>
      <c r="M28" s="19"/>
      <c r="N28" s="19"/>
      <c r="O28" s="26">
        <f t="shared" si="2"/>
        <v>0.04990088770145652</v>
      </c>
    </row>
    <row r="29" spans="1:15" s="7" customFormat="1" ht="54" customHeight="1">
      <c r="A29" s="68" t="s">
        <v>154</v>
      </c>
      <c r="B29" s="68" t="s">
        <v>33</v>
      </c>
      <c r="C29" s="69"/>
      <c r="D29" s="76">
        <v>23206</v>
      </c>
      <c r="E29" s="76">
        <v>23206</v>
      </c>
      <c r="F29" s="81" t="e">
        <f>#REF!/C30</f>
        <v>#REF!</v>
      </c>
      <c r="G29" s="77" t="e">
        <f>#REF!/#REF!</f>
        <v>#REF!</v>
      </c>
      <c r="H29" s="77" t="e">
        <f>#REF!-#REF!</f>
        <v>#REF!</v>
      </c>
      <c r="I29" s="79"/>
      <c r="J29" s="65">
        <f t="shared" si="3"/>
        <v>1</v>
      </c>
      <c r="K29" s="18">
        <v>163000.5</v>
      </c>
      <c r="L29" s="21"/>
      <c r="M29" s="21"/>
      <c r="N29" s="21"/>
      <c r="O29" s="26">
        <f t="shared" si="2"/>
        <v>0.140505874765343</v>
      </c>
    </row>
    <row r="30" spans="1:15" s="5" customFormat="1" ht="45.75" customHeight="1">
      <c r="A30" s="68" t="s">
        <v>153</v>
      </c>
      <c r="B30" s="68" t="s">
        <v>39</v>
      </c>
      <c r="C30" s="69">
        <v>122101</v>
      </c>
      <c r="D30" s="76">
        <v>1160097.4</v>
      </c>
      <c r="E30" s="76">
        <v>1103594</v>
      </c>
      <c r="F30" s="81" t="e">
        <f>#REF!/C31</f>
        <v>#REF!</v>
      </c>
      <c r="G30" s="77" t="e">
        <f>#REF!/#REF!</f>
        <v>#REF!</v>
      </c>
      <c r="H30" s="77" t="e">
        <f>#REF!-#REF!</f>
        <v>#REF!</v>
      </c>
      <c r="I30" s="79"/>
      <c r="J30" s="65">
        <f t="shared" si="3"/>
        <v>0.9512942620162756</v>
      </c>
      <c r="K30" s="18">
        <v>17943</v>
      </c>
      <c r="L30" s="19"/>
      <c r="M30" s="19"/>
      <c r="N30" s="19"/>
      <c r="O30" s="26">
        <f t="shared" si="2"/>
        <v>0.019484301796773403</v>
      </c>
    </row>
    <row r="31" spans="1:15" s="5" customFormat="1" ht="54" customHeight="1">
      <c r="A31" s="68" t="s">
        <v>152</v>
      </c>
      <c r="B31" s="68" t="s">
        <v>38</v>
      </c>
      <c r="C31" s="69">
        <v>1605</v>
      </c>
      <c r="D31" s="76">
        <v>920895.2</v>
      </c>
      <c r="E31" s="76">
        <v>907306.8</v>
      </c>
      <c r="F31" s="81"/>
      <c r="G31" s="77" t="e">
        <f>#REF!/#REF!</f>
        <v>#REF!</v>
      </c>
      <c r="H31" s="77" t="e">
        <f>#REF!-#REF!</f>
        <v>#REF!</v>
      </c>
      <c r="I31" s="79"/>
      <c r="J31" s="65">
        <f t="shared" si="3"/>
        <v>0.9852443578813312</v>
      </c>
      <c r="K31" s="18">
        <v>5992</v>
      </c>
      <c r="L31" s="19"/>
      <c r="M31" s="19"/>
      <c r="N31" s="19"/>
      <c r="O31" s="26">
        <f t="shared" si="2"/>
        <v>0.043929039059601854</v>
      </c>
    </row>
    <row r="32" spans="1:15" s="5" customFormat="1" ht="44.25" customHeight="1">
      <c r="A32" s="68" t="s">
        <v>151</v>
      </c>
      <c r="B32" s="68" t="s">
        <v>48</v>
      </c>
      <c r="C32" s="69"/>
      <c r="D32" s="76">
        <v>136401.8</v>
      </c>
      <c r="E32" s="76">
        <v>92786.3</v>
      </c>
      <c r="F32" s="81"/>
      <c r="G32" s="77"/>
      <c r="H32" s="77"/>
      <c r="I32" s="79"/>
      <c r="J32" s="65">
        <f t="shared" si="3"/>
        <v>0.6802424894686141</v>
      </c>
      <c r="K32" s="18"/>
      <c r="L32" s="19"/>
      <c r="M32" s="19"/>
      <c r="N32" s="19"/>
      <c r="O32" s="26"/>
    </row>
    <row r="33" spans="1:15" s="5" customFormat="1" ht="55.5" customHeight="1">
      <c r="A33" s="68" t="s">
        <v>112</v>
      </c>
      <c r="B33" s="68" t="s">
        <v>111</v>
      </c>
      <c r="C33" s="69"/>
      <c r="D33" s="76">
        <v>40435.8</v>
      </c>
      <c r="E33" s="76">
        <v>20887.3</v>
      </c>
      <c r="F33" s="81"/>
      <c r="G33" s="77"/>
      <c r="H33" s="77"/>
      <c r="I33" s="79"/>
      <c r="J33" s="65">
        <f t="shared" si="3"/>
        <v>0.5165546372274074</v>
      </c>
      <c r="K33" s="18"/>
      <c r="L33" s="19"/>
      <c r="M33" s="19"/>
      <c r="N33" s="19"/>
      <c r="O33" s="26"/>
    </row>
    <row r="34" spans="1:15" s="5" customFormat="1" ht="78" customHeight="1">
      <c r="A34" s="68" t="s">
        <v>127</v>
      </c>
      <c r="B34" s="72" t="s">
        <v>128</v>
      </c>
      <c r="C34" s="69"/>
      <c r="D34" s="76">
        <v>5363.2</v>
      </c>
      <c r="E34" s="76">
        <v>5363.2</v>
      </c>
      <c r="F34" s="81"/>
      <c r="G34" s="77" t="e">
        <f>#REF!/#REF!</f>
        <v>#REF!</v>
      </c>
      <c r="H34" s="77" t="e">
        <f>#REF!-#REF!</f>
        <v>#REF!</v>
      </c>
      <c r="I34" s="79"/>
      <c r="J34" s="65">
        <f>E34/D34</f>
        <v>1</v>
      </c>
      <c r="K34" s="18">
        <v>-713.4</v>
      </c>
      <c r="L34" s="19"/>
      <c r="M34" s="19"/>
      <c r="N34" s="19"/>
      <c r="O34" s="26">
        <f>K34/D35</f>
        <v>0.059328870223294104</v>
      </c>
    </row>
    <row r="35" spans="1:15" s="6" customFormat="1" ht="43.5" customHeight="1">
      <c r="A35" s="68" t="s">
        <v>110</v>
      </c>
      <c r="B35" s="68" t="s">
        <v>36</v>
      </c>
      <c r="C35" s="69"/>
      <c r="D35" s="76">
        <v>-12024.5</v>
      </c>
      <c r="E35" s="76">
        <v>-12076.1</v>
      </c>
      <c r="F35" s="77" t="e">
        <f>F26+F5</f>
        <v>#REF!</v>
      </c>
      <c r="G35" s="77" t="e">
        <f>G26+G5</f>
        <v>#REF!</v>
      </c>
      <c r="H35" s="77" t="e">
        <f>#REF!-#REF!</f>
        <v>#REF!</v>
      </c>
      <c r="I35" s="79"/>
      <c r="J35" s="65">
        <f>E35/D35</f>
        <v>1.0042912387209448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8"/>
      <c r="B36" s="68" t="s">
        <v>44</v>
      </c>
      <c r="C36" s="68" t="e">
        <f aca="true" t="shared" si="5" ref="C36:I36">C27+C5</f>
        <v>#REF!</v>
      </c>
      <c r="D36" s="76">
        <v>3553004.1</v>
      </c>
      <c r="E36" s="76">
        <f t="shared" si="5"/>
        <v>3455077.1</v>
      </c>
      <c r="F36" s="77" t="e">
        <f t="shared" si="5"/>
        <v>#REF!</v>
      </c>
      <c r="G36" s="77" t="e">
        <f t="shared" si="5"/>
        <v>#REF!</v>
      </c>
      <c r="H36" s="77" t="e">
        <f t="shared" si="5"/>
        <v>#REF!</v>
      </c>
      <c r="I36" s="77">
        <f t="shared" si="5"/>
        <v>0</v>
      </c>
      <c r="J36" s="65">
        <f>E36/D36</f>
        <v>0.9724382530265023</v>
      </c>
      <c r="K36" s="32"/>
      <c r="L36" s="33"/>
      <c r="M36" s="33"/>
      <c r="N36" s="33"/>
      <c r="O36" s="34"/>
    </row>
    <row r="37" spans="1:15" s="35" customFormat="1" ht="27.75">
      <c r="A37" s="45"/>
      <c r="B37" s="45"/>
      <c r="C37" s="45"/>
      <c r="D37" s="83"/>
      <c r="E37" s="76"/>
      <c r="F37" s="84"/>
      <c r="G37" s="84"/>
      <c r="H37" s="84"/>
      <c r="I37" s="84"/>
      <c r="J37" s="65"/>
      <c r="K37" s="32"/>
      <c r="L37" s="33"/>
      <c r="M37" s="33"/>
      <c r="N37" s="33"/>
      <c r="O37" s="34"/>
    </row>
    <row r="38" spans="1:15" s="35" customFormat="1" ht="27.75">
      <c r="A38" s="45"/>
      <c r="B38" s="47" t="s">
        <v>52</v>
      </c>
      <c r="C38" s="45"/>
      <c r="D38" s="83"/>
      <c r="E38" s="76"/>
      <c r="F38" s="84"/>
      <c r="G38" s="84"/>
      <c r="H38" s="84"/>
      <c r="I38" s="84"/>
      <c r="J38" s="65"/>
      <c r="K38" s="32"/>
      <c r="L38" s="33"/>
      <c r="M38" s="33"/>
      <c r="N38" s="33"/>
      <c r="O38" s="34"/>
    </row>
    <row r="39" spans="1:15" s="35" customFormat="1" ht="27.75">
      <c r="A39" s="48" t="s">
        <v>56</v>
      </c>
      <c r="B39" s="45" t="s">
        <v>57</v>
      </c>
      <c r="C39" s="45"/>
      <c r="D39" s="76">
        <f>D40+D41+D42+D43+D44+D45</f>
        <v>142945.37</v>
      </c>
      <c r="E39" s="76">
        <f>E40+E41+E42+E43+E44+E45</f>
        <v>138653.77</v>
      </c>
      <c r="F39" s="77"/>
      <c r="G39" s="77"/>
      <c r="H39" s="77" t="e">
        <f>#REF!-#REF!</f>
        <v>#REF!</v>
      </c>
      <c r="I39" s="79"/>
      <c r="J39" s="67">
        <f>E39/D39</f>
        <v>0.9699773416935434</v>
      </c>
      <c r="K39" s="36">
        <v>432.1</v>
      </c>
      <c r="L39" s="33"/>
      <c r="M39" s="33"/>
      <c r="N39" s="33"/>
      <c r="O39" s="34">
        <f>(K39/D40)</f>
        <v>0.1896656161389155</v>
      </c>
    </row>
    <row r="40" spans="1:15" s="35" customFormat="1" ht="86.25" customHeight="1">
      <c r="A40" s="49" t="s">
        <v>100</v>
      </c>
      <c r="B40" s="46" t="s">
        <v>134</v>
      </c>
      <c r="C40" s="45"/>
      <c r="D40" s="80">
        <v>2278.22</v>
      </c>
      <c r="E40" s="80">
        <v>2278.17</v>
      </c>
      <c r="F40" s="77"/>
      <c r="G40" s="77"/>
      <c r="H40" s="77" t="e">
        <f>#REF!-#REF!</f>
        <v>#REF!</v>
      </c>
      <c r="I40" s="79"/>
      <c r="J40" s="65">
        <f aca="true" t="shared" si="6" ref="J40:J88">E40/D40</f>
        <v>0.9999780530414096</v>
      </c>
      <c r="K40" s="36">
        <v>543.4</v>
      </c>
      <c r="L40" s="33"/>
      <c r="M40" s="33"/>
      <c r="N40" s="33"/>
      <c r="O40" s="34">
        <f>(K40/D41)</f>
        <v>0.17746686784368285</v>
      </c>
    </row>
    <row r="41" spans="1:15" s="39" customFormat="1" ht="101.25" customHeight="1">
      <c r="A41" s="49" t="s">
        <v>101</v>
      </c>
      <c r="B41" s="46" t="s">
        <v>135</v>
      </c>
      <c r="C41" s="45"/>
      <c r="D41" s="80">
        <v>3061.98</v>
      </c>
      <c r="E41" s="80">
        <v>3057.5</v>
      </c>
      <c r="F41" s="81"/>
      <c r="G41" s="81"/>
      <c r="H41" s="77" t="e">
        <f>#REF!-#REF!</f>
        <v>#REF!</v>
      </c>
      <c r="I41" s="85"/>
      <c r="J41" s="65">
        <f t="shared" si="6"/>
        <v>0.9985368944277886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0.44856960197928547</v>
      </c>
    </row>
    <row r="42" spans="1:15" s="39" customFormat="1" ht="112.5" customHeight="1">
      <c r="A42" s="49" t="s">
        <v>102</v>
      </c>
      <c r="B42" s="46" t="s">
        <v>136</v>
      </c>
      <c r="C42" s="46"/>
      <c r="D42" s="80">
        <v>40903.65</v>
      </c>
      <c r="E42" s="80">
        <v>40742.85</v>
      </c>
      <c r="F42" s="81"/>
      <c r="G42" s="81"/>
      <c r="H42" s="77" t="e">
        <f>#REF!-#REF!</f>
        <v>#REF!</v>
      </c>
      <c r="I42" s="85"/>
      <c r="J42" s="65">
        <f t="shared" si="6"/>
        <v>0.9960688104851277</v>
      </c>
      <c r="K42" s="36">
        <v>386.6</v>
      </c>
      <c r="L42" s="38"/>
      <c r="M42" s="38"/>
      <c r="N42" s="38"/>
      <c r="O42" s="34">
        <f>(K42/D43)</f>
        <v>0.02600127786932105</v>
      </c>
    </row>
    <row r="43" spans="1:15" s="39" customFormat="1" ht="66.75" customHeight="1">
      <c r="A43" s="49" t="s">
        <v>103</v>
      </c>
      <c r="B43" s="46" t="s">
        <v>137</v>
      </c>
      <c r="C43" s="46"/>
      <c r="D43" s="80">
        <v>14868.5</v>
      </c>
      <c r="E43" s="80">
        <v>14848.6</v>
      </c>
      <c r="F43" s="81"/>
      <c r="G43" s="81"/>
      <c r="H43" s="77"/>
      <c r="I43" s="85"/>
      <c r="J43" s="65">
        <f t="shared" si="6"/>
        <v>0.9986616000269025</v>
      </c>
      <c r="K43" s="36"/>
      <c r="L43" s="38"/>
      <c r="M43" s="38"/>
      <c r="N43" s="38"/>
      <c r="O43" s="34"/>
    </row>
    <row r="44" spans="1:15" s="39" customFormat="1" ht="27">
      <c r="A44" s="49" t="s">
        <v>104</v>
      </c>
      <c r="B44" s="46" t="s">
        <v>27</v>
      </c>
      <c r="C44" s="46"/>
      <c r="D44" s="80">
        <v>1200</v>
      </c>
      <c r="E44" s="80">
        <v>0</v>
      </c>
      <c r="F44" s="81"/>
      <c r="G44" s="81"/>
      <c r="H44" s="77" t="e">
        <f>#REF!-#REF!</f>
        <v>#REF!</v>
      </c>
      <c r="I44" s="85"/>
      <c r="J44" s="65">
        <f t="shared" si="6"/>
        <v>0</v>
      </c>
      <c r="K44" s="36">
        <v>1008.836</v>
      </c>
      <c r="L44" s="38"/>
      <c r="M44" s="38"/>
      <c r="N44" s="38"/>
      <c r="O44" s="34">
        <f>(K44/D45)</f>
        <v>0.012511450023823987</v>
      </c>
    </row>
    <row r="45" spans="1:15" s="39" customFormat="1" ht="27">
      <c r="A45" s="49" t="s">
        <v>105</v>
      </c>
      <c r="B45" s="46" t="s">
        <v>162</v>
      </c>
      <c r="C45" s="46"/>
      <c r="D45" s="80">
        <v>80633.02</v>
      </c>
      <c r="E45" s="80">
        <v>77726.65</v>
      </c>
      <c r="F45" s="81"/>
      <c r="G45" s="81"/>
      <c r="H45" s="77"/>
      <c r="I45" s="85"/>
      <c r="J45" s="65">
        <f t="shared" si="6"/>
        <v>0.9639555854412992</v>
      </c>
      <c r="K45" s="36"/>
      <c r="L45" s="38"/>
      <c r="M45" s="38"/>
      <c r="N45" s="38"/>
      <c r="O45" s="34"/>
    </row>
    <row r="46" spans="1:15" s="39" customFormat="1" ht="48" customHeight="1">
      <c r="A46" s="48" t="s">
        <v>58</v>
      </c>
      <c r="B46" s="45" t="s">
        <v>59</v>
      </c>
      <c r="C46" s="45"/>
      <c r="D46" s="76">
        <f>D47+D48+D49</f>
        <v>22926.010000000002</v>
      </c>
      <c r="E46" s="76">
        <f>E47+E48+E49</f>
        <v>22341.46</v>
      </c>
      <c r="F46" s="77"/>
      <c r="G46" s="77"/>
      <c r="H46" s="77" t="e">
        <f>#REF!-#REF!</f>
        <v>#REF!</v>
      </c>
      <c r="I46" s="86"/>
      <c r="J46" s="67">
        <f t="shared" si="6"/>
        <v>0.9745027590932743</v>
      </c>
      <c r="K46" s="36">
        <v>2652.6</v>
      </c>
      <c r="L46" s="38"/>
      <c r="M46" s="38"/>
      <c r="N46" s="38"/>
      <c r="O46" s="44">
        <f>(K46/D47)</f>
        <v>0.13312716339168623</v>
      </c>
    </row>
    <row r="47" spans="1:15" s="39" customFormat="1" ht="88.5" customHeight="1">
      <c r="A47" s="49" t="s">
        <v>106</v>
      </c>
      <c r="B47" s="46" t="s">
        <v>138</v>
      </c>
      <c r="C47" s="46"/>
      <c r="D47" s="80">
        <v>19925.31</v>
      </c>
      <c r="E47" s="80">
        <v>19649.96</v>
      </c>
      <c r="F47" s="81"/>
      <c r="G47" s="81"/>
      <c r="H47" s="77" t="e">
        <f>#REF!-#REF!</f>
        <v>#REF!</v>
      </c>
      <c r="I47" s="85"/>
      <c r="J47" s="65">
        <f t="shared" si="6"/>
        <v>0.9861808925432025</v>
      </c>
      <c r="K47" s="36">
        <f>6038.5+13010.4</f>
        <v>19048.9</v>
      </c>
      <c r="L47" s="38"/>
      <c r="M47" s="38"/>
      <c r="N47" s="38"/>
      <c r="O47" s="34">
        <f>(K47/D48)</f>
        <v>11.670689866437938</v>
      </c>
    </row>
    <row r="48" spans="1:15" s="39" customFormat="1" ht="27">
      <c r="A48" s="49" t="s">
        <v>107</v>
      </c>
      <c r="B48" s="46" t="s">
        <v>60</v>
      </c>
      <c r="C48" s="46"/>
      <c r="D48" s="80">
        <v>1632.2</v>
      </c>
      <c r="E48" s="80">
        <v>1588.17</v>
      </c>
      <c r="F48" s="81"/>
      <c r="G48" s="81"/>
      <c r="H48" s="77"/>
      <c r="I48" s="85"/>
      <c r="J48" s="65">
        <f t="shared" si="6"/>
        <v>0.9730241391986276</v>
      </c>
      <c r="K48" s="36"/>
      <c r="L48" s="38"/>
      <c r="M48" s="38"/>
      <c r="N48" s="38"/>
      <c r="O48" s="34"/>
    </row>
    <row r="49" spans="1:15" s="35" customFormat="1" ht="62.25" customHeight="1">
      <c r="A49" s="49" t="s">
        <v>108</v>
      </c>
      <c r="B49" s="46" t="s">
        <v>61</v>
      </c>
      <c r="C49" s="46"/>
      <c r="D49" s="80">
        <v>1368.5</v>
      </c>
      <c r="E49" s="80">
        <v>1103.33</v>
      </c>
      <c r="F49" s="77"/>
      <c r="G49" s="77"/>
      <c r="H49" s="77"/>
      <c r="I49" s="86"/>
      <c r="J49" s="65">
        <f t="shared" si="6"/>
        <v>0.8062331019364267</v>
      </c>
      <c r="K49" s="32"/>
      <c r="L49" s="33"/>
      <c r="M49" s="33"/>
      <c r="N49" s="33"/>
      <c r="O49" s="34"/>
    </row>
    <row r="50" spans="1:15" s="35" customFormat="1" ht="0.75" customHeight="1" hidden="1">
      <c r="A50" s="48" t="s">
        <v>62</v>
      </c>
      <c r="B50" s="45" t="s">
        <v>28</v>
      </c>
      <c r="C50" s="45"/>
      <c r="D50" s="76" t="e">
        <f>D52+D53+#REF!+D55+D56+D58+D57</f>
        <v>#REF!</v>
      </c>
      <c r="E50" s="80"/>
      <c r="F50" s="77"/>
      <c r="G50" s="77"/>
      <c r="H50" s="77"/>
      <c r="I50" s="86"/>
      <c r="J50" s="65" t="e">
        <f t="shared" si="6"/>
        <v>#REF!</v>
      </c>
      <c r="K50" s="32"/>
      <c r="L50" s="33"/>
      <c r="M50" s="33"/>
      <c r="N50" s="33"/>
      <c r="O50" s="34"/>
    </row>
    <row r="51" spans="1:15" s="35" customFormat="1" ht="30" customHeight="1">
      <c r="A51" s="48" t="s">
        <v>62</v>
      </c>
      <c r="B51" s="66" t="s">
        <v>28</v>
      </c>
      <c r="C51" s="45"/>
      <c r="D51" s="76">
        <f>D52+D53+D55+D56+D57+D58+D54</f>
        <v>711292.16</v>
      </c>
      <c r="E51" s="76">
        <f>E52+E53+E55+E56+E57+E58+E54</f>
        <v>229234.67</v>
      </c>
      <c r="F51" s="77"/>
      <c r="G51" s="77"/>
      <c r="H51" s="77"/>
      <c r="I51" s="86"/>
      <c r="J51" s="67">
        <f t="shared" si="6"/>
        <v>0.3222792024025683</v>
      </c>
      <c r="K51" s="32"/>
      <c r="L51" s="33"/>
      <c r="M51" s="33"/>
      <c r="N51" s="33"/>
      <c r="O51" s="34"/>
    </row>
    <row r="52" spans="1:15" s="35" customFormat="1" ht="27.75">
      <c r="A52" s="49" t="s">
        <v>121</v>
      </c>
      <c r="B52" s="46" t="s">
        <v>122</v>
      </c>
      <c r="C52" s="45"/>
      <c r="D52" s="80">
        <v>1887.6</v>
      </c>
      <c r="E52" s="80">
        <v>1883.4</v>
      </c>
      <c r="F52" s="77"/>
      <c r="G52" s="77"/>
      <c r="H52" s="77"/>
      <c r="I52" s="86"/>
      <c r="J52" s="65">
        <f t="shared" si="6"/>
        <v>0.9977749523204069</v>
      </c>
      <c r="K52" s="32"/>
      <c r="L52" s="33"/>
      <c r="M52" s="33"/>
      <c r="N52" s="33"/>
      <c r="O52" s="34"/>
    </row>
    <row r="53" spans="1:15" s="35" customFormat="1" ht="27.75">
      <c r="A53" s="49" t="s">
        <v>63</v>
      </c>
      <c r="B53" s="46" t="s">
        <v>64</v>
      </c>
      <c r="C53" s="45"/>
      <c r="D53" s="80">
        <v>602.66</v>
      </c>
      <c r="E53" s="80">
        <v>602.64</v>
      </c>
      <c r="F53" s="77"/>
      <c r="G53" s="77"/>
      <c r="H53" s="77"/>
      <c r="I53" s="86"/>
      <c r="J53" s="65">
        <f t="shared" si="6"/>
        <v>0.999966813792188</v>
      </c>
      <c r="K53" s="32"/>
      <c r="L53" s="33"/>
      <c r="M53" s="33"/>
      <c r="N53" s="33"/>
      <c r="O53" s="34"/>
    </row>
    <row r="54" spans="1:15" s="35" customFormat="1" ht="27.75">
      <c r="A54" s="49" t="s">
        <v>145</v>
      </c>
      <c r="B54" s="46" t="s">
        <v>146</v>
      </c>
      <c r="C54" s="45"/>
      <c r="D54" s="80">
        <v>3039.9</v>
      </c>
      <c r="E54" s="80">
        <v>1639.9</v>
      </c>
      <c r="F54" s="77"/>
      <c r="G54" s="77"/>
      <c r="H54" s="77"/>
      <c r="I54" s="86"/>
      <c r="J54" s="65">
        <f t="shared" si="6"/>
        <v>0.5394585348202243</v>
      </c>
      <c r="K54" s="32"/>
      <c r="L54" s="33"/>
      <c r="M54" s="33"/>
      <c r="N54" s="33"/>
      <c r="O54" s="34"/>
    </row>
    <row r="55" spans="1:15" s="35" customFormat="1" ht="27.75">
      <c r="A55" s="49" t="s">
        <v>65</v>
      </c>
      <c r="B55" s="46" t="s">
        <v>66</v>
      </c>
      <c r="C55" s="45"/>
      <c r="D55" s="80">
        <v>246449</v>
      </c>
      <c r="E55" s="80">
        <v>37791.09</v>
      </c>
      <c r="F55" s="77"/>
      <c r="G55" s="77"/>
      <c r="H55" s="77"/>
      <c r="I55" s="86"/>
      <c r="J55" s="65">
        <f t="shared" si="6"/>
        <v>0.15334243596038125</v>
      </c>
      <c r="K55" s="32"/>
      <c r="L55" s="33"/>
      <c r="M55" s="33"/>
      <c r="N55" s="33"/>
      <c r="O55" s="34"/>
    </row>
    <row r="56" spans="1:15" s="35" customFormat="1" ht="27.75">
      <c r="A56" s="49" t="s">
        <v>115</v>
      </c>
      <c r="B56" s="46" t="s">
        <v>116</v>
      </c>
      <c r="C56" s="45"/>
      <c r="D56" s="80">
        <v>318918.8</v>
      </c>
      <c r="E56" s="80">
        <v>144322.7</v>
      </c>
      <c r="F56" s="77"/>
      <c r="G56" s="77"/>
      <c r="H56" s="77"/>
      <c r="I56" s="86"/>
      <c r="J56" s="65">
        <f t="shared" si="6"/>
        <v>0.4525374484037944</v>
      </c>
      <c r="K56" s="32"/>
      <c r="L56" s="33"/>
      <c r="M56" s="33"/>
      <c r="N56" s="33"/>
      <c r="O56" s="34"/>
    </row>
    <row r="57" spans="1:15" s="35" customFormat="1" ht="32.25" customHeight="1">
      <c r="A57" s="49" t="s">
        <v>124</v>
      </c>
      <c r="B57" s="46" t="s">
        <v>125</v>
      </c>
      <c r="C57" s="45"/>
      <c r="D57" s="80">
        <v>2170.4</v>
      </c>
      <c r="E57" s="80">
        <v>2053.12</v>
      </c>
      <c r="F57" s="77"/>
      <c r="G57" s="77"/>
      <c r="H57" s="77"/>
      <c r="I57" s="86"/>
      <c r="J57" s="65">
        <f t="shared" si="6"/>
        <v>0.9459638776262439</v>
      </c>
      <c r="K57" s="32"/>
      <c r="L57" s="33"/>
      <c r="M57" s="33"/>
      <c r="N57" s="33"/>
      <c r="O57" s="34"/>
    </row>
    <row r="58" spans="1:15" s="39" customFormat="1" ht="39" customHeight="1">
      <c r="A58" s="49" t="s">
        <v>67</v>
      </c>
      <c r="B58" s="46" t="s">
        <v>68</v>
      </c>
      <c r="C58" s="45"/>
      <c r="D58" s="80">
        <v>138223.8</v>
      </c>
      <c r="E58" s="80">
        <v>40941.82</v>
      </c>
      <c r="F58" s="81"/>
      <c r="G58" s="81"/>
      <c r="H58" s="77" t="e">
        <f>#REF!-#REF!</f>
        <v>#REF!</v>
      </c>
      <c r="I58" s="85"/>
      <c r="J58" s="65">
        <f t="shared" si="6"/>
        <v>0.296199496758156</v>
      </c>
      <c r="K58" s="36">
        <f>6710.022+19785.4</f>
        <v>26495.422000000002</v>
      </c>
      <c r="L58" s="38"/>
      <c r="M58" s="38"/>
      <c r="N58" s="38"/>
      <c r="O58" s="34">
        <f>(K58/D59)</f>
        <v>0.05902783823916403</v>
      </c>
    </row>
    <row r="59" spans="1:15" s="39" customFormat="1" ht="27">
      <c r="A59" s="48" t="s">
        <v>69</v>
      </c>
      <c r="B59" s="45" t="s">
        <v>132</v>
      </c>
      <c r="C59" s="45"/>
      <c r="D59" s="76">
        <f>D60+D61+D62+D63</f>
        <v>448863.16000000003</v>
      </c>
      <c r="E59" s="76">
        <f>E60+E61+E62+E63</f>
        <v>381767.3</v>
      </c>
      <c r="F59" s="77"/>
      <c r="G59" s="77"/>
      <c r="H59" s="77"/>
      <c r="I59" s="86"/>
      <c r="J59" s="67">
        <f t="shared" si="6"/>
        <v>0.8505204570586723</v>
      </c>
      <c r="K59" s="36"/>
      <c r="L59" s="38"/>
      <c r="M59" s="38"/>
      <c r="N59" s="38"/>
      <c r="O59" s="34"/>
    </row>
    <row r="60" spans="1:15" s="39" customFormat="1" ht="27">
      <c r="A60" s="49" t="s">
        <v>70</v>
      </c>
      <c r="B60" s="46" t="s">
        <v>71</v>
      </c>
      <c r="C60" s="45"/>
      <c r="D60" s="80">
        <v>192966.9</v>
      </c>
      <c r="E60" s="80">
        <v>164404.77</v>
      </c>
      <c r="F60" s="81"/>
      <c r="G60" s="81"/>
      <c r="H60" s="77"/>
      <c r="I60" s="85"/>
      <c r="J60" s="65">
        <f t="shared" si="6"/>
        <v>0.8519843040438542</v>
      </c>
      <c r="K60" s="36"/>
      <c r="L60" s="38"/>
      <c r="M60" s="38"/>
      <c r="N60" s="38"/>
      <c r="O60" s="34"/>
    </row>
    <row r="61" spans="1:15" s="39" customFormat="1" ht="27">
      <c r="A61" s="49" t="s">
        <v>72</v>
      </c>
      <c r="B61" s="46" t="s">
        <v>141</v>
      </c>
      <c r="C61" s="45"/>
      <c r="D61" s="80">
        <v>182404.12</v>
      </c>
      <c r="E61" s="80">
        <v>145339.26</v>
      </c>
      <c r="F61" s="81"/>
      <c r="G61" s="81"/>
      <c r="H61" s="77"/>
      <c r="I61" s="85"/>
      <c r="J61" s="65">
        <f t="shared" si="6"/>
        <v>0.796798120568768</v>
      </c>
      <c r="K61" s="36"/>
      <c r="L61" s="38"/>
      <c r="M61" s="38"/>
      <c r="N61" s="38"/>
      <c r="O61" s="34"/>
    </row>
    <row r="62" spans="1:15" s="39" customFormat="1" ht="27">
      <c r="A62" s="49" t="s">
        <v>73</v>
      </c>
      <c r="B62" s="46" t="s">
        <v>74</v>
      </c>
      <c r="C62" s="45"/>
      <c r="D62" s="80">
        <v>55501.82</v>
      </c>
      <c r="E62" s="80">
        <v>54415.1</v>
      </c>
      <c r="F62" s="81"/>
      <c r="G62" s="81"/>
      <c r="H62" s="77"/>
      <c r="I62" s="85"/>
      <c r="J62" s="65">
        <f t="shared" si="6"/>
        <v>0.9804201015390126</v>
      </c>
      <c r="K62" s="36"/>
      <c r="L62" s="38"/>
      <c r="M62" s="38"/>
      <c r="N62" s="38"/>
      <c r="O62" s="34"/>
    </row>
    <row r="63" spans="1:15" s="39" customFormat="1" ht="46.5" customHeight="1">
      <c r="A63" s="49" t="s">
        <v>75</v>
      </c>
      <c r="B63" s="46" t="s">
        <v>147</v>
      </c>
      <c r="C63" s="45"/>
      <c r="D63" s="80">
        <v>17990.32</v>
      </c>
      <c r="E63" s="80">
        <v>17608.17</v>
      </c>
      <c r="F63" s="81"/>
      <c r="G63" s="81"/>
      <c r="H63" s="77" t="e">
        <f>#REF!-#REF!</f>
        <v>#REF!</v>
      </c>
      <c r="I63" s="85"/>
      <c r="J63" s="65">
        <f t="shared" si="6"/>
        <v>0.9787580209801715</v>
      </c>
      <c r="K63" s="36">
        <v>377.6</v>
      </c>
      <c r="L63" s="38"/>
      <c r="M63" s="38"/>
      <c r="N63" s="38"/>
      <c r="O63" s="34">
        <f>(K63/D64)</f>
        <v>0.04729992108328845</v>
      </c>
    </row>
    <row r="64" spans="1:15" s="39" customFormat="1" ht="21.75" customHeight="1">
      <c r="A64" s="48" t="s">
        <v>76</v>
      </c>
      <c r="B64" s="45" t="s">
        <v>29</v>
      </c>
      <c r="C64" s="45"/>
      <c r="D64" s="76">
        <f>D65+D67</f>
        <v>7983.1</v>
      </c>
      <c r="E64" s="76">
        <f>E65+E67</f>
        <v>5286.89</v>
      </c>
      <c r="F64" s="77"/>
      <c r="G64" s="77"/>
      <c r="H64" s="77"/>
      <c r="I64" s="86"/>
      <c r="J64" s="67">
        <f t="shared" si="6"/>
        <v>0.6622602748305796</v>
      </c>
      <c r="K64" s="36"/>
      <c r="L64" s="38"/>
      <c r="M64" s="38"/>
      <c r="N64" s="38"/>
      <c r="O64" s="34"/>
    </row>
    <row r="65" spans="1:15" s="39" customFormat="1" ht="36">
      <c r="A65" s="49" t="s">
        <v>77</v>
      </c>
      <c r="B65" s="46" t="s">
        <v>139</v>
      </c>
      <c r="C65" s="46"/>
      <c r="D65" s="80">
        <v>4113.7</v>
      </c>
      <c r="E65" s="80">
        <v>1555.7</v>
      </c>
      <c r="F65" s="81"/>
      <c r="G65" s="81"/>
      <c r="H65" s="77"/>
      <c r="I65" s="85"/>
      <c r="J65" s="65">
        <f t="shared" si="6"/>
        <v>0.37817536524296863</v>
      </c>
      <c r="K65" s="36"/>
      <c r="L65" s="38"/>
      <c r="M65" s="38"/>
      <c r="N65" s="38"/>
      <c r="O65" s="34"/>
    </row>
    <row r="66" spans="1:15" s="39" customFormat="1" ht="36" hidden="1">
      <c r="A66" s="49" t="s">
        <v>78</v>
      </c>
      <c r="B66" s="46" t="s">
        <v>79</v>
      </c>
      <c r="C66" s="46"/>
      <c r="D66" s="80">
        <v>2067.7</v>
      </c>
      <c r="E66" s="80"/>
      <c r="F66" s="81"/>
      <c r="G66" s="81"/>
      <c r="H66" s="77"/>
      <c r="I66" s="85"/>
      <c r="J66" s="65">
        <f t="shared" si="6"/>
        <v>0</v>
      </c>
      <c r="K66" s="36"/>
      <c r="L66" s="38"/>
      <c r="M66" s="38"/>
      <c r="N66" s="38"/>
      <c r="O66" s="34"/>
    </row>
    <row r="67" spans="1:15" s="39" customFormat="1" ht="36">
      <c r="A67" s="49" t="s">
        <v>78</v>
      </c>
      <c r="B67" s="46" t="s">
        <v>79</v>
      </c>
      <c r="C67" s="46"/>
      <c r="D67" s="80">
        <v>3869.4</v>
      </c>
      <c r="E67" s="80">
        <v>3731.19</v>
      </c>
      <c r="F67" s="81"/>
      <c r="G67" s="81"/>
      <c r="H67" s="77" t="e">
        <f>#REF!-#REF!</f>
        <v>#REF!</v>
      </c>
      <c r="I67" s="85"/>
      <c r="J67" s="65">
        <f t="shared" si="6"/>
        <v>0.9642812839199876</v>
      </c>
      <c r="K67" s="36">
        <f>95681.6+10558.8+9490.34+152422.62+515.7</f>
        <v>268669.06</v>
      </c>
      <c r="L67" s="38"/>
      <c r="M67" s="38"/>
      <c r="N67" s="38"/>
      <c r="O67" s="34">
        <f>(K67/D68)</f>
        <v>0.11354161969117695</v>
      </c>
    </row>
    <row r="68" spans="1:15" s="39" customFormat="1" ht="27">
      <c r="A68" s="48" t="s">
        <v>80</v>
      </c>
      <c r="B68" s="45" t="s">
        <v>30</v>
      </c>
      <c r="C68" s="45"/>
      <c r="D68" s="76">
        <f>D69+D70+D72+D73+D71</f>
        <v>2366260.5900000003</v>
      </c>
      <c r="E68" s="76">
        <f>E69+E70+E72+E73+E71</f>
        <v>1878550.33</v>
      </c>
      <c r="F68" s="77"/>
      <c r="G68" s="77"/>
      <c r="H68" s="77"/>
      <c r="I68" s="86"/>
      <c r="J68" s="67">
        <f t="shared" si="6"/>
        <v>0.7938898775303526</v>
      </c>
      <c r="K68" s="36"/>
      <c r="L68" s="38"/>
      <c r="M68" s="38"/>
      <c r="N68" s="38"/>
      <c r="O68" s="34"/>
    </row>
    <row r="69" spans="1:15" s="39" customFormat="1" ht="27">
      <c r="A69" s="49" t="s">
        <v>81</v>
      </c>
      <c r="B69" s="46" t="s">
        <v>82</v>
      </c>
      <c r="C69" s="46"/>
      <c r="D69" s="80">
        <v>680882.46</v>
      </c>
      <c r="E69" s="80">
        <v>659856.47</v>
      </c>
      <c r="F69" s="81"/>
      <c r="G69" s="81"/>
      <c r="H69" s="77"/>
      <c r="I69" s="85"/>
      <c r="J69" s="65">
        <f t="shared" si="6"/>
        <v>0.969119501183802</v>
      </c>
      <c r="K69" s="36"/>
      <c r="L69" s="38"/>
      <c r="M69" s="38"/>
      <c r="N69" s="38"/>
      <c r="O69" s="34"/>
    </row>
    <row r="70" spans="1:15" s="39" customFormat="1" ht="27">
      <c r="A70" s="49" t="s">
        <v>83</v>
      </c>
      <c r="B70" s="46" t="s">
        <v>84</v>
      </c>
      <c r="C70" s="46"/>
      <c r="D70" s="80">
        <v>1368802.23</v>
      </c>
      <c r="E70" s="80">
        <v>903357.84</v>
      </c>
      <c r="F70" s="81"/>
      <c r="G70" s="81"/>
      <c r="H70" s="77"/>
      <c r="I70" s="85"/>
      <c r="J70" s="65">
        <f t="shared" si="6"/>
        <v>0.6599622795763563</v>
      </c>
      <c r="K70" s="36"/>
      <c r="L70" s="38"/>
      <c r="M70" s="38"/>
      <c r="N70" s="38"/>
      <c r="O70" s="34"/>
    </row>
    <row r="71" spans="1:15" s="39" customFormat="1" ht="42" customHeight="1">
      <c r="A71" s="49" t="s">
        <v>149</v>
      </c>
      <c r="B71" s="46" t="s">
        <v>163</v>
      </c>
      <c r="C71" s="46"/>
      <c r="D71" s="80">
        <v>179706.08</v>
      </c>
      <c r="E71" s="80">
        <v>179361.99</v>
      </c>
      <c r="F71" s="81"/>
      <c r="G71" s="81"/>
      <c r="H71" s="77"/>
      <c r="I71" s="85"/>
      <c r="J71" s="65">
        <f t="shared" si="6"/>
        <v>0.9980852623350306</v>
      </c>
      <c r="K71" s="36"/>
      <c r="L71" s="38"/>
      <c r="M71" s="38"/>
      <c r="N71" s="38"/>
      <c r="O71" s="34"/>
    </row>
    <row r="72" spans="1:15" s="39" customFormat="1" ht="36">
      <c r="A72" s="49" t="s">
        <v>85</v>
      </c>
      <c r="B72" s="46" t="s">
        <v>86</v>
      </c>
      <c r="C72" s="46"/>
      <c r="D72" s="80">
        <v>93848.72</v>
      </c>
      <c r="E72" s="80">
        <v>93398.2</v>
      </c>
      <c r="F72" s="81"/>
      <c r="G72" s="81"/>
      <c r="H72" s="77"/>
      <c r="I72" s="85"/>
      <c r="J72" s="65">
        <f t="shared" si="6"/>
        <v>0.9951995083150841</v>
      </c>
      <c r="K72" s="36"/>
      <c r="L72" s="38"/>
      <c r="M72" s="38"/>
      <c r="N72" s="38"/>
      <c r="O72" s="34"/>
    </row>
    <row r="73" spans="1:15" s="39" customFormat="1" ht="22.5" customHeight="1">
      <c r="A73" s="49" t="s">
        <v>87</v>
      </c>
      <c r="B73" s="46" t="s">
        <v>88</v>
      </c>
      <c r="C73" s="46"/>
      <c r="D73" s="80">
        <v>43021.1</v>
      </c>
      <c r="E73" s="80">
        <v>42575.83</v>
      </c>
      <c r="F73" s="81"/>
      <c r="G73" s="81"/>
      <c r="H73" s="77" t="e">
        <f>#REF!-#REF!</f>
        <v>#REF!</v>
      </c>
      <c r="I73" s="85"/>
      <c r="J73" s="65">
        <f t="shared" si="6"/>
        <v>0.9896499624602811</v>
      </c>
      <c r="K73" s="36">
        <f>18119.97+583.627</f>
        <v>18703.597</v>
      </c>
      <c r="L73" s="38"/>
      <c r="M73" s="38"/>
      <c r="N73" s="38"/>
      <c r="O73" s="34">
        <f>(K73/D74)</f>
        <v>0.18504098760038398</v>
      </c>
    </row>
    <row r="74" spans="1:15" s="39" customFormat="1" ht="27">
      <c r="A74" s="48" t="s">
        <v>89</v>
      </c>
      <c r="B74" s="45" t="s">
        <v>140</v>
      </c>
      <c r="C74" s="45"/>
      <c r="D74" s="76">
        <f>D75+D76</f>
        <v>101078.13</v>
      </c>
      <c r="E74" s="76">
        <f>E75+E76</f>
        <v>98130.18000000001</v>
      </c>
      <c r="F74" s="77"/>
      <c r="G74" s="77"/>
      <c r="H74" s="77"/>
      <c r="I74" s="86"/>
      <c r="J74" s="67">
        <f t="shared" si="6"/>
        <v>0.970834937290589</v>
      </c>
      <c r="K74" s="36"/>
      <c r="L74" s="38"/>
      <c r="M74" s="38"/>
      <c r="N74" s="38"/>
      <c r="O74" s="34"/>
    </row>
    <row r="75" spans="1:15" s="39" customFormat="1" ht="27">
      <c r="A75" s="49" t="s">
        <v>90</v>
      </c>
      <c r="B75" s="46" t="s">
        <v>91</v>
      </c>
      <c r="C75" s="46"/>
      <c r="D75" s="80">
        <v>90711.88</v>
      </c>
      <c r="E75" s="80">
        <v>87797.77</v>
      </c>
      <c r="F75" s="81"/>
      <c r="G75" s="81"/>
      <c r="H75" s="77"/>
      <c r="I75" s="85"/>
      <c r="J75" s="65">
        <f t="shared" si="6"/>
        <v>0.9678751008136972</v>
      </c>
      <c r="K75" s="36"/>
      <c r="L75" s="38"/>
      <c r="M75" s="38"/>
      <c r="N75" s="38"/>
      <c r="O75" s="34"/>
    </row>
    <row r="76" spans="1:15" s="39" customFormat="1" ht="40.5" customHeight="1">
      <c r="A76" s="49" t="s">
        <v>92</v>
      </c>
      <c r="B76" s="46" t="s">
        <v>93</v>
      </c>
      <c r="C76" s="46"/>
      <c r="D76" s="80">
        <v>10366.25</v>
      </c>
      <c r="E76" s="80">
        <v>10332.41</v>
      </c>
      <c r="F76" s="81"/>
      <c r="G76" s="81"/>
      <c r="H76" s="77" t="e">
        <f>#REF!-#REF!</f>
        <v>#REF!</v>
      </c>
      <c r="I76" s="85"/>
      <c r="J76" s="65">
        <f t="shared" si="6"/>
        <v>0.9967355601109369</v>
      </c>
      <c r="K76" s="36">
        <f>59188.825+3200+3633.877+301.231+385.3</f>
        <v>66709.233</v>
      </c>
      <c r="L76" s="38"/>
      <c r="M76" s="38"/>
      <c r="N76" s="38"/>
      <c r="O76" s="34" t="e">
        <f>(K76/D77)</f>
        <v>#REF!</v>
      </c>
    </row>
    <row r="77" spans="1:15" s="39" customFormat="1" ht="0.75" customHeight="1">
      <c r="A77" s="48" t="s">
        <v>94</v>
      </c>
      <c r="B77" s="45" t="s">
        <v>31</v>
      </c>
      <c r="C77" s="45"/>
      <c r="D77" s="76" t="e">
        <f>#REF!+#REF!+#REF!</f>
        <v>#REF!</v>
      </c>
      <c r="E77" s="80"/>
      <c r="F77" s="81"/>
      <c r="G77" s="81"/>
      <c r="H77" s="77"/>
      <c r="I77" s="85"/>
      <c r="J77" s="65" t="e">
        <f t="shared" si="6"/>
        <v>#REF!</v>
      </c>
      <c r="K77" s="36"/>
      <c r="L77" s="38"/>
      <c r="M77" s="38"/>
      <c r="N77" s="38"/>
      <c r="O77" s="34"/>
    </row>
    <row r="78" spans="1:15" s="39" customFormat="1" ht="27">
      <c r="A78" s="50">
        <v>1000</v>
      </c>
      <c r="B78" s="45" t="s">
        <v>32</v>
      </c>
      <c r="C78" s="45"/>
      <c r="D78" s="76">
        <f>D79+D80+D81</f>
        <v>176811.33000000002</v>
      </c>
      <c r="E78" s="76">
        <f>E79+E80+E81</f>
        <v>154761.03</v>
      </c>
      <c r="F78" s="77"/>
      <c r="G78" s="77"/>
      <c r="H78" s="77"/>
      <c r="I78" s="86"/>
      <c r="J78" s="67">
        <f t="shared" si="6"/>
        <v>0.875289100534451</v>
      </c>
      <c r="K78" s="36"/>
      <c r="L78" s="38"/>
      <c r="M78" s="38"/>
      <c r="N78" s="38"/>
      <c r="O78" s="34"/>
    </row>
    <row r="79" spans="1:15" s="39" customFormat="1" ht="27">
      <c r="A79" s="51">
        <v>1001</v>
      </c>
      <c r="B79" s="46" t="s">
        <v>95</v>
      </c>
      <c r="C79" s="46"/>
      <c r="D79" s="80">
        <v>6263.6</v>
      </c>
      <c r="E79" s="80">
        <v>6263.6</v>
      </c>
      <c r="F79" s="81"/>
      <c r="G79" s="81"/>
      <c r="H79" s="77"/>
      <c r="I79" s="85"/>
      <c r="J79" s="65">
        <f t="shared" si="6"/>
        <v>1</v>
      </c>
      <c r="K79" s="36"/>
      <c r="L79" s="38"/>
      <c r="M79" s="38"/>
      <c r="N79" s="38"/>
      <c r="O79" s="34"/>
    </row>
    <row r="80" spans="1:15" s="39" customFormat="1" ht="39" customHeight="1">
      <c r="A80" s="51">
        <v>1003</v>
      </c>
      <c r="B80" s="46" t="s">
        <v>96</v>
      </c>
      <c r="C80" s="46"/>
      <c r="D80" s="80">
        <v>160758.17</v>
      </c>
      <c r="E80" s="80">
        <v>140890.99</v>
      </c>
      <c r="F80" s="81"/>
      <c r="G80" s="81"/>
      <c r="H80" s="77"/>
      <c r="I80" s="85"/>
      <c r="J80" s="65">
        <f t="shared" si="6"/>
        <v>0.8764157367554009</v>
      </c>
      <c r="K80" s="36"/>
      <c r="L80" s="38"/>
      <c r="M80" s="38"/>
      <c r="N80" s="38"/>
      <c r="O80" s="34"/>
    </row>
    <row r="81" spans="1:15" s="39" customFormat="1" ht="36">
      <c r="A81" s="51">
        <v>1006</v>
      </c>
      <c r="B81" s="46" t="s">
        <v>97</v>
      </c>
      <c r="C81" s="46"/>
      <c r="D81" s="80">
        <v>9789.56</v>
      </c>
      <c r="E81" s="80">
        <v>7606.44</v>
      </c>
      <c r="F81" s="81"/>
      <c r="G81" s="81"/>
      <c r="H81" s="77" t="e">
        <f>#REF!-#REF!</f>
        <v>#REF!</v>
      </c>
      <c r="I81" s="85"/>
      <c r="J81" s="65">
        <f t="shared" si="6"/>
        <v>0.7769950845594695</v>
      </c>
      <c r="K81" s="36"/>
      <c r="L81" s="38"/>
      <c r="M81" s="38"/>
      <c r="N81" s="38"/>
      <c r="O81" s="34"/>
    </row>
    <row r="82" spans="1:15" s="39" customFormat="1" ht="27">
      <c r="A82" s="50">
        <v>1100</v>
      </c>
      <c r="B82" s="45" t="s">
        <v>54</v>
      </c>
      <c r="C82" s="45"/>
      <c r="D82" s="76">
        <f>D83+D84</f>
        <v>162753.65999999997</v>
      </c>
      <c r="E82" s="76">
        <f>E83+E84</f>
        <v>89476.44</v>
      </c>
      <c r="F82" s="77"/>
      <c r="G82" s="77"/>
      <c r="H82" s="77"/>
      <c r="I82" s="86"/>
      <c r="J82" s="67">
        <f t="shared" si="6"/>
        <v>0.5497660697768642</v>
      </c>
      <c r="K82" s="36"/>
      <c r="L82" s="38"/>
      <c r="M82" s="38"/>
      <c r="N82" s="38"/>
      <c r="O82" s="34"/>
    </row>
    <row r="83" spans="1:15" s="39" customFormat="1" ht="27">
      <c r="A83" s="92">
        <v>1102</v>
      </c>
      <c r="B83" s="93" t="s">
        <v>98</v>
      </c>
      <c r="C83" s="94"/>
      <c r="D83" s="95">
        <v>146488.55</v>
      </c>
      <c r="E83" s="95">
        <v>73211.33</v>
      </c>
      <c r="F83" s="96"/>
      <c r="G83" s="96"/>
      <c r="H83" s="97"/>
      <c r="I83" s="85"/>
      <c r="J83" s="98">
        <f t="shared" si="6"/>
        <v>0.4997751018765631</v>
      </c>
      <c r="K83" s="36"/>
      <c r="L83" s="38"/>
      <c r="M83" s="38"/>
      <c r="N83" s="38"/>
      <c r="O83" s="34"/>
    </row>
    <row r="84" spans="1:15" s="39" customFormat="1" ht="27">
      <c r="A84" s="99">
        <v>1103</v>
      </c>
      <c r="B84" s="100" t="s">
        <v>150</v>
      </c>
      <c r="C84" s="101"/>
      <c r="D84" s="80">
        <v>16265.11</v>
      </c>
      <c r="E84" s="80">
        <v>16265.11</v>
      </c>
      <c r="F84" s="81"/>
      <c r="G84" s="81"/>
      <c r="H84" s="77"/>
      <c r="I84" s="81"/>
      <c r="J84" s="65">
        <f t="shared" si="6"/>
        <v>1</v>
      </c>
      <c r="K84" s="90"/>
      <c r="L84" s="38"/>
      <c r="M84" s="38"/>
      <c r="N84" s="38"/>
      <c r="O84" s="34"/>
    </row>
    <row r="85" spans="1:15" s="39" customFormat="1" ht="32.25" customHeight="1">
      <c r="A85" s="102">
        <v>1200</v>
      </c>
      <c r="B85" s="101" t="s">
        <v>55</v>
      </c>
      <c r="C85" s="101"/>
      <c r="D85" s="76">
        <f>D86</f>
        <v>2630.71</v>
      </c>
      <c r="E85" s="76">
        <f>E86</f>
        <v>2630.71</v>
      </c>
      <c r="F85" s="81"/>
      <c r="G85" s="81"/>
      <c r="H85" s="77"/>
      <c r="I85" s="81"/>
      <c r="J85" s="67">
        <f t="shared" si="6"/>
        <v>1</v>
      </c>
      <c r="K85" s="90"/>
      <c r="L85" s="38"/>
      <c r="M85" s="38"/>
      <c r="N85" s="38"/>
      <c r="O85" s="34"/>
    </row>
    <row r="86" spans="1:15" s="35" customFormat="1" ht="41.25" customHeight="1">
      <c r="A86" s="99">
        <v>1202</v>
      </c>
      <c r="B86" s="100" t="s">
        <v>99</v>
      </c>
      <c r="C86" s="101"/>
      <c r="D86" s="80">
        <v>2630.71</v>
      </c>
      <c r="E86" s="80">
        <v>2630.71</v>
      </c>
      <c r="F86" s="77"/>
      <c r="G86" s="77"/>
      <c r="H86" s="77"/>
      <c r="I86" s="77"/>
      <c r="J86" s="65">
        <f t="shared" si="6"/>
        <v>1</v>
      </c>
      <c r="K86" s="91"/>
      <c r="L86" s="33"/>
      <c r="M86" s="33"/>
      <c r="N86" s="33"/>
      <c r="O86" s="34"/>
    </row>
    <row r="87" spans="1:16" s="9" customFormat="1" ht="38.25" customHeight="1">
      <c r="A87" s="100"/>
      <c r="B87" s="101" t="s">
        <v>47</v>
      </c>
      <c r="C87" s="100"/>
      <c r="D87" s="103">
        <f>D85+D82+D78+D74+D68+D64+D59+D51+D46+D39</f>
        <v>4143544.2200000007</v>
      </c>
      <c r="E87" s="76">
        <f>E85+E82+E78+E74+E68+E64+E59+E51+E46+E39</f>
        <v>3000832.78</v>
      </c>
      <c r="F87" s="104"/>
      <c r="G87" s="104"/>
      <c r="H87" s="105"/>
      <c r="I87" s="104"/>
      <c r="J87" s="67">
        <f t="shared" si="6"/>
        <v>0.7242188379493146</v>
      </c>
      <c r="K87" s="31"/>
      <c r="L87" s="38"/>
      <c r="M87" s="38"/>
      <c r="N87" s="38"/>
      <c r="O87" s="40"/>
      <c r="P87" s="41"/>
    </row>
    <row r="88" spans="1:16" s="116" customFormat="1" ht="96" customHeight="1">
      <c r="A88" s="110"/>
      <c r="B88" s="109" t="s">
        <v>161</v>
      </c>
      <c r="C88" s="110"/>
      <c r="D88" s="111">
        <f>D36-D87</f>
        <v>-590540.1200000006</v>
      </c>
      <c r="E88" s="111">
        <f>E36-E87</f>
        <v>454244.3200000003</v>
      </c>
      <c r="F88" s="140"/>
      <c r="G88" s="140"/>
      <c r="H88" s="140"/>
      <c r="I88" s="112"/>
      <c r="J88" s="130">
        <f t="shared" si="6"/>
        <v>-0.76920145577916</v>
      </c>
      <c r="K88" s="113"/>
      <c r="L88" s="113"/>
      <c r="M88" s="113"/>
      <c r="N88" s="113"/>
      <c r="O88" s="114"/>
      <c r="P88" s="115"/>
    </row>
    <row r="89" spans="1:16" s="116" customFormat="1" ht="31.5" customHeight="1">
      <c r="A89" s="117"/>
      <c r="B89" s="118"/>
      <c r="C89" s="117"/>
      <c r="D89" s="119"/>
      <c r="E89" s="119"/>
      <c r="F89" s="120"/>
      <c r="G89" s="120"/>
      <c r="H89" s="120"/>
      <c r="I89" s="120"/>
      <c r="J89" s="121"/>
      <c r="K89" s="113"/>
      <c r="L89" s="113"/>
      <c r="M89" s="113"/>
      <c r="N89" s="113"/>
      <c r="O89" s="114"/>
      <c r="P89" s="115"/>
    </row>
    <row r="90" spans="1:16" s="108" customFormat="1" ht="17.25">
      <c r="A90" s="139" t="s">
        <v>117</v>
      </c>
      <c r="B90" s="139"/>
      <c r="C90" s="122"/>
      <c r="D90" s="123" t="s">
        <v>118</v>
      </c>
      <c r="E90" s="124"/>
      <c r="F90" s="58"/>
      <c r="G90" s="58"/>
      <c r="H90" s="125"/>
      <c r="I90" s="126"/>
      <c r="J90" s="127"/>
      <c r="K90" s="128"/>
      <c r="L90" s="106"/>
      <c r="M90" s="106"/>
      <c r="N90" s="106"/>
      <c r="O90" s="129"/>
      <c r="P90" s="107"/>
    </row>
    <row r="91" spans="1:15" s="3" customFormat="1" ht="37.5" customHeight="1">
      <c r="A91" s="53"/>
      <c r="B91" s="54"/>
      <c r="C91" s="53"/>
      <c r="D91" s="87"/>
      <c r="E91" s="88"/>
      <c r="F91" s="138"/>
      <c r="G91" s="138"/>
      <c r="H91" s="138"/>
      <c r="I91" s="74"/>
      <c r="J91" s="61"/>
      <c r="K91" s="22"/>
      <c r="L91" s="22"/>
      <c r="M91" s="22"/>
      <c r="N91" s="22"/>
      <c r="O91" s="27"/>
    </row>
    <row r="92" ht="30.75">
      <c r="A92" s="52" t="s">
        <v>144</v>
      </c>
    </row>
    <row r="93" ht="20.25">
      <c r="A93" s="52" t="s">
        <v>113</v>
      </c>
    </row>
    <row r="94" ht="20.25">
      <c r="A94" s="52" t="s">
        <v>126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91:H91"/>
    <mergeCell ref="A90:B90"/>
    <mergeCell ref="F88:H88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2018-01-17T08:38:39Z</cp:lastPrinted>
  <dcterms:created xsi:type="dcterms:W3CDTF">1996-10-08T23:32:33Z</dcterms:created>
  <dcterms:modified xsi:type="dcterms:W3CDTF">2018-01-17T08:38:46Z</dcterms:modified>
  <cp:category/>
  <cp:version/>
  <cp:contentType/>
  <cp:contentStatus/>
</cp:coreProperties>
</file>