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<sst xmlns="http://schemas.openxmlformats.org/spreadsheetml/2006/main" count="172" uniqueCount="167">
  <si>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</si>
  <si>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</si>
  <si>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</si>
  <si>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</si>
  <si>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</si>
  <si>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</si>
  <si>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</si>
  <si>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</si>
  <si>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</si>
  <si>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</si>
  <si>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</si>
  <si>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</si>
  <si>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</si>
  <si>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</si>
  <si>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</si>
  <si>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</si>
  <si>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</si>
  <si>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</si>
  <si>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</si>
  <si>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</si>
  <si>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</si>
  <si>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</si>
  <si>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</si>
  <si>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</si>
  <si>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</si>
  <si>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</si>
  <si>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</si>
  <si>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</si>
  <si>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</si>
  <si>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</si>
  <si>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в том числе: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</si>
  <si>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</si>
  <si>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</si>
  <si>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</si>
  <si>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</si>
  <si>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</si>
  <si>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</si>
  <si>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</si>
  <si>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</si>
  <si>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</si>
  <si>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</si>
  <si>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</si>
  <si>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</si>
  <si>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</si>
  <si>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</si>
  <si>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</si>
  <si>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</si>
  <si>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</si>
  <si>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</si>
  <si>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</si>
  <si>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</si>
  <si>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</si>
  <si>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</si>
  <si>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</si>
  <si>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</si>
  <si>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</si>
  <si>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</si>
  <si>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</si>
  <si>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</si>
  <si>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</si>
  <si>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</si>
  <si>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</si>
  <si>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</si>
  <si>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</si>
  <si>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</si>
  <si>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</si>
  <si>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</si>
  <si>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</si>
  <si>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</si>
  <si>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</si>
  <si>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</si>
  <si>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</si>
  <si>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</si>
  <si>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</si>
  <si>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</si>
  <si>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</si>
  <si>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</si>
  <si>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</si>
  <si>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0503</t>
  </si>
  <si>
    <t>Благоустройство</t>
  </si>
  <si>
    <t>0505</t>
  </si>
  <si>
    <t>0600</t>
  </si>
  <si>
    <t>0602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</si>
  <si>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</si>
  <si>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</si>
  <si>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</si>
  <si>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</si>
  <si>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</si>
  <si>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</si>
  <si>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</si>
  <si>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</si>
  <si>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</si>
  <si>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</si>
  <si>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</si>
  <si>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</si>
  <si>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</si>
  <si>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</si>
  <si>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</si>
  <si>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</si>
  <si>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</si>
  <si>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</si>
  <si>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</si>
  <si>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</si>
  <si>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</si>
  <si>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</si>
  <si>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</si>
  <si>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</si>
  <si>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</si>
  <si>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</si>
  <si>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</si>
  <si>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</si>
  <si>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</si>
  <si>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</si>
  <si>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</si>
  <si>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</si>
  <si>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</si>
  <si>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</si>
  <si>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</si>
  <si>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</si>
  <si>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</si>
  <si>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</si>
  <si>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</si>
  <si>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</si>
  <si>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</si>
  <si>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</si>
  <si>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</si>
  <si>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</si>
  <si>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</si>
  <si>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</si>
  <si>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</si>
  <si>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</si>
  <si>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</si>
  <si>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</si>
  <si>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</si>
  <si>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</si>
  <si>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</si>
  <si>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</si>
  <si>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</si>
  <si>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182 1 06 06000 00 0000 110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</si>
  <si>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</si>
  <si>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</si>
  <si>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</si>
  <si>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финансовых,налоговых,таможенных и органов финансового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</si>
  <si>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</si>
  <si>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</si>
  <si>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Культура, кинематография</t>
  </si>
  <si>
    <t>Коммунальное хозяйство</t>
  </si>
  <si>
    <t>182 1 05 01000 01 0000 110</t>
  </si>
  <si>
    <t>Единый налог, взимаемый в связи с применением упрощенной системы налогообложения</t>
  </si>
  <si>
    <t>0105</t>
  </si>
  <si>
    <t>Судебная система</t>
  </si>
  <si>
    <t>Исполнители:  Н.Н. Конева,          Т.Н. Кислова</t>
  </si>
  <si>
    <t xml:space="preserve">               Исполнение бюджета городского округа Верхняя Пышма                                                                                      </t>
  </si>
  <si>
    <t>0407</t>
  </si>
  <si>
    <t>Лесное хозяйство</t>
  </si>
  <si>
    <t>0107</t>
  </si>
  <si>
    <t>Обеспечение проведения выборов и референдумов</t>
  </si>
  <si>
    <t>Другие вопросы в области жилищно-коммунального хозяйства</t>
  </si>
  <si>
    <t>План на 2017 год</t>
  </si>
  <si>
    <t>0703</t>
  </si>
  <si>
    <t>Начальное профессиональное образование</t>
  </si>
  <si>
    <t>Спорт высших достижений</t>
  </si>
  <si>
    <t>000 2 02 40000 00 0000 151</t>
  </si>
  <si>
    <t>000 2 02 30000 00 0000 151</t>
  </si>
  <si>
    <t>000 2 02 20000 00 0000 151</t>
  </si>
  <si>
    <t>000 2 02 10000 00 0000 151</t>
  </si>
  <si>
    <t>Исполнено на 01.05.2017г.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</si>
</sst>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49" fontId="63" fillId="0" borderId="10" xfId="0" applyNumberFormat="1" applyFont="1" applyBorder="1" applyAlignment="1">
      <alignment horizontal="center" wrapText="1"/>
    </xf>
    <xf numFmtId="49" fontId="64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2" fontId="66" fillId="0" borderId="0" xfId="0" applyNumberFormat="1" applyFont="1" applyBorder="1" applyAlignment="1">
      <alignment wrapText="1"/>
    </xf>
    <xf numFmtId="2" fontId="67" fillId="0" borderId="0" xfId="0" applyNumberFormat="1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87" fontId="64" fillId="0" borderId="0" xfId="62" applyFont="1" applyBorder="1" applyAlignment="1">
      <alignment horizontal="center" wrapText="1"/>
    </xf>
    <xf numFmtId="187" fontId="66" fillId="0" borderId="0" xfId="62" applyFont="1" applyBorder="1" applyAlignment="1">
      <alignment wrapText="1"/>
    </xf>
    <xf numFmtId="192" fontId="66" fillId="0" borderId="0" xfId="62" applyNumberFormat="1" applyFont="1" applyBorder="1" applyAlignment="1">
      <alignment horizontal="center" wrapText="1"/>
    </xf>
    <xf numFmtId="187" fontId="64" fillId="0" borderId="12" xfId="62" applyFont="1" applyBorder="1" applyAlignment="1">
      <alignment horizontal="center" wrapText="1"/>
    </xf>
    <xf numFmtId="187" fontId="66" fillId="0" borderId="0" xfId="62" applyFont="1" applyAlignment="1">
      <alignment wrapText="1"/>
    </xf>
    <xf numFmtId="187" fontId="63" fillId="0" borderId="10" xfId="62" applyFont="1" applyBorder="1" applyAlignment="1">
      <alignment wrapText="1"/>
    </xf>
    <xf numFmtId="187" fontId="66" fillId="0" borderId="0" xfId="62" applyFont="1" applyAlignment="1">
      <alignment horizontal="center" wrapText="1"/>
    </xf>
    <xf numFmtId="192" fontId="66" fillId="0" borderId="0" xfId="62" applyNumberFormat="1" applyFont="1" applyAlignment="1">
      <alignment horizontal="center" wrapText="1"/>
    </xf>
    <xf numFmtId="187" fontId="67" fillId="0" borderId="0" xfId="62" applyFont="1" applyBorder="1" applyAlignment="1">
      <alignment wrapText="1"/>
    </xf>
    <xf numFmtId="194" fontId="68" fillId="0" borderId="0" xfId="62" applyNumberFormat="1" applyFont="1" applyBorder="1" applyAlignment="1">
      <alignment horizontal="center" wrapText="1"/>
    </xf>
    <xf numFmtId="194" fontId="69" fillId="0" borderId="10" xfId="62" applyNumberFormat="1" applyFont="1" applyBorder="1" applyAlignment="1">
      <alignment wrapText="1"/>
    </xf>
    <xf numFmtId="194" fontId="70" fillId="0" borderId="0" xfId="62" applyNumberFormat="1" applyFont="1" applyBorder="1" applyAlignment="1">
      <alignment wrapText="1"/>
    </xf>
    <xf numFmtId="194" fontId="71" fillId="0" borderId="0" xfId="62" applyNumberFormat="1" applyFont="1" applyAlignment="1">
      <alignment wrapText="1"/>
    </xf>
    <xf numFmtId="187" fontId="12" fillId="0" borderId="10" xfId="62" applyFont="1" applyBorder="1" applyAlignment="1">
      <alignment horizontal="center" vertical="center" wrapText="1"/>
    </xf>
    <xf numFmtId="187" fontId="12" fillId="0" borderId="0" xfId="62" applyFont="1" applyBorder="1" applyAlignment="1">
      <alignment horizontal="center" vertical="center" wrapText="1"/>
    </xf>
    <xf numFmtId="194" fontId="20" fillId="0" borderId="10" xfId="62" applyNumberFormat="1" applyFont="1" applyBorder="1" applyAlignment="1">
      <alignment wrapText="1"/>
    </xf>
    <xf numFmtId="187" fontId="20" fillId="0" borderId="10" xfId="62" applyFont="1" applyBorder="1" applyAlignment="1">
      <alignment wrapText="1"/>
    </xf>
    <xf numFmtId="192" fontId="12" fillId="0" borderId="10" xfId="62" applyNumberFormat="1" applyFont="1" applyBorder="1" applyAlignment="1">
      <alignment horizontal="center" wrapText="1"/>
    </xf>
    <xf numFmtId="187" fontId="20" fillId="0" borderId="0" xfId="62" applyFont="1" applyBorder="1" applyAlignment="1">
      <alignment wrapText="1"/>
    </xf>
    <xf numFmtId="194" fontId="12" fillId="0" borderId="10" xfId="62" applyNumberFormat="1" applyFont="1" applyBorder="1" applyAlignment="1">
      <alignment wrapText="1"/>
    </xf>
    <xf numFmtId="187" fontId="12" fillId="0" borderId="10" xfId="62" applyFont="1" applyBorder="1" applyAlignment="1">
      <alignment wrapText="1"/>
    </xf>
    <xf numFmtId="194" fontId="11" fillId="0" borderId="0" xfId="62" applyNumberFormat="1" applyFont="1" applyAlignment="1">
      <alignment wrapText="1"/>
    </xf>
    <xf numFmtId="49" fontId="63" fillId="0" borderId="10" xfId="0" applyNumberFormat="1" applyFont="1" applyBorder="1" applyAlignment="1">
      <alignment horizontal="left" wrapText="1"/>
    </xf>
    <xf numFmtId="192" fontId="20" fillId="0" borderId="10" xfId="62" applyNumberFormat="1" applyFont="1" applyBorder="1" applyAlignment="1">
      <alignment horizontal="center" wrapText="1"/>
    </xf>
    <xf numFmtId="187" fontId="12" fillId="0" borderId="0" xfId="62" applyFont="1" applyAlignment="1">
      <alignment wrapText="1"/>
    </xf>
    <xf numFmtId="187" fontId="20" fillId="0" borderId="0" xfId="62" applyFont="1" applyAlignment="1">
      <alignment wrapText="1"/>
    </xf>
    <xf numFmtId="194" fontId="12" fillId="0" borderId="11" xfId="62" applyNumberFormat="1" applyFont="1" applyBorder="1" applyAlignment="1">
      <alignment wrapText="1"/>
    </xf>
    <xf numFmtId="187" fontId="20" fillId="0" borderId="11" xfId="62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94" fontId="20" fillId="0" borderId="0" xfId="62" applyNumberFormat="1" applyFont="1" applyAlignment="1">
      <alignment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12" fillId="0" borderId="11" xfId="62" applyNumberFormat="1" applyFont="1" applyBorder="1" applyAlignment="1">
      <alignment horizontal="center" vertical="center" wrapText="1"/>
    </xf>
    <xf numFmtId="192" fontId="12" fillId="0" borderId="13" xfId="62" applyNumberFormat="1" applyFont="1" applyBorder="1" applyAlignment="1">
      <alignment horizontal="center" vertical="center"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6" fillId="0" borderId="0" xfId="62" applyFont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87" fontId="12" fillId="0" borderId="11" xfId="62" applyFont="1" applyBorder="1" applyAlignment="1">
      <alignment horizontal="center" vertical="center" wrapText="1"/>
    </xf>
    <xf numFmtId="187" fontId="1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12" fillId="0" borderId="11" xfId="62" applyNumberFormat="1" applyFont="1" applyBorder="1" applyAlignment="1">
      <alignment horizontal="center" vertical="center" wrapText="1"/>
    </xf>
    <xf numFmtId="194" fontId="1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showGridLines="0" tabSelected="1" zoomScale="75" zoomScaleNormal="75" zoomScaleSheetLayoutView="75" workbookViewId="0" topLeftCell="A1">
      <pane xSplit="1" topLeftCell="B1" activePane="topRight" state="frozen"/>
      <selection pane="topLeft" activeCell="A25" sqref="A25"/>
      <selection pane="topRight" activeCell="E3" sqref="E3:E4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4.7109375" style="78" customWidth="1"/>
    <col min="5" max="5" width="20.28125" style="78" customWidth="1"/>
    <col min="6" max="7" width="14.421875" style="70" hidden="1" customWidth="1"/>
    <col min="8" max="8" width="19.7109375" style="70" hidden="1" customWidth="1"/>
    <col min="9" max="9" width="14.421875" style="70" hidden="1" customWidth="1"/>
    <col min="10" max="10" width="22.00390625" style="73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" width="9.140625" style="1" customWidth="1"/>
    <col min="17" max="17" width="24.57421875" style="1" bestFit="1" customWidth="1"/>
    <col min="18" max="16384" width="9.140625" style="1" customWidth="1"/>
  </cols>
  <sheetData>
    <row r="1" spans="1:15" s="11" customFormat="1" ht="23.25" customHeight="1">
      <c r="A1" s="100" t="s">
        <v>152</v>
      </c>
      <c r="B1" s="100"/>
      <c r="C1" s="100"/>
      <c r="D1" s="100"/>
      <c r="E1" s="100"/>
      <c r="F1" s="66"/>
      <c r="G1" s="66"/>
      <c r="H1" s="66" t="s">
        <v>54</v>
      </c>
      <c r="I1" s="67"/>
      <c r="J1" s="68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75"/>
      <c r="E2" s="75"/>
      <c r="F2" s="69"/>
      <c r="G2" s="69"/>
      <c r="H2" s="66"/>
      <c r="I2" s="70"/>
      <c r="J2" s="68" t="s">
        <v>119</v>
      </c>
      <c r="K2" s="12"/>
      <c r="L2" s="15"/>
      <c r="M2" s="15"/>
      <c r="N2" s="15"/>
      <c r="O2" s="25"/>
    </row>
    <row r="3" spans="1:15" s="30" customFormat="1" ht="21.75" customHeight="1">
      <c r="A3" s="111"/>
      <c r="B3" s="111" t="s">
        <v>51</v>
      </c>
      <c r="C3" s="65" t="s">
        <v>27</v>
      </c>
      <c r="D3" s="113" t="s">
        <v>158</v>
      </c>
      <c r="E3" s="113" t="s">
        <v>166</v>
      </c>
      <c r="F3" s="79" t="s">
        <v>28</v>
      </c>
      <c r="G3" s="79" t="s">
        <v>29</v>
      </c>
      <c r="H3" s="109" t="s">
        <v>50</v>
      </c>
      <c r="I3" s="80"/>
      <c r="J3" s="103" t="s">
        <v>114</v>
      </c>
      <c r="K3" s="101" t="s">
        <v>58</v>
      </c>
      <c r="L3" s="29"/>
      <c r="M3" s="29"/>
      <c r="N3" s="29"/>
      <c r="O3" s="105" t="s">
        <v>28</v>
      </c>
    </row>
    <row r="4" spans="1:15" s="30" customFormat="1" ht="57.75" customHeight="1">
      <c r="A4" s="112"/>
      <c r="B4" s="112"/>
      <c r="C4" s="65"/>
      <c r="D4" s="114"/>
      <c r="E4" s="114"/>
      <c r="F4" s="79"/>
      <c r="G4" s="79"/>
      <c r="H4" s="110"/>
      <c r="I4" s="80"/>
      <c r="J4" s="104"/>
      <c r="K4" s="102"/>
      <c r="L4" s="29"/>
      <c r="M4" s="29"/>
      <c r="N4" s="29"/>
      <c r="O4" s="106"/>
    </row>
    <row r="5" spans="1:15" s="4" customFormat="1" ht="34.5" customHeight="1">
      <c r="A5" s="94" t="s">
        <v>15</v>
      </c>
      <c r="B5" s="94" t="s">
        <v>1</v>
      </c>
      <c r="C5" s="94" t="e">
        <f>C7+#REF!+C10+C15+#REF!+C18+C19+C20+C21+C22+C23+#REF!+C24+C25</f>
        <v>#REF!</v>
      </c>
      <c r="D5" s="81">
        <f>D8+D10+D15+D18+D19+D20+D21+D22+D23+D24+D25+D9</f>
        <v>1016037.4</v>
      </c>
      <c r="E5" s="81">
        <f>E7+E9+E10+E15+E18+E19+E20+E21+E22+E23+E24+E25</f>
        <v>298548.3</v>
      </c>
      <c r="F5" s="82" t="e">
        <f>F8+F10+F15+F18+F19+F20+F21+F22+F23+F24+F25+F9</f>
        <v>#REF!</v>
      </c>
      <c r="G5" s="82" t="e">
        <f>G8+G10+G15+G18+G19+G20+G21+G22+G23+G24+G25+G9</f>
        <v>#REF!</v>
      </c>
      <c r="H5" s="82" t="e">
        <f>H8+H10+H15+H18+H19+H20+H21+H22+H23+H24+H25+H9</f>
        <v>#REF!</v>
      </c>
      <c r="I5" s="82">
        <f>I8+I10+I15+I18+I19+I20+I21+I22+I23+I24+I25+I9</f>
        <v>0</v>
      </c>
      <c r="J5" s="83">
        <f>E5/D5</f>
        <v>0.29383593556693877</v>
      </c>
      <c r="K5" s="10" t="e">
        <f>K8+#REF!+K14+K17+K18+K19+K20+K21+K22+K23+K24+K34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94"/>
      <c r="B6" s="95" t="s">
        <v>30</v>
      </c>
      <c r="C6" s="94"/>
      <c r="D6" s="81"/>
      <c r="E6" s="96"/>
      <c r="F6" s="82"/>
      <c r="G6" s="82"/>
      <c r="H6" s="82"/>
      <c r="I6" s="84"/>
      <c r="J6" s="83"/>
      <c r="K6" s="17"/>
      <c r="L6" s="17"/>
      <c r="M6" s="17"/>
      <c r="N6" s="17"/>
      <c r="O6" s="26"/>
    </row>
    <row r="7" spans="1:15" s="6" customFormat="1" ht="27.75">
      <c r="A7" s="94" t="s">
        <v>0</v>
      </c>
      <c r="B7" s="94" t="s">
        <v>16</v>
      </c>
      <c r="C7" s="94" t="e">
        <f>#REF!+C8</f>
        <v>#REF!</v>
      </c>
      <c r="D7" s="81">
        <f>D8</f>
        <v>678573</v>
      </c>
      <c r="E7" s="81">
        <f>E8</f>
        <v>160586.1</v>
      </c>
      <c r="F7" s="82" t="e">
        <f>#REF!/C7</f>
        <v>#REF!</v>
      </c>
      <c r="G7" s="82" t="e">
        <f>#REF!/#REF!</f>
        <v>#REF!</v>
      </c>
      <c r="H7" s="82" t="e">
        <f>#REF!-#REF!</f>
        <v>#REF!</v>
      </c>
      <c r="I7" s="84"/>
      <c r="J7" s="83">
        <f aca="true" t="shared" si="0" ref="J7:J21">E7/D7</f>
        <v>0.23665265196227966</v>
      </c>
      <c r="K7" s="10">
        <f>K8</f>
        <v>135229.9</v>
      </c>
      <c r="L7" s="20"/>
      <c r="M7" s="20"/>
      <c r="N7" s="20"/>
      <c r="O7" s="26">
        <f>K7/D7</f>
        <v>0.1992857069173103</v>
      </c>
    </row>
    <row r="8" spans="1:15" s="5" customFormat="1" ht="27">
      <c r="A8" s="95" t="s">
        <v>2</v>
      </c>
      <c r="B8" s="97" t="s">
        <v>3</v>
      </c>
      <c r="C8" s="95">
        <v>150934</v>
      </c>
      <c r="D8" s="85">
        <v>678573</v>
      </c>
      <c r="E8" s="85">
        <v>160586.1</v>
      </c>
      <c r="F8" s="86" t="e">
        <f>#REF!/C8</f>
        <v>#REF!</v>
      </c>
      <c r="G8" s="82" t="e">
        <f>#REF!/#REF!</f>
        <v>#REF!</v>
      </c>
      <c r="H8" s="82" t="e">
        <f>#REF!-#REF!</f>
        <v>#REF!</v>
      </c>
      <c r="I8" s="84"/>
      <c r="J8" s="83">
        <f t="shared" si="0"/>
        <v>0.23665265196227966</v>
      </c>
      <c r="K8" s="18">
        <v>135229.9</v>
      </c>
      <c r="L8" s="19"/>
      <c r="M8" s="19"/>
      <c r="N8" s="19"/>
      <c r="O8" s="26">
        <f>K8/D8</f>
        <v>0.1992857069173103</v>
      </c>
    </row>
    <row r="9" spans="1:15" s="6" customFormat="1" ht="81" customHeight="1">
      <c r="A9" s="94" t="s">
        <v>134</v>
      </c>
      <c r="B9" s="94" t="s">
        <v>135</v>
      </c>
      <c r="C9" s="98">
        <v>21402</v>
      </c>
      <c r="D9" s="81">
        <v>10731</v>
      </c>
      <c r="E9" s="81">
        <v>3867</v>
      </c>
      <c r="F9" s="82"/>
      <c r="G9" s="82"/>
      <c r="H9" s="82"/>
      <c r="I9" s="84"/>
      <c r="J9" s="83">
        <f t="shared" si="0"/>
        <v>0.3603578417668437</v>
      </c>
      <c r="K9" s="10"/>
      <c r="L9" s="20"/>
      <c r="M9" s="20"/>
      <c r="N9" s="20"/>
      <c r="O9" s="26"/>
    </row>
    <row r="10" spans="1:15" s="6" customFormat="1" ht="27.75">
      <c r="A10" s="94" t="s">
        <v>136</v>
      </c>
      <c r="B10" s="94" t="s">
        <v>17</v>
      </c>
      <c r="C10" s="94">
        <f>C12+C13</f>
        <v>20752</v>
      </c>
      <c r="D10" s="81">
        <f>D12+D13+D14+D11</f>
        <v>59775.3</v>
      </c>
      <c r="E10" s="81">
        <f>E12+E13+E14+E11</f>
        <v>29400.4</v>
      </c>
      <c r="F10" s="82" t="e">
        <f>#REF!/C12</f>
        <v>#REF!</v>
      </c>
      <c r="G10" s="82" t="e">
        <f>#REF!/#REF!</f>
        <v>#REF!</v>
      </c>
      <c r="H10" s="82" t="e">
        <f>#REF!-#REF!</f>
        <v>#REF!</v>
      </c>
      <c r="I10" s="84"/>
      <c r="J10" s="83">
        <f t="shared" si="0"/>
        <v>0.4918486398228031</v>
      </c>
      <c r="K10" s="10">
        <v>16528.2</v>
      </c>
      <c r="L10" s="20"/>
      <c r="M10" s="20"/>
      <c r="N10" s="20"/>
      <c r="O10" s="26">
        <f>K10/D12</f>
        <v>0.47189721627409</v>
      </c>
    </row>
    <row r="11" spans="1:15" s="6" customFormat="1" ht="55.5">
      <c r="A11" s="95" t="s">
        <v>147</v>
      </c>
      <c r="B11" s="97" t="s">
        <v>148</v>
      </c>
      <c r="C11" s="94"/>
      <c r="D11" s="81">
        <v>21444.9</v>
      </c>
      <c r="E11" s="85">
        <v>11500.7</v>
      </c>
      <c r="F11" s="82"/>
      <c r="G11" s="82"/>
      <c r="H11" s="82"/>
      <c r="I11" s="84"/>
      <c r="J11" s="83">
        <f t="shared" si="0"/>
        <v>0.5362906798352989</v>
      </c>
      <c r="K11" s="10"/>
      <c r="L11" s="20"/>
      <c r="M11" s="20"/>
      <c r="N11" s="20"/>
      <c r="O11" s="26"/>
    </row>
    <row r="12" spans="1:15" s="5" customFormat="1" ht="42" customHeight="1">
      <c r="A12" s="95" t="s">
        <v>45</v>
      </c>
      <c r="B12" s="97" t="s">
        <v>4</v>
      </c>
      <c r="C12" s="95">
        <v>20740</v>
      </c>
      <c r="D12" s="85">
        <v>35025</v>
      </c>
      <c r="E12" s="85">
        <v>15939.7</v>
      </c>
      <c r="F12" s="86" t="e">
        <f>#REF!/C13</f>
        <v>#REF!</v>
      </c>
      <c r="G12" s="82" t="e">
        <f>#REF!/#REF!</f>
        <v>#REF!</v>
      </c>
      <c r="H12" s="82" t="e">
        <f>#REF!-#REF!</f>
        <v>#REF!</v>
      </c>
      <c r="I12" s="84"/>
      <c r="J12" s="83">
        <f t="shared" si="0"/>
        <v>0.45509493219129193</v>
      </c>
      <c r="K12" s="18">
        <v>89.3</v>
      </c>
      <c r="L12" s="19"/>
      <c r="M12" s="19"/>
      <c r="N12" s="19"/>
      <c r="O12" s="26">
        <f>K12/D13</f>
        <v>0.171368259451161</v>
      </c>
    </row>
    <row r="13" spans="1:15" s="5" customFormat="1" ht="42" customHeight="1">
      <c r="A13" s="95" t="s">
        <v>5</v>
      </c>
      <c r="B13" s="97" t="s">
        <v>6</v>
      </c>
      <c r="C13" s="95">
        <v>12</v>
      </c>
      <c r="D13" s="85">
        <v>521.1</v>
      </c>
      <c r="E13" s="85">
        <v>499.1</v>
      </c>
      <c r="F13" s="86"/>
      <c r="G13" s="82"/>
      <c r="H13" s="82"/>
      <c r="I13" s="84"/>
      <c r="J13" s="83">
        <f t="shared" si="0"/>
        <v>0.9577816158127039</v>
      </c>
      <c r="K13" s="18"/>
      <c r="L13" s="19"/>
      <c r="M13" s="19"/>
      <c r="N13" s="19"/>
      <c r="O13" s="26"/>
    </row>
    <row r="14" spans="1:15" s="5" customFormat="1" ht="54.75">
      <c r="A14" s="95" t="s">
        <v>124</v>
      </c>
      <c r="B14" s="97" t="s">
        <v>125</v>
      </c>
      <c r="C14" s="95"/>
      <c r="D14" s="85">
        <v>2784.3</v>
      </c>
      <c r="E14" s="85">
        <v>1460.9</v>
      </c>
      <c r="F14" s="86" t="e">
        <f>#REF!/C15</f>
        <v>#REF!</v>
      </c>
      <c r="G14" s="82" t="e">
        <f>#REF!/#REF!</f>
        <v>#REF!</v>
      </c>
      <c r="H14" s="82" t="e">
        <f>#REF!-#REF!</f>
        <v>#REF!</v>
      </c>
      <c r="I14" s="84"/>
      <c r="J14" s="83">
        <f t="shared" si="0"/>
        <v>0.5246920231296914</v>
      </c>
      <c r="K14" s="18">
        <f>K15+K16</f>
        <v>97818.4</v>
      </c>
      <c r="L14" s="19"/>
      <c r="M14" s="19"/>
      <c r="N14" s="19"/>
      <c r="O14" s="26">
        <f aca="true" t="shared" si="1" ref="O14:O23">K14/D15</f>
        <v>0.6690578591987042</v>
      </c>
    </row>
    <row r="15" spans="1:15" s="6" customFormat="1" ht="27.75">
      <c r="A15" s="94" t="s">
        <v>7</v>
      </c>
      <c r="B15" s="94" t="s">
        <v>18</v>
      </c>
      <c r="C15" s="94" t="e">
        <f>#REF!+#REF!+#REF!+#REF!+C17</f>
        <v>#REF!</v>
      </c>
      <c r="D15" s="81">
        <f>D16+D17</f>
        <v>146203.2</v>
      </c>
      <c r="E15" s="81">
        <f>E16+E17</f>
        <v>44605.4</v>
      </c>
      <c r="F15" s="82"/>
      <c r="G15" s="82"/>
      <c r="H15" s="82" t="e">
        <f>#REF!-#REF!</f>
        <v>#REF!</v>
      </c>
      <c r="I15" s="84"/>
      <c r="J15" s="83">
        <f t="shared" si="0"/>
        <v>0.3050918174157611</v>
      </c>
      <c r="K15" s="10">
        <v>5009.9</v>
      </c>
      <c r="L15" s="20"/>
      <c r="M15" s="20"/>
      <c r="N15" s="20"/>
      <c r="O15" s="26">
        <f t="shared" si="1"/>
        <v>0.15470293972332014</v>
      </c>
    </row>
    <row r="16" spans="1:15" s="5" customFormat="1" ht="27">
      <c r="A16" s="95" t="s">
        <v>128</v>
      </c>
      <c r="B16" s="97" t="s">
        <v>55</v>
      </c>
      <c r="C16" s="95"/>
      <c r="D16" s="85">
        <v>32384</v>
      </c>
      <c r="E16" s="85">
        <v>3539.1</v>
      </c>
      <c r="F16" s="86" t="e">
        <f>#REF!/C17</f>
        <v>#REF!</v>
      </c>
      <c r="G16" s="82" t="e">
        <f>#REF!/#REF!</f>
        <v>#REF!</v>
      </c>
      <c r="H16" s="82" t="e">
        <f>#REF!-#REF!</f>
        <v>#REF!</v>
      </c>
      <c r="I16" s="84"/>
      <c r="J16" s="83">
        <f t="shared" si="0"/>
        <v>0.10928544960474308</v>
      </c>
      <c r="K16" s="18">
        <v>92808.5</v>
      </c>
      <c r="L16" s="19"/>
      <c r="M16" s="19"/>
      <c r="N16" s="19"/>
      <c r="O16" s="26">
        <f t="shared" si="1"/>
        <v>0.8154028494313789</v>
      </c>
    </row>
    <row r="17" spans="1:15" s="5" customFormat="1" ht="38.25" customHeight="1">
      <c r="A17" s="95" t="s">
        <v>138</v>
      </c>
      <c r="B17" s="97" t="s">
        <v>8</v>
      </c>
      <c r="C17" s="95">
        <v>26019</v>
      </c>
      <c r="D17" s="85">
        <v>113819.2</v>
      </c>
      <c r="E17" s="85">
        <v>41066.3</v>
      </c>
      <c r="F17" s="86" t="e">
        <f>#REF!/C18</f>
        <v>#REF!</v>
      </c>
      <c r="G17" s="82" t="e">
        <f>#REF!/#REF!</f>
        <v>#REF!</v>
      </c>
      <c r="H17" s="82" t="e">
        <f>#REF!-#REF!</f>
        <v>#REF!</v>
      </c>
      <c r="I17" s="84"/>
      <c r="J17" s="83">
        <f t="shared" si="0"/>
        <v>0.36080292252976653</v>
      </c>
      <c r="K17" s="18">
        <v>10626.3</v>
      </c>
      <c r="L17" s="19"/>
      <c r="M17" s="19"/>
      <c r="N17" s="19"/>
      <c r="O17" s="26">
        <f t="shared" si="1"/>
        <v>0.9005338983050847</v>
      </c>
    </row>
    <row r="18" spans="1:15" s="6" customFormat="1" ht="53.25" customHeight="1">
      <c r="A18" s="94" t="s">
        <v>46</v>
      </c>
      <c r="B18" s="94" t="s">
        <v>39</v>
      </c>
      <c r="C18" s="94">
        <v>4640</v>
      </c>
      <c r="D18" s="81">
        <v>11800</v>
      </c>
      <c r="E18" s="81">
        <v>4228.7</v>
      </c>
      <c r="F18" s="82" t="e">
        <f>#REF!/C19</f>
        <v>#REF!</v>
      </c>
      <c r="G18" s="82" t="e">
        <f>#REF!/#REF!</f>
        <v>#REF!</v>
      </c>
      <c r="H18" s="82" t="e">
        <f>#REF!-#REF!</f>
        <v>#REF!</v>
      </c>
      <c r="I18" s="84"/>
      <c r="J18" s="83">
        <f t="shared" si="0"/>
        <v>0.358364406779661</v>
      </c>
      <c r="K18" s="10">
        <v>103.1</v>
      </c>
      <c r="L18" s="20"/>
      <c r="M18" s="20"/>
      <c r="N18" s="20"/>
      <c r="O18" s="26" t="e">
        <f t="shared" si="1"/>
        <v>#DIV/0!</v>
      </c>
    </row>
    <row r="19" spans="1:15" s="6" customFormat="1" ht="63" customHeight="1" hidden="1">
      <c r="A19" s="94" t="s">
        <v>47</v>
      </c>
      <c r="B19" s="94" t="s">
        <v>40</v>
      </c>
      <c r="C19" s="94" t="e">
        <f>#REF!</f>
        <v>#REF!</v>
      </c>
      <c r="D19" s="81">
        <v>0</v>
      </c>
      <c r="E19" s="81">
        <v>0</v>
      </c>
      <c r="F19" s="82" t="e">
        <f>#REF!/C20</f>
        <v>#REF!</v>
      </c>
      <c r="G19" s="82" t="e">
        <f>#REF!/#REF!</f>
        <v>#REF!</v>
      </c>
      <c r="H19" s="82" t="e">
        <f>#REF!-#REF!</f>
        <v>#REF!</v>
      </c>
      <c r="I19" s="84"/>
      <c r="J19" s="83" t="e">
        <f t="shared" si="0"/>
        <v>#DIV/0!</v>
      </c>
      <c r="K19" s="10">
        <v>22603.4</v>
      </c>
      <c r="L19" s="20"/>
      <c r="M19" s="20"/>
      <c r="N19" s="20"/>
      <c r="O19" s="26">
        <f t="shared" si="1"/>
        <v>0.332579991112916</v>
      </c>
    </row>
    <row r="20" spans="1:15" s="6" customFormat="1" ht="74.25" customHeight="1">
      <c r="A20" s="94" t="s">
        <v>9</v>
      </c>
      <c r="B20" s="94" t="s">
        <v>19</v>
      </c>
      <c r="C20" s="94" t="e">
        <f>#REF!+#REF!+#REF!+#REF!+#REF!+#REF!+#REF!+#REF!</f>
        <v>#REF!</v>
      </c>
      <c r="D20" s="81">
        <v>67963.8</v>
      </c>
      <c r="E20" s="81">
        <v>28751.5</v>
      </c>
      <c r="F20" s="82" t="e">
        <f>#REF!/C21</f>
        <v>#REF!</v>
      </c>
      <c r="G20" s="82" t="e">
        <f>#REF!/#REF!</f>
        <v>#REF!</v>
      </c>
      <c r="H20" s="82" t="e">
        <f>#REF!-#REF!</f>
        <v>#REF!</v>
      </c>
      <c r="I20" s="84"/>
      <c r="J20" s="83">
        <f t="shared" si="0"/>
        <v>0.4230413837954911</v>
      </c>
      <c r="K20" s="10">
        <v>2835.4</v>
      </c>
      <c r="L20" s="20"/>
      <c r="M20" s="20"/>
      <c r="N20" s="20"/>
      <c r="O20" s="26">
        <f t="shared" si="1"/>
        <v>0.4889463700638041</v>
      </c>
    </row>
    <row r="21" spans="1:15" s="6" customFormat="1" ht="50.25" customHeight="1">
      <c r="A21" s="94" t="s">
        <v>10</v>
      </c>
      <c r="B21" s="94" t="s">
        <v>20</v>
      </c>
      <c r="C21" s="94" t="e">
        <f>#REF!+#REF!</f>
        <v>#REF!</v>
      </c>
      <c r="D21" s="81">
        <v>5799</v>
      </c>
      <c r="E21" s="81">
        <v>12215.1</v>
      </c>
      <c r="F21" s="82" t="e">
        <f>#REF!/C22</f>
        <v>#REF!</v>
      </c>
      <c r="G21" s="82" t="e">
        <f>#REF!/#REF!</f>
        <v>#REF!</v>
      </c>
      <c r="H21" s="82" t="e">
        <f>#REF!-#REF!</f>
        <v>#REF!</v>
      </c>
      <c r="I21" s="84"/>
      <c r="J21" s="83">
        <f t="shared" si="0"/>
        <v>2.106414899120538</v>
      </c>
      <c r="K21" s="10">
        <v>22843.5</v>
      </c>
      <c r="L21" s="20"/>
      <c r="M21" s="20"/>
      <c r="N21" s="20"/>
      <c r="O21" s="26">
        <f t="shared" si="1"/>
        <v>10.521140383198233</v>
      </c>
    </row>
    <row r="22" spans="1:15" s="6" customFormat="1" ht="58.5" customHeight="1">
      <c r="A22" s="94" t="s">
        <v>23</v>
      </c>
      <c r="B22" s="94" t="s">
        <v>22</v>
      </c>
      <c r="C22" s="94" t="e">
        <f>#REF!</f>
        <v>#REF!</v>
      </c>
      <c r="D22" s="81">
        <v>2171.2</v>
      </c>
      <c r="E22" s="81">
        <v>426.4</v>
      </c>
      <c r="F22" s="82" t="e">
        <f>#REF!/C23</f>
        <v>#REF!</v>
      </c>
      <c r="G22" s="82" t="e">
        <f>#REF!/#REF!</f>
        <v>#REF!</v>
      </c>
      <c r="H22" s="82" t="e">
        <f>#REF!-#REF!</f>
        <v>#REF!</v>
      </c>
      <c r="I22" s="84"/>
      <c r="J22" s="83">
        <f>E22/D22</f>
        <v>0.19638909358879883</v>
      </c>
      <c r="K22" s="10">
        <v>21698.6</v>
      </c>
      <c r="L22" s="20"/>
      <c r="M22" s="20"/>
      <c r="N22" s="20"/>
      <c r="O22" s="26">
        <f t="shared" si="1"/>
        <v>0.7102511898293323</v>
      </c>
    </row>
    <row r="23" spans="1:15" s="6" customFormat="1" ht="58.5" customHeight="1">
      <c r="A23" s="94" t="s">
        <v>11</v>
      </c>
      <c r="B23" s="94" t="s">
        <v>21</v>
      </c>
      <c r="C23" s="94" t="e">
        <f>#REF!</f>
        <v>#REF!</v>
      </c>
      <c r="D23" s="81">
        <v>30550.6</v>
      </c>
      <c r="E23" s="81">
        <v>13373.4</v>
      </c>
      <c r="F23" s="82" t="e">
        <f>#REF!/C24</f>
        <v>#REF!</v>
      </c>
      <c r="G23" s="82" t="e">
        <f>#REF!/#REF!</f>
        <v>#REF!</v>
      </c>
      <c r="H23" s="82" t="e">
        <f>#REF!-#REF!</f>
        <v>#REF!</v>
      </c>
      <c r="I23" s="84"/>
      <c r="J23" s="83">
        <f>E23/D23</f>
        <v>0.4377459035174432</v>
      </c>
      <c r="K23" s="10">
        <v>5915.4</v>
      </c>
      <c r="L23" s="20"/>
      <c r="M23" s="20"/>
      <c r="N23" s="20"/>
      <c r="O23" s="26">
        <f t="shared" si="1"/>
        <v>2.3512997853565465</v>
      </c>
    </row>
    <row r="24" spans="1:15" s="6" customFormat="1" ht="39" customHeight="1">
      <c r="A24" s="94" t="s">
        <v>12</v>
      </c>
      <c r="B24" s="94" t="s">
        <v>24</v>
      </c>
      <c r="C24" s="94" t="e">
        <f>#REF!</f>
        <v>#REF!</v>
      </c>
      <c r="D24" s="81">
        <v>2515.8</v>
      </c>
      <c r="E24" s="81">
        <v>1104.8</v>
      </c>
      <c r="F24" s="82" t="e">
        <f>#REF!/C25</f>
        <v>#REF!</v>
      </c>
      <c r="G24" s="82" t="e">
        <f>#REF!/#REF!</f>
        <v>#REF!</v>
      </c>
      <c r="H24" s="82" t="e">
        <f>#REF!-#REF!</f>
        <v>#REF!</v>
      </c>
      <c r="I24" s="84"/>
      <c r="J24" s="83">
        <f>E24/D24</f>
        <v>0.4391446060895142</v>
      </c>
      <c r="K24" s="10">
        <v>159.5</v>
      </c>
      <c r="L24" s="20"/>
      <c r="M24" s="20"/>
      <c r="N24" s="20"/>
      <c r="O24" s="26" t="s">
        <v>56</v>
      </c>
    </row>
    <row r="25" spans="1:15" s="2" customFormat="1" ht="31.5" customHeight="1">
      <c r="A25" s="94" t="s">
        <v>13</v>
      </c>
      <c r="B25" s="94" t="s">
        <v>25</v>
      </c>
      <c r="C25" s="94" t="e">
        <f>#REF!</f>
        <v>#REF!</v>
      </c>
      <c r="D25" s="81">
        <v>-45.5</v>
      </c>
      <c r="E25" s="81">
        <v>-10.5</v>
      </c>
      <c r="F25" s="46"/>
      <c r="G25" s="46"/>
      <c r="H25" s="46"/>
      <c r="I25" s="46"/>
      <c r="J25" s="83">
        <f>E25/D25</f>
        <v>0.23076923076923078</v>
      </c>
      <c r="K25" s="46"/>
      <c r="L25" s="17"/>
      <c r="M25" s="17"/>
      <c r="N25" s="17"/>
      <c r="O25" s="47"/>
    </row>
    <row r="26" spans="1:15" s="6" customFormat="1" ht="27.75">
      <c r="A26" s="115"/>
      <c r="B26" s="116"/>
      <c r="C26" s="116"/>
      <c r="D26" s="116"/>
      <c r="E26" s="116"/>
      <c r="F26" s="116"/>
      <c r="G26" s="116"/>
      <c r="H26" s="116"/>
      <c r="I26" s="116"/>
      <c r="J26" s="117"/>
      <c r="K26" s="10">
        <f>K27</f>
        <v>188093.5</v>
      </c>
      <c r="L26" s="20"/>
      <c r="M26" s="20"/>
      <c r="N26" s="20"/>
      <c r="O26" s="26">
        <f aca="true" t="shared" si="2" ref="O26:O31">K26/D27</f>
        <v>0.11669967377560378</v>
      </c>
    </row>
    <row r="27" spans="1:15" s="5" customFormat="1" ht="27">
      <c r="A27" s="94" t="s">
        <v>14</v>
      </c>
      <c r="B27" s="94" t="s">
        <v>26</v>
      </c>
      <c r="C27" s="94">
        <f>C30+C31</f>
        <v>123706</v>
      </c>
      <c r="D27" s="81">
        <f>D28+D35+D33+D34</f>
        <v>1611774</v>
      </c>
      <c r="E27" s="81">
        <f>E28+E35+E33+E34</f>
        <v>249745.19999999998</v>
      </c>
      <c r="F27" s="82" t="e">
        <f>F28+F35+F33</f>
        <v>#REF!</v>
      </c>
      <c r="G27" s="82" t="e">
        <f>G28+G35+G33</f>
        <v>#REF!</v>
      </c>
      <c r="H27" s="82" t="e">
        <f>H28+H35+H33</f>
        <v>#REF!</v>
      </c>
      <c r="I27" s="82">
        <f>I28+I35+I33</f>
        <v>0</v>
      </c>
      <c r="J27" s="83">
        <f aca="true" t="shared" si="3" ref="J27:J32">E27/D27</f>
        <v>0.15495050794962567</v>
      </c>
      <c r="K27" s="18">
        <f>K28+K29+K30+K31</f>
        <v>188093.5</v>
      </c>
      <c r="L27" s="19"/>
      <c r="M27" s="19"/>
      <c r="N27" s="19"/>
      <c r="O27" s="26">
        <f t="shared" si="2"/>
        <v>0.11623448314900169</v>
      </c>
    </row>
    <row r="28" spans="1:15" s="5" customFormat="1" ht="87" customHeight="1">
      <c r="A28" s="94" t="s">
        <v>48</v>
      </c>
      <c r="B28" s="94" t="s">
        <v>42</v>
      </c>
      <c r="C28" s="95"/>
      <c r="D28" s="81">
        <f aca="true" t="shared" si="4" ref="D28:I28">D29+D30+D31+D32</f>
        <v>1618224.6</v>
      </c>
      <c r="E28" s="81">
        <f t="shared" si="4"/>
        <v>256033.8</v>
      </c>
      <c r="F28" s="82" t="e">
        <f t="shared" si="4"/>
        <v>#REF!</v>
      </c>
      <c r="G28" s="82" t="e">
        <f t="shared" si="4"/>
        <v>#REF!</v>
      </c>
      <c r="H28" s="82" t="e">
        <f t="shared" si="4"/>
        <v>#REF!</v>
      </c>
      <c r="I28" s="82">
        <f t="shared" si="4"/>
        <v>0</v>
      </c>
      <c r="J28" s="83">
        <f t="shared" si="3"/>
        <v>0.15821895180681345</v>
      </c>
      <c r="K28" s="18">
        <v>1158</v>
      </c>
      <c r="L28" s="19"/>
      <c r="M28" s="19"/>
      <c r="N28" s="19"/>
      <c r="O28" s="26">
        <f t="shared" si="2"/>
        <v>0.04990088770145652</v>
      </c>
    </row>
    <row r="29" spans="1:15" s="7" customFormat="1" ht="49.5" customHeight="1">
      <c r="A29" s="94" t="s">
        <v>165</v>
      </c>
      <c r="B29" s="94" t="s">
        <v>38</v>
      </c>
      <c r="C29" s="95"/>
      <c r="D29" s="81">
        <v>23206</v>
      </c>
      <c r="E29" s="81">
        <v>1934</v>
      </c>
      <c r="F29" s="86" t="e">
        <f>#REF!/C30</f>
        <v>#REF!</v>
      </c>
      <c r="G29" s="82" t="e">
        <f>#REF!/#REF!</f>
        <v>#REF!</v>
      </c>
      <c r="H29" s="82" t="e">
        <f>#REF!-#REF!</f>
        <v>#REF!</v>
      </c>
      <c r="I29" s="84"/>
      <c r="J29" s="83">
        <f t="shared" si="3"/>
        <v>0.08334051538395243</v>
      </c>
      <c r="K29" s="18">
        <v>163000.5</v>
      </c>
      <c r="L29" s="21"/>
      <c r="M29" s="21"/>
      <c r="N29" s="21"/>
      <c r="O29" s="26">
        <f t="shared" si="2"/>
        <v>0.2375824211702487</v>
      </c>
    </row>
    <row r="30" spans="1:15" s="5" customFormat="1" ht="42" customHeight="1">
      <c r="A30" s="94" t="s">
        <v>164</v>
      </c>
      <c r="B30" s="94" t="s">
        <v>44</v>
      </c>
      <c r="C30" s="95">
        <v>122101</v>
      </c>
      <c r="D30" s="81">
        <v>686079.8</v>
      </c>
      <c r="E30" s="81">
        <v>36451.4</v>
      </c>
      <c r="F30" s="86" t="e">
        <f>#REF!/C31</f>
        <v>#REF!</v>
      </c>
      <c r="G30" s="82" t="e">
        <f>#REF!/#REF!</f>
        <v>#REF!</v>
      </c>
      <c r="H30" s="82" t="e">
        <f>#REF!-#REF!</f>
        <v>#REF!</v>
      </c>
      <c r="I30" s="84"/>
      <c r="J30" s="83">
        <f t="shared" si="3"/>
        <v>0.05312997117827984</v>
      </c>
      <c r="K30" s="18">
        <v>17943</v>
      </c>
      <c r="L30" s="19"/>
      <c r="M30" s="19"/>
      <c r="N30" s="19"/>
      <c r="O30" s="26">
        <f t="shared" si="2"/>
        <v>0.01974079412055934</v>
      </c>
    </row>
    <row r="31" spans="1:15" s="5" customFormat="1" ht="42" customHeight="1">
      <c r="A31" s="94" t="s">
        <v>163</v>
      </c>
      <c r="B31" s="94" t="s">
        <v>43</v>
      </c>
      <c r="C31" s="95">
        <v>1605</v>
      </c>
      <c r="D31" s="81">
        <v>908930</v>
      </c>
      <c r="E31" s="81">
        <v>217644</v>
      </c>
      <c r="F31" s="86"/>
      <c r="G31" s="82" t="e">
        <f>#REF!/#REF!</f>
        <v>#REF!</v>
      </c>
      <c r="H31" s="82" t="e">
        <f>#REF!-#REF!</f>
        <v>#REF!</v>
      </c>
      <c r="I31" s="84"/>
      <c r="J31" s="83">
        <f t="shared" si="3"/>
        <v>0.23945078278855358</v>
      </c>
      <c r="K31" s="18">
        <v>5992</v>
      </c>
      <c r="L31" s="19"/>
      <c r="M31" s="19"/>
      <c r="N31" s="19"/>
      <c r="O31" s="26">
        <f t="shared" si="2"/>
        <v>680.9090909090909</v>
      </c>
    </row>
    <row r="32" spans="1:15" s="5" customFormat="1" ht="42" customHeight="1">
      <c r="A32" s="94" t="s">
        <v>162</v>
      </c>
      <c r="B32" s="94" t="s">
        <v>53</v>
      </c>
      <c r="C32" s="95"/>
      <c r="D32" s="81">
        <v>8.8</v>
      </c>
      <c r="E32" s="81">
        <v>4.4</v>
      </c>
      <c r="F32" s="86"/>
      <c r="G32" s="82"/>
      <c r="H32" s="82"/>
      <c r="I32" s="84"/>
      <c r="J32" s="83">
        <f t="shared" si="3"/>
        <v>0.5</v>
      </c>
      <c r="K32" s="18"/>
      <c r="L32" s="19"/>
      <c r="M32" s="19"/>
      <c r="N32" s="19"/>
      <c r="O32" s="26"/>
    </row>
    <row r="33" spans="1:15" s="5" customFormat="1" ht="48.75" customHeight="1">
      <c r="A33" s="94" t="s">
        <v>117</v>
      </c>
      <c r="B33" s="94" t="s">
        <v>116</v>
      </c>
      <c r="C33" s="95"/>
      <c r="D33" s="81">
        <v>0</v>
      </c>
      <c r="E33" s="81">
        <v>162</v>
      </c>
      <c r="F33" s="86"/>
      <c r="G33" s="82"/>
      <c r="H33" s="82"/>
      <c r="I33" s="84"/>
      <c r="J33" s="83"/>
      <c r="K33" s="18"/>
      <c r="L33" s="19"/>
      <c r="M33" s="19"/>
      <c r="N33" s="19"/>
      <c r="O33" s="26"/>
    </row>
    <row r="34" spans="1:15" s="5" customFormat="1" ht="71.25">
      <c r="A34" s="94" t="s">
        <v>132</v>
      </c>
      <c r="B34" s="99" t="s">
        <v>133</v>
      </c>
      <c r="C34" s="95"/>
      <c r="D34" s="81">
        <v>5362.5</v>
      </c>
      <c r="E34" s="81">
        <v>5362.5</v>
      </c>
      <c r="F34" s="86"/>
      <c r="G34" s="82" t="e">
        <f>#REF!/#REF!</f>
        <v>#REF!</v>
      </c>
      <c r="H34" s="82" t="e">
        <f>#REF!-#REF!</f>
        <v>#REF!</v>
      </c>
      <c r="I34" s="84"/>
      <c r="J34" s="83">
        <f>E34/D34</f>
        <v>1</v>
      </c>
      <c r="K34" s="18">
        <v>-713.4</v>
      </c>
      <c r="L34" s="19"/>
      <c r="M34" s="19"/>
      <c r="N34" s="19"/>
      <c r="O34" s="26">
        <f>K34/D35</f>
        <v>0.060390583335449624</v>
      </c>
    </row>
    <row r="35" spans="1:15" s="6" customFormat="1" ht="36.75">
      <c r="A35" s="94" t="s">
        <v>115</v>
      </c>
      <c r="B35" s="94" t="s">
        <v>41</v>
      </c>
      <c r="C35" s="95"/>
      <c r="D35" s="81">
        <v>-11813.1</v>
      </c>
      <c r="E35" s="81">
        <v>-11813.1</v>
      </c>
      <c r="F35" s="82" t="e">
        <f>F26+F5</f>
        <v>#REF!</v>
      </c>
      <c r="G35" s="82" t="e">
        <f>G26+G5</f>
        <v>#REF!</v>
      </c>
      <c r="H35" s="82" t="e">
        <f>#REF!-#REF!</f>
        <v>#REF!</v>
      </c>
      <c r="I35" s="84"/>
      <c r="J35" s="83">
        <f>E35/D35</f>
        <v>1</v>
      </c>
      <c r="K35" s="10" t="e">
        <f>K26+K5</f>
        <v>#REF!</v>
      </c>
      <c r="L35" s="20"/>
      <c r="M35" s="20"/>
      <c r="N35" s="20"/>
      <c r="O35" s="26" t="e">
        <f>K35/D36</f>
        <v>#REF!</v>
      </c>
    </row>
    <row r="36" spans="1:15" s="35" customFormat="1" ht="27.75">
      <c r="A36" s="94"/>
      <c r="B36" s="94" t="s">
        <v>49</v>
      </c>
      <c r="C36" s="94" t="e">
        <f aca="true" t="shared" si="5" ref="C36:I36">C27+C5</f>
        <v>#REF!</v>
      </c>
      <c r="D36" s="81">
        <f t="shared" si="5"/>
        <v>2627811.4</v>
      </c>
      <c r="E36" s="81">
        <f t="shared" si="5"/>
        <v>548293.5</v>
      </c>
      <c r="F36" s="82" t="e">
        <f t="shared" si="5"/>
        <v>#REF!</v>
      </c>
      <c r="G36" s="82" t="e">
        <f t="shared" si="5"/>
        <v>#REF!</v>
      </c>
      <c r="H36" s="82" t="e">
        <f t="shared" si="5"/>
        <v>#REF!</v>
      </c>
      <c r="I36" s="82">
        <f t="shared" si="5"/>
        <v>0</v>
      </c>
      <c r="J36" s="83">
        <f>E36/D36</f>
        <v>0.20865024788308628</v>
      </c>
      <c r="K36" s="32"/>
      <c r="L36" s="33"/>
      <c r="M36" s="33"/>
      <c r="N36" s="33"/>
      <c r="O36" s="34"/>
    </row>
    <row r="37" spans="1:15" s="35" customFormat="1" ht="27.75">
      <c r="A37" s="49"/>
      <c r="B37" s="49"/>
      <c r="C37" s="49"/>
      <c r="D37" s="76"/>
      <c r="E37" s="76"/>
      <c r="F37" s="71"/>
      <c r="G37" s="71"/>
      <c r="H37" s="71"/>
      <c r="I37" s="71"/>
      <c r="J37" s="83"/>
      <c r="K37" s="32"/>
      <c r="L37" s="33"/>
      <c r="M37" s="33"/>
      <c r="N37" s="33"/>
      <c r="O37" s="34"/>
    </row>
    <row r="38" spans="1:15" s="35" customFormat="1" ht="27.75">
      <c r="A38" s="49"/>
      <c r="B38" s="51" t="s">
        <v>57</v>
      </c>
      <c r="C38" s="49"/>
      <c r="D38" s="76"/>
      <c r="E38" s="76"/>
      <c r="F38" s="71"/>
      <c r="G38" s="71"/>
      <c r="H38" s="71"/>
      <c r="I38" s="71"/>
      <c r="J38" s="83"/>
      <c r="K38" s="32"/>
      <c r="L38" s="33"/>
      <c r="M38" s="33"/>
      <c r="N38" s="33"/>
      <c r="O38" s="34"/>
    </row>
    <row r="39" spans="1:15" s="35" customFormat="1" ht="27.75">
      <c r="A39" s="52" t="s">
        <v>61</v>
      </c>
      <c r="B39" s="49" t="s">
        <v>62</v>
      </c>
      <c r="C39" s="49"/>
      <c r="D39" s="81">
        <f>D40+D41+D42+D44+D46+D47+D43</f>
        <v>113016.98</v>
      </c>
      <c r="E39" s="81">
        <f>E40+E41+E42+E44+E46+E47+E43</f>
        <v>27922.309999999998</v>
      </c>
      <c r="F39" s="82"/>
      <c r="G39" s="82"/>
      <c r="H39" s="82" t="e">
        <f>#REF!-#REF!</f>
        <v>#REF!</v>
      </c>
      <c r="I39" s="84"/>
      <c r="J39" s="89">
        <f>E39/D39</f>
        <v>0.24706296345911913</v>
      </c>
      <c r="K39" s="36">
        <v>432.1</v>
      </c>
      <c r="L39" s="33"/>
      <c r="M39" s="33"/>
      <c r="N39" s="33"/>
      <c r="O39" s="34">
        <f>(K39/D40)</f>
        <v>0.22092131499565418</v>
      </c>
    </row>
    <row r="40" spans="1:15" s="35" customFormat="1" ht="86.25" customHeight="1">
      <c r="A40" s="53" t="s">
        <v>105</v>
      </c>
      <c r="B40" s="50" t="s">
        <v>139</v>
      </c>
      <c r="C40" s="49"/>
      <c r="D40" s="85">
        <v>1955.9</v>
      </c>
      <c r="E40" s="85">
        <v>564.35</v>
      </c>
      <c r="F40" s="82"/>
      <c r="G40" s="82"/>
      <c r="H40" s="82" t="e">
        <f>#REF!-#REF!</f>
        <v>#REF!</v>
      </c>
      <c r="I40" s="84"/>
      <c r="J40" s="83">
        <f aca="true" t="shared" si="6" ref="J40:J89">E40/D40</f>
        <v>0.28853724628048466</v>
      </c>
      <c r="K40" s="36">
        <v>543.4</v>
      </c>
      <c r="L40" s="33"/>
      <c r="M40" s="33"/>
      <c r="N40" s="33"/>
      <c r="O40" s="34">
        <f>(K40/D41)</f>
        <v>0.17023276213151217</v>
      </c>
    </row>
    <row r="41" spans="1:15" s="39" customFormat="1" ht="101.25" customHeight="1">
      <c r="A41" s="53" t="s">
        <v>106</v>
      </c>
      <c r="B41" s="50" t="s">
        <v>140</v>
      </c>
      <c r="C41" s="49"/>
      <c r="D41" s="85">
        <v>3192.1</v>
      </c>
      <c r="E41" s="85">
        <v>863.32</v>
      </c>
      <c r="F41" s="86"/>
      <c r="G41" s="86"/>
      <c r="H41" s="82" t="e">
        <f>#REF!-#REF!</f>
        <v>#REF!</v>
      </c>
      <c r="I41" s="90"/>
      <c r="J41" s="83">
        <f t="shared" si="6"/>
        <v>0.2704551862410326</v>
      </c>
      <c r="K41" s="37">
        <f>262.63+225.99+272.217+116.577+17470.72</f>
        <v>18348.134000000002</v>
      </c>
      <c r="L41" s="38"/>
      <c r="M41" s="38"/>
      <c r="N41" s="38"/>
      <c r="O41" s="34">
        <f>(K41/D42)</f>
        <v>0.46713989653135635</v>
      </c>
    </row>
    <row r="42" spans="1:15" s="39" customFormat="1" ht="112.5" customHeight="1">
      <c r="A42" s="53" t="s">
        <v>107</v>
      </c>
      <c r="B42" s="50" t="s">
        <v>141</v>
      </c>
      <c r="C42" s="50"/>
      <c r="D42" s="85">
        <v>39277.6</v>
      </c>
      <c r="E42" s="85">
        <v>11093.19</v>
      </c>
      <c r="F42" s="86"/>
      <c r="G42" s="86"/>
      <c r="H42" s="82" t="e">
        <f>#REF!-#REF!</f>
        <v>#REF!</v>
      </c>
      <c r="I42" s="90"/>
      <c r="J42" s="83">
        <f t="shared" si="6"/>
        <v>0.2824304438153044</v>
      </c>
      <c r="K42" s="36">
        <v>386.6</v>
      </c>
      <c r="L42" s="38"/>
      <c r="M42" s="38"/>
      <c r="N42" s="38"/>
      <c r="O42" s="34">
        <f>(K42/D44)</f>
        <v>0.02547947011138206</v>
      </c>
    </row>
    <row r="43" spans="1:15" s="39" customFormat="1" ht="60" customHeight="1">
      <c r="A43" s="53" t="s">
        <v>149</v>
      </c>
      <c r="B43" s="50" t="s">
        <v>150</v>
      </c>
      <c r="C43" s="50"/>
      <c r="D43" s="85">
        <v>0</v>
      </c>
      <c r="E43" s="85">
        <v>0</v>
      </c>
      <c r="F43" s="86"/>
      <c r="G43" s="86"/>
      <c r="H43" s="82"/>
      <c r="I43" s="90"/>
      <c r="J43" s="83"/>
      <c r="K43" s="36"/>
      <c r="L43" s="38"/>
      <c r="M43" s="38"/>
      <c r="N43" s="38"/>
      <c r="O43" s="34"/>
    </row>
    <row r="44" spans="1:15" s="39" customFormat="1" ht="66.75" customHeight="1">
      <c r="A44" s="53" t="s">
        <v>108</v>
      </c>
      <c r="B44" s="50" t="s">
        <v>142</v>
      </c>
      <c r="C44" s="50"/>
      <c r="D44" s="85">
        <v>15173</v>
      </c>
      <c r="E44" s="85">
        <v>3364.14</v>
      </c>
      <c r="F44" s="86"/>
      <c r="G44" s="86"/>
      <c r="H44" s="82"/>
      <c r="I44" s="90"/>
      <c r="J44" s="83">
        <f t="shared" si="6"/>
        <v>0.22171884268107822</v>
      </c>
      <c r="K44" s="36"/>
      <c r="L44" s="38"/>
      <c r="M44" s="38"/>
      <c r="N44" s="38"/>
      <c r="O44" s="34"/>
    </row>
    <row r="45" spans="1:15" s="39" customFormat="1" ht="48.75" customHeight="1">
      <c r="A45" s="53" t="s">
        <v>155</v>
      </c>
      <c r="B45" s="50" t="s">
        <v>156</v>
      </c>
      <c r="C45" s="50"/>
      <c r="D45" s="85">
        <v>0</v>
      </c>
      <c r="E45" s="85">
        <v>0</v>
      </c>
      <c r="F45" s="86"/>
      <c r="G45" s="86"/>
      <c r="H45" s="82"/>
      <c r="I45" s="90"/>
      <c r="J45" s="83">
        <v>0</v>
      </c>
      <c r="K45" s="36"/>
      <c r="L45" s="38"/>
      <c r="M45" s="38"/>
      <c r="N45" s="38"/>
      <c r="O45" s="34"/>
    </row>
    <row r="46" spans="1:15" s="39" customFormat="1" ht="27">
      <c r="A46" s="53" t="s">
        <v>109</v>
      </c>
      <c r="B46" s="50" t="s">
        <v>31</v>
      </c>
      <c r="C46" s="50"/>
      <c r="D46" s="85">
        <v>700</v>
      </c>
      <c r="E46" s="85">
        <v>0</v>
      </c>
      <c r="F46" s="86"/>
      <c r="G46" s="86"/>
      <c r="H46" s="82" t="e">
        <f>#REF!-#REF!</f>
        <v>#REF!</v>
      </c>
      <c r="I46" s="90"/>
      <c r="J46" s="83">
        <f t="shared" si="6"/>
        <v>0</v>
      </c>
      <c r="K46" s="36">
        <v>1008.836</v>
      </c>
      <c r="L46" s="38"/>
      <c r="M46" s="38"/>
      <c r="N46" s="38"/>
      <c r="O46" s="34">
        <f>(K46/D47)</f>
        <v>0.019136323991746335</v>
      </c>
    </row>
    <row r="47" spans="1:15" s="39" customFormat="1" ht="27">
      <c r="A47" s="53" t="s">
        <v>110</v>
      </c>
      <c r="B47" s="50" t="s">
        <v>32</v>
      </c>
      <c r="C47" s="50"/>
      <c r="D47" s="85">
        <v>52718.38</v>
      </c>
      <c r="E47" s="85">
        <v>12037.31</v>
      </c>
      <c r="F47" s="86"/>
      <c r="G47" s="86"/>
      <c r="H47" s="82"/>
      <c r="I47" s="90"/>
      <c r="J47" s="83">
        <f t="shared" si="6"/>
        <v>0.2283323197715863</v>
      </c>
      <c r="K47" s="36"/>
      <c r="L47" s="38"/>
      <c r="M47" s="38"/>
      <c r="N47" s="38"/>
      <c r="O47" s="34"/>
    </row>
    <row r="48" spans="1:15" s="39" customFormat="1" ht="36">
      <c r="A48" s="52" t="s">
        <v>63</v>
      </c>
      <c r="B48" s="49" t="s">
        <v>64</v>
      </c>
      <c r="C48" s="49"/>
      <c r="D48" s="81">
        <f>D49+D50+D51</f>
        <v>23223.27</v>
      </c>
      <c r="E48" s="81">
        <f>E49+E50+E51</f>
        <v>4806.110000000001</v>
      </c>
      <c r="F48" s="82"/>
      <c r="G48" s="82"/>
      <c r="H48" s="82" t="e">
        <f>#REF!-#REF!</f>
        <v>#REF!</v>
      </c>
      <c r="I48" s="91"/>
      <c r="J48" s="89">
        <f t="shared" si="6"/>
        <v>0.20695233703091773</v>
      </c>
      <c r="K48" s="36">
        <v>2652.6</v>
      </c>
      <c r="L48" s="38"/>
      <c r="M48" s="38"/>
      <c r="N48" s="38"/>
      <c r="O48" s="48">
        <f>(K48/D49)</f>
        <v>0.1345022034205118</v>
      </c>
    </row>
    <row r="49" spans="1:15" s="39" customFormat="1" ht="88.5" customHeight="1">
      <c r="A49" s="53" t="s">
        <v>111</v>
      </c>
      <c r="B49" s="50" t="s">
        <v>143</v>
      </c>
      <c r="C49" s="50"/>
      <c r="D49" s="85">
        <v>19721.61</v>
      </c>
      <c r="E49" s="85">
        <v>4433.77</v>
      </c>
      <c r="F49" s="86"/>
      <c r="G49" s="86"/>
      <c r="H49" s="82" t="e">
        <f>#REF!-#REF!</f>
        <v>#REF!</v>
      </c>
      <c r="I49" s="90"/>
      <c r="J49" s="83">
        <f t="shared" si="6"/>
        <v>0.22481785209219735</v>
      </c>
      <c r="K49" s="36">
        <f>6038.5+13010.4</f>
        <v>19048.9</v>
      </c>
      <c r="L49" s="38"/>
      <c r="M49" s="38"/>
      <c r="N49" s="38"/>
      <c r="O49" s="34">
        <f>(K49/D50)</f>
        <v>8.993135551610834</v>
      </c>
    </row>
    <row r="50" spans="1:15" s="39" customFormat="1" ht="27">
      <c r="A50" s="53" t="s">
        <v>112</v>
      </c>
      <c r="B50" s="50" t="s">
        <v>65</v>
      </c>
      <c r="C50" s="50"/>
      <c r="D50" s="85">
        <v>2118.16</v>
      </c>
      <c r="E50" s="85">
        <v>154.96</v>
      </c>
      <c r="F50" s="86"/>
      <c r="G50" s="86"/>
      <c r="H50" s="82"/>
      <c r="I50" s="90"/>
      <c r="J50" s="83">
        <f t="shared" si="6"/>
        <v>0.07315783510216416</v>
      </c>
      <c r="K50" s="36"/>
      <c r="L50" s="38"/>
      <c r="M50" s="38"/>
      <c r="N50" s="38"/>
      <c r="O50" s="34"/>
    </row>
    <row r="51" spans="1:15" s="35" customFormat="1" ht="62.25" customHeight="1">
      <c r="A51" s="53" t="s">
        <v>113</v>
      </c>
      <c r="B51" s="50" t="s">
        <v>66</v>
      </c>
      <c r="C51" s="50"/>
      <c r="D51" s="85">
        <v>1383.5</v>
      </c>
      <c r="E51" s="85">
        <v>217.38</v>
      </c>
      <c r="F51" s="82"/>
      <c r="G51" s="82"/>
      <c r="H51" s="82"/>
      <c r="I51" s="91"/>
      <c r="J51" s="83">
        <f t="shared" si="6"/>
        <v>0.1571232381640766</v>
      </c>
      <c r="K51" s="32"/>
      <c r="L51" s="33"/>
      <c r="M51" s="33"/>
      <c r="N51" s="33"/>
      <c r="O51" s="34"/>
    </row>
    <row r="52" spans="1:15" s="35" customFormat="1" ht="0.75" customHeight="1" hidden="1">
      <c r="A52" s="52" t="s">
        <v>67</v>
      </c>
      <c r="B52" s="49" t="s">
        <v>33</v>
      </c>
      <c r="C52" s="49"/>
      <c r="D52" s="81" t="e">
        <f>D54+D55+#REF!+D57+D58+D60+D59</f>
        <v>#REF!</v>
      </c>
      <c r="E52" s="85"/>
      <c r="F52" s="82"/>
      <c r="G52" s="82"/>
      <c r="H52" s="82"/>
      <c r="I52" s="91"/>
      <c r="J52" s="83" t="e">
        <f t="shared" si="6"/>
        <v>#REF!</v>
      </c>
      <c r="K52" s="32"/>
      <c r="L52" s="33"/>
      <c r="M52" s="33"/>
      <c r="N52" s="33"/>
      <c r="O52" s="34"/>
    </row>
    <row r="53" spans="1:15" s="35" customFormat="1" ht="30" customHeight="1">
      <c r="A53" s="52" t="s">
        <v>67</v>
      </c>
      <c r="B53" s="88" t="s">
        <v>33</v>
      </c>
      <c r="C53" s="49"/>
      <c r="D53" s="81">
        <f>D54+D55+D57+D58+D59+D60+D56</f>
        <v>440985.05</v>
      </c>
      <c r="E53" s="81">
        <f>E54+E55+E57+E58+E59+E60+E56</f>
        <v>16973.829999999998</v>
      </c>
      <c r="F53" s="82"/>
      <c r="G53" s="82"/>
      <c r="H53" s="82"/>
      <c r="I53" s="91"/>
      <c r="J53" s="89">
        <f t="shared" si="6"/>
        <v>0.03849071527481487</v>
      </c>
      <c r="K53" s="32"/>
      <c r="L53" s="33"/>
      <c r="M53" s="33"/>
      <c r="N53" s="33"/>
      <c r="O53" s="34"/>
    </row>
    <row r="54" spans="1:15" s="35" customFormat="1" ht="27.75">
      <c r="A54" s="53" t="s">
        <v>126</v>
      </c>
      <c r="B54" s="50" t="s">
        <v>127</v>
      </c>
      <c r="C54" s="49"/>
      <c r="D54" s="85">
        <v>2180.6</v>
      </c>
      <c r="E54" s="85">
        <v>651.14</v>
      </c>
      <c r="F54" s="82"/>
      <c r="G54" s="82"/>
      <c r="H54" s="82"/>
      <c r="I54" s="91"/>
      <c r="J54" s="83">
        <f t="shared" si="6"/>
        <v>0.29860588828762724</v>
      </c>
      <c r="K54" s="32"/>
      <c r="L54" s="33"/>
      <c r="M54" s="33"/>
      <c r="N54" s="33"/>
      <c r="O54" s="34"/>
    </row>
    <row r="55" spans="1:15" s="35" customFormat="1" ht="27.75">
      <c r="A55" s="53" t="s">
        <v>68</v>
      </c>
      <c r="B55" s="50" t="s">
        <v>69</v>
      </c>
      <c r="C55" s="49"/>
      <c r="D55" s="85">
        <v>736.23</v>
      </c>
      <c r="E55" s="85">
        <v>14.4</v>
      </c>
      <c r="F55" s="82"/>
      <c r="G55" s="82"/>
      <c r="H55" s="82"/>
      <c r="I55" s="91"/>
      <c r="J55" s="83">
        <f t="shared" si="6"/>
        <v>0.01955910517093843</v>
      </c>
      <c r="K55" s="32"/>
      <c r="L55" s="33"/>
      <c r="M55" s="33"/>
      <c r="N55" s="33"/>
      <c r="O55" s="34"/>
    </row>
    <row r="56" spans="1:15" s="35" customFormat="1" ht="27.75">
      <c r="A56" s="53" t="s">
        <v>153</v>
      </c>
      <c r="B56" s="50" t="s">
        <v>154</v>
      </c>
      <c r="C56" s="49"/>
      <c r="D56" s="85">
        <v>1741.41</v>
      </c>
      <c r="E56" s="85">
        <v>876.91</v>
      </c>
      <c r="F56" s="82"/>
      <c r="G56" s="82"/>
      <c r="H56" s="82"/>
      <c r="I56" s="91"/>
      <c r="J56" s="83">
        <f t="shared" si="6"/>
        <v>0.5035632045296627</v>
      </c>
      <c r="K56" s="32"/>
      <c r="L56" s="33"/>
      <c r="M56" s="33"/>
      <c r="N56" s="33"/>
      <c r="O56" s="34"/>
    </row>
    <row r="57" spans="1:15" s="35" customFormat="1" ht="27.75">
      <c r="A57" s="53" t="s">
        <v>70</v>
      </c>
      <c r="B57" s="50" t="s">
        <v>71</v>
      </c>
      <c r="C57" s="49"/>
      <c r="D57" s="85">
        <v>236346</v>
      </c>
      <c r="E57" s="85">
        <v>1600.27</v>
      </c>
      <c r="F57" s="82"/>
      <c r="G57" s="82"/>
      <c r="H57" s="82"/>
      <c r="I57" s="91"/>
      <c r="J57" s="83">
        <f t="shared" si="6"/>
        <v>0.006770878288610766</v>
      </c>
      <c r="K57" s="32"/>
      <c r="L57" s="33"/>
      <c r="M57" s="33"/>
      <c r="N57" s="33"/>
      <c r="O57" s="34"/>
    </row>
    <row r="58" spans="1:15" s="35" customFormat="1" ht="27.75">
      <c r="A58" s="53" t="s">
        <v>120</v>
      </c>
      <c r="B58" s="50" t="s">
        <v>121</v>
      </c>
      <c r="C58" s="49"/>
      <c r="D58" s="85">
        <v>162252.5</v>
      </c>
      <c r="E58" s="85">
        <v>8235.55</v>
      </c>
      <c r="F58" s="82"/>
      <c r="G58" s="82"/>
      <c r="H58" s="82"/>
      <c r="I58" s="91"/>
      <c r="J58" s="83">
        <f t="shared" si="6"/>
        <v>0.05075761544506247</v>
      </c>
      <c r="K58" s="32"/>
      <c r="L58" s="33"/>
      <c r="M58" s="33"/>
      <c r="N58" s="33"/>
      <c r="O58" s="34"/>
    </row>
    <row r="59" spans="1:15" s="35" customFormat="1" ht="27.75">
      <c r="A59" s="53" t="s">
        <v>129</v>
      </c>
      <c r="B59" s="50" t="s">
        <v>130</v>
      </c>
      <c r="C59" s="49"/>
      <c r="D59" s="85">
        <v>1870.4</v>
      </c>
      <c r="E59" s="85">
        <v>18</v>
      </c>
      <c r="F59" s="82"/>
      <c r="G59" s="82"/>
      <c r="H59" s="82"/>
      <c r="I59" s="91"/>
      <c r="J59" s="83">
        <f t="shared" si="6"/>
        <v>0.00962360992301112</v>
      </c>
      <c r="K59" s="32"/>
      <c r="L59" s="33"/>
      <c r="M59" s="33"/>
      <c r="N59" s="33"/>
      <c r="O59" s="34"/>
    </row>
    <row r="60" spans="1:15" s="39" customFormat="1" ht="36">
      <c r="A60" s="53" t="s">
        <v>72</v>
      </c>
      <c r="B60" s="50" t="s">
        <v>73</v>
      </c>
      <c r="C60" s="49"/>
      <c r="D60" s="85">
        <v>35857.91</v>
      </c>
      <c r="E60" s="85">
        <v>5577.56</v>
      </c>
      <c r="F60" s="86"/>
      <c r="G60" s="86"/>
      <c r="H60" s="82" t="e">
        <f>#REF!-#REF!</f>
        <v>#REF!</v>
      </c>
      <c r="I60" s="90"/>
      <c r="J60" s="83">
        <f t="shared" si="6"/>
        <v>0.15554615425160026</v>
      </c>
      <c r="K60" s="36">
        <f>6710.022+19785.4</f>
        <v>26495.422000000002</v>
      </c>
      <c r="L60" s="38"/>
      <c r="M60" s="38"/>
      <c r="N60" s="38"/>
      <c r="O60" s="34">
        <f>(K60/D61)</f>
        <v>0.08206082339934158</v>
      </c>
    </row>
    <row r="61" spans="1:15" s="39" customFormat="1" ht="27">
      <c r="A61" s="52" t="s">
        <v>74</v>
      </c>
      <c r="B61" s="49" t="s">
        <v>137</v>
      </c>
      <c r="C61" s="49"/>
      <c r="D61" s="81">
        <f>D62+D63+D64+D65</f>
        <v>322875.41</v>
      </c>
      <c r="E61" s="81">
        <f>E62+E63+E64+E65</f>
        <v>71409.69</v>
      </c>
      <c r="F61" s="82"/>
      <c r="G61" s="82"/>
      <c r="H61" s="82"/>
      <c r="I61" s="91"/>
      <c r="J61" s="89">
        <f t="shared" si="6"/>
        <v>0.2211679421483352</v>
      </c>
      <c r="K61" s="36"/>
      <c r="L61" s="38"/>
      <c r="M61" s="38"/>
      <c r="N61" s="38"/>
      <c r="O61" s="34"/>
    </row>
    <row r="62" spans="1:15" s="39" customFormat="1" ht="27">
      <c r="A62" s="53" t="s">
        <v>75</v>
      </c>
      <c r="B62" s="50" t="s">
        <v>76</v>
      </c>
      <c r="C62" s="49"/>
      <c r="D62" s="85">
        <v>154028.14</v>
      </c>
      <c r="E62" s="85">
        <v>18336.51</v>
      </c>
      <c r="F62" s="86"/>
      <c r="G62" s="86"/>
      <c r="H62" s="82"/>
      <c r="I62" s="90"/>
      <c r="J62" s="83">
        <f t="shared" si="6"/>
        <v>0.11904649371212297</v>
      </c>
      <c r="K62" s="36"/>
      <c r="L62" s="38"/>
      <c r="M62" s="38"/>
      <c r="N62" s="38"/>
      <c r="O62" s="34"/>
    </row>
    <row r="63" spans="1:15" s="39" customFormat="1" ht="27">
      <c r="A63" s="53" t="s">
        <v>77</v>
      </c>
      <c r="B63" s="50" t="s">
        <v>146</v>
      </c>
      <c r="C63" s="49"/>
      <c r="D63" s="85">
        <v>100837.4</v>
      </c>
      <c r="E63" s="85">
        <v>33463.6</v>
      </c>
      <c r="F63" s="86"/>
      <c r="G63" s="86"/>
      <c r="H63" s="82"/>
      <c r="I63" s="90"/>
      <c r="J63" s="83">
        <f t="shared" si="6"/>
        <v>0.331857029237168</v>
      </c>
      <c r="K63" s="36"/>
      <c r="L63" s="38"/>
      <c r="M63" s="38"/>
      <c r="N63" s="38"/>
      <c r="O63" s="34"/>
    </row>
    <row r="64" spans="1:15" s="39" customFormat="1" ht="27">
      <c r="A64" s="53" t="s">
        <v>78</v>
      </c>
      <c r="B64" s="50" t="s">
        <v>79</v>
      </c>
      <c r="C64" s="49"/>
      <c r="D64" s="85">
        <v>51642.27</v>
      </c>
      <c r="E64" s="85">
        <v>15148.45</v>
      </c>
      <c r="F64" s="86"/>
      <c r="G64" s="86"/>
      <c r="H64" s="82"/>
      <c r="I64" s="90"/>
      <c r="J64" s="83">
        <f t="shared" si="6"/>
        <v>0.29333431702363205</v>
      </c>
      <c r="K64" s="36"/>
      <c r="L64" s="38"/>
      <c r="M64" s="38"/>
      <c r="N64" s="38"/>
      <c r="O64" s="34"/>
    </row>
    <row r="65" spans="1:15" s="39" customFormat="1" ht="36">
      <c r="A65" s="53" t="s">
        <v>80</v>
      </c>
      <c r="B65" s="50" t="s">
        <v>157</v>
      </c>
      <c r="C65" s="49"/>
      <c r="D65" s="85">
        <v>16367.6</v>
      </c>
      <c r="E65" s="85">
        <v>4461.13</v>
      </c>
      <c r="F65" s="86"/>
      <c r="G65" s="86"/>
      <c r="H65" s="82" t="e">
        <f>#REF!-#REF!</f>
        <v>#REF!</v>
      </c>
      <c r="I65" s="90"/>
      <c r="J65" s="83">
        <f t="shared" si="6"/>
        <v>0.2725585913634253</v>
      </c>
      <c r="K65" s="36">
        <v>377.6</v>
      </c>
      <c r="L65" s="38"/>
      <c r="M65" s="38"/>
      <c r="N65" s="38"/>
      <c r="O65" s="34">
        <f>(K65/D66)</f>
        <v>0.04992727753536957</v>
      </c>
    </row>
    <row r="66" spans="1:15" s="39" customFormat="1" ht="21.75" customHeight="1">
      <c r="A66" s="52" t="s">
        <v>81</v>
      </c>
      <c r="B66" s="49" t="s">
        <v>34</v>
      </c>
      <c r="C66" s="49"/>
      <c r="D66" s="81">
        <f>D67+D69</f>
        <v>7563</v>
      </c>
      <c r="E66" s="81">
        <f>E67+E69</f>
        <v>104.77</v>
      </c>
      <c r="F66" s="82"/>
      <c r="G66" s="82"/>
      <c r="H66" s="82"/>
      <c r="I66" s="91"/>
      <c r="J66" s="89">
        <f t="shared" si="6"/>
        <v>0.013852968398783552</v>
      </c>
      <c r="K66" s="36"/>
      <c r="L66" s="38"/>
      <c r="M66" s="38"/>
      <c r="N66" s="38"/>
      <c r="O66" s="34"/>
    </row>
    <row r="67" spans="1:15" s="39" customFormat="1" ht="36">
      <c r="A67" s="53" t="s">
        <v>82</v>
      </c>
      <c r="B67" s="50" t="s">
        <v>144</v>
      </c>
      <c r="C67" s="50"/>
      <c r="D67" s="85">
        <v>4208</v>
      </c>
      <c r="E67" s="85">
        <v>0</v>
      </c>
      <c r="F67" s="86"/>
      <c r="G67" s="86"/>
      <c r="H67" s="82"/>
      <c r="I67" s="90"/>
      <c r="J67" s="83">
        <f t="shared" si="6"/>
        <v>0</v>
      </c>
      <c r="K67" s="36"/>
      <c r="L67" s="38"/>
      <c r="M67" s="38"/>
      <c r="N67" s="38"/>
      <c r="O67" s="34"/>
    </row>
    <row r="68" spans="1:15" s="39" customFormat="1" ht="36" hidden="1">
      <c r="A68" s="53" t="s">
        <v>83</v>
      </c>
      <c r="B68" s="50" t="s">
        <v>84</v>
      </c>
      <c r="C68" s="50"/>
      <c r="D68" s="85">
        <v>2067.7</v>
      </c>
      <c r="E68" s="85"/>
      <c r="F68" s="86"/>
      <c r="G68" s="86"/>
      <c r="H68" s="82"/>
      <c r="I68" s="90"/>
      <c r="J68" s="83">
        <f t="shared" si="6"/>
        <v>0</v>
      </c>
      <c r="K68" s="36"/>
      <c r="L68" s="38"/>
      <c r="M68" s="38"/>
      <c r="N68" s="38"/>
      <c r="O68" s="34"/>
    </row>
    <row r="69" spans="1:15" s="39" customFormat="1" ht="36">
      <c r="A69" s="53" t="s">
        <v>83</v>
      </c>
      <c r="B69" s="50" t="s">
        <v>84</v>
      </c>
      <c r="C69" s="50"/>
      <c r="D69" s="85">
        <v>3355</v>
      </c>
      <c r="E69" s="85">
        <v>104.77</v>
      </c>
      <c r="F69" s="86"/>
      <c r="G69" s="86"/>
      <c r="H69" s="82" t="e">
        <f>#REF!-#REF!</f>
        <v>#REF!</v>
      </c>
      <c r="I69" s="90"/>
      <c r="J69" s="83">
        <f t="shared" si="6"/>
        <v>0.031228017883755586</v>
      </c>
      <c r="K69" s="36">
        <f>95681.6+10558.8+9490.34+152422.62+515.7</f>
        <v>268669.06</v>
      </c>
      <c r="L69" s="38"/>
      <c r="M69" s="38"/>
      <c r="N69" s="38"/>
      <c r="O69" s="34">
        <f>(K69/D70)</f>
        <v>0.12441818019610092</v>
      </c>
    </row>
    <row r="70" spans="1:15" s="39" customFormat="1" ht="27">
      <c r="A70" s="52" t="s">
        <v>85</v>
      </c>
      <c r="B70" s="49" t="s">
        <v>35</v>
      </c>
      <c r="C70" s="49"/>
      <c r="D70" s="81">
        <f>D71+D72+D74+D75+D73</f>
        <v>2159403.55</v>
      </c>
      <c r="E70" s="81">
        <f>E71+E72+E74+E75+E73</f>
        <v>553446.03</v>
      </c>
      <c r="F70" s="82"/>
      <c r="G70" s="82"/>
      <c r="H70" s="82"/>
      <c r="I70" s="91"/>
      <c r="J70" s="89">
        <f t="shared" si="6"/>
        <v>0.2562957859358896</v>
      </c>
      <c r="K70" s="36"/>
      <c r="L70" s="38"/>
      <c r="M70" s="38"/>
      <c r="N70" s="38"/>
      <c r="O70" s="34"/>
    </row>
    <row r="71" spans="1:15" s="39" customFormat="1" ht="27">
      <c r="A71" s="53" t="s">
        <v>86</v>
      </c>
      <c r="B71" s="50" t="s">
        <v>87</v>
      </c>
      <c r="C71" s="50"/>
      <c r="D71" s="85">
        <v>668324.52</v>
      </c>
      <c r="E71" s="85">
        <v>204507.82</v>
      </c>
      <c r="F71" s="86"/>
      <c r="G71" s="86"/>
      <c r="H71" s="82"/>
      <c r="I71" s="90"/>
      <c r="J71" s="83">
        <f t="shared" si="6"/>
        <v>0.3060007733967325</v>
      </c>
      <c r="K71" s="36"/>
      <c r="L71" s="38"/>
      <c r="M71" s="38"/>
      <c r="N71" s="38"/>
      <c r="O71" s="34"/>
    </row>
    <row r="72" spans="1:15" s="39" customFormat="1" ht="27">
      <c r="A72" s="53" t="s">
        <v>88</v>
      </c>
      <c r="B72" s="50" t="s">
        <v>89</v>
      </c>
      <c r="C72" s="50"/>
      <c r="D72" s="85">
        <v>1189336.49</v>
      </c>
      <c r="E72" s="85">
        <v>260662.18</v>
      </c>
      <c r="F72" s="86"/>
      <c r="G72" s="86"/>
      <c r="H72" s="82"/>
      <c r="I72" s="90"/>
      <c r="J72" s="83">
        <f t="shared" si="6"/>
        <v>0.21916604946679136</v>
      </c>
      <c r="K72" s="36"/>
      <c r="L72" s="38"/>
      <c r="M72" s="38"/>
      <c r="N72" s="38"/>
      <c r="O72" s="34"/>
    </row>
    <row r="73" spans="1:15" s="39" customFormat="1" ht="42" customHeight="1">
      <c r="A73" s="53" t="s">
        <v>159</v>
      </c>
      <c r="B73" s="50" t="s">
        <v>160</v>
      </c>
      <c r="C73" s="50"/>
      <c r="D73" s="85">
        <v>172453.99</v>
      </c>
      <c r="E73" s="85">
        <v>59740</v>
      </c>
      <c r="F73" s="86"/>
      <c r="G73" s="86"/>
      <c r="H73" s="82"/>
      <c r="I73" s="90"/>
      <c r="J73" s="83">
        <f t="shared" si="6"/>
        <v>0.3464112369913854</v>
      </c>
      <c r="K73" s="36"/>
      <c r="L73" s="38"/>
      <c r="M73" s="38"/>
      <c r="N73" s="38"/>
      <c r="O73" s="34"/>
    </row>
    <row r="74" spans="1:15" s="39" customFormat="1" ht="36">
      <c r="A74" s="53" t="s">
        <v>90</v>
      </c>
      <c r="B74" s="50" t="s">
        <v>91</v>
      </c>
      <c r="C74" s="50"/>
      <c r="D74" s="85">
        <v>86233.18</v>
      </c>
      <c r="E74" s="85">
        <v>17616.36</v>
      </c>
      <c r="F74" s="86"/>
      <c r="G74" s="86"/>
      <c r="H74" s="82"/>
      <c r="I74" s="90"/>
      <c r="J74" s="83">
        <f t="shared" si="6"/>
        <v>0.20428749119538445</v>
      </c>
      <c r="K74" s="36"/>
      <c r="L74" s="38"/>
      <c r="M74" s="38"/>
      <c r="N74" s="38"/>
      <c r="O74" s="34"/>
    </row>
    <row r="75" spans="1:15" s="39" customFormat="1" ht="22.5" customHeight="1">
      <c r="A75" s="53" t="s">
        <v>92</v>
      </c>
      <c r="B75" s="50" t="s">
        <v>93</v>
      </c>
      <c r="C75" s="50"/>
      <c r="D75" s="85">
        <v>43055.37</v>
      </c>
      <c r="E75" s="85">
        <v>10919.67</v>
      </c>
      <c r="F75" s="86"/>
      <c r="G75" s="86"/>
      <c r="H75" s="82" t="e">
        <f>#REF!-#REF!</f>
        <v>#REF!</v>
      </c>
      <c r="I75" s="90"/>
      <c r="J75" s="83">
        <f t="shared" si="6"/>
        <v>0.2536192349525738</v>
      </c>
      <c r="K75" s="36">
        <f>18119.97+583.627</f>
        <v>18703.597</v>
      </c>
      <c r="L75" s="38"/>
      <c r="M75" s="38"/>
      <c r="N75" s="38"/>
      <c r="O75" s="34">
        <f>(K75/D76)</f>
        <v>0.18831551744639302</v>
      </c>
    </row>
    <row r="76" spans="1:15" s="39" customFormat="1" ht="27">
      <c r="A76" s="52" t="s">
        <v>94</v>
      </c>
      <c r="B76" s="49" t="s">
        <v>145</v>
      </c>
      <c r="C76" s="49"/>
      <c r="D76" s="81">
        <f>D77+D78</f>
        <v>99320.53</v>
      </c>
      <c r="E76" s="81">
        <f>E77+E78</f>
        <v>29477.72</v>
      </c>
      <c r="F76" s="82"/>
      <c r="G76" s="82"/>
      <c r="H76" s="82"/>
      <c r="I76" s="91"/>
      <c r="J76" s="89">
        <f t="shared" si="6"/>
        <v>0.29679382500274615</v>
      </c>
      <c r="K76" s="36"/>
      <c r="L76" s="38"/>
      <c r="M76" s="38"/>
      <c r="N76" s="38"/>
      <c r="O76" s="34"/>
    </row>
    <row r="77" spans="1:15" s="39" customFormat="1" ht="27">
      <c r="A77" s="53" t="s">
        <v>95</v>
      </c>
      <c r="B77" s="50" t="s">
        <v>96</v>
      </c>
      <c r="C77" s="50"/>
      <c r="D77" s="85">
        <v>86989.33</v>
      </c>
      <c r="E77" s="85">
        <v>26674.13</v>
      </c>
      <c r="F77" s="86"/>
      <c r="G77" s="86"/>
      <c r="H77" s="82"/>
      <c r="I77" s="90"/>
      <c r="J77" s="83">
        <f t="shared" si="6"/>
        <v>0.306636802467613</v>
      </c>
      <c r="K77" s="36"/>
      <c r="L77" s="38"/>
      <c r="M77" s="38"/>
      <c r="N77" s="38"/>
      <c r="O77" s="34"/>
    </row>
    <row r="78" spans="1:15" s="39" customFormat="1" ht="40.5" customHeight="1">
      <c r="A78" s="53" t="s">
        <v>97</v>
      </c>
      <c r="B78" s="50" t="s">
        <v>98</v>
      </c>
      <c r="C78" s="50"/>
      <c r="D78" s="85">
        <v>12331.2</v>
      </c>
      <c r="E78" s="85">
        <v>2803.59</v>
      </c>
      <c r="F78" s="86"/>
      <c r="G78" s="86"/>
      <c r="H78" s="82" t="e">
        <f>#REF!-#REF!</f>
        <v>#REF!</v>
      </c>
      <c r="I78" s="90"/>
      <c r="J78" s="83">
        <f t="shared" si="6"/>
        <v>0.22735743479953288</v>
      </c>
      <c r="K78" s="36">
        <f>59188.825+3200+3633.877+301.231+385.3</f>
        <v>66709.233</v>
      </c>
      <c r="L78" s="38"/>
      <c r="M78" s="38"/>
      <c r="N78" s="38"/>
      <c r="O78" s="34" t="e">
        <f>(K78/D79)</f>
        <v>#REF!</v>
      </c>
    </row>
    <row r="79" spans="1:15" s="39" customFormat="1" ht="0.75" customHeight="1">
      <c r="A79" s="52" t="s">
        <v>99</v>
      </c>
      <c r="B79" s="49" t="s">
        <v>36</v>
      </c>
      <c r="C79" s="49"/>
      <c r="D79" s="81" t="e">
        <f>#REF!+#REF!+#REF!</f>
        <v>#REF!</v>
      </c>
      <c r="E79" s="85"/>
      <c r="F79" s="86"/>
      <c r="G79" s="86"/>
      <c r="H79" s="82"/>
      <c r="I79" s="90"/>
      <c r="J79" s="83" t="e">
        <f t="shared" si="6"/>
        <v>#REF!</v>
      </c>
      <c r="K79" s="36"/>
      <c r="L79" s="38"/>
      <c r="M79" s="38"/>
      <c r="N79" s="38"/>
      <c r="O79" s="34"/>
    </row>
    <row r="80" spans="1:15" s="39" customFormat="1" ht="27">
      <c r="A80" s="54">
        <v>1000</v>
      </c>
      <c r="B80" s="49" t="s">
        <v>37</v>
      </c>
      <c r="C80" s="49"/>
      <c r="D80" s="81">
        <f>D81+D82+D83</f>
        <v>169146.59999999998</v>
      </c>
      <c r="E80" s="81">
        <f>E81+E82+E83</f>
        <v>64022.58</v>
      </c>
      <c r="F80" s="82"/>
      <c r="G80" s="82"/>
      <c r="H80" s="82"/>
      <c r="I80" s="91"/>
      <c r="J80" s="89">
        <f t="shared" si="6"/>
        <v>0.3785034993313493</v>
      </c>
      <c r="K80" s="36"/>
      <c r="L80" s="38"/>
      <c r="M80" s="38"/>
      <c r="N80" s="38"/>
      <c r="O80" s="34"/>
    </row>
    <row r="81" spans="1:15" s="39" customFormat="1" ht="27">
      <c r="A81" s="55">
        <v>1001</v>
      </c>
      <c r="B81" s="50" t="s">
        <v>100</v>
      </c>
      <c r="C81" s="50"/>
      <c r="D81" s="85">
        <v>6190.8</v>
      </c>
      <c r="E81" s="85">
        <v>1999.4</v>
      </c>
      <c r="F81" s="86"/>
      <c r="G81" s="86"/>
      <c r="H81" s="82"/>
      <c r="I81" s="90"/>
      <c r="J81" s="83">
        <f t="shared" si="6"/>
        <v>0.3229631065451961</v>
      </c>
      <c r="K81" s="36"/>
      <c r="L81" s="38"/>
      <c r="M81" s="38"/>
      <c r="N81" s="38"/>
      <c r="O81" s="34"/>
    </row>
    <row r="82" spans="1:15" s="39" customFormat="1" ht="27">
      <c r="A82" s="55">
        <v>1003</v>
      </c>
      <c r="B82" s="50" t="s">
        <v>101</v>
      </c>
      <c r="C82" s="50"/>
      <c r="D82" s="85">
        <v>152927.9</v>
      </c>
      <c r="E82" s="85">
        <v>59922.74</v>
      </c>
      <c r="F82" s="86"/>
      <c r="G82" s="86"/>
      <c r="H82" s="82"/>
      <c r="I82" s="90"/>
      <c r="J82" s="83">
        <f t="shared" si="6"/>
        <v>0.391836545195481</v>
      </c>
      <c r="K82" s="36"/>
      <c r="L82" s="38"/>
      <c r="M82" s="38"/>
      <c r="N82" s="38"/>
      <c r="O82" s="34"/>
    </row>
    <row r="83" spans="1:15" s="39" customFormat="1" ht="36">
      <c r="A83" s="55">
        <v>1006</v>
      </c>
      <c r="B83" s="50" t="s">
        <v>102</v>
      </c>
      <c r="C83" s="50"/>
      <c r="D83" s="85">
        <v>10027.9</v>
      </c>
      <c r="E83" s="85">
        <v>2100.44</v>
      </c>
      <c r="F83" s="86"/>
      <c r="G83" s="86"/>
      <c r="H83" s="82" t="e">
        <f>#REF!-#REF!</f>
        <v>#REF!</v>
      </c>
      <c r="I83" s="90"/>
      <c r="J83" s="83">
        <f t="shared" si="6"/>
        <v>0.20945960769453226</v>
      </c>
      <c r="K83" s="36"/>
      <c r="L83" s="38"/>
      <c r="M83" s="38"/>
      <c r="N83" s="38"/>
      <c r="O83" s="34"/>
    </row>
    <row r="84" spans="1:15" s="39" customFormat="1" ht="27">
      <c r="A84" s="54">
        <v>1100</v>
      </c>
      <c r="B84" s="49" t="s">
        <v>59</v>
      </c>
      <c r="C84" s="49"/>
      <c r="D84" s="81">
        <f>D85+D86</f>
        <v>87946.44</v>
      </c>
      <c r="E84" s="81">
        <f>E85+E86</f>
        <v>8993.96</v>
      </c>
      <c r="F84" s="82"/>
      <c r="G84" s="82"/>
      <c r="H84" s="82"/>
      <c r="I84" s="91"/>
      <c r="J84" s="89">
        <f t="shared" si="6"/>
        <v>0.10226633391868958</v>
      </c>
      <c r="K84" s="36"/>
      <c r="L84" s="38"/>
      <c r="M84" s="38"/>
      <c r="N84" s="38"/>
      <c r="O84" s="34"/>
    </row>
    <row r="85" spans="1:15" s="39" customFormat="1" ht="27">
      <c r="A85" s="55">
        <v>1102</v>
      </c>
      <c r="B85" s="50" t="s">
        <v>103</v>
      </c>
      <c r="C85" s="49"/>
      <c r="D85" s="85">
        <v>71740.24</v>
      </c>
      <c r="E85" s="85">
        <v>4554.53</v>
      </c>
      <c r="F85" s="86"/>
      <c r="G85" s="86"/>
      <c r="H85" s="82"/>
      <c r="I85" s="90"/>
      <c r="J85" s="83">
        <f t="shared" si="6"/>
        <v>0.06348640595570909</v>
      </c>
      <c r="K85" s="36"/>
      <c r="L85" s="38"/>
      <c r="M85" s="38"/>
      <c r="N85" s="38"/>
      <c r="O85" s="34"/>
    </row>
    <row r="86" spans="1:15" s="39" customFormat="1" ht="27">
      <c r="A86" s="55">
        <v>1103</v>
      </c>
      <c r="B86" s="50" t="s">
        <v>161</v>
      </c>
      <c r="C86" s="49"/>
      <c r="D86" s="85">
        <v>16206.2</v>
      </c>
      <c r="E86" s="85">
        <v>4439.43</v>
      </c>
      <c r="F86" s="86"/>
      <c r="G86" s="86"/>
      <c r="H86" s="82"/>
      <c r="I86" s="90"/>
      <c r="J86" s="83">
        <f t="shared" si="6"/>
        <v>0.2739340499315077</v>
      </c>
      <c r="K86" s="36"/>
      <c r="L86" s="38"/>
      <c r="M86" s="38"/>
      <c r="N86" s="38"/>
      <c r="O86" s="34"/>
    </row>
    <row r="87" spans="1:15" s="39" customFormat="1" ht="32.25" customHeight="1">
      <c r="A87" s="54">
        <v>1200</v>
      </c>
      <c r="B87" s="49" t="s">
        <v>60</v>
      </c>
      <c r="C87" s="49"/>
      <c r="D87" s="81">
        <f>D88</f>
        <v>1956</v>
      </c>
      <c r="E87" s="81">
        <f>E88</f>
        <v>533.45</v>
      </c>
      <c r="F87" s="86"/>
      <c r="G87" s="86"/>
      <c r="H87" s="82"/>
      <c r="I87" s="90"/>
      <c r="J87" s="89">
        <f t="shared" si="6"/>
        <v>0.27272494887525567</v>
      </c>
      <c r="K87" s="36"/>
      <c r="L87" s="38"/>
      <c r="M87" s="38"/>
      <c r="N87" s="38"/>
      <c r="O87" s="34"/>
    </row>
    <row r="88" spans="1:15" s="35" customFormat="1" ht="41.25" customHeight="1">
      <c r="A88" s="55">
        <v>1202</v>
      </c>
      <c r="B88" s="56" t="s">
        <v>104</v>
      </c>
      <c r="C88" s="57"/>
      <c r="D88" s="92">
        <v>1956</v>
      </c>
      <c r="E88" s="92">
        <v>533.45</v>
      </c>
      <c r="F88" s="93"/>
      <c r="G88" s="93"/>
      <c r="H88" s="93"/>
      <c r="I88" s="91"/>
      <c r="J88" s="83">
        <f t="shared" si="6"/>
        <v>0.27272494887525567</v>
      </c>
      <c r="K88" s="32"/>
      <c r="L88" s="33"/>
      <c r="M88" s="33"/>
      <c r="N88" s="33"/>
      <c r="O88" s="34"/>
    </row>
    <row r="89" spans="1:16" s="9" customFormat="1" ht="38.25" customHeight="1">
      <c r="A89" s="50"/>
      <c r="B89" s="49" t="s">
        <v>52</v>
      </c>
      <c r="C89" s="50"/>
      <c r="D89" s="81">
        <f>D87+D84+D80+D76+D70+D66+D61+D53+D48+D39</f>
        <v>3425436.8299999996</v>
      </c>
      <c r="E89" s="81">
        <f>E87+E84+E80+E76+E70+E66+E61+E53+E48+E39</f>
        <v>777690.45</v>
      </c>
      <c r="F89" s="18"/>
      <c r="G89" s="18"/>
      <c r="H89" s="10"/>
      <c r="I89" s="18"/>
      <c r="J89" s="89">
        <f t="shared" si="6"/>
        <v>0.22703394883507458</v>
      </c>
      <c r="K89" s="31"/>
      <c r="L89" s="38"/>
      <c r="M89" s="38"/>
      <c r="N89" s="38"/>
      <c r="O89" s="40"/>
      <c r="P89" s="41"/>
    </row>
    <row r="90" spans="1:16" s="3" customFormat="1" ht="25.5" customHeight="1">
      <c r="A90" s="58"/>
      <c r="B90" s="59"/>
      <c r="C90" s="58"/>
      <c r="D90" s="77"/>
      <c r="E90" s="78"/>
      <c r="F90" s="107"/>
      <c r="G90" s="107"/>
      <c r="H90" s="107"/>
      <c r="I90" s="72"/>
      <c r="J90" s="73"/>
      <c r="K90" s="43"/>
      <c r="L90" s="44"/>
      <c r="M90" s="44"/>
      <c r="N90" s="44"/>
      <c r="O90" s="42"/>
      <c r="P90" s="45"/>
    </row>
    <row r="91" spans="1:16" s="5" customFormat="1" ht="27">
      <c r="A91" s="108" t="s">
        <v>122</v>
      </c>
      <c r="B91" s="108"/>
      <c r="C91" s="60"/>
      <c r="D91" s="87" t="s">
        <v>123</v>
      </c>
      <c r="E91" s="77"/>
      <c r="F91" s="67"/>
      <c r="G91" s="67"/>
      <c r="H91" s="74"/>
      <c r="I91" s="70"/>
      <c r="J91" s="68"/>
      <c r="K91" s="31"/>
      <c r="L91" s="38"/>
      <c r="M91" s="38"/>
      <c r="N91" s="38"/>
      <c r="O91" s="40"/>
      <c r="P91" s="39"/>
    </row>
    <row r="92" spans="1:15" s="3" customFormat="1" ht="37.5" customHeight="1">
      <c r="A92" s="61"/>
      <c r="B92" s="62"/>
      <c r="C92" s="61"/>
      <c r="D92" s="77"/>
      <c r="E92" s="78"/>
      <c r="F92" s="107"/>
      <c r="G92" s="107"/>
      <c r="H92" s="107"/>
      <c r="I92" s="72"/>
      <c r="J92" s="73"/>
      <c r="K92" s="22"/>
      <c r="L92" s="22"/>
      <c r="M92" s="22"/>
      <c r="N92" s="22"/>
      <c r="O92" s="27"/>
    </row>
    <row r="93" ht="30.75">
      <c r="A93" s="60" t="s">
        <v>151</v>
      </c>
    </row>
    <row r="94" ht="20.25">
      <c r="A94" s="60" t="s">
        <v>118</v>
      </c>
    </row>
    <row r="95" ht="20.25">
      <c r="A95" s="60" t="s">
        <v>131</v>
      </c>
    </row>
  </sheetData>
  <sheetProtection/>
  <mergeCells count="13">
    <mergeCell ref="A26:J26"/>
    <mergeCell ref="A3:A4"/>
    <mergeCell ref="D3:D4"/>
    <mergeCell ref="A1:E1"/>
    <mergeCell ref="K3:K4"/>
    <mergeCell ref="J3:J4"/>
    <mergeCell ref="O3:O4"/>
    <mergeCell ref="F92:H92"/>
    <mergeCell ref="A91:B91"/>
    <mergeCell ref="F90:H90"/>
    <mergeCell ref="H3:H4"/>
    <mergeCell ref="B3:B4"/>
    <mergeCell ref="E3:E4"/>
  </mergeCells>
  <printOptions/>
  <pageMargins left="0.984251968503937" right="0.5905511811023623" top="0.1968503937007874" bottom="0.1968503937007874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2017-02-14T05:17:27Z</cp:lastPrinted>
  <dcterms:created xsi:type="dcterms:W3CDTF">1996-10-08T23:32:33Z</dcterms:created>
  <dcterms:modified xsi:type="dcterms:W3CDTF">2017-05-04T11:29:18Z</dcterms:modified>
  <cp:category/>
  <cp:version/>
  <cp:contentType/>
  <cp:contentStatus/>
</cp:coreProperties>
</file>