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<sst xmlns="http://schemas.openxmlformats.org/spreadsheetml/2006/main" count="169" uniqueCount="164">
  <si>
    <t>182 1 01 00000 00 0000 000</t>
  </si>
  <si>
    <t xml:space="preserve">ДОХОДЫ </t>
  </si>
  <si>
    <t>182 1 01 02000 01 0000 110</t>
  </si>
  <si>
    <t xml:space="preserve">     Налог на доходы физических лиц</t>
  </si>
  <si>
    <t xml:space="preserve">   Единый налог на вмененный доход для отдельных видов деятельности </t>
  </si>
  <si>
    <t>182 1 05 03000 01 0000 110</t>
  </si>
  <si>
    <t xml:space="preserve">   Единый сельскохозяйственный налог</t>
  </si>
  <si>
    <t>182 1 06 00000 00 0000 000</t>
  </si>
  <si>
    <t xml:space="preserve">   Земельный налог 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</si>
  <si>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</si>
  <si>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</si>
  <si>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</si>
  <si>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</si>
  <si>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</si>
  <si>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000 2 00 00000 00 0000 000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</si>
  <si>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</si>
  <si>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</si>
  <si>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</si>
  <si>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</si>
  <si>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</si>
  <si>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</si>
  <si>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</si>
  <si>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ОКАЗАНИЯ ПЛАТНЫХ УСЛУГ И КОМПЕНСАЦИИИ ЗАТРАТ ГОСУДАРСТВА</t>
  </si>
  <si>
    <t>000 1 13 00000 00 0000 000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</si>
  <si>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</si>
  <si>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</si>
  <si>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</si>
  <si>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ПЛАН    </t>
  </si>
  <si>
    <t>% исполнения</t>
  </si>
  <si>
    <t>Удельный вес (%)</t>
  </si>
  <si>
    <t>000 2 02 02000 00 0000 151</t>
  </si>
  <si>
    <t>000 2 02 04000 00 0000 151</t>
  </si>
  <si>
    <t>в том числе:</t>
  </si>
  <si>
    <t>Резервные фонды</t>
  </si>
  <si>
    <t>Другие общегосударственные вопросы</t>
  </si>
  <si>
    <t>Национальная экономика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</si>
  <si>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</si>
  <si>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</si>
  <si>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</si>
  <si>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</si>
  <si>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>Дотации от других бюджетов бюджетной системы РФ</t>
  </si>
  <si>
    <t>000 2 02 01000 00 0000 151</t>
  </si>
  <si>
    <t>ГОСУДАРСТВЕННАЯ ПОШЛИНА, СБОРЫ</t>
  </si>
  <si>
    <t>ЗАДОЛЖЕННОСТЬ ПО ОТМЕНЕННЫМ НАЛОГАМ, СБОРАМ И ИНЫМ ОБЯЗАТЕЛЬНЫМ ПЛАТЕЖАМ</t>
  </si>
  <si>
    <t>ВОЗВРАТ СУБСИДИЙ И СУБВЕНЦИЙ ПРОШЛЫХ ЛЕТ</t>
  </si>
  <si>
    <t>Безвозмездные поступления от других бюджетов бюджетной системы РФ, кроме бюджетов гос. внебюджетных фондов</t>
  </si>
  <si>
    <t>Субвенции от других бюджетов бюджетной системы РФ</t>
  </si>
  <si>
    <t>Субсидии от других бюджетов бюджетной системы РФ</t>
  </si>
  <si>
    <t>182 1 05 02000 02 0000 110</t>
  </si>
  <si>
    <t>000 1 08 00000 00 0000 000</t>
  </si>
  <si>
    <t>000 1 09 00000 00 0000 000</t>
  </si>
  <si>
    <t>000 2 02 00000 00 0000 000</t>
  </si>
  <si>
    <t>ВСЕГО ДОХОДОВ:</t>
  </si>
  <si>
    <t>отклонения (+,-)</t>
  </si>
  <si>
    <t>наименование</t>
  </si>
  <si>
    <t>ВСЕГО РАСХОДОВ:</t>
  </si>
  <si>
    <t xml:space="preserve">Прочие межбюджетные трансферты, передаваемые бюджетам </t>
  </si>
  <si>
    <t>тыс. руб.</t>
  </si>
  <si>
    <t>Налог на имущество физических лиц</t>
  </si>
  <si>
    <t>св.100%</t>
  </si>
  <si>
    <t>Расходы</t>
  </si>
  <si>
    <t>Исполненено по состоянию на 01.07.  2010г.</t>
  </si>
  <si>
    <t>000 2 02 03000 00 0000 151</t>
  </si>
  <si>
    <t>Физическая культура и спорт</t>
  </si>
  <si>
    <t>Средства массовой информации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</si>
  <si>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</si>
  <si>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</si>
  <si>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</si>
  <si>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</si>
  <si>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</si>
  <si>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</si>
  <si>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</si>
  <si>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0406</t>
  </si>
  <si>
    <t>Водное хозяйство</t>
  </si>
  <si>
    <t>0408</t>
  </si>
  <si>
    <t>Транспорт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</si>
  <si>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</si>
  <si>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</si>
  <si>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</si>
  <si>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</si>
  <si>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</si>
  <si>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</si>
  <si>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0503</t>
  </si>
  <si>
    <t>Благоустройство</t>
  </si>
  <si>
    <t>0505</t>
  </si>
  <si>
    <t>0600</t>
  </si>
  <si>
    <t>0602</t>
  </si>
  <si>
    <t>0603</t>
  </si>
  <si>
    <t>Охрана объектов растительного и животного мира и среды их обитания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</si>
  <si>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</si>
  <si>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</si>
  <si>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</si>
  <si>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</si>
  <si>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</si>
  <si>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</si>
  <si>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</si>
  <si>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</si>
  <si>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</si>
  <si>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</si>
  <si>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</si>
  <si>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</si>
  <si>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</si>
  <si>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</si>
  <si>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</si>
  <si>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</si>
  <si>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</si>
  <si>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</si>
  <si>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</si>
  <si>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</si>
  <si>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0102</t>
  </si>
  <si>
    <t>0103</t>
  </si>
  <si>
    <t>0104</t>
  </si>
  <si>
    <t>0106</t>
  </si>
  <si>
    <t>0111</t>
  </si>
  <si>
    <t>0113</t>
  </si>
  <si>
    <t>0309</t>
  </si>
  <si>
    <t>0310</t>
  </si>
  <si>
    <t>0314</t>
  </si>
  <si>
    <t xml:space="preserve">% исполнения  </t>
  </si>
  <si>
    <t>000 2 19 00000 00 0000 000</t>
  </si>
  <si>
    <t>Прочие безвозмездные поступления в бюджеты городских округов</t>
  </si>
  <si>
    <t>000 2 07 04000 00 0000 180</t>
  </si>
  <si>
    <t>Тел.: 8-343-68-5-46-38</t>
  </si>
  <si>
    <t>тысяч рублей</t>
  </si>
  <si>
    <t>0409</t>
  </si>
  <si>
    <t>Дорожное хозяйство (дорожные фонды)</t>
  </si>
  <si>
    <t xml:space="preserve">Начальник финансового управления                                                   </t>
  </si>
  <si>
    <t>О.В.Мосунова</t>
  </si>
  <si>
    <t>182 1 05 04010 02 0000 110</t>
  </si>
  <si>
    <t>Налог, взимаемый в связи с применением патентной системы налогообложения</t>
  </si>
  <si>
    <t>0405</t>
  </si>
  <si>
    <t>Сельское хозяйство и рыболовство</t>
  </si>
  <si>
    <t>182 1 06 01020 04 0000 110</t>
  </si>
  <si>
    <t>0410</t>
  </si>
  <si>
    <t>Связь и информатика</t>
  </si>
  <si>
    <t>Тел.: 8-343-68-5-24-30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</si>
  <si>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</si>
  <si>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</si>
  <si>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000 1 03 00000 00 0000 110 </t>
  </si>
  <si>
    <t>НАЛОГИ НА ТОВАРЫ (РАБОТЫ,УСЛУГИ), РЕАЛИЗУЕМЫЕ НА ТЕРРИТОРИИ РОССИЙСКОЙ ФЕДЕРАЦИИ</t>
  </si>
  <si>
    <t>000 1 05 00000 00 0000 000</t>
  </si>
  <si>
    <t>Жилищно-коммунальное  хозяйство</t>
  </si>
  <si>
    <t>182 1 06 06000 00 0000 110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</si>
  <si>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</si>
  <si>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</si>
  <si>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</si>
  <si>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финансовых,налоговых,таможенных и органов финансового надзора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</si>
  <si>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</si>
  <si>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</si>
  <si>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Культура, кинематография</t>
  </si>
  <si>
    <t>Коммунальное хозяйство</t>
  </si>
  <si>
    <t>План на 2016 год</t>
  </si>
  <si>
    <t>182 1 05 01000 01 0000 110</t>
  </si>
  <si>
    <t>Единый налог, взимаемый в связи с применением упрощенной системы налогообложения</t>
  </si>
  <si>
    <t>0105</t>
  </si>
  <si>
    <t>Судебная система</t>
  </si>
  <si>
    <t>Исполнители:  Н.Н. Конева,          Т.Н. Кислова</t>
  </si>
  <si>
    <t xml:space="preserve">               Исполнение бюджета городского округа Верхняя Пышма                                                                                      </t>
  </si>
  <si>
    <t>0407</t>
  </si>
  <si>
    <t>Лесное хозяйство</t>
  </si>
  <si>
    <t>0107</t>
  </si>
  <si>
    <t>Обеспечение проведения выборов и референдумов</t>
  </si>
  <si>
    <t>Другие вопросы в области жилищно-коммунального хозяйства</t>
  </si>
  <si>
    <t>Исполнено на 01.01.2017г.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</si>
</sst>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_(* #,##0.0_);_(* \(#,##0.0\);_(* &quot;-&quot;??_);_(@_)"/>
    <numFmt numFmtId="194" formatCode="#,##0.0_р_."/>
    <numFmt numFmtId="195" formatCode="#,##0.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2" fontId="8" fillId="0" borderId="0" xfId="0" applyNumberFormat="1" applyFont="1" applyAlignment="1">
      <alignment/>
    </xf>
    <xf numFmtId="187" fontId="13" fillId="0" borderId="10" xfId="62" applyFont="1" applyBorder="1" applyAlignment="1">
      <alignment wrapText="1"/>
    </xf>
    <xf numFmtId="0" fontId="10" fillId="0" borderId="0" xfId="0" applyFont="1" applyBorder="1" applyAlignment="1">
      <alignment/>
    </xf>
    <xf numFmtId="187" fontId="12" fillId="0" borderId="0" xfId="62" applyFont="1" applyBorder="1" applyAlignment="1">
      <alignment horizontal="center" wrapText="1"/>
    </xf>
    <xf numFmtId="187" fontId="10" fillId="0" borderId="0" xfId="62" applyFont="1" applyBorder="1" applyAlignment="1">
      <alignment/>
    </xf>
    <xf numFmtId="187" fontId="11" fillId="0" borderId="0" xfId="62" applyFont="1" applyAlignment="1">
      <alignment wrapText="1"/>
    </xf>
    <xf numFmtId="187" fontId="10" fillId="0" borderId="0" xfId="62" applyFont="1" applyAlignment="1">
      <alignment/>
    </xf>
    <xf numFmtId="187" fontId="5" fillId="0" borderId="0" xfId="62" applyFont="1" applyAlignment="1">
      <alignment/>
    </xf>
    <xf numFmtId="187" fontId="4" fillId="0" borderId="0" xfId="62" applyFont="1" applyAlignment="1">
      <alignment/>
    </xf>
    <xf numFmtId="187" fontId="11" fillId="0" borderId="10" xfId="62" applyFont="1" applyBorder="1" applyAlignment="1">
      <alignment wrapText="1"/>
    </xf>
    <xf numFmtId="187" fontId="8" fillId="0" borderId="0" xfId="62" applyFont="1" applyAlignment="1">
      <alignment/>
    </xf>
    <xf numFmtId="187" fontId="9" fillId="0" borderId="0" xfId="62" applyFont="1" applyAlignment="1">
      <alignment/>
    </xf>
    <xf numFmtId="187" fontId="8" fillId="0" borderId="0" xfId="62" applyFont="1" applyAlignment="1">
      <alignment wrapText="1"/>
    </xf>
    <xf numFmtId="187" fontId="7" fillId="0" borderId="0" xfId="62" applyFont="1" applyAlignment="1">
      <alignment/>
    </xf>
    <xf numFmtId="187" fontId="3" fillId="0" borderId="0" xfId="62" applyFont="1" applyAlignment="1">
      <alignment/>
    </xf>
    <xf numFmtId="192" fontId="11" fillId="0" borderId="0" xfId="62" applyNumberFormat="1" applyFont="1" applyBorder="1" applyAlignment="1">
      <alignment wrapText="1"/>
    </xf>
    <xf numFmtId="192" fontId="12" fillId="0" borderId="0" xfId="62" applyNumberFormat="1" applyFont="1" applyBorder="1" applyAlignment="1">
      <alignment horizontal="center" wrapText="1"/>
    </xf>
    <xf numFmtId="192" fontId="13" fillId="0" borderId="10" xfId="62" applyNumberFormat="1" applyFont="1" applyBorder="1" applyAlignment="1">
      <alignment wrapText="1"/>
    </xf>
    <xf numFmtId="192" fontId="11" fillId="0" borderId="0" xfId="62" applyNumberFormat="1" applyFont="1" applyAlignment="1">
      <alignment horizontal="center" wrapText="1"/>
    </xf>
    <xf numFmtId="192" fontId="11" fillId="0" borderId="0" xfId="62" applyNumberFormat="1" applyFont="1" applyAlignment="1">
      <alignment wrapText="1"/>
    </xf>
    <xf numFmtId="187" fontId="6" fillId="0" borderId="0" xfId="6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7" fontId="14" fillId="0" borderId="0" xfId="62" applyFont="1" applyBorder="1" applyAlignment="1">
      <alignment wrapText="1"/>
    </xf>
    <xf numFmtId="187" fontId="14" fillId="0" borderId="10" xfId="62" applyFont="1" applyBorder="1" applyAlignment="1">
      <alignment wrapText="1"/>
    </xf>
    <xf numFmtId="187" fontId="16" fillId="0" borderId="0" xfId="62" applyFont="1" applyAlignment="1">
      <alignment/>
    </xf>
    <xf numFmtId="192" fontId="14" fillId="0" borderId="10" xfId="62" applyNumberFormat="1" applyFont="1" applyBorder="1" applyAlignment="1">
      <alignment wrapText="1"/>
    </xf>
    <xf numFmtId="0" fontId="16" fillId="0" borderId="0" xfId="0" applyFont="1" applyAlignment="1">
      <alignment/>
    </xf>
    <xf numFmtId="187" fontId="15" fillId="0" borderId="10" xfId="62" applyFont="1" applyBorder="1" applyAlignment="1">
      <alignment wrapText="1"/>
    </xf>
    <xf numFmtId="193" fontId="15" fillId="0" borderId="10" xfId="62" applyNumberFormat="1" applyFont="1" applyBorder="1" applyAlignment="1">
      <alignment wrapText="1"/>
    </xf>
    <xf numFmtId="187" fontId="17" fillId="0" borderId="0" xfId="62" applyFont="1" applyAlignment="1">
      <alignment/>
    </xf>
    <xf numFmtId="0" fontId="17" fillId="0" borderId="0" xfId="0" applyFont="1" applyAlignment="1">
      <alignment/>
    </xf>
    <xf numFmtId="192" fontId="14" fillId="0" borderId="0" xfId="62" applyNumberFormat="1" applyFont="1" applyBorder="1" applyAlignment="1">
      <alignment wrapText="1"/>
    </xf>
    <xf numFmtId="2" fontId="17" fillId="0" borderId="0" xfId="0" applyNumberFormat="1" applyFont="1" applyAlignment="1">
      <alignment/>
    </xf>
    <xf numFmtId="192" fontId="15" fillId="0" borderId="0" xfId="62" applyNumberFormat="1" applyFont="1" applyAlignment="1">
      <alignment horizontal="center" wrapText="1"/>
    </xf>
    <xf numFmtId="187" fontId="18" fillId="0" borderId="0" xfId="62" applyFont="1" applyAlignment="1">
      <alignment/>
    </xf>
    <xf numFmtId="187" fontId="19" fillId="0" borderId="0" xfId="62" applyFont="1" applyAlignment="1">
      <alignment/>
    </xf>
    <xf numFmtId="0" fontId="19" fillId="0" borderId="0" xfId="0" applyFont="1" applyAlignment="1">
      <alignment/>
    </xf>
    <xf numFmtId="187" fontId="13" fillId="0" borderId="0" xfId="62" applyFont="1" applyAlignment="1">
      <alignment wrapText="1"/>
    </xf>
    <xf numFmtId="192" fontId="13" fillId="0" borderId="0" xfId="62" applyNumberFormat="1" applyFont="1" applyAlignment="1">
      <alignment wrapText="1"/>
    </xf>
    <xf numFmtId="192" fontId="15" fillId="0" borderId="10" xfId="62" applyNumberFormat="1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49" fontId="63" fillId="0" borderId="10" xfId="0" applyNumberFormat="1" applyFont="1" applyBorder="1" applyAlignment="1">
      <alignment horizontal="center" wrapText="1"/>
    </xf>
    <xf numFmtId="49" fontId="64" fillId="0" borderId="10" xfId="0" applyNumberFormat="1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wrapText="1"/>
    </xf>
    <xf numFmtId="2" fontId="66" fillId="0" borderId="0" xfId="0" applyNumberFormat="1" applyFont="1" applyBorder="1" applyAlignment="1">
      <alignment wrapText="1"/>
    </xf>
    <xf numFmtId="2" fontId="67" fillId="0" borderId="0" xfId="0" applyNumberFormat="1" applyFont="1" applyBorder="1" applyAlignment="1">
      <alignment wrapText="1"/>
    </xf>
    <xf numFmtId="0" fontId="66" fillId="0" borderId="0" xfId="0" applyFont="1" applyAlignment="1">
      <alignment wrapText="1"/>
    </xf>
    <xf numFmtId="0" fontId="66" fillId="0" borderId="0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187" fontId="64" fillId="0" borderId="0" xfId="62" applyFont="1" applyBorder="1" applyAlignment="1">
      <alignment horizontal="center" wrapText="1"/>
    </xf>
    <xf numFmtId="187" fontId="66" fillId="0" borderId="0" xfId="62" applyFont="1" applyBorder="1" applyAlignment="1">
      <alignment wrapText="1"/>
    </xf>
    <xf numFmtId="192" fontId="66" fillId="0" borderId="0" xfId="62" applyNumberFormat="1" applyFont="1" applyBorder="1" applyAlignment="1">
      <alignment horizontal="center" wrapText="1"/>
    </xf>
    <xf numFmtId="187" fontId="64" fillId="0" borderId="12" xfId="62" applyFont="1" applyBorder="1" applyAlignment="1">
      <alignment horizontal="center" wrapText="1"/>
    </xf>
    <xf numFmtId="187" fontId="66" fillId="0" borderId="0" xfId="62" applyFont="1" applyAlignment="1">
      <alignment wrapText="1"/>
    </xf>
    <xf numFmtId="187" fontId="63" fillId="0" borderId="10" xfId="62" applyFont="1" applyBorder="1" applyAlignment="1">
      <alignment wrapText="1"/>
    </xf>
    <xf numFmtId="192" fontId="64" fillId="0" borderId="10" xfId="62" applyNumberFormat="1" applyFont="1" applyBorder="1" applyAlignment="1">
      <alignment horizontal="center" wrapText="1"/>
    </xf>
    <xf numFmtId="187" fontId="63" fillId="0" borderId="0" xfId="62" applyFont="1" applyBorder="1" applyAlignment="1">
      <alignment wrapText="1"/>
    </xf>
    <xf numFmtId="187" fontId="64" fillId="0" borderId="10" xfId="62" applyFont="1" applyBorder="1" applyAlignment="1">
      <alignment wrapText="1"/>
    </xf>
    <xf numFmtId="192" fontId="63" fillId="0" borderId="10" xfId="62" applyNumberFormat="1" applyFont="1" applyBorder="1" applyAlignment="1">
      <alignment horizontal="center" wrapText="1"/>
    </xf>
    <xf numFmtId="187" fontId="64" fillId="0" borderId="0" xfId="62" applyFont="1" applyAlignment="1">
      <alignment wrapText="1"/>
    </xf>
    <xf numFmtId="187" fontId="63" fillId="0" borderId="0" xfId="62" applyFont="1" applyAlignment="1">
      <alignment wrapText="1"/>
    </xf>
    <xf numFmtId="187" fontId="63" fillId="0" borderId="11" xfId="62" applyFont="1" applyBorder="1" applyAlignment="1">
      <alignment wrapText="1"/>
    </xf>
    <xf numFmtId="187" fontId="66" fillId="0" borderId="10" xfId="62" applyFont="1" applyBorder="1" applyAlignment="1">
      <alignment wrapText="1"/>
    </xf>
    <xf numFmtId="187" fontId="67" fillId="0" borderId="10" xfId="62" applyFont="1" applyBorder="1" applyAlignment="1">
      <alignment wrapText="1"/>
    </xf>
    <xf numFmtId="187" fontId="66" fillId="0" borderId="0" xfId="62" applyFont="1" applyAlignment="1">
      <alignment horizontal="center" wrapText="1"/>
    </xf>
    <xf numFmtId="192" fontId="66" fillId="0" borderId="0" xfId="62" applyNumberFormat="1" applyFont="1" applyAlignment="1">
      <alignment horizontal="center" wrapText="1"/>
    </xf>
    <xf numFmtId="187" fontId="67" fillId="0" borderId="0" xfId="62" applyFont="1" applyBorder="1" applyAlignment="1">
      <alignment wrapText="1"/>
    </xf>
    <xf numFmtId="194" fontId="68" fillId="0" borderId="0" xfId="62" applyNumberFormat="1" applyFont="1" applyBorder="1" applyAlignment="1">
      <alignment horizontal="center" wrapText="1"/>
    </xf>
    <xf numFmtId="194" fontId="69" fillId="0" borderId="10" xfId="62" applyNumberFormat="1" applyFont="1" applyBorder="1" applyAlignment="1">
      <alignment wrapText="1"/>
    </xf>
    <xf numFmtId="194" fontId="70" fillId="0" borderId="0" xfId="62" applyNumberFormat="1" applyFont="1" applyBorder="1" applyAlignment="1">
      <alignment wrapText="1"/>
    </xf>
    <xf numFmtId="194" fontId="71" fillId="0" borderId="0" xfId="62" applyNumberFormat="1" applyFont="1" applyAlignment="1">
      <alignment wrapText="1"/>
    </xf>
    <xf numFmtId="187" fontId="12" fillId="0" borderId="10" xfId="62" applyFont="1" applyBorder="1" applyAlignment="1">
      <alignment horizontal="center" vertical="center" wrapText="1"/>
    </xf>
    <xf numFmtId="187" fontId="12" fillId="0" borderId="0" xfId="62" applyFont="1" applyBorder="1" applyAlignment="1">
      <alignment horizontal="center" vertical="center" wrapText="1"/>
    </xf>
    <xf numFmtId="194" fontId="20" fillId="0" borderId="10" xfId="62" applyNumberFormat="1" applyFont="1" applyBorder="1" applyAlignment="1">
      <alignment wrapText="1"/>
    </xf>
    <xf numFmtId="187" fontId="20" fillId="0" borderId="10" xfId="62" applyFont="1" applyBorder="1" applyAlignment="1">
      <alignment wrapText="1"/>
    </xf>
    <xf numFmtId="192" fontId="12" fillId="0" borderId="10" xfId="62" applyNumberFormat="1" applyFont="1" applyBorder="1" applyAlignment="1">
      <alignment horizontal="center" wrapText="1"/>
    </xf>
    <xf numFmtId="194" fontId="20" fillId="0" borderId="0" xfId="62" applyNumberFormat="1" applyFont="1" applyAlignment="1">
      <alignment/>
    </xf>
    <xf numFmtId="187" fontId="20" fillId="0" borderId="0" xfId="62" applyFont="1" applyBorder="1" applyAlignment="1">
      <alignment wrapText="1"/>
    </xf>
    <xf numFmtId="194" fontId="12" fillId="0" borderId="10" xfId="62" applyNumberFormat="1" applyFont="1" applyBorder="1" applyAlignment="1">
      <alignment wrapText="1"/>
    </xf>
    <xf numFmtId="187" fontId="12" fillId="0" borderId="10" xfId="62" applyFont="1" applyBorder="1" applyAlignment="1">
      <alignment wrapText="1"/>
    </xf>
    <xf numFmtId="194" fontId="12" fillId="0" borderId="11" xfId="62" applyNumberFormat="1" applyFont="1" applyBorder="1" applyAlignment="1">
      <alignment wrapText="1"/>
    </xf>
    <xf numFmtId="194" fontId="11" fillId="0" borderId="0" xfId="62" applyNumberFormat="1" applyFont="1" applyAlignment="1">
      <alignment wrapText="1"/>
    </xf>
    <xf numFmtId="49" fontId="63" fillId="0" borderId="10" xfId="0" applyNumberFormat="1" applyFont="1" applyBorder="1" applyAlignment="1">
      <alignment horizontal="left" wrapText="1"/>
    </xf>
    <xf numFmtId="192" fontId="20" fillId="0" borderId="10" xfId="62" applyNumberFormat="1" applyFont="1" applyBorder="1" applyAlignment="1">
      <alignment horizontal="center" wrapText="1"/>
    </xf>
    <xf numFmtId="194" fontId="68" fillId="0" borderId="10" xfId="62" applyNumberFormat="1" applyFont="1" applyBorder="1" applyAlignment="1">
      <alignment wrapText="1"/>
    </xf>
    <xf numFmtId="194" fontId="64" fillId="0" borderId="10" xfId="62" applyNumberFormat="1" applyFont="1" applyBorder="1" applyAlignment="1">
      <alignment wrapText="1"/>
    </xf>
    <xf numFmtId="194" fontId="63" fillId="0" borderId="10" xfId="62" applyNumberFormat="1" applyFont="1" applyBorder="1" applyAlignment="1">
      <alignment wrapText="1"/>
    </xf>
    <xf numFmtId="194" fontId="64" fillId="0" borderId="11" xfId="62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87" fontId="11" fillId="0" borderId="11" xfId="62" applyFont="1" applyBorder="1" applyAlignment="1">
      <alignment horizontal="center" vertical="center" wrapText="1"/>
    </xf>
    <xf numFmtId="187" fontId="11" fillId="0" borderId="13" xfId="62" applyFont="1" applyBorder="1" applyAlignment="1">
      <alignment horizontal="center" vertical="center" wrapText="1"/>
    </xf>
    <xf numFmtId="192" fontId="12" fillId="0" borderId="11" xfId="62" applyNumberFormat="1" applyFont="1" applyBorder="1" applyAlignment="1">
      <alignment horizontal="center" vertical="center" wrapText="1"/>
    </xf>
    <xf numFmtId="192" fontId="12" fillId="0" borderId="13" xfId="62" applyNumberFormat="1" applyFont="1" applyBorder="1" applyAlignment="1">
      <alignment horizontal="center" vertical="center" wrapText="1"/>
    </xf>
    <xf numFmtId="192" fontId="11" fillId="0" borderId="11" xfId="62" applyNumberFormat="1" applyFont="1" applyBorder="1" applyAlignment="1">
      <alignment horizontal="center" vertical="center" wrapText="1"/>
    </xf>
    <xf numFmtId="192" fontId="11" fillId="0" borderId="13" xfId="62" applyNumberFormat="1" applyFont="1" applyBorder="1" applyAlignment="1">
      <alignment horizontal="center" vertical="center" wrapText="1"/>
    </xf>
    <xf numFmtId="187" fontId="66" fillId="0" borderId="0" xfId="62" applyFont="1" applyAlignment="1">
      <alignment horizontal="center" wrapText="1"/>
    </xf>
    <xf numFmtId="0" fontId="66" fillId="0" borderId="0" xfId="0" applyFont="1" applyBorder="1" applyAlignment="1">
      <alignment horizontal="left" wrapText="1"/>
    </xf>
    <xf numFmtId="187" fontId="12" fillId="0" borderId="11" xfId="62" applyFont="1" applyBorder="1" applyAlignment="1">
      <alignment horizontal="center" vertical="center" wrapText="1"/>
    </xf>
    <xf numFmtId="187" fontId="12" fillId="0" borderId="13" xfId="62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94" fontId="12" fillId="0" borderId="11" xfId="62" applyNumberFormat="1" applyFont="1" applyBorder="1" applyAlignment="1">
      <alignment horizontal="center" vertical="center" wrapText="1"/>
    </xf>
    <xf numFmtId="194" fontId="12" fillId="0" borderId="13" xfId="62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showGridLines="0" tabSelected="1" zoomScale="75" zoomScaleNormal="75" zoomScaleSheetLayoutView="75" workbookViewId="0" topLeftCell="A63">
      <pane xSplit="1" topLeftCell="B1" activePane="topRight" state="frozen"/>
      <selection pane="topLeft" activeCell="A25" sqref="A25"/>
      <selection pane="topRight" activeCell="D83" sqref="D83"/>
    </sheetView>
  </sheetViews>
  <sheetFormatPr defaultColWidth="9.140625" defaultRowHeight="12.75"/>
  <cols>
    <col min="1" max="1" width="39.7109375" style="60" customWidth="1"/>
    <col min="2" max="2" width="52.28125" style="60" customWidth="1"/>
    <col min="3" max="3" width="22.421875" style="60" hidden="1" customWidth="1"/>
    <col min="4" max="4" width="24.7109375" style="92" customWidth="1"/>
    <col min="5" max="5" width="20.28125" style="92" customWidth="1"/>
    <col min="6" max="7" width="14.421875" style="75" hidden="1" customWidth="1"/>
    <col min="8" max="8" width="19.7109375" style="75" hidden="1" customWidth="1"/>
    <col min="9" max="9" width="14.421875" style="75" hidden="1" customWidth="1"/>
    <col min="10" max="10" width="22.00390625" style="87" customWidth="1"/>
    <col min="11" max="11" width="16.57421875" style="14" hidden="1" customWidth="1"/>
    <col min="12" max="14" width="9.140625" style="23" hidden="1" customWidth="1"/>
    <col min="15" max="15" width="16.57421875" style="28" hidden="1" customWidth="1"/>
    <col min="16" max="16" width="9.140625" style="1" customWidth="1"/>
    <col min="17" max="17" width="24.57421875" style="1" bestFit="1" customWidth="1"/>
    <col min="18" max="16384" width="9.140625" style="1" customWidth="1"/>
  </cols>
  <sheetData>
    <row r="1" spans="1:15" s="11" customFormat="1" ht="23.25" customHeight="1">
      <c r="A1" s="110" t="s">
        <v>157</v>
      </c>
      <c r="B1" s="110"/>
      <c r="C1" s="110"/>
      <c r="D1" s="110"/>
      <c r="E1" s="110"/>
      <c r="F1" s="71"/>
      <c r="G1" s="71"/>
      <c r="H1" s="71" t="s">
        <v>57</v>
      </c>
      <c r="I1" s="72"/>
      <c r="J1" s="73"/>
      <c r="K1" s="13"/>
      <c r="L1" s="13"/>
      <c r="M1" s="13"/>
      <c r="N1" s="13"/>
      <c r="O1" s="24"/>
    </row>
    <row r="2" spans="1:15" s="8" customFormat="1" ht="20.25" customHeight="1">
      <c r="A2" s="63"/>
      <c r="B2" s="63"/>
      <c r="C2" s="64"/>
      <c r="D2" s="89"/>
      <c r="E2" s="89"/>
      <c r="F2" s="74"/>
      <c r="G2" s="74"/>
      <c r="H2" s="71"/>
      <c r="I2" s="75"/>
      <c r="J2" s="73" t="s">
        <v>123</v>
      </c>
      <c r="K2" s="12"/>
      <c r="L2" s="15"/>
      <c r="M2" s="15"/>
      <c r="N2" s="15"/>
      <c r="O2" s="25"/>
    </row>
    <row r="3" spans="1:15" s="30" customFormat="1" ht="21.75" customHeight="1">
      <c r="A3" s="121"/>
      <c r="B3" s="121" t="s">
        <v>54</v>
      </c>
      <c r="C3" s="65" t="s">
        <v>27</v>
      </c>
      <c r="D3" s="123" t="s">
        <v>151</v>
      </c>
      <c r="E3" s="123" t="s">
        <v>163</v>
      </c>
      <c r="F3" s="93" t="s">
        <v>28</v>
      </c>
      <c r="G3" s="93" t="s">
        <v>29</v>
      </c>
      <c r="H3" s="119" t="s">
        <v>53</v>
      </c>
      <c r="I3" s="94"/>
      <c r="J3" s="113" t="s">
        <v>118</v>
      </c>
      <c r="K3" s="111" t="s">
        <v>61</v>
      </c>
      <c r="L3" s="29"/>
      <c r="M3" s="29"/>
      <c r="N3" s="29"/>
      <c r="O3" s="115" t="s">
        <v>28</v>
      </c>
    </row>
    <row r="4" spans="1:15" s="30" customFormat="1" ht="57.75" customHeight="1">
      <c r="A4" s="122"/>
      <c r="B4" s="122"/>
      <c r="C4" s="65"/>
      <c r="D4" s="124"/>
      <c r="E4" s="124"/>
      <c r="F4" s="93"/>
      <c r="G4" s="93"/>
      <c r="H4" s="120"/>
      <c r="I4" s="94"/>
      <c r="J4" s="114"/>
      <c r="K4" s="112"/>
      <c r="L4" s="29"/>
      <c r="M4" s="29"/>
      <c r="N4" s="29"/>
      <c r="O4" s="116"/>
    </row>
    <row r="5" spans="1:15" s="4" customFormat="1" ht="34.5" customHeight="1">
      <c r="A5" s="66" t="s">
        <v>15</v>
      </c>
      <c r="B5" s="66" t="s">
        <v>1</v>
      </c>
      <c r="C5" s="66" t="e">
        <f>C7+#REF!+C10+C15+#REF!+C18+C19+C20+C21+C22+C23+#REF!+C24+C25</f>
        <v>#REF!</v>
      </c>
      <c r="D5" s="95">
        <f>D8+D10+D15+D18+D19+D20+D21+D22+D23+D24+D25+D9</f>
        <v>1182393.4000000001</v>
      </c>
      <c r="E5" s="95">
        <f>E7+E9+E10+E15+E18+E19+E20+E21+E22+E23+E24+E25</f>
        <v>1110082.2000000004</v>
      </c>
      <c r="F5" s="96" t="e">
        <f>F8+F10+F15+F18+F19+F20+F21+F22+F23+F24+F25+F9</f>
        <v>#REF!</v>
      </c>
      <c r="G5" s="96" t="e">
        <f>G8+G10+G15+G18+G19+G20+G21+G22+G23+G24+G25+G9</f>
        <v>#REF!</v>
      </c>
      <c r="H5" s="96" t="e">
        <f>H8+H10+H15+H18+H19+H20+H21+H22+H23+H24+H25+H9</f>
        <v>#REF!</v>
      </c>
      <c r="I5" s="96">
        <f>I8+I10+I15+I18+I19+I20+I21+I22+I23+I24+I25+I9</f>
        <v>0</v>
      </c>
      <c r="J5" s="97">
        <f>E5/D5</f>
        <v>0.9388433663449071</v>
      </c>
      <c r="K5" s="10" t="e">
        <f>K8+#REF!+K14+K17+K18+K19+K20+K21+K22+K23+K24+K34</f>
        <v>#REF!</v>
      </c>
      <c r="L5" s="16"/>
      <c r="M5" s="16"/>
      <c r="N5" s="16"/>
      <c r="O5" s="26" t="e">
        <f>K5/D5</f>
        <v>#REF!</v>
      </c>
    </row>
    <row r="6" spans="1:15" s="2" customFormat="1" ht="21.75" customHeight="1">
      <c r="A6" s="66"/>
      <c r="B6" s="67" t="s">
        <v>32</v>
      </c>
      <c r="C6" s="66"/>
      <c r="D6" s="95"/>
      <c r="E6" s="98"/>
      <c r="F6" s="96"/>
      <c r="G6" s="96"/>
      <c r="H6" s="96"/>
      <c r="I6" s="99"/>
      <c r="J6" s="97"/>
      <c r="K6" s="17"/>
      <c r="L6" s="17"/>
      <c r="M6" s="17"/>
      <c r="N6" s="17"/>
      <c r="O6" s="26"/>
    </row>
    <row r="7" spans="1:15" s="6" customFormat="1" ht="27.75">
      <c r="A7" s="66" t="s">
        <v>0</v>
      </c>
      <c r="B7" s="66" t="s">
        <v>16</v>
      </c>
      <c r="C7" s="66" t="e">
        <f>#REF!+C8</f>
        <v>#REF!</v>
      </c>
      <c r="D7" s="95">
        <f>D8</f>
        <v>807785.8</v>
      </c>
      <c r="E7" s="95">
        <f>E8</f>
        <v>722800.9</v>
      </c>
      <c r="F7" s="96" t="e">
        <f>#REF!/C7</f>
        <v>#REF!</v>
      </c>
      <c r="G7" s="96" t="e">
        <f>#REF!/#REF!</f>
        <v>#REF!</v>
      </c>
      <c r="H7" s="96" t="e">
        <f>#REF!-#REF!</f>
        <v>#REF!</v>
      </c>
      <c r="I7" s="99"/>
      <c r="J7" s="97">
        <f aca="true" t="shared" si="0" ref="J7:J21">E7/D7</f>
        <v>0.8947927779864414</v>
      </c>
      <c r="K7" s="10">
        <f>K8</f>
        <v>135229.9</v>
      </c>
      <c r="L7" s="20"/>
      <c r="M7" s="20"/>
      <c r="N7" s="20"/>
      <c r="O7" s="26">
        <f>K7/D7</f>
        <v>0.16740811734992123</v>
      </c>
    </row>
    <row r="8" spans="1:15" s="5" customFormat="1" ht="27">
      <c r="A8" s="67" t="s">
        <v>2</v>
      </c>
      <c r="B8" s="68" t="s">
        <v>3</v>
      </c>
      <c r="C8" s="67">
        <v>150934</v>
      </c>
      <c r="D8" s="100">
        <v>807785.8</v>
      </c>
      <c r="E8" s="100">
        <v>722800.9</v>
      </c>
      <c r="F8" s="101" t="e">
        <f>#REF!/C8</f>
        <v>#REF!</v>
      </c>
      <c r="G8" s="96" t="e">
        <f>#REF!/#REF!</f>
        <v>#REF!</v>
      </c>
      <c r="H8" s="96" t="e">
        <f>#REF!-#REF!</f>
        <v>#REF!</v>
      </c>
      <c r="I8" s="99"/>
      <c r="J8" s="97">
        <f t="shared" si="0"/>
        <v>0.8947927779864414</v>
      </c>
      <c r="K8" s="18">
        <v>135229.9</v>
      </c>
      <c r="L8" s="19"/>
      <c r="M8" s="19"/>
      <c r="N8" s="19"/>
      <c r="O8" s="26">
        <f>K8/D8</f>
        <v>0.16740811734992123</v>
      </c>
    </row>
    <row r="9" spans="1:15" s="6" customFormat="1" ht="81" customHeight="1">
      <c r="A9" s="66" t="s">
        <v>138</v>
      </c>
      <c r="B9" s="66" t="s">
        <v>139</v>
      </c>
      <c r="C9" s="69">
        <v>21402</v>
      </c>
      <c r="D9" s="95">
        <v>15419.7</v>
      </c>
      <c r="E9" s="95">
        <v>16091.8</v>
      </c>
      <c r="F9" s="96"/>
      <c r="G9" s="96"/>
      <c r="H9" s="96"/>
      <c r="I9" s="99"/>
      <c r="J9" s="97">
        <f t="shared" si="0"/>
        <v>1.043587099619318</v>
      </c>
      <c r="K9" s="10"/>
      <c r="L9" s="20"/>
      <c r="M9" s="20"/>
      <c r="N9" s="20"/>
      <c r="O9" s="26"/>
    </row>
    <row r="10" spans="1:15" s="6" customFormat="1" ht="27.75">
      <c r="A10" s="66" t="s">
        <v>140</v>
      </c>
      <c r="B10" s="66" t="s">
        <v>17</v>
      </c>
      <c r="C10" s="66">
        <f>C12+C13</f>
        <v>20752</v>
      </c>
      <c r="D10" s="95">
        <f>D12+D13+D14+D11</f>
        <v>59732</v>
      </c>
      <c r="E10" s="95">
        <f>E12+E13+E14+E11</f>
        <v>61249.799999999996</v>
      </c>
      <c r="F10" s="96" t="e">
        <f>#REF!/C12</f>
        <v>#REF!</v>
      </c>
      <c r="G10" s="96" t="e">
        <f>#REF!/#REF!</f>
        <v>#REF!</v>
      </c>
      <c r="H10" s="96" t="e">
        <f>#REF!-#REF!</f>
        <v>#REF!</v>
      </c>
      <c r="I10" s="99"/>
      <c r="J10" s="97">
        <f t="shared" si="0"/>
        <v>1.0254101654054777</v>
      </c>
      <c r="K10" s="10">
        <v>16528.2</v>
      </c>
      <c r="L10" s="20"/>
      <c r="M10" s="20"/>
      <c r="N10" s="20"/>
      <c r="O10" s="26">
        <f>K10/D12</f>
        <v>0.47122451888809697</v>
      </c>
    </row>
    <row r="11" spans="1:15" s="6" customFormat="1" ht="55.5">
      <c r="A11" s="67" t="s">
        <v>152</v>
      </c>
      <c r="B11" s="68" t="s">
        <v>153</v>
      </c>
      <c r="C11" s="66"/>
      <c r="D11" s="95">
        <v>21471.5</v>
      </c>
      <c r="E11" s="100">
        <v>21924</v>
      </c>
      <c r="F11" s="96"/>
      <c r="G11" s="96"/>
      <c r="H11" s="96"/>
      <c r="I11" s="99"/>
      <c r="J11" s="97">
        <f t="shared" si="0"/>
        <v>1.0210744475234614</v>
      </c>
      <c r="K11" s="10"/>
      <c r="L11" s="20"/>
      <c r="M11" s="20"/>
      <c r="N11" s="20"/>
      <c r="O11" s="26"/>
    </row>
    <row r="12" spans="1:15" s="5" customFormat="1" ht="42" customHeight="1">
      <c r="A12" s="67" t="s">
        <v>48</v>
      </c>
      <c r="B12" s="68" t="s">
        <v>4</v>
      </c>
      <c r="C12" s="67">
        <v>20740</v>
      </c>
      <c r="D12" s="100">
        <v>35075</v>
      </c>
      <c r="E12" s="100">
        <v>35763.7</v>
      </c>
      <c r="F12" s="101" t="e">
        <f>#REF!/C13</f>
        <v>#REF!</v>
      </c>
      <c r="G12" s="96" t="e">
        <f>#REF!/#REF!</f>
        <v>#REF!</v>
      </c>
      <c r="H12" s="96" t="e">
        <f>#REF!-#REF!</f>
        <v>#REF!</v>
      </c>
      <c r="I12" s="99"/>
      <c r="J12" s="97">
        <f t="shared" si="0"/>
        <v>1.0196350677120456</v>
      </c>
      <c r="K12" s="18">
        <v>89.3</v>
      </c>
      <c r="L12" s="19"/>
      <c r="M12" s="19"/>
      <c r="N12" s="19"/>
      <c r="O12" s="26">
        <f>K12/D13</f>
        <v>0.171368259451161</v>
      </c>
    </row>
    <row r="13" spans="1:15" s="5" customFormat="1" ht="42" customHeight="1">
      <c r="A13" s="67" t="s">
        <v>5</v>
      </c>
      <c r="B13" s="68" t="s">
        <v>6</v>
      </c>
      <c r="C13" s="67">
        <v>12</v>
      </c>
      <c r="D13" s="100">
        <v>521.1</v>
      </c>
      <c r="E13" s="100">
        <v>521.1</v>
      </c>
      <c r="F13" s="101"/>
      <c r="G13" s="96"/>
      <c r="H13" s="96"/>
      <c r="I13" s="99"/>
      <c r="J13" s="97">
        <f t="shared" si="0"/>
        <v>1</v>
      </c>
      <c r="K13" s="18"/>
      <c r="L13" s="19"/>
      <c r="M13" s="19"/>
      <c r="N13" s="19"/>
      <c r="O13" s="26"/>
    </row>
    <row r="14" spans="1:15" s="5" customFormat="1" ht="54.75">
      <c r="A14" s="67" t="s">
        <v>128</v>
      </c>
      <c r="B14" s="68" t="s">
        <v>129</v>
      </c>
      <c r="C14" s="67"/>
      <c r="D14" s="100">
        <v>2664.4</v>
      </c>
      <c r="E14" s="100">
        <v>3041</v>
      </c>
      <c r="F14" s="101" t="e">
        <f>#REF!/C15</f>
        <v>#REF!</v>
      </c>
      <c r="G14" s="96" t="e">
        <f>#REF!/#REF!</f>
        <v>#REF!</v>
      </c>
      <c r="H14" s="96" t="e">
        <f>#REF!-#REF!</f>
        <v>#REF!</v>
      </c>
      <c r="I14" s="99"/>
      <c r="J14" s="97">
        <f t="shared" si="0"/>
        <v>1.141345143371866</v>
      </c>
      <c r="K14" s="18">
        <f>K15+K16</f>
        <v>97818.4</v>
      </c>
      <c r="L14" s="19"/>
      <c r="M14" s="19"/>
      <c r="N14" s="19"/>
      <c r="O14" s="26">
        <f aca="true" t="shared" si="1" ref="O14:O23">K14/D15</f>
        <v>0.6925407286735099</v>
      </c>
    </row>
    <row r="15" spans="1:15" s="6" customFormat="1" ht="27.75">
      <c r="A15" s="66" t="s">
        <v>7</v>
      </c>
      <c r="B15" s="66" t="s">
        <v>18</v>
      </c>
      <c r="C15" s="66" t="e">
        <f>#REF!+#REF!+#REF!+#REF!+C17</f>
        <v>#REF!</v>
      </c>
      <c r="D15" s="95">
        <f>D16+D17</f>
        <v>141245.7</v>
      </c>
      <c r="E15" s="95">
        <f>E16+E17</f>
        <v>143765.2</v>
      </c>
      <c r="F15" s="96"/>
      <c r="G15" s="96"/>
      <c r="H15" s="96" t="e">
        <f>#REF!-#REF!</f>
        <v>#REF!</v>
      </c>
      <c r="I15" s="99"/>
      <c r="J15" s="97">
        <f t="shared" si="0"/>
        <v>1.0178377111657204</v>
      </c>
      <c r="K15" s="10">
        <v>5009.9</v>
      </c>
      <c r="L15" s="20"/>
      <c r="M15" s="20"/>
      <c r="N15" s="20"/>
      <c r="O15" s="26">
        <f t="shared" si="1"/>
        <v>0.1700351956122577</v>
      </c>
    </row>
    <row r="16" spans="1:15" s="5" customFormat="1" ht="27">
      <c r="A16" s="67" t="s">
        <v>132</v>
      </c>
      <c r="B16" s="68" t="s">
        <v>58</v>
      </c>
      <c r="C16" s="67"/>
      <c r="D16" s="100">
        <v>29463.9</v>
      </c>
      <c r="E16" s="100">
        <v>32919.5</v>
      </c>
      <c r="F16" s="101" t="e">
        <f>#REF!/C17</f>
        <v>#REF!</v>
      </c>
      <c r="G16" s="96" t="e">
        <f>#REF!/#REF!</f>
        <v>#REF!</v>
      </c>
      <c r="H16" s="96" t="e">
        <f>#REF!-#REF!</f>
        <v>#REF!</v>
      </c>
      <c r="I16" s="99"/>
      <c r="J16" s="97">
        <f t="shared" si="0"/>
        <v>1.1172825050315809</v>
      </c>
      <c r="K16" s="18">
        <v>92808.5</v>
      </c>
      <c r="L16" s="19"/>
      <c r="M16" s="19"/>
      <c r="N16" s="19"/>
      <c r="O16" s="26">
        <f t="shared" si="1"/>
        <v>0.8302648552805555</v>
      </c>
    </row>
    <row r="17" spans="1:15" s="5" customFormat="1" ht="38.25" customHeight="1">
      <c r="A17" s="67" t="s">
        <v>142</v>
      </c>
      <c r="B17" s="68" t="s">
        <v>8</v>
      </c>
      <c r="C17" s="67">
        <v>26019</v>
      </c>
      <c r="D17" s="100">
        <v>111781.8</v>
      </c>
      <c r="E17" s="100">
        <v>110845.7</v>
      </c>
      <c r="F17" s="101" t="e">
        <f>#REF!/C18</f>
        <v>#REF!</v>
      </c>
      <c r="G17" s="96" t="e">
        <f>#REF!/#REF!</f>
        <v>#REF!</v>
      </c>
      <c r="H17" s="96" t="e">
        <f>#REF!-#REF!</f>
        <v>#REF!</v>
      </c>
      <c r="I17" s="99"/>
      <c r="J17" s="97">
        <f t="shared" si="0"/>
        <v>0.9916256492559611</v>
      </c>
      <c r="K17" s="18">
        <v>10626.3</v>
      </c>
      <c r="L17" s="19"/>
      <c r="M17" s="19"/>
      <c r="N17" s="19"/>
      <c r="O17" s="26">
        <f t="shared" si="1"/>
        <v>0.9122070563996909</v>
      </c>
    </row>
    <row r="18" spans="1:15" s="6" customFormat="1" ht="53.25" customHeight="1">
      <c r="A18" s="66" t="s">
        <v>49</v>
      </c>
      <c r="B18" s="66" t="s">
        <v>42</v>
      </c>
      <c r="C18" s="66">
        <v>4640</v>
      </c>
      <c r="D18" s="95">
        <v>11649</v>
      </c>
      <c r="E18" s="95">
        <v>11714.6</v>
      </c>
      <c r="F18" s="96" t="e">
        <f>#REF!/C19</f>
        <v>#REF!</v>
      </c>
      <c r="G18" s="96" t="e">
        <f>#REF!/#REF!</f>
        <v>#REF!</v>
      </c>
      <c r="H18" s="96" t="e">
        <f>#REF!-#REF!</f>
        <v>#REF!</v>
      </c>
      <c r="I18" s="99"/>
      <c r="J18" s="97">
        <f t="shared" si="0"/>
        <v>1.005631384668212</v>
      </c>
      <c r="K18" s="10">
        <v>103.1</v>
      </c>
      <c r="L18" s="20"/>
      <c r="M18" s="20"/>
      <c r="N18" s="20"/>
      <c r="O18" s="26">
        <f t="shared" si="1"/>
        <v>41.239999999999995</v>
      </c>
    </row>
    <row r="19" spans="1:15" s="6" customFormat="1" ht="63" customHeight="1">
      <c r="A19" s="66" t="s">
        <v>50</v>
      </c>
      <c r="B19" s="66" t="s">
        <v>43</v>
      </c>
      <c r="C19" s="66" t="e">
        <f>#REF!</f>
        <v>#REF!</v>
      </c>
      <c r="D19" s="95">
        <v>2.5</v>
      </c>
      <c r="E19" s="95">
        <v>2.8</v>
      </c>
      <c r="F19" s="96" t="e">
        <f>#REF!/C20</f>
        <v>#REF!</v>
      </c>
      <c r="G19" s="96" t="e">
        <f>#REF!/#REF!</f>
        <v>#REF!</v>
      </c>
      <c r="H19" s="96" t="e">
        <f>#REF!-#REF!</f>
        <v>#REF!</v>
      </c>
      <c r="I19" s="99"/>
      <c r="J19" s="97">
        <f t="shared" si="0"/>
        <v>1.1199999999999999</v>
      </c>
      <c r="K19" s="10">
        <v>22603.4</v>
      </c>
      <c r="L19" s="20"/>
      <c r="M19" s="20"/>
      <c r="N19" s="20"/>
      <c r="O19" s="26">
        <f t="shared" si="1"/>
        <v>0.30777170042795615</v>
      </c>
    </row>
    <row r="20" spans="1:15" s="6" customFormat="1" ht="74.25" customHeight="1">
      <c r="A20" s="66" t="s">
        <v>9</v>
      </c>
      <c r="B20" s="66" t="s">
        <v>19</v>
      </c>
      <c r="C20" s="66" t="e">
        <f>#REF!+#REF!+#REF!+#REF!+#REF!+#REF!+#REF!+#REF!</f>
        <v>#REF!</v>
      </c>
      <c r="D20" s="95">
        <v>73442.1</v>
      </c>
      <c r="E20" s="95">
        <v>76232.8</v>
      </c>
      <c r="F20" s="96" t="e">
        <f>#REF!/C21</f>
        <v>#REF!</v>
      </c>
      <c r="G20" s="96" t="e">
        <f>#REF!/#REF!</f>
        <v>#REF!</v>
      </c>
      <c r="H20" s="96" t="e">
        <f>#REF!-#REF!</f>
        <v>#REF!</v>
      </c>
      <c r="I20" s="99"/>
      <c r="J20" s="97">
        <f t="shared" si="0"/>
        <v>1.0379986411063953</v>
      </c>
      <c r="K20" s="10">
        <v>2835.4</v>
      </c>
      <c r="L20" s="20"/>
      <c r="M20" s="20"/>
      <c r="N20" s="20"/>
      <c r="O20" s="26">
        <f t="shared" si="1"/>
        <v>0.4985231028904986</v>
      </c>
    </row>
    <row r="21" spans="1:15" s="6" customFormat="1" ht="50.25" customHeight="1">
      <c r="A21" s="66" t="s">
        <v>10</v>
      </c>
      <c r="B21" s="66" t="s">
        <v>20</v>
      </c>
      <c r="C21" s="66" t="e">
        <f>#REF!+#REF!</f>
        <v>#REF!</v>
      </c>
      <c r="D21" s="95">
        <v>5687.6</v>
      </c>
      <c r="E21" s="95">
        <v>5683.8</v>
      </c>
      <c r="F21" s="96" t="e">
        <f>#REF!/C22</f>
        <v>#REF!</v>
      </c>
      <c r="G21" s="96" t="e">
        <f>#REF!/#REF!</f>
        <v>#REF!</v>
      </c>
      <c r="H21" s="96" t="e">
        <f>#REF!-#REF!</f>
        <v>#REF!</v>
      </c>
      <c r="I21" s="99"/>
      <c r="J21" s="97">
        <f t="shared" si="0"/>
        <v>0.999331879879035</v>
      </c>
      <c r="K21" s="10">
        <v>22843.5</v>
      </c>
      <c r="L21" s="20"/>
      <c r="M21" s="20"/>
      <c r="N21" s="20"/>
      <c r="O21" s="26">
        <f t="shared" si="1"/>
        <v>5.078364679205015</v>
      </c>
    </row>
    <row r="22" spans="1:15" s="6" customFormat="1" ht="58.5" customHeight="1">
      <c r="A22" s="66" t="s">
        <v>23</v>
      </c>
      <c r="B22" s="66" t="s">
        <v>22</v>
      </c>
      <c r="C22" s="66" t="e">
        <f>#REF!</f>
        <v>#REF!</v>
      </c>
      <c r="D22" s="95">
        <v>4498.2</v>
      </c>
      <c r="E22" s="95">
        <v>5307.3</v>
      </c>
      <c r="F22" s="96" t="e">
        <f>#REF!/C23</f>
        <v>#REF!</v>
      </c>
      <c r="G22" s="96" t="e">
        <f>#REF!/#REF!</f>
        <v>#REF!</v>
      </c>
      <c r="H22" s="96" t="e">
        <f>#REF!-#REF!</f>
        <v>#REF!</v>
      </c>
      <c r="I22" s="99"/>
      <c r="J22" s="97">
        <f>E22/D22</f>
        <v>1.179871948779512</v>
      </c>
      <c r="K22" s="10">
        <v>21698.6</v>
      </c>
      <c r="L22" s="20"/>
      <c r="M22" s="20"/>
      <c r="N22" s="20"/>
      <c r="O22" s="26">
        <f t="shared" si="1"/>
        <v>0.36278792925011744</v>
      </c>
    </row>
    <row r="23" spans="1:15" s="6" customFormat="1" ht="58.5" customHeight="1">
      <c r="A23" s="66" t="s">
        <v>11</v>
      </c>
      <c r="B23" s="66" t="s">
        <v>21</v>
      </c>
      <c r="C23" s="66" t="e">
        <f>#REF!</f>
        <v>#REF!</v>
      </c>
      <c r="D23" s="95">
        <v>59810.7</v>
      </c>
      <c r="E23" s="95">
        <v>63480.4</v>
      </c>
      <c r="F23" s="96" t="e">
        <f>#REF!/C24</f>
        <v>#REF!</v>
      </c>
      <c r="G23" s="96" t="e">
        <f>#REF!/#REF!</f>
        <v>#REF!</v>
      </c>
      <c r="H23" s="96" t="e">
        <f>#REF!-#REF!</f>
        <v>#REF!</v>
      </c>
      <c r="I23" s="99"/>
      <c r="J23" s="97">
        <f>E23/D23</f>
        <v>1.0613552424566173</v>
      </c>
      <c r="K23" s="10">
        <v>5915.4</v>
      </c>
      <c r="L23" s="20"/>
      <c r="M23" s="20"/>
      <c r="N23" s="20"/>
      <c r="O23" s="26">
        <f t="shared" si="1"/>
        <v>1.8959007724111405</v>
      </c>
    </row>
    <row r="24" spans="1:15" s="6" customFormat="1" ht="39" customHeight="1">
      <c r="A24" s="66" t="s">
        <v>12</v>
      </c>
      <c r="B24" s="66" t="s">
        <v>24</v>
      </c>
      <c r="C24" s="66" t="e">
        <f>#REF!</f>
        <v>#REF!</v>
      </c>
      <c r="D24" s="95">
        <v>3120.1</v>
      </c>
      <c r="E24" s="95">
        <v>3707.3</v>
      </c>
      <c r="F24" s="96" t="e">
        <f>#REF!/C25</f>
        <v>#REF!</v>
      </c>
      <c r="G24" s="96" t="e">
        <f>#REF!/#REF!</f>
        <v>#REF!</v>
      </c>
      <c r="H24" s="96" t="e">
        <f>#REF!-#REF!</f>
        <v>#REF!</v>
      </c>
      <c r="I24" s="99"/>
      <c r="J24" s="97">
        <f>E24/D24</f>
        <v>1.1881990961828148</v>
      </c>
      <c r="K24" s="10">
        <v>159.5</v>
      </c>
      <c r="L24" s="20"/>
      <c r="M24" s="20"/>
      <c r="N24" s="20"/>
      <c r="O24" s="26" t="s">
        <v>59</v>
      </c>
    </row>
    <row r="25" spans="1:15" s="2" customFormat="1" ht="31.5" customHeight="1">
      <c r="A25" s="66" t="s">
        <v>13</v>
      </c>
      <c r="B25" s="66" t="s">
        <v>25</v>
      </c>
      <c r="C25" s="66" t="e">
        <f>#REF!</f>
        <v>#REF!</v>
      </c>
      <c r="D25" s="95">
        <v>0</v>
      </c>
      <c r="E25" s="95">
        <v>45.5</v>
      </c>
      <c r="F25" s="46"/>
      <c r="G25" s="46"/>
      <c r="H25" s="46"/>
      <c r="I25" s="46"/>
      <c r="J25" s="97">
        <v>0</v>
      </c>
      <c r="K25" s="46"/>
      <c r="L25" s="17"/>
      <c r="M25" s="17"/>
      <c r="N25" s="17"/>
      <c r="O25" s="47"/>
    </row>
    <row r="26" spans="1:15" s="6" customFormat="1" ht="27.75">
      <c r="A26" s="125"/>
      <c r="B26" s="126"/>
      <c r="C26" s="126"/>
      <c r="D26" s="126"/>
      <c r="E26" s="126"/>
      <c r="F26" s="126"/>
      <c r="G26" s="126"/>
      <c r="H26" s="126"/>
      <c r="I26" s="126"/>
      <c r="J26" s="127"/>
      <c r="K26" s="10">
        <f>K27</f>
        <v>188093.5</v>
      </c>
      <c r="L26" s="20"/>
      <c r="M26" s="20"/>
      <c r="N26" s="20"/>
      <c r="O26" s="26">
        <f aca="true" t="shared" si="2" ref="O26:O31">K26/D27</f>
        <v>0.11499535631359468</v>
      </c>
    </row>
    <row r="27" spans="1:15" s="5" customFormat="1" ht="27">
      <c r="A27" s="66" t="s">
        <v>14</v>
      </c>
      <c r="B27" s="66" t="s">
        <v>26</v>
      </c>
      <c r="C27" s="66">
        <f>C30+C31</f>
        <v>123706</v>
      </c>
      <c r="D27" s="95">
        <f>D28+D35+D33+D34</f>
        <v>1635661.7</v>
      </c>
      <c r="E27" s="95">
        <f>E28+E35+E33+E34</f>
        <v>1606167.6</v>
      </c>
      <c r="F27" s="96" t="e">
        <f>F28+F35+F33</f>
        <v>#REF!</v>
      </c>
      <c r="G27" s="96" t="e">
        <f>G28+G35+G33</f>
        <v>#REF!</v>
      </c>
      <c r="H27" s="96" t="e">
        <f>H28+H35+H33</f>
        <v>#REF!</v>
      </c>
      <c r="I27" s="96">
        <f>I28+I35+I33</f>
        <v>0</v>
      </c>
      <c r="J27" s="97">
        <f>E27/D27</f>
        <v>0.981968092790826</v>
      </c>
      <c r="K27" s="18">
        <f>K28+K29+K30+K31</f>
        <v>188093.5</v>
      </c>
      <c r="L27" s="19"/>
      <c r="M27" s="19"/>
      <c r="N27" s="19"/>
      <c r="O27" s="26">
        <f t="shared" si="2"/>
        <v>0.1142803485567795</v>
      </c>
    </row>
    <row r="28" spans="1:15" s="5" customFormat="1" ht="87" customHeight="1">
      <c r="A28" s="66" t="s">
        <v>51</v>
      </c>
      <c r="B28" s="66" t="s">
        <v>45</v>
      </c>
      <c r="C28" s="67"/>
      <c r="D28" s="95">
        <f aca="true" t="shared" si="3" ref="D28:I28">D29+D30+D31+D32</f>
        <v>1645895.4</v>
      </c>
      <c r="E28" s="95">
        <f t="shared" si="3"/>
        <v>1614819.7</v>
      </c>
      <c r="F28" s="96" t="e">
        <f t="shared" si="3"/>
        <v>#REF!</v>
      </c>
      <c r="G28" s="96" t="e">
        <f t="shared" si="3"/>
        <v>#REF!</v>
      </c>
      <c r="H28" s="96" t="e">
        <f t="shared" si="3"/>
        <v>#REF!</v>
      </c>
      <c r="I28" s="96">
        <f t="shared" si="3"/>
        <v>0</v>
      </c>
      <c r="J28" s="97">
        <f aca="true" t="shared" si="4" ref="J28:J39">E28/D28</f>
        <v>0.981119274043782</v>
      </c>
      <c r="K28" s="18">
        <v>1158</v>
      </c>
      <c r="L28" s="19"/>
      <c r="M28" s="19"/>
      <c r="N28" s="19"/>
      <c r="O28" s="26">
        <f t="shared" si="2"/>
        <v>0.09911837712916204</v>
      </c>
    </row>
    <row r="29" spans="1:15" s="7" customFormat="1" ht="49.5" customHeight="1">
      <c r="A29" s="66" t="s">
        <v>41</v>
      </c>
      <c r="B29" s="66" t="s">
        <v>40</v>
      </c>
      <c r="C29" s="67"/>
      <c r="D29" s="95">
        <v>11683</v>
      </c>
      <c r="E29" s="95">
        <v>11683</v>
      </c>
      <c r="F29" s="101" t="e">
        <f>#REF!/C30</f>
        <v>#REF!</v>
      </c>
      <c r="G29" s="96" t="e">
        <f>#REF!/#REF!</f>
        <v>#REF!</v>
      </c>
      <c r="H29" s="96" t="e">
        <f>#REF!-#REF!</f>
        <v>#REF!</v>
      </c>
      <c r="I29" s="99"/>
      <c r="J29" s="97">
        <f t="shared" si="4"/>
        <v>1</v>
      </c>
      <c r="K29" s="18">
        <v>163000.5</v>
      </c>
      <c r="L29" s="21"/>
      <c r="M29" s="21"/>
      <c r="N29" s="21"/>
      <c r="O29" s="26">
        <f t="shared" si="2"/>
        <v>0.23589305943965877</v>
      </c>
    </row>
    <row r="30" spans="1:15" s="5" customFormat="1" ht="42" customHeight="1">
      <c r="A30" s="66" t="s">
        <v>30</v>
      </c>
      <c r="B30" s="66" t="s">
        <v>47</v>
      </c>
      <c r="C30" s="67">
        <v>122101</v>
      </c>
      <c r="D30" s="95">
        <v>690993.2</v>
      </c>
      <c r="E30" s="95">
        <v>679915</v>
      </c>
      <c r="F30" s="101" t="e">
        <f>#REF!/C31</f>
        <v>#REF!</v>
      </c>
      <c r="G30" s="96" t="e">
        <f>#REF!/#REF!</f>
        <v>#REF!</v>
      </c>
      <c r="H30" s="96" t="e">
        <f>#REF!-#REF!</f>
        <v>#REF!</v>
      </c>
      <c r="I30" s="99"/>
      <c r="J30" s="97">
        <f t="shared" si="4"/>
        <v>0.9839677148776573</v>
      </c>
      <c r="K30" s="18">
        <v>17943</v>
      </c>
      <c r="L30" s="19"/>
      <c r="M30" s="19"/>
      <c r="N30" s="19"/>
      <c r="O30" s="26">
        <f t="shared" si="2"/>
        <v>0.021554007546245077</v>
      </c>
    </row>
    <row r="31" spans="1:15" s="5" customFormat="1" ht="42" customHeight="1">
      <c r="A31" s="66" t="s">
        <v>62</v>
      </c>
      <c r="B31" s="66" t="s">
        <v>46</v>
      </c>
      <c r="C31" s="67">
        <v>1605</v>
      </c>
      <c r="D31" s="95">
        <v>832467</v>
      </c>
      <c r="E31" s="95">
        <v>812469.5</v>
      </c>
      <c r="F31" s="101"/>
      <c r="G31" s="96" t="e">
        <f>#REF!/#REF!</f>
        <v>#REF!</v>
      </c>
      <c r="H31" s="96" t="e">
        <f>#REF!-#REF!</f>
        <v>#REF!</v>
      </c>
      <c r="I31" s="99"/>
      <c r="J31" s="97">
        <f t="shared" si="4"/>
        <v>0.9759780267566162</v>
      </c>
      <c r="K31" s="18">
        <v>5992</v>
      </c>
      <c r="L31" s="19"/>
      <c r="M31" s="19"/>
      <c r="N31" s="19"/>
      <c r="O31" s="26">
        <f t="shared" si="2"/>
        <v>0.05410276274421637</v>
      </c>
    </row>
    <row r="32" spans="1:15" s="5" customFormat="1" ht="42" customHeight="1">
      <c r="A32" s="66" t="s">
        <v>31</v>
      </c>
      <c r="B32" s="66" t="s">
        <v>56</v>
      </c>
      <c r="C32" s="67"/>
      <c r="D32" s="95">
        <v>110752.2</v>
      </c>
      <c r="E32" s="95">
        <v>110752.2</v>
      </c>
      <c r="F32" s="101"/>
      <c r="G32" s="96"/>
      <c r="H32" s="96"/>
      <c r="I32" s="99"/>
      <c r="J32" s="97">
        <f t="shared" si="4"/>
        <v>1</v>
      </c>
      <c r="K32" s="18"/>
      <c r="L32" s="19"/>
      <c r="M32" s="19"/>
      <c r="N32" s="19"/>
      <c r="O32" s="26"/>
    </row>
    <row r="33" spans="1:15" s="5" customFormat="1" ht="48.75" customHeight="1">
      <c r="A33" s="66" t="s">
        <v>121</v>
      </c>
      <c r="B33" s="66" t="s">
        <v>120</v>
      </c>
      <c r="C33" s="67"/>
      <c r="D33" s="95">
        <v>504</v>
      </c>
      <c r="E33" s="95">
        <v>612.5</v>
      </c>
      <c r="F33" s="101"/>
      <c r="G33" s="96"/>
      <c r="H33" s="96"/>
      <c r="I33" s="99"/>
      <c r="J33" s="97">
        <f t="shared" si="4"/>
        <v>1.2152777777777777</v>
      </c>
      <c r="K33" s="18"/>
      <c r="L33" s="19"/>
      <c r="M33" s="19"/>
      <c r="N33" s="19"/>
      <c r="O33" s="26"/>
    </row>
    <row r="34" spans="1:15" s="5" customFormat="1" ht="71.25">
      <c r="A34" s="66" t="s">
        <v>136</v>
      </c>
      <c r="B34" s="70" t="s">
        <v>137</v>
      </c>
      <c r="C34" s="67"/>
      <c r="D34" s="95">
        <v>6903.5</v>
      </c>
      <c r="E34" s="95">
        <v>8495.8</v>
      </c>
      <c r="F34" s="101"/>
      <c r="G34" s="96" t="e">
        <f>#REF!/#REF!</f>
        <v>#REF!</v>
      </c>
      <c r="H34" s="96" t="e">
        <f>#REF!-#REF!</f>
        <v>#REF!</v>
      </c>
      <c r="I34" s="99"/>
      <c r="J34" s="97">
        <f t="shared" si="4"/>
        <v>1.2306511189976097</v>
      </c>
      <c r="K34" s="18">
        <v>-713.4</v>
      </c>
      <c r="L34" s="19"/>
      <c r="M34" s="19"/>
      <c r="N34" s="19"/>
      <c r="O34" s="26">
        <f>K34/D35</f>
        <v>0.040439425889395274</v>
      </c>
    </row>
    <row r="35" spans="1:15" s="6" customFormat="1" ht="36.75">
      <c r="A35" s="66" t="s">
        <v>119</v>
      </c>
      <c r="B35" s="66" t="s">
        <v>44</v>
      </c>
      <c r="C35" s="67"/>
      <c r="D35" s="95">
        <v>-17641.2</v>
      </c>
      <c r="E35" s="95">
        <v>-17760.4</v>
      </c>
      <c r="F35" s="96" t="e">
        <f>F26+F5</f>
        <v>#REF!</v>
      </c>
      <c r="G35" s="96" t="e">
        <f>G26+G5</f>
        <v>#REF!</v>
      </c>
      <c r="H35" s="96" t="e">
        <f>#REF!-#REF!</f>
        <v>#REF!</v>
      </c>
      <c r="I35" s="99"/>
      <c r="J35" s="97">
        <f t="shared" si="4"/>
        <v>1.0067569099607736</v>
      </c>
      <c r="K35" s="10" t="e">
        <f>K26+K5</f>
        <v>#REF!</v>
      </c>
      <c r="L35" s="20"/>
      <c r="M35" s="20"/>
      <c r="N35" s="20"/>
      <c r="O35" s="26" t="e">
        <f>K35/D36</f>
        <v>#REF!</v>
      </c>
    </row>
    <row r="36" spans="1:15" s="35" customFormat="1" ht="27.75">
      <c r="A36" s="66"/>
      <c r="B36" s="66" t="s">
        <v>52</v>
      </c>
      <c r="C36" s="66" t="e">
        <f aca="true" t="shared" si="5" ref="C36:I36">C27+C5</f>
        <v>#REF!</v>
      </c>
      <c r="D36" s="95">
        <f t="shared" si="5"/>
        <v>2818055.1</v>
      </c>
      <c r="E36" s="95">
        <f t="shared" si="5"/>
        <v>2716249.8000000007</v>
      </c>
      <c r="F36" s="96" t="e">
        <f t="shared" si="5"/>
        <v>#REF!</v>
      </c>
      <c r="G36" s="96" t="e">
        <f t="shared" si="5"/>
        <v>#REF!</v>
      </c>
      <c r="H36" s="96" t="e">
        <f t="shared" si="5"/>
        <v>#REF!</v>
      </c>
      <c r="I36" s="96">
        <f t="shared" si="5"/>
        <v>0</v>
      </c>
      <c r="J36" s="97">
        <f t="shared" si="4"/>
        <v>0.9638739143177153</v>
      </c>
      <c r="K36" s="32"/>
      <c r="L36" s="33"/>
      <c r="M36" s="33"/>
      <c r="N36" s="33"/>
      <c r="O36" s="34"/>
    </row>
    <row r="37" spans="1:15" s="35" customFormat="1" ht="27.75">
      <c r="A37" s="49"/>
      <c r="B37" s="49"/>
      <c r="C37" s="49"/>
      <c r="D37" s="90"/>
      <c r="E37" s="90"/>
      <c r="F37" s="76"/>
      <c r="G37" s="76"/>
      <c r="H37" s="76"/>
      <c r="I37" s="76"/>
      <c r="J37" s="97"/>
      <c r="K37" s="32"/>
      <c r="L37" s="33"/>
      <c r="M37" s="33"/>
      <c r="N37" s="33"/>
      <c r="O37" s="34"/>
    </row>
    <row r="38" spans="1:15" s="35" customFormat="1" ht="27.75">
      <c r="A38" s="49"/>
      <c r="B38" s="51" t="s">
        <v>60</v>
      </c>
      <c r="C38" s="49"/>
      <c r="D38" s="90"/>
      <c r="E38" s="90"/>
      <c r="F38" s="76"/>
      <c r="G38" s="76"/>
      <c r="H38" s="76"/>
      <c r="I38" s="76"/>
      <c r="J38" s="97"/>
      <c r="K38" s="32"/>
      <c r="L38" s="33"/>
      <c r="M38" s="33"/>
      <c r="N38" s="33"/>
      <c r="O38" s="34"/>
    </row>
    <row r="39" spans="1:15" s="35" customFormat="1" ht="27.75">
      <c r="A39" s="52" t="s">
        <v>65</v>
      </c>
      <c r="B39" s="49" t="s">
        <v>66</v>
      </c>
      <c r="C39" s="49"/>
      <c r="D39" s="95">
        <f>D40+D41+D42+D44+D46+D47+D43</f>
        <v>154625.94999999998</v>
      </c>
      <c r="E39" s="108">
        <f>E40+E41+E42+E44+E46+E47+E43</f>
        <v>144578.88</v>
      </c>
      <c r="F39" s="76"/>
      <c r="G39" s="76"/>
      <c r="H39" s="76" t="e">
        <f>#REF!-#REF!</f>
        <v>#REF!</v>
      </c>
      <c r="I39" s="78"/>
      <c r="J39" s="105">
        <f t="shared" si="4"/>
        <v>0.9350233903170847</v>
      </c>
      <c r="K39" s="36">
        <v>432.1</v>
      </c>
      <c r="L39" s="33"/>
      <c r="M39" s="33"/>
      <c r="N39" s="33"/>
      <c r="O39" s="34">
        <f>(K39/D40)</f>
        <v>0.2283223249669749</v>
      </c>
    </row>
    <row r="40" spans="1:15" s="35" customFormat="1" ht="86.25" customHeight="1">
      <c r="A40" s="53" t="s">
        <v>109</v>
      </c>
      <c r="B40" s="50" t="s">
        <v>143</v>
      </c>
      <c r="C40" s="49"/>
      <c r="D40" s="100">
        <v>1892.5</v>
      </c>
      <c r="E40" s="107">
        <v>1892.33</v>
      </c>
      <c r="F40" s="76"/>
      <c r="G40" s="76"/>
      <c r="H40" s="76" t="e">
        <f>#REF!-#REF!</f>
        <v>#REF!</v>
      </c>
      <c r="I40" s="78"/>
      <c r="J40" s="77">
        <f aca="true" t="shared" si="6" ref="J40:J87">E40/D40</f>
        <v>0.9999101717305151</v>
      </c>
      <c r="K40" s="36">
        <v>543.4</v>
      </c>
      <c r="L40" s="33"/>
      <c r="M40" s="33"/>
      <c r="N40" s="33"/>
      <c r="O40" s="34">
        <f>(K40/D41)</f>
        <v>0.2043533198953037</v>
      </c>
    </row>
    <row r="41" spans="1:15" s="39" customFormat="1" ht="101.25" customHeight="1">
      <c r="A41" s="53" t="s">
        <v>110</v>
      </c>
      <c r="B41" s="50" t="s">
        <v>144</v>
      </c>
      <c r="C41" s="49"/>
      <c r="D41" s="100">
        <v>2659.12</v>
      </c>
      <c r="E41" s="107">
        <v>2659.1</v>
      </c>
      <c r="F41" s="79"/>
      <c r="G41" s="79"/>
      <c r="H41" s="76" t="e">
        <f>#REF!-#REF!</f>
        <v>#REF!</v>
      </c>
      <c r="I41" s="81"/>
      <c r="J41" s="77">
        <f t="shared" si="6"/>
        <v>0.9999924787147628</v>
      </c>
      <c r="K41" s="37">
        <f>262.63+225.99+272.217+116.577+17470.72</f>
        <v>18348.134000000002</v>
      </c>
      <c r="L41" s="38"/>
      <c r="M41" s="38"/>
      <c r="N41" s="38"/>
      <c r="O41" s="34">
        <f>(K41/D42)</f>
        <v>0.48225334832194255</v>
      </c>
    </row>
    <row r="42" spans="1:15" s="39" customFormat="1" ht="112.5" customHeight="1">
      <c r="A42" s="53" t="s">
        <v>111</v>
      </c>
      <c r="B42" s="50" t="s">
        <v>145</v>
      </c>
      <c r="C42" s="50"/>
      <c r="D42" s="100">
        <v>38046.67</v>
      </c>
      <c r="E42" s="107">
        <v>37559.28</v>
      </c>
      <c r="F42" s="79"/>
      <c r="G42" s="79"/>
      <c r="H42" s="76" t="e">
        <f>#REF!-#REF!</f>
        <v>#REF!</v>
      </c>
      <c r="I42" s="81"/>
      <c r="J42" s="77">
        <f t="shared" si="6"/>
        <v>0.987189680463494</v>
      </c>
      <c r="K42" s="36">
        <v>386.6</v>
      </c>
      <c r="L42" s="38"/>
      <c r="M42" s="38"/>
      <c r="N42" s="38"/>
      <c r="O42" s="34">
        <f>(K42/D44)</f>
        <v>0.02692384299207049</v>
      </c>
    </row>
    <row r="43" spans="1:15" s="39" customFormat="1" ht="60" customHeight="1">
      <c r="A43" s="53" t="s">
        <v>154</v>
      </c>
      <c r="B43" s="50" t="s">
        <v>155</v>
      </c>
      <c r="C43" s="50"/>
      <c r="D43" s="100">
        <v>35.8</v>
      </c>
      <c r="E43" s="107">
        <v>35.8</v>
      </c>
      <c r="F43" s="79"/>
      <c r="G43" s="79"/>
      <c r="H43" s="76"/>
      <c r="I43" s="81"/>
      <c r="J43" s="77">
        <f t="shared" si="6"/>
        <v>1</v>
      </c>
      <c r="K43" s="36"/>
      <c r="L43" s="38"/>
      <c r="M43" s="38"/>
      <c r="N43" s="38"/>
      <c r="O43" s="34"/>
    </row>
    <row r="44" spans="1:15" s="39" customFormat="1" ht="66.75" customHeight="1">
      <c r="A44" s="53" t="s">
        <v>112</v>
      </c>
      <c r="B44" s="50" t="s">
        <v>146</v>
      </c>
      <c r="C44" s="50"/>
      <c r="D44" s="100">
        <v>14359.02</v>
      </c>
      <c r="E44" s="107">
        <v>14274.73</v>
      </c>
      <c r="F44" s="79"/>
      <c r="G44" s="79"/>
      <c r="H44" s="76"/>
      <c r="I44" s="81"/>
      <c r="J44" s="77">
        <f t="shared" si="6"/>
        <v>0.9941298222302078</v>
      </c>
      <c r="K44" s="36"/>
      <c r="L44" s="38"/>
      <c r="M44" s="38"/>
      <c r="N44" s="38"/>
      <c r="O44" s="34"/>
    </row>
    <row r="45" spans="1:15" s="39" customFormat="1" ht="48.75" customHeight="1">
      <c r="A45" s="53" t="s">
        <v>160</v>
      </c>
      <c r="B45" s="50" t="s">
        <v>161</v>
      </c>
      <c r="C45" s="50"/>
      <c r="D45" s="100">
        <v>0</v>
      </c>
      <c r="E45" s="107">
        <v>0</v>
      </c>
      <c r="F45" s="79"/>
      <c r="G45" s="79"/>
      <c r="H45" s="76"/>
      <c r="I45" s="81"/>
      <c r="J45" s="77">
        <v>0</v>
      </c>
      <c r="K45" s="36"/>
      <c r="L45" s="38"/>
      <c r="M45" s="38"/>
      <c r="N45" s="38"/>
      <c r="O45" s="34"/>
    </row>
    <row r="46" spans="1:15" s="39" customFormat="1" ht="27">
      <c r="A46" s="53" t="s">
        <v>113</v>
      </c>
      <c r="B46" s="50" t="s">
        <v>33</v>
      </c>
      <c r="C46" s="50"/>
      <c r="D46" s="100">
        <v>670</v>
      </c>
      <c r="E46" s="107">
        <v>0</v>
      </c>
      <c r="F46" s="79"/>
      <c r="G46" s="79"/>
      <c r="H46" s="76" t="e">
        <f>#REF!-#REF!</f>
        <v>#REF!</v>
      </c>
      <c r="I46" s="81"/>
      <c r="J46" s="77">
        <f t="shared" si="6"/>
        <v>0</v>
      </c>
      <c r="K46" s="36">
        <v>1008.836</v>
      </c>
      <c r="L46" s="38"/>
      <c r="M46" s="38"/>
      <c r="N46" s="38"/>
      <c r="O46" s="34">
        <f>(K46/D47)</f>
        <v>0.010404356968092107</v>
      </c>
    </row>
    <row r="47" spans="1:15" s="39" customFormat="1" ht="27">
      <c r="A47" s="53" t="s">
        <v>114</v>
      </c>
      <c r="B47" s="50" t="s">
        <v>34</v>
      </c>
      <c r="C47" s="50"/>
      <c r="D47" s="100">
        <v>96962.84</v>
      </c>
      <c r="E47" s="107">
        <v>88157.64</v>
      </c>
      <c r="F47" s="79"/>
      <c r="G47" s="79"/>
      <c r="H47" s="76"/>
      <c r="I47" s="81"/>
      <c r="J47" s="77">
        <f t="shared" si="6"/>
        <v>0.9091899535945935</v>
      </c>
      <c r="K47" s="36"/>
      <c r="L47" s="38"/>
      <c r="M47" s="38"/>
      <c r="N47" s="38"/>
      <c r="O47" s="34"/>
    </row>
    <row r="48" spans="1:15" s="39" customFormat="1" ht="36">
      <c r="A48" s="52" t="s">
        <v>67</v>
      </c>
      <c r="B48" s="49" t="s">
        <v>68</v>
      </c>
      <c r="C48" s="49"/>
      <c r="D48" s="95">
        <f>D49+D50+D51</f>
        <v>21494.04</v>
      </c>
      <c r="E48" s="108">
        <f>E49+E50+E51</f>
        <v>20509.070000000003</v>
      </c>
      <c r="F48" s="76"/>
      <c r="G48" s="76"/>
      <c r="H48" s="76" t="e">
        <f>#REF!-#REF!</f>
        <v>#REF!</v>
      </c>
      <c r="I48" s="82"/>
      <c r="J48" s="80">
        <f t="shared" si="6"/>
        <v>0.9541747386717435</v>
      </c>
      <c r="K48" s="36">
        <v>2652.6</v>
      </c>
      <c r="L48" s="38"/>
      <c r="M48" s="38"/>
      <c r="N48" s="38"/>
      <c r="O48" s="48">
        <f>(K48/D49)</f>
        <v>0.13927085203771433</v>
      </c>
    </row>
    <row r="49" spans="1:15" s="39" customFormat="1" ht="88.5" customHeight="1">
      <c r="A49" s="53" t="s">
        <v>115</v>
      </c>
      <c r="B49" s="50" t="s">
        <v>147</v>
      </c>
      <c r="C49" s="50"/>
      <c r="D49" s="100">
        <v>19046.34</v>
      </c>
      <c r="E49" s="107">
        <v>18088.88</v>
      </c>
      <c r="F49" s="79"/>
      <c r="G49" s="79"/>
      <c r="H49" s="76" t="e">
        <f>#REF!-#REF!</f>
        <v>#REF!</v>
      </c>
      <c r="I49" s="81"/>
      <c r="J49" s="77">
        <f t="shared" si="6"/>
        <v>0.9497299743677788</v>
      </c>
      <c r="K49" s="36">
        <f>6038.5+13010.4</f>
        <v>19048.9</v>
      </c>
      <c r="L49" s="38"/>
      <c r="M49" s="38"/>
      <c r="N49" s="38"/>
      <c r="O49" s="34">
        <f>(K49/D50)</f>
        <v>16.215417879701043</v>
      </c>
    </row>
    <row r="50" spans="1:15" s="39" customFormat="1" ht="27">
      <c r="A50" s="53" t="s">
        <v>116</v>
      </c>
      <c r="B50" s="50" t="s">
        <v>69</v>
      </c>
      <c r="C50" s="50"/>
      <c r="D50" s="100">
        <v>1174.74</v>
      </c>
      <c r="E50" s="107">
        <v>1174.74</v>
      </c>
      <c r="F50" s="79"/>
      <c r="G50" s="79"/>
      <c r="H50" s="76"/>
      <c r="I50" s="81"/>
      <c r="J50" s="77">
        <f t="shared" si="6"/>
        <v>1</v>
      </c>
      <c r="K50" s="36"/>
      <c r="L50" s="38"/>
      <c r="M50" s="38"/>
      <c r="N50" s="38"/>
      <c r="O50" s="34"/>
    </row>
    <row r="51" spans="1:15" s="35" customFormat="1" ht="62.25" customHeight="1">
      <c r="A51" s="53" t="s">
        <v>117</v>
      </c>
      <c r="B51" s="50" t="s">
        <v>70</v>
      </c>
      <c r="C51" s="50"/>
      <c r="D51" s="100">
        <v>1272.96</v>
      </c>
      <c r="E51" s="107">
        <v>1245.45</v>
      </c>
      <c r="F51" s="76"/>
      <c r="G51" s="76"/>
      <c r="H51" s="76"/>
      <c r="I51" s="82"/>
      <c r="J51" s="77">
        <f t="shared" si="6"/>
        <v>0.97838895173454</v>
      </c>
      <c r="K51" s="32"/>
      <c r="L51" s="33"/>
      <c r="M51" s="33"/>
      <c r="N51" s="33"/>
      <c r="O51" s="34"/>
    </row>
    <row r="52" spans="1:15" s="35" customFormat="1" ht="0.75" customHeight="1" hidden="1">
      <c r="A52" s="52" t="s">
        <v>71</v>
      </c>
      <c r="B52" s="49" t="s">
        <v>35</v>
      </c>
      <c r="C52" s="49"/>
      <c r="D52" s="95" t="e">
        <f>D54+D55+#REF!+D57+D58+D60+D59</f>
        <v>#REF!</v>
      </c>
      <c r="E52" s="106"/>
      <c r="F52" s="76"/>
      <c r="G52" s="76"/>
      <c r="H52" s="76"/>
      <c r="I52" s="82"/>
      <c r="J52" s="77" t="e">
        <f t="shared" si="6"/>
        <v>#REF!</v>
      </c>
      <c r="K52" s="32"/>
      <c r="L52" s="33"/>
      <c r="M52" s="33"/>
      <c r="N52" s="33"/>
      <c r="O52" s="34"/>
    </row>
    <row r="53" spans="1:15" s="35" customFormat="1" ht="30" customHeight="1">
      <c r="A53" s="52" t="s">
        <v>71</v>
      </c>
      <c r="B53" s="104" t="s">
        <v>35</v>
      </c>
      <c r="C53" s="49"/>
      <c r="D53" s="95">
        <f>D54+D55+D57+D58+D59+D60+D56</f>
        <v>419732.01</v>
      </c>
      <c r="E53" s="108">
        <f>E54+E55+E57+E58+E59+E60+E56</f>
        <v>127704.05000000002</v>
      </c>
      <c r="F53" s="76"/>
      <c r="G53" s="76"/>
      <c r="H53" s="76"/>
      <c r="I53" s="82"/>
      <c r="J53" s="80">
        <f t="shared" si="6"/>
        <v>0.30425139602767015</v>
      </c>
      <c r="K53" s="32"/>
      <c r="L53" s="33"/>
      <c r="M53" s="33"/>
      <c r="N53" s="33"/>
      <c r="O53" s="34"/>
    </row>
    <row r="54" spans="1:15" s="35" customFormat="1" ht="27.75">
      <c r="A54" s="53" t="s">
        <v>130</v>
      </c>
      <c r="B54" s="50" t="s">
        <v>131</v>
      </c>
      <c r="C54" s="49"/>
      <c r="D54" s="100">
        <v>2051.3</v>
      </c>
      <c r="E54" s="107">
        <v>2049.68</v>
      </c>
      <c r="F54" s="76"/>
      <c r="G54" s="76"/>
      <c r="H54" s="76"/>
      <c r="I54" s="82"/>
      <c r="J54" s="77">
        <f t="shared" si="6"/>
        <v>0.9992102569102519</v>
      </c>
      <c r="K54" s="32"/>
      <c r="L54" s="33"/>
      <c r="M54" s="33"/>
      <c r="N54" s="33"/>
      <c r="O54" s="34"/>
    </row>
    <row r="55" spans="1:15" s="35" customFormat="1" ht="27.75">
      <c r="A55" s="53" t="s">
        <v>72</v>
      </c>
      <c r="B55" s="50" t="s">
        <v>73</v>
      </c>
      <c r="C55" s="49"/>
      <c r="D55" s="100">
        <v>459</v>
      </c>
      <c r="E55" s="107">
        <v>459</v>
      </c>
      <c r="F55" s="76"/>
      <c r="G55" s="76"/>
      <c r="H55" s="76"/>
      <c r="I55" s="82"/>
      <c r="J55" s="77">
        <f t="shared" si="6"/>
        <v>1</v>
      </c>
      <c r="K55" s="32"/>
      <c r="L55" s="33"/>
      <c r="M55" s="33"/>
      <c r="N55" s="33"/>
      <c r="O55" s="34"/>
    </row>
    <row r="56" spans="1:15" s="35" customFormat="1" ht="27.75">
      <c r="A56" s="53" t="s">
        <v>158</v>
      </c>
      <c r="B56" s="50" t="s">
        <v>159</v>
      </c>
      <c r="C56" s="49"/>
      <c r="D56" s="100">
        <v>1563.5</v>
      </c>
      <c r="E56" s="107">
        <v>863.5</v>
      </c>
      <c r="F56" s="76"/>
      <c r="G56" s="76"/>
      <c r="H56" s="76"/>
      <c r="I56" s="82"/>
      <c r="J56" s="77">
        <f t="shared" si="6"/>
        <v>0.5522865366165653</v>
      </c>
      <c r="K56" s="32"/>
      <c r="L56" s="33"/>
      <c r="M56" s="33"/>
      <c r="N56" s="33"/>
      <c r="O56" s="34"/>
    </row>
    <row r="57" spans="1:15" s="35" customFormat="1" ht="27.75">
      <c r="A57" s="53" t="s">
        <v>74</v>
      </c>
      <c r="B57" s="50" t="s">
        <v>75</v>
      </c>
      <c r="C57" s="49"/>
      <c r="D57" s="100">
        <v>186440</v>
      </c>
      <c r="E57" s="107">
        <v>10351.67</v>
      </c>
      <c r="F57" s="76"/>
      <c r="G57" s="76"/>
      <c r="H57" s="76"/>
      <c r="I57" s="82"/>
      <c r="J57" s="77">
        <f t="shared" si="6"/>
        <v>0.055522795537438316</v>
      </c>
      <c r="K57" s="32"/>
      <c r="L57" s="33"/>
      <c r="M57" s="33"/>
      <c r="N57" s="33"/>
      <c r="O57" s="34"/>
    </row>
    <row r="58" spans="1:15" s="35" customFormat="1" ht="27.75">
      <c r="A58" s="53" t="s">
        <v>124</v>
      </c>
      <c r="B58" s="50" t="s">
        <v>125</v>
      </c>
      <c r="C58" s="49"/>
      <c r="D58" s="100">
        <v>193038.58</v>
      </c>
      <c r="E58" s="107">
        <v>83770.28</v>
      </c>
      <c r="F58" s="76"/>
      <c r="G58" s="76"/>
      <c r="H58" s="76"/>
      <c r="I58" s="82"/>
      <c r="J58" s="77">
        <f t="shared" si="6"/>
        <v>0.4339561552928954</v>
      </c>
      <c r="K58" s="32"/>
      <c r="L58" s="33"/>
      <c r="M58" s="33"/>
      <c r="N58" s="33"/>
      <c r="O58" s="34"/>
    </row>
    <row r="59" spans="1:15" s="35" customFormat="1" ht="27.75">
      <c r="A59" s="53" t="s">
        <v>133</v>
      </c>
      <c r="B59" s="50" t="s">
        <v>134</v>
      </c>
      <c r="C59" s="49"/>
      <c r="D59" s="100">
        <v>3228.1</v>
      </c>
      <c r="E59" s="107">
        <v>2906.57</v>
      </c>
      <c r="F59" s="76"/>
      <c r="G59" s="76"/>
      <c r="H59" s="76"/>
      <c r="I59" s="82"/>
      <c r="J59" s="77">
        <f t="shared" si="6"/>
        <v>0.9003965180756482</v>
      </c>
      <c r="K59" s="32"/>
      <c r="L59" s="33"/>
      <c r="M59" s="33"/>
      <c r="N59" s="33"/>
      <c r="O59" s="34"/>
    </row>
    <row r="60" spans="1:15" s="39" customFormat="1" ht="36">
      <c r="A60" s="53" t="s">
        <v>76</v>
      </c>
      <c r="B60" s="50" t="s">
        <v>77</v>
      </c>
      <c r="C60" s="49"/>
      <c r="D60" s="100">
        <v>32951.53</v>
      </c>
      <c r="E60" s="107">
        <v>27303.35</v>
      </c>
      <c r="F60" s="79"/>
      <c r="G60" s="79"/>
      <c r="H60" s="76" t="e">
        <f>#REF!-#REF!</f>
        <v>#REF!</v>
      </c>
      <c r="I60" s="81"/>
      <c r="J60" s="77">
        <f t="shared" si="6"/>
        <v>0.8285912672340252</v>
      </c>
      <c r="K60" s="36">
        <f>6710.022+19785.4</f>
        <v>26495.422000000002</v>
      </c>
      <c r="L60" s="38"/>
      <c r="M60" s="38"/>
      <c r="N60" s="38"/>
      <c r="O60" s="34">
        <f>(K60/D61)</f>
        <v>0.044950221243348285</v>
      </c>
    </row>
    <row r="61" spans="1:15" s="39" customFormat="1" ht="27">
      <c r="A61" s="52" t="s">
        <v>78</v>
      </c>
      <c r="B61" s="49" t="s">
        <v>141</v>
      </c>
      <c r="C61" s="49"/>
      <c r="D61" s="95">
        <f>D62+D63+D64+D65</f>
        <v>589439.19</v>
      </c>
      <c r="E61" s="108">
        <f>E62+E63+E64+E65</f>
        <v>452541.75000000006</v>
      </c>
      <c r="F61" s="76"/>
      <c r="G61" s="76"/>
      <c r="H61" s="76"/>
      <c r="I61" s="82"/>
      <c r="J61" s="80">
        <f t="shared" si="6"/>
        <v>0.7677496808449402</v>
      </c>
      <c r="K61" s="36"/>
      <c r="L61" s="38"/>
      <c r="M61" s="38"/>
      <c r="N61" s="38"/>
      <c r="O61" s="34"/>
    </row>
    <row r="62" spans="1:15" s="39" customFormat="1" ht="27">
      <c r="A62" s="53" t="s">
        <v>79</v>
      </c>
      <c r="B62" s="50" t="s">
        <v>80</v>
      </c>
      <c r="C62" s="49"/>
      <c r="D62" s="100">
        <v>264624.04</v>
      </c>
      <c r="E62" s="107">
        <v>136214.25</v>
      </c>
      <c r="F62" s="79"/>
      <c r="G62" s="79"/>
      <c r="H62" s="76"/>
      <c r="I62" s="81"/>
      <c r="J62" s="77">
        <f t="shared" si="6"/>
        <v>0.5147463170768612</v>
      </c>
      <c r="K62" s="36"/>
      <c r="L62" s="38"/>
      <c r="M62" s="38"/>
      <c r="N62" s="38"/>
      <c r="O62" s="34"/>
    </row>
    <row r="63" spans="1:15" s="39" customFormat="1" ht="27">
      <c r="A63" s="53" t="s">
        <v>81</v>
      </c>
      <c r="B63" s="50" t="s">
        <v>150</v>
      </c>
      <c r="C63" s="49"/>
      <c r="D63" s="100">
        <v>259563.54</v>
      </c>
      <c r="E63" s="107">
        <v>256416.52</v>
      </c>
      <c r="F63" s="79"/>
      <c r="G63" s="79"/>
      <c r="H63" s="76"/>
      <c r="I63" s="81"/>
      <c r="J63" s="77">
        <f t="shared" si="6"/>
        <v>0.9878757239942096</v>
      </c>
      <c r="K63" s="36"/>
      <c r="L63" s="38"/>
      <c r="M63" s="38"/>
      <c r="N63" s="38"/>
      <c r="O63" s="34"/>
    </row>
    <row r="64" spans="1:15" s="39" customFormat="1" ht="27">
      <c r="A64" s="53" t="s">
        <v>82</v>
      </c>
      <c r="B64" s="50" t="s">
        <v>83</v>
      </c>
      <c r="C64" s="49"/>
      <c r="D64" s="100">
        <v>48119.2</v>
      </c>
      <c r="E64" s="107">
        <v>43017.77</v>
      </c>
      <c r="F64" s="79"/>
      <c r="G64" s="79"/>
      <c r="H64" s="76"/>
      <c r="I64" s="81"/>
      <c r="J64" s="77">
        <f t="shared" si="6"/>
        <v>0.8939834826846664</v>
      </c>
      <c r="K64" s="36"/>
      <c r="L64" s="38"/>
      <c r="M64" s="38"/>
      <c r="N64" s="38"/>
      <c r="O64" s="34"/>
    </row>
    <row r="65" spans="1:15" s="39" customFormat="1" ht="36">
      <c r="A65" s="53" t="s">
        <v>84</v>
      </c>
      <c r="B65" s="50" t="s">
        <v>162</v>
      </c>
      <c r="C65" s="49"/>
      <c r="D65" s="100">
        <v>17132.41</v>
      </c>
      <c r="E65" s="107">
        <v>16893.21</v>
      </c>
      <c r="F65" s="79"/>
      <c r="G65" s="79"/>
      <c r="H65" s="76" t="e">
        <f>#REF!-#REF!</f>
        <v>#REF!</v>
      </c>
      <c r="I65" s="81"/>
      <c r="J65" s="77">
        <f t="shared" si="6"/>
        <v>0.9860381580875078</v>
      </c>
      <c r="K65" s="36">
        <v>377.6</v>
      </c>
      <c r="L65" s="38"/>
      <c r="M65" s="38"/>
      <c r="N65" s="38"/>
      <c r="O65" s="34">
        <f>(K65/D66)</f>
        <v>0.07250384024577573</v>
      </c>
    </row>
    <row r="66" spans="1:15" s="39" customFormat="1" ht="21.75" customHeight="1">
      <c r="A66" s="52" t="s">
        <v>85</v>
      </c>
      <c r="B66" s="49" t="s">
        <v>36</v>
      </c>
      <c r="C66" s="49"/>
      <c r="D66" s="95">
        <f>D67+D69</f>
        <v>5208</v>
      </c>
      <c r="E66" s="108">
        <f>E67+E69</f>
        <v>5115.53</v>
      </c>
      <c r="F66" s="76"/>
      <c r="G66" s="76"/>
      <c r="H66" s="76"/>
      <c r="I66" s="82"/>
      <c r="J66" s="80">
        <f t="shared" si="6"/>
        <v>0.9822446236559139</v>
      </c>
      <c r="K66" s="36"/>
      <c r="L66" s="38"/>
      <c r="M66" s="38"/>
      <c r="N66" s="38"/>
      <c r="O66" s="34"/>
    </row>
    <row r="67" spans="1:15" s="39" customFormat="1" ht="36">
      <c r="A67" s="53" t="s">
        <v>86</v>
      </c>
      <c r="B67" s="50" t="s">
        <v>148</v>
      </c>
      <c r="C67" s="50"/>
      <c r="D67" s="100">
        <v>3010</v>
      </c>
      <c r="E67" s="107">
        <v>3003.89</v>
      </c>
      <c r="F67" s="79"/>
      <c r="G67" s="79"/>
      <c r="H67" s="76"/>
      <c r="I67" s="81"/>
      <c r="J67" s="77">
        <f t="shared" si="6"/>
        <v>0.9979700996677741</v>
      </c>
      <c r="K67" s="36"/>
      <c r="L67" s="38"/>
      <c r="M67" s="38"/>
      <c r="N67" s="38"/>
      <c r="O67" s="34"/>
    </row>
    <row r="68" spans="1:15" s="39" customFormat="1" ht="36" hidden="1">
      <c r="A68" s="53" t="s">
        <v>87</v>
      </c>
      <c r="B68" s="50" t="s">
        <v>88</v>
      </c>
      <c r="C68" s="50"/>
      <c r="D68" s="100">
        <v>2067.7</v>
      </c>
      <c r="E68" s="107"/>
      <c r="F68" s="79"/>
      <c r="G68" s="79"/>
      <c r="H68" s="76"/>
      <c r="I68" s="81"/>
      <c r="J68" s="77">
        <f t="shared" si="6"/>
        <v>0</v>
      </c>
      <c r="K68" s="36"/>
      <c r="L68" s="38"/>
      <c r="M68" s="38"/>
      <c r="N68" s="38"/>
      <c r="O68" s="34"/>
    </row>
    <row r="69" spans="1:15" s="39" customFormat="1" ht="36">
      <c r="A69" s="53" t="s">
        <v>87</v>
      </c>
      <c r="B69" s="50" t="s">
        <v>88</v>
      </c>
      <c r="C69" s="50"/>
      <c r="D69" s="100">
        <v>2198</v>
      </c>
      <c r="E69" s="107">
        <v>2111.64</v>
      </c>
      <c r="F69" s="79"/>
      <c r="G69" s="79"/>
      <c r="H69" s="76" t="e">
        <f>#REF!-#REF!</f>
        <v>#REF!</v>
      </c>
      <c r="I69" s="81"/>
      <c r="J69" s="77">
        <f t="shared" si="6"/>
        <v>0.9607097361237488</v>
      </c>
      <c r="K69" s="36">
        <f>95681.6+10558.8+9490.34+152422.62+515.7</f>
        <v>268669.06</v>
      </c>
      <c r="L69" s="38"/>
      <c r="M69" s="38"/>
      <c r="N69" s="38"/>
      <c r="O69" s="34">
        <f>(K69/D70)</f>
        <v>0.13875609781781864</v>
      </c>
    </row>
    <row r="70" spans="1:15" s="39" customFormat="1" ht="27">
      <c r="A70" s="52" t="s">
        <v>89</v>
      </c>
      <c r="B70" s="49" t="s">
        <v>37</v>
      </c>
      <c r="C70" s="49"/>
      <c r="D70" s="95">
        <f>D71+D72+D73+D74</f>
        <v>1936268.49</v>
      </c>
      <c r="E70" s="108">
        <f>E71+E72+E73+E74</f>
        <v>1566715.7000000002</v>
      </c>
      <c r="F70" s="76"/>
      <c r="G70" s="76"/>
      <c r="H70" s="76"/>
      <c r="I70" s="82"/>
      <c r="J70" s="80">
        <f t="shared" si="6"/>
        <v>0.8091417631859517</v>
      </c>
      <c r="K70" s="36"/>
      <c r="L70" s="38"/>
      <c r="M70" s="38"/>
      <c r="N70" s="38"/>
      <c r="O70" s="34"/>
    </row>
    <row r="71" spans="1:15" s="39" customFormat="1" ht="27">
      <c r="A71" s="53" t="s">
        <v>90</v>
      </c>
      <c r="B71" s="50" t="s">
        <v>91</v>
      </c>
      <c r="C71" s="50"/>
      <c r="D71" s="100">
        <v>681524.63</v>
      </c>
      <c r="E71" s="107">
        <v>667995.41</v>
      </c>
      <c r="F71" s="79"/>
      <c r="G71" s="79"/>
      <c r="H71" s="76"/>
      <c r="I71" s="81"/>
      <c r="J71" s="77">
        <f t="shared" si="6"/>
        <v>0.9801485971240688</v>
      </c>
      <c r="K71" s="36"/>
      <c r="L71" s="38"/>
      <c r="M71" s="38"/>
      <c r="N71" s="38"/>
      <c r="O71" s="34"/>
    </row>
    <row r="72" spans="1:15" s="39" customFormat="1" ht="27">
      <c r="A72" s="53" t="s">
        <v>92</v>
      </c>
      <c r="B72" s="50" t="s">
        <v>93</v>
      </c>
      <c r="C72" s="50"/>
      <c r="D72" s="100">
        <v>1126609</v>
      </c>
      <c r="E72" s="107">
        <v>778413.73</v>
      </c>
      <c r="F72" s="79"/>
      <c r="G72" s="79"/>
      <c r="H72" s="76"/>
      <c r="I72" s="81"/>
      <c r="J72" s="77">
        <f t="shared" si="6"/>
        <v>0.6909351247859727</v>
      </c>
      <c r="K72" s="36"/>
      <c r="L72" s="38"/>
      <c r="M72" s="38"/>
      <c r="N72" s="38"/>
      <c r="O72" s="34"/>
    </row>
    <row r="73" spans="1:15" s="39" customFormat="1" ht="36">
      <c r="A73" s="53" t="s">
        <v>94</v>
      </c>
      <c r="B73" s="50" t="s">
        <v>95</v>
      </c>
      <c r="C73" s="50"/>
      <c r="D73" s="100">
        <v>89083.87</v>
      </c>
      <c r="E73" s="107">
        <v>82897.78</v>
      </c>
      <c r="F73" s="79"/>
      <c r="G73" s="79"/>
      <c r="H73" s="76"/>
      <c r="I73" s="81"/>
      <c r="J73" s="77">
        <f t="shared" si="6"/>
        <v>0.9305588093557229</v>
      </c>
      <c r="K73" s="36"/>
      <c r="L73" s="38"/>
      <c r="M73" s="38"/>
      <c r="N73" s="38"/>
      <c r="O73" s="34"/>
    </row>
    <row r="74" spans="1:15" s="39" customFormat="1" ht="22.5" customHeight="1">
      <c r="A74" s="53" t="s">
        <v>96</v>
      </c>
      <c r="B74" s="50" t="s">
        <v>97</v>
      </c>
      <c r="C74" s="50"/>
      <c r="D74" s="100">
        <v>39050.99</v>
      </c>
      <c r="E74" s="107">
        <v>37408.78</v>
      </c>
      <c r="F74" s="79"/>
      <c r="G74" s="79"/>
      <c r="H74" s="76" t="e">
        <f>#REF!-#REF!</f>
        <v>#REF!</v>
      </c>
      <c r="I74" s="81"/>
      <c r="J74" s="77">
        <f t="shared" si="6"/>
        <v>0.9579470328409088</v>
      </c>
      <c r="K74" s="36">
        <f>18119.97+583.627</f>
        <v>18703.597</v>
      </c>
      <c r="L74" s="38"/>
      <c r="M74" s="38"/>
      <c r="N74" s="38"/>
      <c r="O74" s="34">
        <f>(K74/D75)</f>
        <v>0.19361216197107722</v>
      </c>
    </row>
    <row r="75" spans="1:15" s="39" customFormat="1" ht="27">
      <c r="A75" s="52" t="s">
        <v>98</v>
      </c>
      <c r="B75" s="49" t="s">
        <v>149</v>
      </c>
      <c r="C75" s="49"/>
      <c r="D75" s="95">
        <f>D76+D77</f>
        <v>96603.42</v>
      </c>
      <c r="E75" s="108">
        <f>E76+E77</f>
        <v>93423.61</v>
      </c>
      <c r="F75" s="76"/>
      <c r="G75" s="76"/>
      <c r="H75" s="76"/>
      <c r="I75" s="82"/>
      <c r="J75" s="80">
        <f t="shared" si="6"/>
        <v>0.9670838775687238</v>
      </c>
      <c r="K75" s="36"/>
      <c r="L75" s="38"/>
      <c r="M75" s="38"/>
      <c r="N75" s="38"/>
      <c r="O75" s="34"/>
    </row>
    <row r="76" spans="1:15" s="39" customFormat="1" ht="27">
      <c r="A76" s="53" t="s">
        <v>99</v>
      </c>
      <c r="B76" s="50" t="s">
        <v>100</v>
      </c>
      <c r="C76" s="50"/>
      <c r="D76" s="100">
        <v>87007.62</v>
      </c>
      <c r="E76" s="107">
        <v>83894.89</v>
      </c>
      <c r="F76" s="79"/>
      <c r="G76" s="79"/>
      <c r="H76" s="76"/>
      <c r="I76" s="81"/>
      <c r="J76" s="77">
        <f t="shared" si="6"/>
        <v>0.9642246276820352</v>
      </c>
      <c r="K76" s="36"/>
      <c r="L76" s="38"/>
      <c r="M76" s="38"/>
      <c r="N76" s="38"/>
      <c r="O76" s="34"/>
    </row>
    <row r="77" spans="1:15" s="39" customFormat="1" ht="40.5" customHeight="1">
      <c r="A77" s="53" t="s">
        <v>101</v>
      </c>
      <c r="B77" s="50" t="s">
        <v>102</v>
      </c>
      <c r="C77" s="50"/>
      <c r="D77" s="100">
        <v>9595.8</v>
      </c>
      <c r="E77" s="107">
        <v>9528.72</v>
      </c>
      <c r="F77" s="79"/>
      <c r="G77" s="79"/>
      <c r="H77" s="76" t="e">
        <f>#REF!-#REF!</f>
        <v>#REF!</v>
      </c>
      <c r="I77" s="81"/>
      <c r="J77" s="77">
        <f t="shared" si="6"/>
        <v>0.9930094416307135</v>
      </c>
      <c r="K77" s="36">
        <f>59188.825+3200+3633.877+301.231+385.3</f>
        <v>66709.233</v>
      </c>
      <c r="L77" s="38"/>
      <c r="M77" s="38"/>
      <c r="N77" s="38"/>
      <c r="O77" s="34" t="e">
        <f>(K77/D78)</f>
        <v>#REF!</v>
      </c>
    </row>
    <row r="78" spans="1:15" s="39" customFormat="1" ht="0.75" customHeight="1">
      <c r="A78" s="52" t="s">
        <v>103</v>
      </c>
      <c r="B78" s="49" t="s">
        <v>38</v>
      </c>
      <c r="C78" s="49"/>
      <c r="D78" s="95" t="e">
        <f>#REF!+#REF!+#REF!</f>
        <v>#REF!</v>
      </c>
      <c r="E78" s="106"/>
      <c r="F78" s="79"/>
      <c r="G78" s="79"/>
      <c r="H78" s="76"/>
      <c r="I78" s="81"/>
      <c r="J78" s="77" t="e">
        <f t="shared" si="6"/>
        <v>#REF!</v>
      </c>
      <c r="K78" s="36"/>
      <c r="L78" s="38"/>
      <c r="M78" s="38"/>
      <c r="N78" s="38"/>
      <c r="O78" s="34"/>
    </row>
    <row r="79" spans="1:15" s="39" customFormat="1" ht="27">
      <c r="A79" s="54">
        <v>1000</v>
      </c>
      <c r="B79" s="49" t="s">
        <v>39</v>
      </c>
      <c r="C79" s="49"/>
      <c r="D79" s="95">
        <f>D80+D81+D82</f>
        <v>172435.27</v>
      </c>
      <c r="E79" s="108">
        <f>E80+E81+E82</f>
        <v>156794.54</v>
      </c>
      <c r="F79" s="76"/>
      <c r="G79" s="76"/>
      <c r="H79" s="76"/>
      <c r="I79" s="82"/>
      <c r="J79" s="80">
        <f t="shared" si="6"/>
        <v>0.9092950647509643</v>
      </c>
      <c r="K79" s="36"/>
      <c r="L79" s="38"/>
      <c r="M79" s="38"/>
      <c r="N79" s="38"/>
      <c r="O79" s="34"/>
    </row>
    <row r="80" spans="1:15" s="39" customFormat="1" ht="27">
      <c r="A80" s="55">
        <v>1001</v>
      </c>
      <c r="B80" s="50" t="s">
        <v>104</v>
      </c>
      <c r="C80" s="50"/>
      <c r="D80" s="100">
        <v>6119.31</v>
      </c>
      <c r="E80" s="107">
        <v>6114.77</v>
      </c>
      <c r="F80" s="79"/>
      <c r="G80" s="79"/>
      <c r="H80" s="76"/>
      <c r="I80" s="81"/>
      <c r="J80" s="77">
        <f t="shared" si="6"/>
        <v>0.9992580862875062</v>
      </c>
      <c r="K80" s="36"/>
      <c r="L80" s="38"/>
      <c r="M80" s="38"/>
      <c r="N80" s="38"/>
      <c r="O80" s="34"/>
    </row>
    <row r="81" spans="1:15" s="39" customFormat="1" ht="27">
      <c r="A81" s="55">
        <v>1003</v>
      </c>
      <c r="B81" s="50" t="s">
        <v>105</v>
      </c>
      <c r="C81" s="50"/>
      <c r="D81" s="100">
        <v>157126.83</v>
      </c>
      <c r="E81" s="107">
        <v>143211.13</v>
      </c>
      <c r="F81" s="79"/>
      <c r="G81" s="79"/>
      <c r="H81" s="76"/>
      <c r="I81" s="81"/>
      <c r="J81" s="77">
        <f t="shared" si="6"/>
        <v>0.9114365127839721</v>
      </c>
      <c r="K81" s="36"/>
      <c r="L81" s="38"/>
      <c r="M81" s="38"/>
      <c r="N81" s="38"/>
      <c r="O81" s="34"/>
    </row>
    <row r="82" spans="1:15" s="39" customFormat="1" ht="36">
      <c r="A82" s="55">
        <v>1006</v>
      </c>
      <c r="B82" s="50" t="s">
        <v>106</v>
      </c>
      <c r="C82" s="50"/>
      <c r="D82" s="100">
        <v>9189.13</v>
      </c>
      <c r="E82" s="107">
        <v>7468.64</v>
      </c>
      <c r="F82" s="79"/>
      <c r="G82" s="79"/>
      <c r="H82" s="76" t="e">
        <f>#REF!-#REF!</f>
        <v>#REF!</v>
      </c>
      <c r="I82" s="81"/>
      <c r="J82" s="77">
        <f t="shared" si="6"/>
        <v>0.8127689998944406</v>
      </c>
      <c r="K82" s="36"/>
      <c r="L82" s="38"/>
      <c r="M82" s="38"/>
      <c r="N82" s="38"/>
      <c r="O82" s="34"/>
    </row>
    <row r="83" spans="1:15" s="39" customFormat="1" ht="27">
      <c r="A83" s="54">
        <v>1100</v>
      </c>
      <c r="B83" s="49" t="s">
        <v>63</v>
      </c>
      <c r="C83" s="49"/>
      <c r="D83" s="95">
        <f>D84</f>
        <v>116367.79</v>
      </c>
      <c r="E83" s="108">
        <f>E84</f>
        <v>60400.51</v>
      </c>
      <c r="F83" s="76"/>
      <c r="G83" s="76"/>
      <c r="H83" s="76"/>
      <c r="I83" s="82"/>
      <c r="J83" s="80">
        <f t="shared" si="6"/>
        <v>0.5190483552192579</v>
      </c>
      <c r="K83" s="36"/>
      <c r="L83" s="38"/>
      <c r="M83" s="38"/>
      <c r="N83" s="38"/>
      <c r="O83" s="34"/>
    </row>
    <row r="84" spans="1:15" s="39" customFormat="1" ht="27">
      <c r="A84" s="55">
        <v>1102</v>
      </c>
      <c r="B84" s="50" t="s">
        <v>107</v>
      </c>
      <c r="C84" s="49"/>
      <c r="D84" s="100">
        <v>116367.79</v>
      </c>
      <c r="E84" s="107">
        <v>60400.51</v>
      </c>
      <c r="F84" s="79"/>
      <c r="G84" s="79"/>
      <c r="H84" s="76"/>
      <c r="I84" s="81"/>
      <c r="J84" s="77">
        <f t="shared" si="6"/>
        <v>0.5190483552192579</v>
      </c>
      <c r="K84" s="36"/>
      <c r="L84" s="38"/>
      <c r="M84" s="38"/>
      <c r="N84" s="38"/>
      <c r="O84" s="34"/>
    </row>
    <row r="85" spans="1:15" s="39" customFormat="1" ht="32.25" customHeight="1">
      <c r="A85" s="54">
        <v>1200</v>
      </c>
      <c r="B85" s="49" t="s">
        <v>64</v>
      </c>
      <c r="C85" s="49"/>
      <c r="D85" s="95">
        <f>D86</f>
        <v>3821</v>
      </c>
      <c r="E85" s="108">
        <f>E86</f>
        <v>3786.45</v>
      </c>
      <c r="F85" s="79"/>
      <c r="G85" s="79"/>
      <c r="H85" s="76"/>
      <c r="I85" s="81"/>
      <c r="J85" s="80">
        <f t="shared" si="6"/>
        <v>0.9909578644333944</v>
      </c>
      <c r="K85" s="36"/>
      <c r="L85" s="38"/>
      <c r="M85" s="38"/>
      <c r="N85" s="38"/>
      <c r="O85" s="34"/>
    </row>
    <row r="86" spans="1:15" s="35" customFormat="1" ht="41.25" customHeight="1">
      <c r="A86" s="55">
        <v>1202</v>
      </c>
      <c r="B86" s="56" t="s">
        <v>108</v>
      </c>
      <c r="C86" s="57"/>
      <c r="D86" s="102">
        <v>3821</v>
      </c>
      <c r="E86" s="109">
        <v>3786.45</v>
      </c>
      <c r="F86" s="83"/>
      <c r="G86" s="83"/>
      <c r="H86" s="83"/>
      <c r="I86" s="82"/>
      <c r="J86" s="77">
        <f t="shared" si="6"/>
        <v>0.9909578644333944</v>
      </c>
      <c r="K86" s="32"/>
      <c r="L86" s="33"/>
      <c r="M86" s="33"/>
      <c r="N86" s="33"/>
      <c r="O86" s="34"/>
    </row>
    <row r="87" spans="1:16" s="9" customFormat="1" ht="38.25" customHeight="1">
      <c r="A87" s="50"/>
      <c r="B87" s="49" t="s">
        <v>55</v>
      </c>
      <c r="C87" s="50"/>
      <c r="D87" s="95">
        <f>D85+D83+D79+D75+D70+D66+D61+D53+D48+D39</f>
        <v>3515995.16</v>
      </c>
      <c r="E87" s="108">
        <f>E85+E83+E79+E75+E70+E66+E61+E53+E48+E39</f>
        <v>2631570.09</v>
      </c>
      <c r="F87" s="84"/>
      <c r="G87" s="84"/>
      <c r="H87" s="85"/>
      <c r="I87" s="84"/>
      <c r="J87" s="80">
        <f t="shared" si="6"/>
        <v>0.748456687295326</v>
      </c>
      <c r="K87" s="31"/>
      <c r="L87" s="38"/>
      <c r="M87" s="38"/>
      <c r="N87" s="38"/>
      <c r="O87" s="40"/>
      <c r="P87" s="41"/>
    </row>
    <row r="88" spans="1:16" s="3" customFormat="1" ht="25.5" customHeight="1">
      <c r="A88" s="58"/>
      <c r="B88" s="59"/>
      <c r="C88" s="58"/>
      <c r="D88" s="91"/>
      <c r="E88" s="92"/>
      <c r="F88" s="117"/>
      <c r="G88" s="117"/>
      <c r="H88" s="117"/>
      <c r="I88" s="86"/>
      <c r="J88" s="87"/>
      <c r="K88" s="43"/>
      <c r="L88" s="44"/>
      <c r="M88" s="44"/>
      <c r="N88" s="44"/>
      <c r="O88" s="42"/>
      <c r="P88" s="45"/>
    </row>
    <row r="89" spans="1:16" s="5" customFormat="1" ht="27">
      <c r="A89" s="118" t="s">
        <v>126</v>
      </c>
      <c r="B89" s="118"/>
      <c r="C89" s="60"/>
      <c r="D89" s="103" t="s">
        <v>127</v>
      </c>
      <c r="E89" s="91"/>
      <c r="F89" s="72"/>
      <c r="G89" s="72"/>
      <c r="H89" s="88"/>
      <c r="I89" s="75"/>
      <c r="J89" s="73"/>
      <c r="K89" s="31"/>
      <c r="L89" s="38"/>
      <c r="M89" s="38"/>
      <c r="N89" s="38"/>
      <c r="O89" s="40"/>
      <c r="P89" s="39"/>
    </row>
    <row r="90" spans="1:15" s="3" customFormat="1" ht="37.5" customHeight="1">
      <c r="A90" s="61"/>
      <c r="B90" s="62"/>
      <c r="C90" s="61"/>
      <c r="D90" s="91"/>
      <c r="E90" s="92"/>
      <c r="F90" s="117"/>
      <c r="G90" s="117"/>
      <c r="H90" s="117"/>
      <c r="I90" s="86"/>
      <c r="J90" s="87"/>
      <c r="K90" s="22"/>
      <c r="L90" s="22"/>
      <c r="M90" s="22"/>
      <c r="N90" s="22"/>
      <c r="O90" s="27"/>
    </row>
    <row r="91" ht="30.75">
      <c r="A91" s="60" t="s">
        <v>156</v>
      </c>
    </row>
    <row r="92" ht="20.25">
      <c r="A92" s="60" t="s">
        <v>122</v>
      </c>
    </row>
    <row r="93" ht="20.25">
      <c r="A93" s="60" t="s">
        <v>135</v>
      </c>
    </row>
  </sheetData>
  <sheetProtection/>
  <mergeCells count="13">
    <mergeCell ref="A26:J26"/>
    <mergeCell ref="A3:A4"/>
    <mergeCell ref="D3:D4"/>
    <mergeCell ref="A1:E1"/>
    <mergeCell ref="K3:K4"/>
    <mergeCell ref="J3:J4"/>
    <mergeCell ref="O3:O4"/>
    <mergeCell ref="F90:H90"/>
    <mergeCell ref="A89:B89"/>
    <mergeCell ref="F88:H88"/>
    <mergeCell ref="H3:H4"/>
    <mergeCell ref="B3:B4"/>
    <mergeCell ref="E3:E4"/>
  </mergeCells>
  <printOptions/>
  <pageMargins left="0.984251968503937" right="0.5905511811023623" top="0.1968503937007874" bottom="0.1968503937007874" header="0.5118110236220472" footer="0.5118110236220472"/>
  <pageSetup fitToHeight="2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Кислова</cp:lastModifiedBy>
  <cp:lastPrinted>2016-07-07T10:37:14Z</cp:lastPrinted>
  <dcterms:created xsi:type="dcterms:W3CDTF">1996-10-08T23:32:33Z</dcterms:created>
  <dcterms:modified xsi:type="dcterms:W3CDTF">2017-02-17T10:48:06Z</dcterms:modified>
  <cp:category/>
  <cp:version/>
  <cp:contentType/>
  <cp:contentStatus/>
</cp:coreProperties>
</file>