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30" windowHeight="8820" tabRatio="227" activeTab="0"/>
  </bookViews>
  <sheets>
    <sheet name="1" sheetId="1" r:id="rId1"/>
    <sheet name="Лист1" sheetId="2" r:id="rId2"/>
  </sheets>
  <externalReferences>
    <externalReference r:id="rId5"/>
  </externalReferences>
  <definedNames>
    <definedName name="ProjectName">{"Client Name or Project Name"}</definedName>
    <definedName name="а_пять">#REF!</definedName>
    <definedName name="АТП">#REF!</definedName>
    <definedName name="Бюджет_ОАО__СУАЛ">'[1]Бюджет по кварталам'!$A$2:$A$65536</definedName>
    <definedName name="ванадий_колич">#REF!</definedName>
    <definedName name="ванадий_приход">#REF!</definedName>
    <definedName name="газ">#REF!</definedName>
    <definedName name="ГСС">#REF!</definedName>
    <definedName name="дол_Россия">#REF!</definedName>
    <definedName name="доллар">#REF!</definedName>
    <definedName name="зав_себ_7">#REF!</definedName>
    <definedName name="_xlnm.Print_Titles" localSheetId="0">'1'!$9:$9</definedName>
    <definedName name="зат_7">#REF!</definedName>
    <definedName name="КДЦ">#REF!</definedName>
    <definedName name="КДЦ_реал">#REF!</definedName>
    <definedName name="ККП">#REF!</definedName>
    <definedName name="КМЦ">#REF!</definedName>
    <definedName name="кс">#REF!</definedName>
    <definedName name="КХП">#REF!</definedName>
    <definedName name="лом_тонн">#REF!</definedName>
    <definedName name="металл_тонн">#REF!</definedName>
    <definedName name="механ">#REF!</definedName>
    <definedName name="Номер">'[1]Бюджет по кварталам'!$A:$A</definedName>
    <definedName name="о_29">#REF!</definedName>
    <definedName name="о_38">#REF!</definedName>
    <definedName name="о_42">#REF!</definedName>
    <definedName name="о_46">#REF!</definedName>
    <definedName name="о_47">#REF!</definedName>
    <definedName name="о_50">#REF!</definedName>
    <definedName name="о_54">#REF!</definedName>
    <definedName name="о_58">#REF!</definedName>
    <definedName name="о_62">#REF!</definedName>
    <definedName name="окал_1041">#REF!</definedName>
    <definedName name="окал_1062">#REF!</definedName>
    <definedName name="окал_1113">#REF!</definedName>
    <definedName name="окал_240">#REF!</definedName>
    <definedName name="окал_292">#REF!</definedName>
    <definedName name="окал_389">#REF!</definedName>
    <definedName name="окал_526">#REF!</definedName>
    <definedName name="окал_737">#REF!</definedName>
    <definedName name="ООВВО">#REF!</definedName>
    <definedName name="ПЖТ">#REF!</definedName>
    <definedName name="ПКИ">#REF!</definedName>
    <definedName name="приход_вспом">#REF!</definedName>
    <definedName name="приход_лом">#REF!</definedName>
    <definedName name="приход_попутн">#REF!</definedName>
    <definedName name="приход_реализ_отходы">#REF!</definedName>
    <definedName name="приход_Россия">#REF!</definedName>
    <definedName name="приход_экспорт">#REF!</definedName>
    <definedName name="ПСЦ">#REF!</definedName>
    <definedName name="ПТД">#REF!</definedName>
    <definedName name="реал_7">#REF!</definedName>
    <definedName name="Россия_тонн">#REF!</definedName>
    <definedName name="Россия_цена">#REF!</definedName>
    <definedName name="РСП">#REF!</definedName>
    <definedName name="РЭЦ">#REF!</definedName>
    <definedName name="скидка">#REF!</definedName>
    <definedName name="смета">#REF!</definedName>
    <definedName name="Статья">'[1]Бюджет по кварталам'!$C:$C</definedName>
    <definedName name="ТНП">#REF!</definedName>
    <definedName name="УИВТ">#REF!</definedName>
    <definedName name="УИСО">#REF!</definedName>
    <definedName name="УРС">#REF!</definedName>
    <definedName name="УТК">#REF!</definedName>
    <definedName name="УЦС">#REF!</definedName>
    <definedName name="учебный">#REF!</definedName>
    <definedName name="ЦВС">#REF!</definedName>
    <definedName name="ЦМОП">#REF!</definedName>
    <definedName name="ЦПТО">#REF!</definedName>
    <definedName name="ЦПШ">#REF!</definedName>
    <definedName name="ЦПШ_колич">#REF!</definedName>
    <definedName name="ЦРМО_2">#REF!</definedName>
    <definedName name="ЦРМО_3">#REF!</definedName>
    <definedName name="ЦТА">#REF!</definedName>
    <definedName name="ЦУШ">#REF!</definedName>
    <definedName name="ЦУШ_колич">#REF!</definedName>
    <definedName name="ЦЭТЛ">#REF!</definedName>
    <definedName name="экспорт">#REF!</definedName>
    <definedName name="эл_энергия">#REF!</definedName>
    <definedName name="ЭРЦ">#REF!</definedName>
  </definedNames>
  <calcPr fullCalcOnLoad="1"/>
</workbook>
</file>

<file path=xl/sharedStrings.xml><?xml version="1.0" encoding="utf-8"?>
<sst xmlns="http://schemas.openxmlformats.org/spreadsheetml/2006/main" count="916" uniqueCount="709">
  <si>
    <t>Приобретение автотранспорта (машины класса В - "Скорая медицинская помощь")</t>
  </si>
  <si>
    <t>Мероприятия</t>
  </si>
  <si>
    <t xml:space="preserve">Развитие сети общеобразовательных учреждений </t>
  </si>
  <si>
    <t>Бюджетное финансирование</t>
  </si>
  <si>
    <t xml:space="preserve">Развитие сети дошкольных образовательных учреждений </t>
  </si>
  <si>
    <t>Мероприятия по развитию розничной торговли</t>
  </si>
  <si>
    <t>не требуется</t>
  </si>
  <si>
    <t>Мероприятия по развитию здравоохранения</t>
  </si>
  <si>
    <t>Мероприятия по жилищному строительству</t>
  </si>
  <si>
    <t>ООО "Уральские локомотивы"</t>
  </si>
  <si>
    <t>ОАО "Уралредмет"</t>
  </si>
  <si>
    <t>Мероприятия по развитию профессионального образования</t>
  </si>
  <si>
    <t xml:space="preserve">Развитие системы электроснабжения </t>
  </si>
  <si>
    <t xml:space="preserve">Развитие системы теплоснабжения </t>
  </si>
  <si>
    <t>Развитие новых культурных проектов</t>
  </si>
  <si>
    <t>Мероприятия по развитию культуры</t>
  </si>
  <si>
    <t>№ п/п</t>
  </si>
  <si>
    <t>Всего по разделу</t>
  </si>
  <si>
    <t>Развитие физической культуры и спорта в городском округе Верхняя Пышма</t>
  </si>
  <si>
    <t>Развитие культуры в городском округе Верхняя Пышма</t>
  </si>
  <si>
    <t>1</t>
  </si>
  <si>
    <t>2</t>
  </si>
  <si>
    <t>2.1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</si>
  <si>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</si>
  <si>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</si>
  <si>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</si>
  <si>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</si>
  <si>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</si>
  <si>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</si>
  <si>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</si>
  <si>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</si>
  <si>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2.2.5</t>
  </si>
  <si>
    <t>2.2.6</t>
  </si>
  <si>
    <t>2.2.7</t>
  </si>
  <si>
    <t>3</t>
  </si>
  <si>
    <t>3.1</t>
  </si>
  <si>
    <t>4</t>
  </si>
  <si>
    <t>4.1</t>
  </si>
  <si>
    <t>5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</si>
  <si>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</si>
  <si>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</si>
  <si>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</si>
  <si>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</si>
  <si>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</si>
  <si>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</si>
  <si>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</si>
  <si>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</si>
  <si>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</si>
  <si>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</si>
  <si>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</si>
  <si>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</si>
  <si>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</si>
  <si>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6.4</t>
  </si>
  <si>
    <t>6.4.1</t>
  </si>
  <si>
    <t>6.5</t>
  </si>
  <si>
    <t>6.5.1</t>
  </si>
  <si>
    <t>6.5.2</t>
  </si>
  <si>
    <t>6.5.3</t>
  </si>
  <si>
    <t>6.6</t>
  </si>
  <si>
    <t>6.6.1</t>
  </si>
  <si>
    <t>6.6.2</t>
  </si>
  <si>
    <t>7</t>
  </si>
  <si>
    <t>7.1</t>
  </si>
  <si>
    <t>9.1</t>
  </si>
  <si>
    <t>11</t>
  </si>
  <si>
    <t>11.1</t>
  </si>
  <si>
    <t>12</t>
  </si>
  <si>
    <t>12.1</t>
  </si>
  <si>
    <t>13</t>
  </si>
  <si>
    <t>14</t>
  </si>
  <si>
    <t>14.1</t>
  </si>
  <si>
    <t>15</t>
  </si>
  <si>
    <t>15.1</t>
  </si>
  <si>
    <t>16</t>
  </si>
  <si>
    <t>Профессиональное образование</t>
  </si>
  <si>
    <t xml:space="preserve">Примечания: </t>
  </si>
  <si>
    <t>Развитие системы водоснабжения и водоотведения</t>
  </si>
  <si>
    <t>Строительство сетей водоснабжения и водоотведения индивидуальной жилой застройки</t>
  </si>
  <si>
    <t>6.1.5</t>
  </si>
  <si>
    <t>6.1.6</t>
  </si>
  <si>
    <t>13.2</t>
  </si>
  <si>
    <t>Внебюджетное финансирование</t>
  </si>
  <si>
    <t>Дорожная инфраструктура</t>
  </si>
  <si>
    <t>Развитие дорожного хозяйства</t>
  </si>
  <si>
    <t>Развитие жилищного строительства</t>
  </si>
  <si>
    <t>Мероприятия по развитию физической культуры и спорта</t>
  </si>
  <si>
    <t>Строительство новых объектов потребительского рынка</t>
  </si>
  <si>
    <t>Объект введен в 2013 году</t>
  </si>
  <si>
    <t>Строительство гастрольного театра на 520 зрительских мест</t>
  </si>
  <si>
    <t>2 этап: "Реконструкция цеха электролиза меди открытого акционерного общества «Уралэлектромедь» с увеличением мощности безосновного производства"</t>
  </si>
  <si>
    <t>1 этап: "Первый этап запуска производства электропоездов для пригородных пассажирских перевозок DESIRO RUS: строительство комплекса по производству электропоездов типа DESIRO RUS"</t>
  </si>
  <si>
    <t>"Строительство технического университета Уральской горно-металлургической компании в городе Верхняя Пышма"</t>
  </si>
  <si>
    <t>2.1.6</t>
  </si>
  <si>
    <t>2.1.7</t>
  </si>
  <si>
    <t>2.1.8</t>
  </si>
  <si>
    <t>2.3.1</t>
  </si>
  <si>
    <t>2.3.2</t>
  </si>
  <si>
    <t>2.3.3</t>
  </si>
  <si>
    <t>2.3.4</t>
  </si>
  <si>
    <t>3.2</t>
  </si>
  <si>
    <t>3.3</t>
  </si>
  <si>
    <t>3.4</t>
  </si>
  <si>
    <t>3.5</t>
  </si>
  <si>
    <t>3.6</t>
  </si>
  <si>
    <t>4.2</t>
  </si>
  <si>
    <t>Модернизация лифтового хозяйства в многоквартирных жилых домах</t>
  </si>
  <si>
    <t>Формирование жилищного фонда для переселения граждан из жилых помещений, признанных непригодными для проживания и (или) с высоким уровнем износа</t>
  </si>
  <si>
    <t>ПСД в наличии</t>
  </si>
  <si>
    <t>2.2.4</t>
  </si>
  <si>
    <t>2.2.9</t>
  </si>
  <si>
    <t>2.2.10</t>
  </si>
  <si>
    <t>2.2.11</t>
  </si>
  <si>
    <t>2.3</t>
  </si>
  <si>
    <t>5.1</t>
  </si>
  <si>
    <t>5.2</t>
  </si>
  <si>
    <t>5.3</t>
  </si>
  <si>
    <t>5.4</t>
  </si>
  <si>
    <t>5.5</t>
  </si>
  <si>
    <t>5.6</t>
  </si>
  <si>
    <t>5.8</t>
  </si>
  <si>
    <t>5.9</t>
  </si>
  <si>
    <t>6.1.7</t>
  </si>
  <si>
    <t>6.1.8</t>
  </si>
  <si>
    <t>6.1.9</t>
  </si>
  <si>
    <t>6.1.10</t>
  </si>
  <si>
    <t>6.1.11</t>
  </si>
  <si>
    <t>6.6.3</t>
  </si>
  <si>
    <t>7.2</t>
  </si>
  <si>
    <t>7.3</t>
  </si>
  <si>
    <t>16.1</t>
  </si>
  <si>
    <t>10</t>
  </si>
  <si>
    <t>10.1</t>
  </si>
  <si>
    <t>13.1</t>
  </si>
  <si>
    <t>Строительство модульного фельдшерско-акушерского пункта в п. Санаторный</t>
  </si>
  <si>
    <t>7.4</t>
  </si>
  <si>
    <t>7.6</t>
  </si>
  <si>
    <t>7.7</t>
  </si>
  <si>
    <t>7.8</t>
  </si>
  <si>
    <t>3.7</t>
  </si>
  <si>
    <t>Развитие газификации</t>
  </si>
  <si>
    <t>Установка модульной конструкции</t>
  </si>
  <si>
    <t>Не требуется</t>
  </si>
  <si>
    <t>Разработка ПСД в 2012 году, строительство в 2013 году</t>
  </si>
  <si>
    <t>2.2</t>
  </si>
  <si>
    <t>8</t>
  </si>
  <si>
    <t>8.1</t>
  </si>
  <si>
    <t>* ФБ - федеральный бюджет;</t>
  </si>
  <si>
    <t>** ОБ - областной бюджет;</t>
  </si>
  <si>
    <t>*** МБ - местный бюджет.</t>
  </si>
  <si>
    <t>Финансирование 2013 года, всего</t>
  </si>
  <si>
    <t>в том числе, млн. руб.</t>
  </si>
  <si>
    <t>средства ФБ *</t>
  </si>
  <si>
    <t>средства ОБ **</t>
  </si>
  <si>
    <t>средства МБ ***</t>
  </si>
  <si>
    <t>частные инвестиции</t>
  </si>
  <si>
    <t>средства ФБ</t>
  </si>
  <si>
    <t>средства ОБ</t>
  </si>
  <si>
    <t>средства МБ</t>
  </si>
  <si>
    <t>2018 - 2020</t>
  </si>
  <si>
    <t>Финансирование на 2017 год, всего</t>
  </si>
  <si>
    <t>2014 - 2015</t>
  </si>
  <si>
    <t>2013 - 2014</t>
  </si>
  <si>
    <t>2013 - 2017</t>
  </si>
  <si>
    <t>2016 - 2017</t>
  </si>
  <si>
    <t>2018 - 2019</t>
  </si>
  <si>
    <t>В соответствии с государственной программой Свердловской области</t>
  </si>
  <si>
    <t>2015 - 2016</t>
  </si>
  <si>
    <t>2013 - 2016</t>
  </si>
  <si>
    <t>2014 - 2016</t>
  </si>
  <si>
    <t>2015 - 2017</t>
  </si>
  <si>
    <t>2014 - 2020</t>
  </si>
  <si>
    <t>2014 - 2017</t>
  </si>
  <si>
    <t>2013 - 2020</t>
  </si>
  <si>
    <t>2012 - 2013</t>
  </si>
  <si>
    <t>2012 - 2014</t>
  </si>
  <si>
    <t>2013 - 2015</t>
  </si>
  <si>
    <t>2011 - 2013</t>
  </si>
  <si>
    <t>2016 - 2018</t>
  </si>
  <si>
    <t>4.3</t>
  </si>
  <si>
    <t>Ремонт клуба в п. Сагра</t>
  </si>
  <si>
    <t>4.4</t>
  </si>
  <si>
    <t>4.5</t>
  </si>
  <si>
    <t>2019 - 2020</t>
  </si>
  <si>
    <t xml:space="preserve">Разработка ПСД в 2016 году, строительство в 2017 году </t>
  </si>
  <si>
    <t>2.4</t>
  </si>
  <si>
    <t>Дополнительное образование</t>
  </si>
  <si>
    <t>2.4.1</t>
  </si>
  <si>
    <t>7.9</t>
  </si>
  <si>
    <t>Общегосударственные вопросы</t>
  </si>
  <si>
    <t>17</t>
  </si>
  <si>
    <t>17.1</t>
  </si>
  <si>
    <t>Проект в наличии</t>
  </si>
  <si>
    <t>Финансирование на 2018 год, всего</t>
  </si>
  <si>
    <t>Разработка ПСД в 2019 году, строительство в 2020 году</t>
  </si>
  <si>
    <t>Всего по разделу "Развитие системы образования"</t>
  </si>
  <si>
    <t xml:space="preserve">Развитие системы здравоохранения </t>
  </si>
  <si>
    <t>Развитие культуры</t>
  </si>
  <si>
    <t xml:space="preserve">Развитие субъектов малого и среднего предпринимательства </t>
  </si>
  <si>
    <t xml:space="preserve">Развитие физической культуры и спорта </t>
  </si>
  <si>
    <t xml:space="preserve">Развитие жилищно-коммунального хозяйства </t>
  </si>
  <si>
    <t>Реконструкция улично-дорожной сети</t>
  </si>
  <si>
    <t xml:space="preserve">Безопасность жизнедеятельности </t>
  </si>
  <si>
    <t>Разработка ПСД в 2018 году</t>
  </si>
  <si>
    <t>1.1</t>
  </si>
  <si>
    <t>5.10</t>
  </si>
  <si>
    <t>5.11</t>
  </si>
  <si>
    <t>5.12</t>
  </si>
  <si>
    <t>5.13</t>
  </si>
  <si>
    <t>5.14</t>
  </si>
  <si>
    <t>5.15</t>
  </si>
  <si>
    <t>5.16</t>
  </si>
  <si>
    <t>6.3.4</t>
  </si>
  <si>
    <t>7.5</t>
  </si>
  <si>
    <t>18</t>
  </si>
  <si>
    <t>2.2.8</t>
  </si>
  <si>
    <t>5.7</t>
  </si>
  <si>
    <t>АО "Уралэлектромедь"</t>
  </si>
  <si>
    <t>Здание общей врачебной практики с жилыми помещениями, с. Балтым</t>
  </si>
  <si>
    <t xml:space="preserve">2013 - 2015 </t>
  </si>
  <si>
    <t>Реконструкция парка культуры и отдыха в г. Верхняя Пышма</t>
  </si>
  <si>
    <t xml:space="preserve">2 этап: "Второй этап запуска производства электропоездов для пригородных пассажирских перевозок DESIRO RUS: выпуск первого опытного образца электропоезда, установочная серия и серийное производство электровозов для пригородных пассажирских перевозок DESIRO RUS (1200 вагонов)" </t>
  </si>
  <si>
    <t>2.1.9</t>
  </si>
  <si>
    <t>2017 - 2020</t>
  </si>
  <si>
    <t>2.1.10</t>
  </si>
  <si>
    <t>2.1.11</t>
  </si>
  <si>
    <t>2.2.12</t>
  </si>
  <si>
    <t>2.2.13</t>
  </si>
  <si>
    <t>2.2.14</t>
  </si>
  <si>
    <t>2.2.15</t>
  </si>
  <si>
    <t>2.2.16</t>
  </si>
  <si>
    <t>2.2.17</t>
  </si>
  <si>
    <t>2.4.2</t>
  </si>
  <si>
    <t>2.4.3</t>
  </si>
  <si>
    <t>3.8</t>
  </si>
  <si>
    <t>2017 - 2018</t>
  </si>
  <si>
    <t>Проектирование здания Досугового центра в г. Верхняя Пышма</t>
  </si>
  <si>
    <t>4.6</t>
  </si>
  <si>
    <t>5.17</t>
  </si>
  <si>
    <t>5.18</t>
  </si>
  <si>
    <t>Проектирование Дворца водных видов спорта</t>
  </si>
  <si>
    <t>5.19</t>
  </si>
  <si>
    <t>5.20</t>
  </si>
  <si>
    <t>Проектирование картодрома</t>
  </si>
  <si>
    <t>5.21</t>
  </si>
  <si>
    <t>5.22</t>
  </si>
  <si>
    <t xml:space="preserve">Разработка ПСД в 2017 году, строительство в 2018 году </t>
  </si>
  <si>
    <t>2018</t>
  </si>
  <si>
    <t>5.23</t>
  </si>
  <si>
    <t>5.25</t>
  </si>
  <si>
    <t>2019</t>
  </si>
  <si>
    <t>Проектирование водовода между станцией подкачки "Красный Адуй" и станцией водоподготовки</t>
  </si>
  <si>
    <t>Реконструкция водовода между станцией подкачки "Красный Адуй" и станцией водоподготовки</t>
  </si>
  <si>
    <t>6.2.3</t>
  </si>
  <si>
    <t>2017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</si>
  <si>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</si>
  <si>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</si>
  <si>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</si>
  <si>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</si>
  <si>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</si>
  <si>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</si>
  <si>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</si>
  <si>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</si>
  <si>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2016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</si>
  <si>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</si>
  <si>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</si>
  <si>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</si>
  <si>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</si>
  <si>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</si>
  <si>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</si>
  <si>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</si>
  <si>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</si>
  <si>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</si>
  <si>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</si>
  <si>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</si>
  <si>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</si>
  <si>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Реконструкция КЛ-6 кВ ф. 2 "ПС Химреактивы - РП 3"</t>
  </si>
  <si>
    <t>6.2.25</t>
  </si>
  <si>
    <t>6.2.26</t>
  </si>
  <si>
    <t>6.2.27</t>
  </si>
  <si>
    <t>Строительство перемычки между РП "Машиностроителей" и ТП-107</t>
  </si>
  <si>
    <t>6.2.28</t>
  </si>
  <si>
    <t>ДГУ 400 кВт, на шасси (2 ед.)</t>
  </si>
  <si>
    <t>6.2.29</t>
  </si>
  <si>
    <t>Реконструкция КЛ-6 кВ ф. 1 "ПС Пышма -ТП-5"</t>
  </si>
  <si>
    <t>6.2.30</t>
  </si>
  <si>
    <t>Реконструкция КЛ-6 кВ ф. "ТП 5-РП-2"</t>
  </si>
  <si>
    <t>6.2.31</t>
  </si>
  <si>
    <t>Реконструкция КЛ-6 кВ ф.2 "ПС Пышма-ТП 27"</t>
  </si>
  <si>
    <t>6.2.32</t>
  </si>
  <si>
    <t>Реконструкция КЛ-6 кВ ф. "ТП 27-РП 2"</t>
  </si>
  <si>
    <t>6.2.33</t>
  </si>
  <si>
    <t>6.2.34</t>
  </si>
  <si>
    <t>6.2.35</t>
  </si>
  <si>
    <t>6.2.36</t>
  </si>
  <si>
    <t>Прочие мероприятия в части строительства и реконструкции, выполняемые в рамках технологического присоединения</t>
  </si>
  <si>
    <t>Реконструкция ВЛ-0,4 кВ от ТП-11 Ф-2 "ул. Южная" г. Верхняя Пышма</t>
  </si>
  <si>
    <t>2019 - 2022</t>
  </si>
  <si>
    <t>2018 - 2021</t>
  </si>
  <si>
    <t>6.3.6</t>
  </si>
  <si>
    <t>2017 - 2022</t>
  </si>
  <si>
    <t>6.3.7</t>
  </si>
  <si>
    <t>6.3.8</t>
  </si>
  <si>
    <t>2016 - 2022</t>
  </si>
  <si>
    <t>6.3.9</t>
  </si>
  <si>
    <t>6.3.10</t>
  </si>
  <si>
    <t>6.3.11</t>
  </si>
  <si>
    <t>6.3.12</t>
  </si>
  <si>
    <t>6.3.13</t>
  </si>
  <si>
    <t>6.3.14</t>
  </si>
  <si>
    <t>Строительство новых тепловых сетей в зоне теплоснабжения от СУГРЭС (район "Машиностроителей")</t>
  </si>
  <si>
    <t>2017 -2018</t>
  </si>
  <si>
    <t>АО «Екатеринбургский завод по обработке цветных металлов»</t>
  </si>
  <si>
    <t>Производство по переработке отработанных промышленных катализаторов</t>
  </si>
  <si>
    <t>Производство по переработке отработанных автокатализаторов</t>
  </si>
  <si>
    <t>Производство по переработке электронного лома</t>
  </si>
  <si>
    <t>Техническое перевооружение волочильного передела</t>
  </si>
  <si>
    <t>Техническое перевооружение плавильного передела</t>
  </si>
  <si>
    <t>Техническое перевооружение аффинажного передела</t>
  </si>
  <si>
    <t>2016 - 2019</t>
  </si>
  <si>
    <t>Развитие туризма</t>
  </si>
  <si>
    <t>19.1</t>
  </si>
  <si>
    <t>Развитие агропромышленного комплекса</t>
  </si>
  <si>
    <t>6.1.12</t>
  </si>
  <si>
    <t>6.1.13</t>
  </si>
  <si>
    <t>6.1.14</t>
  </si>
  <si>
    <t>Строительство молочно-товарной фермы</t>
  </si>
  <si>
    <t>Проектирование спортивного комплекса в микрорайоне "Северный-2" г. Верхняя Пышма</t>
  </si>
  <si>
    <t>Проектирование физкультурно-оздоровительного комплекса "Петровский" в г. Верхняя Пышма</t>
  </si>
  <si>
    <t>Разработка проекта в 2018 году, строительство в 2019 году</t>
  </si>
  <si>
    <t>Реконструкция оборудования РП "Машиностроителей", г. Верхняя Пышма</t>
  </si>
  <si>
    <t>Реконструкция КЛ-6 кВ ф. 1 "ПС Химреактивы - РП 3"</t>
  </si>
  <si>
    <t>Замена трех котлов САРЗ ЭМ3 и двух насосов WILO 44263 в газовой котельной п. Соколовка</t>
  </si>
  <si>
    <t>Проектирование и строительство новой блочно-модульной газовой котельной в п. Красный</t>
  </si>
  <si>
    <t>Проектирование и реконструкция угольной котельной в п. Ольховка</t>
  </si>
  <si>
    <t>2019 - 2021</t>
  </si>
  <si>
    <t xml:space="preserve">Проектирование интерактивной экспозиции для здания Дворца технического творчества
</t>
  </si>
  <si>
    <t>Строительство образовательно-развлекательного центра "Планетарий"</t>
  </si>
  <si>
    <r>
      <t>Разработка ПСД за счет внебюджетных средств, строительство в 2015</t>
    </r>
    <r>
      <rPr>
        <sz val="8"/>
        <rFont val="Times New Roman"/>
        <family val="1"/>
      </rPr>
      <t xml:space="preserve"> году</t>
    </r>
  </si>
  <si>
    <t>2015</t>
  </si>
  <si>
    <t>Капитальный ремонт взрослой поликлиники № 2</t>
  </si>
  <si>
    <t>2013 - 2018</t>
  </si>
  <si>
    <t>Строительство здания Досугового центра в г. Верхняя Пышма</t>
  </si>
  <si>
    <t>2020 - 2021</t>
  </si>
  <si>
    <t>2020 - 2022</t>
  </si>
  <si>
    <t>Строительство физкультурно-оздоровительного комплекса "Петровский" в г. Верхняя Пышма</t>
  </si>
  <si>
    <t>Проектирование "Дворца самбо"</t>
  </si>
  <si>
    <t>Строительство "Дворца самбо"</t>
  </si>
  <si>
    <t>Строительство Дворца водных видов спорта</t>
  </si>
  <si>
    <t>Строительство картодрома</t>
  </si>
  <si>
    <t>Реконструкция газовой котельной в п. Исеть, ул. Заводская, 1</t>
  </si>
  <si>
    <t>Перевод на газ котельной "Гранит" п. Исеть</t>
  </si>
  <si>
    <r>
      <t xml:space="preserve">Строительство распределительных газопроводов и газовых сетей в поселках Кедровое, Половинный, Исеть, Глубокий Лог </t>
    </r>
    <r>
      <rPr>
        <sz val="8"/>
        <rFont val="Times New Roman"/>
        <family val="1"/>
      </rPr>
      <t xml:space="preserve">и в селе Мостовское </t>
    </r>
  </si>
  <si>
    <t>Строительство ул. Зеленой</t>
  </si>
  <si>
    <t>2018 -2019</t>
  </si>
  <si>
    <t>Реконструкция ул. Орджоникидзе</t>
  </si>
  <si>
    <t>Реконструкция участка по производству ванадиевых лигатур ОАО "Уралредмет"</t>
  </si>
  <si>
    <t>Строительство многоуровневых парковок в микрорайоне "Садовый-2" (300 мест)</t>
  </si>
  <si>
    <t>Модернизация промышленного производства</t>
  </si>
  <si>
    <t>Строительство в 2018 году</t>
  </si>
  <si>
    <t>2.2.18</t>
  </si>
  <si>
    <t xml:space="preserve">Строительство здания гостиничного типа (апарт-отель) </t>
  </si>
  <si>
    <t>Ремонт помещения для библиотеки-клуба (п. Кедровое, ул. Классона, 1)</t>
  </si>
  <si>
    <t>Объем инвестиций 2013-2020 годы, млн. руб.</t>
  </si>
  <si>
    <t>Срок реали-зации, годы</t>
  </si>
  <si>
    <t>Финансирование 2014 года, всего</t>
  </si>
  <si>
    <t>Финансирование 2015 года, всего</t>
  </si>
  <si>
    <t>Финансирование на 2020 год, всего</t>
  </si>
  <si>
    <t>Финансирование на 2019 год, всего</t>
  </si>
  <si>
    <t>Разработка ПСД в 2018 году, строительство в 2019 году</t>
  </si>
  <si>
    <t>Разработка ПСД в 2018 году, реконструкция в 2019 году</t>
  </si>
  <si>
    <t>Проектно-изыскательские работы и строительство родильного дома с женской консультацией и отделением патологии беременных в г. Верхняя Пышма</t>
  </si>
  <si>
    <t>Капитальный ремонт учебных зданий и модернизация учебной базы государственного бюджетного профессионального образовательного учреждения Свердловской области «Верхнепышминский механико-технологический техникум «Юность» в г. Верхняя Пышма</t>
  </si>
  <si>
    <t>Разработка ПСД в 2017 году, реконструкция в 2018 году</t>
  </si>
  <si>
    <t>Строительство теплотрассы от ЦТП № 1 2Ду 250 протяженностью 55 м; 2Ду 150 на 2Ду 200 протяженностью 73 м до перекрестка улиц Калинина – Кривоусова</t>
  </si>
  <si>
    <t>Проектирование и строительство объекта: «Дошкольное образовательное учреждение на 270 мест по адресу: Свердловская область, г. Верхняя Пышма, микрорайон «Северный» на условиях «под ключ», включая оснащение здания технологическим, в т.ч. немонтируемым оборудованием и мебелью»</t>
  </si>
  <si>
    <t xml:space="preserve">Строительство объекта: «Детское дошкольное образовательное учреждение № 16 на 270 мест в застройке 2-й очереди микрорайона «Садовый-2» (в районе улиц Зелёная – Калинина – Свердлова – Орджоникидзе) в Верхней Пышме Свердловской области» на условиях «под ключ», включая разработку рабочей документации и оснащение здания технологическим, в т.ч. немонтируемым оборудованием и мебелью»
</t>
  </si>
  <si>
    <t xml:space="preserve">Проектирование и строительство дошкольного образовательного учреждения на 350 мест в микрорайоне «Северный-2» (в районе улиц Машиностроителей – Сапожникова - Уральских рабочих) в г. Верхняя Пышма Свердловской области на условиях «под ключ», включая оснащение здания технологическим, в т.ч. немонтируемым оборудованием и мебелью»
</t>
  </si>
  <si>
    <t>Проектирование и строительство объекта: «Дошкольное образовательное учреждение на 270 мест в квартале улиц Петрова – Красных Партизан – Клары Цеткин в г. Верхняя Пышма Свердловской области на условиях «под ключ», включая оснащение здания технологическим, в т.ч. немонтируемым оборудованием и мебелью»</t>
  </si>
  <si>
    <t>Строительство ДОУ на 240 мест по адресу: Свердловская область, г. Верхняя Пышма, с. Балтым, район улиц Набережной – Лесной, с котельной и наружными сетями на условиях "под ключ"</t>
  </si>
  <si>
    <t>Разработка проектной документации для строительства здания детского дошкольного учреждения в микрорайоне «Петровский» в г. Верхняя Пышма</t>
  </si>
  <si>
    <t>Разработка ПСД и строительство новых водоводов и насосных установок к станции водоподготовки в г. Верхняя Пышма</t>
  </si>
  <si>
    <t>Реконструкция здания муниципального автономного общеобразовательного учреждения (далее – МАОУ) «Средняя общеобразовательная школа № 3» по адресу: г. Верхняя Пышма, ул. Машиностроителей, 6 (500 мест)</t>
  </si>
  <si>
    <t>Реконструкция здания МАОУ «Средняя общеобразовательная школа № 2» в г. Верхняя Пышма, ул. Кривоусова, 48 (160 мест)</t>
  </si>
  <si>
    <t>Реконструкция "Учебный корпус со спальным отсеком, I этап" Верхнепышминского филиала государственного автономного профессионального образовательного учреждения Свердловской области "Училище олимпийского резерва № 1 (колледж)" в г. Верхняя Пышма</t>
  </si>
  <si>
    <t>Проектирование спортивного комплекса с лыжероллерной трассой в парке культуры и отдыха в г. Верхняя Пышма</t>
  </si>
  <si>
    <t>Строительство спортивного комплекса с лыжероллерной трассой в парке культуры и отдыха в г. Верхняя Пышма</t>
  </si>
  <si>
    <t>Строительство детско-юношеской спортивно-технической школы по автомотоспорту в г. Верхняя Пышма</t>
  </si>
  <si>
    <t xml:space="preserve">Проектирование и строительство физкультурно-оздоровительного комплекса в п. Кедровое </t>
  </si>
  <si>
    <t>Строительство трех резервуаров МУП "Водоканал" ГО Верхняя Пышма</t>
  </si>
  <si>
    <t>Замена ветхих водопроводных сетей в г. Верхняя Пышма</t>
  </si>
  <si>
    <t>Строительство ТП (2х1000 кВа), 4КЛ-10 кВ (0,1 км), г. Верхняя Пышма, ул. Машиностроителей</t>
  </si>
  <si>
    <t>Строительство ТП (1х1000 кВА), 2ВЛ-10 кВ (0,1 км), г. Верхняя Пышма, с. Балтым</t>
  </si>
  <si>
    <t>Строительство ЛЭП-10 кВ, КТПН в центре нагрузок и ВЛ-0,4 кВ по улицам Станционной, Уральских рабочих в п. Зелёный Бор</t>
  </si>
  <si>
    <t>Строительство КЛ-6 кВ ф."ТП 53-ТП 51" для резервного электроснабжения существующих объектов Верхнепышминской ЦГБ от ПС "Химреактивы"</t>
  </si>
  <si>
    <t>Строительство канализационного коллектора в п. Санаторный ГО Верхняя Пышма. Канализационные насосные станции № 1, 2. Электроснабжение главных канализационных насосных станций № 1, 2 в п. Санаторный</t>
  </si>
  <si>
    <t>Проектирование очистных сооружений, п. Исеть</t>
  </si>
  <si>
    <t>Реконструкция очистных сооружений, п. Красный</t>
  </si>
  <si>
    <t>Проектирование очистных сооружений, п. Красный</t>
  </si>
  <si>
    <t>Строительство ЛЭП-10 кВ, СТП и ВЛ-0,4 кВ в центре нагрузок жилых домов в п. Красный, 24 квартал Уралмашевского лесхоза</t>
  </si>
  <si>
    <t>Строительство РП (1х2500 кВА), 2КЛ-6 кВ (1,5 км), район многоэтажной жилой застройки в границах улиц Петрова – Клары Цеткин – Новой в г. Верхняя Пышма</t>
  </si>
  <si>
    <t>Строительство РП (1х2500 кВА), 2КЛ-6 кВ (2,7 км), район многоэтажной жилой застройки в границах улиц Петрова – Клары Цеткин – Новой в г. Верхняя Пышма</t>
  </si>
  <si>
    <t>Ввод в эксплуатацию линейных сооружений электроснабжения в связи с развитием микрорайона «Петровский» в г. Верхняя Пышма</t>
  </si>
  <si>
    <t>Развитие подводящих сетей для газоснабжения населенных пунктов ГО Верхняя Пышма</t>
  </si>
  <si>
    <t>Развитие газификации на территории ГО Верхняя Пышма</t>
  </si>
  <si>
    <t>Проектирование, строительство и реконструкция трансформаторных подстанций и подводящих линий в населенных пунктах ГО</t>
  </si>
  <si>
    <t>Замена и реконструкция воздушных и кабельных линий в районах новой застройки ГО</t>
  </si>
  <si>
    <t>Развитие распределительных сетей для газоснабжения жилых домов и социальных объектов в населенных пунктах ГО</t>
  </si>
  <si>
    <t>Реконструкция и строительство дорог в г. Верхняя Пышма</t>
  </si>
  <si>
    <t>Строительство автомобильной дороги Исеть – Сагра на территории ГО Верхняя Пышма</t>
  </si>
  <si>
    <t>Строительство пожарного депо на два выезда в п. Исеть</t>
  </si>
  <si>
    <t>Разработка ПСД за счет внебюджетных источников</t>
  </si>
  <si>
    <t>Наличие проектно-сметной документации (далее – ПСД)</t>
  </si>
  <si>
    <t>Оборудование Музея военной техники в г. Верхняя Пышма</t>
  </si>
  <si>
    <t xml:space="preserve"> Разработка проектов в 2013 году, строительство и реконструкция в 2014-2015 годах</t>
  </si>
  <si>
    <t>Реконструкция ул. Лесной</t>
  </si>
  <si>
    <t>Строительство ДОУ на 270 мест (проект «Балтым-Парк»,
276 тыс. м²)</t>
  </si>
  <si>
    <t xml:space="preserve">Разработка ПСД за счет внебюд-жетных средств, капитальный ремонт в 2015 году </t>
  </si>
  <si>
    <t>Строительство распределительных газопроводов в с. Мостовское</t>
  </si>
  <si>
    <t>Ввод в эксплуатацию линейных сооружений газоснабжения в связи с развитием микрорайона «Петровский» в г. Верхняя Пышма</t>
  </si>
  <si>
    <t>Ввод в эксплуатацию блочных газовых котельных и перевод угольных котельных на природный газ</t>
  </si>
  <si>
    <t>Техническое перевооружение котельной ОАО "Уралредмет"</t>
  </si>
  <si>
    <t>ИТОГО</t>
  </si>
  <si>
    <t>Строительство здания детского дошкольного учреждения в микрорайоне «Петровский» в
г. Верхняя Пышма (на 270 мест)</t>
  </si>
  <si>
    <t>Строительство школы на
1 100 мест в микрорайоне «Петровский» г. Верхняя Пышма</t>
  </si>
  <si>
    <t xml:space="preserve">Строительство здания Дворца технического творчества в
г. Верхняя Пышма с интерактивной экспозицией
</t>
  </si>
  <si>
    <t>Строительство детской поликлиники ГБУЗ СО "Верхнепышминская центральная городская больница имени
П.Д. Бородина" (далее – Верхнепышминская ЦГБ)</t>
  </si>
  <si>
    <t xml:space="preserve">Капитальный ремонт терапевтического корпуса Верхнепышминской ЦГБ в
г. Верхняя Пышма
</t>
  </si>
  <si>
    <t>Строительство станции скорой медицинской помощи и объектов медико-хозяйственной инфраструктуры Верхнепышминской ЦГБ в
г. Верхняя Пышма</t>
  </si>
  <si>
    <t>Капитальный ремонт клуба в
с. Мостовское</t>
  </si>
  <si>
    <t>Проектирование физкультурно-оздоровительного комплекса в
п. Красный</t>
  </si>
  <si>
    <t>Строительство физкультурно-оздоровительного комплекса в
п. Красный</t>
  </si>
  <si>
    <t>Проектирование физкультурно-оздоровительного комплекса в
п. Исеть</t>
  </si>
  <si>
    <t>Строительство физкультурно-оздоровительного комплекса в
п. Исеть</t>
  </si>
  <si>
    <t>Реконструкция ВЛ-6 кВ ф. 2 ПС Насосная 2-го подъема – ПС Насосная 1-го подъема,
г. Верхняя Пышма</t>
  </si>
  <si>
    <t>Реконструкция ВЛ-6 кВ ф. 1 ПС Насосная 2-го подъема – ПС Насосная 1-го подъема,
г. Верхняя Пышма</t>
  </si>
  <si>
    <t>Проектирование, реконструкция и техническое перевооружение котельных: инфекционной больницы г. Верхняя Пышма;
с. Балтым; поселков Исеть, Красный и Ольховка</t>
  </si>
  <si>
    <t>Строительство улицы от проезда ОАО "УЗХР" до автостоянки АО "Уралэлектромедь" в г. Верхняя Пышма</t>
  </si>
  <si>
    <t>Приобретение оборудования для Верхнепышминской ЦГБ в
г. Верхняя Пышма</t>
  </si>
  <si>
    <t xml:space="preserve">Реконструкция ранее перепрофилированных ДОУ в
г. Верхняя Пышма (2 здания: увеличение к 2020 году на
400 мест) </t>
  </si>
  <si>
    <t>Реконструкция автомобильной дороги по ул. Красных Партизан в г. Верхняя Пышма</t>
  </si>
  <si>
    <t>Разработка проектов и техническое перевооружение в 2017 году</t>
  </si>
  <si>
    <t>Разработка ПСД в 2015 году, реконструкция в 2017 году</t>
  </si>
  <si>
    <t>ПСД в наличии, строительство в 2017 году</t>
  </si>
  <si>
    <t>Разработка ПСД в 2014 году за счет внебюджетных средств, строительство в 2015 году</t>
  </si>
  <si>
    <t>2016 - 2020</t>
  </si>
  <si>
    <t>Разработка ПСД в 2013 году, строительство в 2013 - 2014 годах, тех. присоединение – в 2015 году</t>
  </si>
  <si>
    <t xml:space="preserve">Разработан проект стадии "П", получено положительное заключение экспертизы, строительство в 2014 - 2015 годах </t>
  </si>
  <si>
    <t xml:space="preserve">Разработка ПСД в 2014 году, строительство в 2014 - 2015 годах </t>
  </si>
  <si>
    <t>Разработка ПСД в 2017 году, строительство в 2018 - 2020 годах</t>
  </si>
  <si>
    <t>Разработка ПСД и реконструкция МДОУ № 1 в 2013 году, № 13 – в 2014 - 2016 годах</t>
  </si>
  <si>
    <t xml:space="preserve">Разработка ПСД в 2014 году, строительство в 2014 - 2016 годах </t>
  </si>
  <si>
    <t xml:space="preserve"> 2015 - 2016</t>
  </si>
  <si>
    <t xml:space="preserve">Разработка ПСД и строительство в 2015 - 2016 годах </t>
  </si>
  <si>
    <t xml:space="preserve">Разработка ПСД в 2015 году, строительство в 2015 - 2016 годах </t>
  </si>
  <si>
    <t xml:space="preserve">Разработка ПСД в 2013 - 2015 годах, реконструкция в 2016 - 2018 годах </t>
  </si>
  <si>
    <t>2013 - 2019</t>
  </si>
  <si>
    <t xml:space="preserve">Разработка ПСД в 2013 - 2016 годах, реконструкция в 2016 - 2019 годах </t>
  </si>
  <si>
    <t xml:space="preserve">Разработка ПСД в 2017 году, реконструкция в 2017 - 2020 годах </t>
  </si>
  <si>
    <r>
      <t>2017 -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2020</t>
    </r>
  </si>
  <si>
    <t xml:space="preserve">Разработка ПСД в 2018 году, строительство в 2019 - 2021 годах </t>
  </si>
  <si>
    <t>Разработка ПСД в 2017 году, реконструкция в 2019 - 2021 годах</t>
  </si>
  <si>
    <t>Разработка ПСД в 2020 году, строительство в 2021 - 2023 годах</t>
  </si>
  <si>
    <t xml:space="preserve">Разработка ПСД в 2017 году, строительство в 2018 - 2019 годах </t>
  </si>
  <si>
    <t xml:space="preserve">Разработка ПСД в 2019 году, строительство в 2019 - 2020 годах </t>
  </si>
  <si>
    <t xml:space="preserve">Разработка ПСД в 2017 - 2018 годах, строительство в 2019 - 2022 годах </t>
  </si>
  <si>
    <t xml:space="preserve">Разработка ПСД в 2015 году, строительство в 2016 годах </t>
  </si>
  <si>
    <t>Разработка ПСД в 2016 - 2017 годах</t>
  </si>
  <si>
    <t>Разработка ПСД в 2019 году, строительство в 2020 - 2021 годах</t>
  </si>
  <si>
    <t>2017 -2021</t>
  </si>
  <si>
    <t>Разработка ПСД в 2017 году, реконструкция в 2017 - 2021 годах</t>
  </si>
  <si>
    <t>Разработка ПСД в 2016 году, ремонт в 2018 году</t>
  </si>
  <si>
    <t>Строительство в 2013 - 2014 годах</t>
  </si>
  <si>
    <t>Разработка ПСД в 2013 году, строительство в 2013 - 2014 годах</t>
  </si>
  <si>
    <t>Разработка ПСД в 2015 году, строительство в 2016 - 2017 годах</t>
  </si>
  <si>
    <t>Разработка ПСД в 2020 - 2021 годах, строительство в 2022 году</t>
  </si>
  <si>
    <t xml:space="preserve"> 2017 - 2019</t>
  </si>
  <si>
    <t xml:space="preserve">Разработка ПСД в 2016 году, строительство в 2017 - 2019 годах </t>
  </si>
  <si>
    <t xml:space="preserve">Разработка ПСД в 2016 - 2017 годах, строительство в 2018 году </t>
  </si>
  <si>
    <t>В наличии положительные заключения экспертизы от 05.08.2013 года
№ 66-1-5-0432-13/13-0158-1</t>
  </si>
  <si>
    <t>6.3.5</t>
  </si>
  <si>
    <t xml:space="preserve"> Разработка проектов в 2019 году, техническое перевооружение в 2020 году</t>
  </si>
  <si>
    <t>2015 - 2018</t>
  </si>
  <si>
    <t>Мероприятия по замене лифтов в многоквартирных домах г. Верхняя Пышма</t>
  </si>
  <si>
    <t>Разработка про-екта в 2018 году, строительство в 2019 - 2021 годах</t>
  </si>
  <si>
    <t>Проектирование и реконструкция угольной котельной в с. Мостовское с переводом котельной на природный газ</t>
  </si>
  <si>
    <t>Строительство в 2017 - 2022 годах</t>
  </si>
  <si>
    <t>Реконструкция автомобильной дороги по ул. Феофанова в г. Верхняя Пышма</t>
  </si>
  <si>
    <t>Транспортный узел от ул. Красных Партизан до ул. Октябрьской</t>
  </si>
  <si>
    <t>2016 -2020</t>
  </si>
  <si>
    <t>2017 -2019</t>
  </si>
  <si>
    <t>Разработка ПСД в 2017 году, строительство в 2018 - 2019 годах</t>
  </si>
  <si>
    <t xml:space="preserve">1 этап: "Подготовка площадки с сокращением мощности по катодам отделения электролиза цеха электролиза меди до 230 тысяч тонн в год" </t>
  </si>
  <si>
    <t>Реконструкция беговой дорожки стадиона "Металлург" в г. Верхняя Пышма</t>
  </si>
  <si>
    <t>Строительство новых микрорайонов на территории ГО Верхняя Пышма, в том числе: "Садовый-2" (81,2 тысячи кв. м), "Центральный" (74,5 тысячи кв. м), "Центр-Юг" (150 тысяч кв. м), "Северный " (120 тысяч кв. м), "Петровский" (250 тысяч кв. м), жилой комплекс в с. Балтым (270 тысяч кв. м, более 5 000 квартир)</t>
  </si>
  <si>
    <t>Сводная таблица финансирования проектов Комплексного плана развития городского округа Верхняя Пышма на 2013 - 2020 годы</t>
  </si>
  <si>
    <t>Строительство в 2016 - 2020 годах</t>
  </si>
  <si>
    <t>Реконструкция здания МАОУ «Средняя общеобразовательная школа № 24», городской округ (далее – ГО) Верхняя Пышма,
п. Кедровое, ул. Школьников, 4 (700 мест)</t>
  </si>
  <si>
    <t>Проектирование распределительных газовых сетей в п. Кедровое</t>
  </si>
  <si>
    <t>Строительство распределительных газовых сетей в п. Кедровое</t>
  </si>
  <si>
    <t>Проектирование и строительство наемного дома социального использования в г. Верхняя Пышма</t>
  </si>
  <si>
    <t>6.7</t>
  </si>
  <si>
    <t>Обращение с твердыми бытовыми (коммунальными) отходами</t>
  </si>
  <si>
    <t>Создание межмуниципального центра обращения с отходами</t>
  </si>
  <si>
    <t>6.7.1</t>
  </si>
  <si>
    <t>6.7.2</t>
  </si>
  <si>
    <t>6.7.3</t>
  </si>
  <si>
    <t xml:space="preserve">Разработка ПСД в 2019 - 2020 году, строительство в 2019 - 2020 годах </t>
  </si>
  <si>
    <t>2014 - 2018</t>
  </si>
  <si>
    <t>6.1.15</t>
  </si>
  <si>
    <t>6.1.16</t>
  </si>
  <si>
    <t>Строительство ул. Горной (усл.) (ул. Волоскова)</t>
  </si>
  <si>
    <t>обследование в 2015 году, ремонт в 2016 - 2018 годах</t>
  </si>
  <si>
    <t>4.7</t>
  </si>
  <si>
    <t>Ограждение Верхнепышминского парка</t>
  </si>
  <si>
    <t xml:space="preserve">2018 </t>
  </si>
  <si>
    <t>Приложение 1 к Комплексному плану развития городского округа Верхняя Пышма на 2013 - 2020 годы</t>
  </si>
  <si>
    <t>2018 - 2022</t>
  </si>
  <si>
    <t xml:space="preserve">Разработка ПСД в 2018 году, строительство в 2020 - 2022 годах </t>
  </si>
  <si>
    <t xml:space="preserve">Разработка ПСД и реконструкция в 2018 - 2020 годах </t>
  </si>
  <si>
    <r>
      <t>2018 -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2020</t>
    </r>
  </si>
  <si>
    <t>Реконструкция здания МАОУ «Средняя общеобразовательная школа № 25» (г. Верхняя Пышма, ул. Петрова, д. 43а) (600 мест)</t>
  </si>
  <si>
    <t>Разработка ПСД в 2019 году</t>
  </si>
  <si>
    <t xml:space="preserve">Строительство в 2020 - 2022 годах </t>
  </si>
  <si>
    <t>2020</t>
  </si>
  <si>
    <t xml:space="preserve">Разработка ПСД в 2020 году, строительство в 2021 - 2023 годах </t>
  </si>
  <si>
    <t>Оформление земельного участка в 2014 году, разработка ПСД в 2018 году, строительство в 2018 - 2019 годах</t>
  </si>
  <si>
    <t>Разработка ПСД в 2020 году, строительство в 2021 году</t>
  </si>
  <si>
    <t xml:space="preserve">Разработка ПСД в 2018 году, строительство в 2020 году </t>
  </si>
  <si>
    <t>2014 -2017</t>
  </si>
  <si>
    <t>Разработка ПСД в 2014 году, строительство в 2015 - 2017 годах</t>
  </si>
  <si>
    <t>ПСД в наличии, строительство в 2016 - 2019 годах</t>
  </si>
  <si>
    <t xml:space="preserve">2016 - 2019 </t>
  </si>
  <si>
    <t>Разработка ПСД в 2015 - 2016 годах, строительство в 2017 - 2018 годах</t>
  </si>
  <si>
    <t>5.24</t>
  </si>
  <si>
    <t>Разработка ПСД и строительство в 2018 году</t>
  </si>
  <si>
    <t>Строительство мотоциклетной трассы в г. Верхняя Пышма</t>
  </si>
  <si>
    <t>5.26</t>
  </si>
  <si>
    <t>Оформление земельного участка в 2017году, строительство в 2017 - 2018 годах. ПСД не требуется</t>
  </si>
  <si>
    <t>Разработка ПСД и строительство в 2019 году</t>
  </si>
  <si>
    <t>Разработка проекта в 2019 году, строительство в 2020 - 2022 годах</t>
  </si>
  <si>
    <t>Строительство ул. Мальцева</t>
  </si>
  <si>
    <t>2017 - 2019</t>
  </si>
  <si>
    <t>6.2.24</t>
  </si>
  <si>
    <t xml:space="preserve">2017 </t>
  </si>
  <si>
    <t>ПСД в 2016 год</t>
  </si>
  <si>
    <t>6.3.15</t>
  </si>
  <si>
    <t>Строительство новых тепловых сетей в зоне теплоснабжения от котельной АО "УЭМ" в районе "Центр-1", 2Ду=300 протяженностью 0,5 км</t>
  </si>
  <si>
    <t>Разработка ПСД на строительство объектов (культурно-досуговый комплекс, спортивный комплекс) загородного оздоровительного лагеря "Медная горка" в г. Верхняя Пышма</t>
  </si>
  <si>
    <t>6.2.37</t>
  </si>
  <si>
    <t>Строительство и реконструкция уличного освещения в существующей застройке</t>
  </si>
  <si>
    <t>Поддержка субъектов малого предпринимательства и организаций, образующих инфраструктуру поддержки субъектов малого предпринимательства</t>
  </si>
  <si>
    <t>Строительство и реконструкция автомобильных дорог микрорайона "Садовый-2"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</si>
  <si>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</si>
  <si>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</si>
  <si>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</si>
  <si>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</si>
  <si>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</si>
  <si>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</si>
  <si>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</si>
  <si>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</si>
  <si>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</si>
  <si>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</si>
  <si>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</si>
  <si>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</si>
  <si>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</si>
  <si>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</si>
  <si>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</si>
  <si>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12.2</t>
  </si>
  <si>
    <t>15.2</t>
  </si>
  <si>
    <t>15.3</t>
  </si>
  <si>
    <t>19</t>
  </si>
  <si>
    <t xml:space="preserve">Разработка ПСД в 2018 году, реконструкция в 2019 году </t>
  </si>
  <si>
    <t xml:space="preserve">Разработка ПСД в 2019 году, строительство в 2021 году </t>
  </si>
  <si>
    <t xml:space="preserve">Разработка ПСД в 2019 году, строительство в 2020 году </t>
  </si>
  <si>
    <t>Разработка ПСД в 2016 - 2017 годах, реконструкция в 2019 - 2020 годах</t>
  </si>
  <si>
    <r>
      <t>Разработка ПСД в 2016 - 2017 годах, строительство в 2019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году</t>
    </r>
  </si>
  <si>
    <t>Разработка ПСД в 2016 - 2017 годах, строительство в 2019 - 2020 годах</t>
  </si>
  <si>
    <t>Разработка ПСД в 2017 году, строительство в 2019 году</t>
  </si>
  <si>
    <t>Разработка ПСД в 2016 - 2017 годах, строительство в 2019 - 2021 годах</t>
  </si>
  <si>
    <t>2016 -2021</t>
  </si>
  <si>
    <t>ПСД в 2015 году, реконструкция - в 2018 - 2020 годах</t>
  </si>
  <si>
    <t>2015 - 2020</t>
  </si>
  <si>
    <t xml:space="preserve">2013 - 2014, 2017 </t>
  </si>
  <si>
    <t>Разработка ПСД в 2013 - 2014 годах, строительство в 2014 - 2018 годах</t>
  </si>
  <si>
    <t>Разработка проектов в 2013 году, реконструкция в 2014, 2017 годах</t>
  </si>
  <si>
    <t>Разработка ПСД в 2016 - 2017 годах, реконструкция в 2018 - 2019 годах</t>
  </si>
  <si>
    <t>2015 -2018</t>
  </si>
  <si>
    <t>Разработка ПСД в 2015 - 2016 годах, реконструкция в 2018 году</t>
  </si>
  <si>
    <t xml:space="preserve">2014 - 2020 </t>
  </si>
  <si>
    <t>Конкурс на проектирование в 2014 году, строительство в 2019 - 2020 годжах</t>
  </si>
  <si>
    <t>4.9</t>
  </si>
  <si>
    <t>4.8</t>
  </si>
  <si>
    <t>Приложение 1 к Решению Думы городского округа Верхняя Пышма от 26 октября 2017 года № 65/2</t>
  </si>
  <si>
    <t>Строительство хоккейного корта (летом площадка для мини-футбола) по наказам избирателей в п. Исеть</t>
  </si>
  <si>
    <t>Расширение канализационных очистных сооружений ГО Верхняя Пышма. Очистные сооружения хозяйственно-бытовых стоков производительностью 40 000 м³/сутки (1, 2-я очереди)</t>
  </si>
  <si>
    <t>Реконструкция очистных сооружений п. Кедровое</t>
  </si>
  <si>
    <t>Проектирование очистных сооружений п. Кедровое</t>
  </si>
  <si>
    <t>Реконструкция ВЛ-0,4 кВ от ТП-4 и ТП-16 по ул. Фрунзе п. Кедровое ГО Верхняя Пышма</t>
  </si>
  <si>
    <t>Строительство малоэтажных домов "под ключ", предназначенных для расселения жителей аварийных домов в городском округе Верхняя Пышма Свердловской области,
1 этап строительства (в рамках Федерального закона от 21.07.2007 № 185-ФЗ "О фонде содействия реформированию жилищно-коммунального хозяйства")</t>
  </si>
  <si>
    <t xml:space="preserve">Строительство "под ключ" многоквартирных домов, предназначенных для расселения жителей аварийных домов в городском округе Верхняя Пышма, 2 этап строительства (в рамках Федерального закона от 21.07.2007 № 185-ФЗ "О фонде содействия реформированию жилищно-коммунального хозяйства") </t>
  </si>
  <si>
    <t xml:space="preserve">Строительство "под ключ" многоквартирных домов, предназначенных для расселения жителей аварийных домов в городском округе Верхняя Пышма, 3 этап строительства (в рамках Федерального закона от 21.07.2007 № 185-ФЗ "О фонде содействия реформированию жилищно-коммунального хозяйства") </t>
  </si>
  <si>
    <t>Наименова-ние проекта (програм-мы)</t>
  </si>
  <si>
    <t>Финансирование 2016 года, всего</t>
  </si>
  <si>
    <t xml:space="preserve">Развитие сети дошкольных образователь-ных учреждений </t>
  </si>
  <si>
    <t>Разработка ПСД на реконструкцию МАОУ «Средняя общеобразова-тельная школа № 25» (г. Верхняя Пышма, ул. Петрова, д. 43а) (инвестор ДРЗТ-3)</t>
  </si>
  <si>
    <t>Разработка ПСД на реконструкцию МАОУ «Средняя общеобразова-тельная школа № 24», п. Кедровое, ул. Школьников, 4</t>
  </si>
  <si>
    <t>Разработка ПСД на реконструкцию МАОУ «Средняя общеобразова-тельная школа № 4» г. Верхняя Пышма, ул. Калинина, 37б</t>
  </si>
  <si>
    <t>Разработка ПСД на строительство общеобразовательного учреждения на 1 100 мест в с. Балтым ГО Верхняя Пышма</t>
  </si>
  <si>
    <t>Реконструкция здания МАОУ «Средняя общеобразовательная школа № 4» г. Верхняя Пышма,
ул. Калинина, 37б (160 мест)</t>
  </si>
  <si>
    <t xml:space="preserve">Разработка ПСД на реконструкцию МАОУ «Средняя общеобразова-тельная школа № 2» в г. Верхняя Пышма, ул. Кривоусова, 48 </t>
  </si>
  <si>
    <t xml:space="preserve">Развитие сети общеобразо-вательных учреждений </t>
  </si>
  <si>
    <t>Развитие профессио-нального образования</t>
  </si>
  <si>
    <t>Развитие дополнитель-ного образования</t>
  </si>
  <si>
    <t>Реконструкция здания муниципаль-ного автономного общеобразова-тельного учреждения «Средняя общеобразовательная школа № 25» (г. Верхняя Пышма, ул. Петрова,
д. 43 – бывшее училище олимпийского резерва) (600 мест)</t>
  </si>
  <si>
    <t>Модерниза-ция системы здравоохра-нения</t>
  </si>
  <si>
    <t>Разработка ПСД на строительство школы на 1 100 мест в микрорайо-не «Северный» г. Верхняя Пышма</t>
  </si>
  <si>
    <t>Разработка ПСД на строительство школы на 1 100 мест в микрорайо-не «Петровский» г. Верхняя Пышма</t>
  </si>
  <si>
    <t>Обследование здания в 2015 году, разработка ПСД в 2017 году</t>
  </si>
  <si>
    <t>Реконструкция в 2018 - 2021 годах</t>
  </si>
  <si>
    <t>Строительство объектов (культур-но-досуговый комплекс, спортив-ный комплекс) загородного оздоровительного лагеря "Медная горка" в г. Верхняя Пышма</t>
  </si>
  <si>
    <t>Ремонт здания сельского клуба
п. Первомайский</t>
  </si>
  <si>
    <t>ПСД разработана в 2013 году, уточ-нена в 2015 году</t>
  </si>
  <si>
    <t xml:space="preserve">Строительство крытого спортивно-го комплекса с круговой велодорож-кой муниципального автономного учреждения дополнительного образования «Специализированная детско-юношеская спортивная школа олимпийского резерва по велоспорту» в г. Верхняя Пышма
(2-я очередь строительства) </t>
  </si>
  <si>
    <t>Проектирование физкультурно-спортивного комплекса на терри-тории механико-технологического техникума "Юность"</t>
  </si>
  <si>
    <t>Строительство физкультурно-спортивного комплекса на терри-тории механико-технологического техникума "Юность"</t>
  </si>
  <si>
    <t>Строительство клуба в
с. Мостовское</t>
  </si>
  <si>
    <t>Развитие системы водоснабже-ния</t>
  </si>
  <si>
    <t>Проектирование крытого стадиона на 10 000 зрителей в г. Верхняя Пышма</t>
  </si>
  <si>
    <t xml:space="preserve">Развитие системы электро-снабжения </t>
  </si>
  <si>
    <t>Проектирование и техническое перевооружение ЦТП № 7 с нагрузкой 14,6 Гкал/ч, строительство теплотрассы от ЦТП № 7 до границы участка перспективной застройки строительства здания администрации (г. Верхняя Пышма, пр-кт Успенский, 115) Ду 125 мм протяженностью 20 м</t>
  </si>
  <si>
    <t>Реконструкция пр-кта Успенского от ул. Петрова до путепровода с учетом полосы отвода для трамвая</t>
  </si>
  <si>
    <t>Строительство пешеходной улицы по пр-кту Успенскому между улицами Калинина и Сварщиков</t>
  </si>
  <si>
    <t>Проектирование и строительство здания администрации по адресу: Свердловская область, г. Верхняя Пышма, пр-кт Успенский, д. 115</t>
  </si>
  <si>
    <t>Проектирование и строительство «под ключ» объекта: «Дошкольное образовательное учреждение на 270 мест по адресу: Свердловская область, г. Верхняя Пышма, в квартале ул. Юбилейной – ул. Свар-щиков – пр-кта Успенского (бывшая ул. Ленина) (выполнение комплексных инженерных изыска-ний, привязка проекта повторного применения и выполнение строи-тельно-монтажных работ, включая оснащение технологическим оборудованием и мебелью)»</t>
  </si>
  <si>
    <t>Строительство объекта: «Дошколь-ное образовательное учреждение на 130 мест по адресу: Свердловс-кая область, г. Верхняя Пышма, микрорайон «Центральный» в квартале пр-кта Успенского (бывшая ул. Ленина) – ул. Орджо-никидзе – ул. Кривоусова – ул. Ка-линина на условиях «под ключ», включая разработку рабочей документации и оснащение здания технологическим, в т.ч. немонтиру-емым оборудованием и мебелью»</t>
  </si>
  <si>
    <t>Разработка ПСД на реконструкцию МАОУ «Средняя общеобразова-тельная школа № 22» в г. Верхняя Пышма, пр-кт Успенский, 49</t>
  </si>
  <si>
    <t>Реконструкция здания МАОУ «Средняя общеобразовательная школа № 22» в г. Верхняя Пышма, пр-кт Успенский, 49 (400 мест)</t>
  </si>
  <si>
    <t>Разработка ПСД на строительство школы на 1 100 мест в квартале ул. Юбилейной – ул. Сварщиков – пр-кта Успенского г. Верхняя Пышма (инвестор ДРЗТ-4)</t>
  </si>
  <si>
    <t>Строительство сетей водоснабже-ния к районам новой застройки в
г. Верхняя Пышма: микрорайонам «Садовый-2», «Cеверный» (участок на улице Машиностроителей), «Се-верный-2». Замена водопроводных сетей к микрорайонам «Централь-ный», «Центр-Юг», микрорайону жилого комплекса в с. Балтым, ми-крорайону «Петровский», жилому дому по пр-кту Успенскому, 113б (бывшая ул. Ленина) («Актив-стройсервис»), лабораторному кор-пусу Технического университета УГМК по пр-кту Успенскому, гастрольному театру по пр-кту Успенскому</t>
  </si>
  <si>
    <t>Строительство магистрального канализационного коллектора хозбытовых стоков от микрорайона "Северный" до пр-кта Успенского (бывшая ул. Ленина) в г. Верхняя Пышма</t>
  </si>
  <si>
    <t>Реконструкция здания МАОУ «Средняя общеобразовательная школа № 1» по адресу: г. Верхняя Пышма, ул. Красноармейская, 6
(1-я очередь – 2016 - 2017 годы без увеличения мест, 2-я очередь – 2018 год) (600 мест)</t>
  </si>
  <si>
    <t>Строительство объекта: «Физкультурно-оздоровительный комплекс по ул. Кривоусова, 53 в
г. Верхняя Пышма»</t>
  </si>
  <si>
    <t>Проведение капитального ремонта здания хирургического корпуса Верхнепышминской ЦГБ</t>
  </si>
  <si>
    <t xml:space="preserve">Строительство спортивного комп-лекса МКОУ ДОД "СДЮСШОР по велоспорту" в г. Верхняя Пышма
(1-я очередь строительства) </t>
  </si>
  <si>
    <t>Строительство хоккейного корта по адресу: г. Верхняя Пышма,
ул. Уральских рабочих, 37а</t>
  </si>
  <si>
    <t>Строительство сетей водоотведе-ния к районам новой застройки в
г. Верхняя Пышма: микрорайонам «Садовый-2», «Cеверный» (участок на улице Машиностроителей), «Се-верный-2». Замена водопроводных сетей к микрорайонам «Централь-ный», «Центр-Юг», микрорайону жилого комплекса в с. Балтым, ми-крорайону «Петровский», жилому дому по пр-кту Успенскому, 113б («Активстройсервис»), лаборатор-ному корпусу технического универ-ситета УГМК по пр-кту Успенско-му (бывшая ул. Ленина), гастроль-ному театру по пр-кту Успенскому</t>
  </si>
  <si>
    <t>Строительство ТП (2х630 кВА), 2КЛ-6 кВ (1 км), г. Верхняя Пыш-ма, ул. Кривоусова – Юбилейная</t>
  </si>
  <si>
    <t>Строительство РП (2х2500 кВА), ТП (2х1000), 2КЛ-10 кВ (2,5 км),
г. Верхняя Пышма, с. Балтым</t>
  </si>
  <si>
    <t>Строительство ЛЭП-10 кВ от
ф. "Молокозавод", ф. "Балтым",
ф. «Зеленый Бор», замена оборудо-вания ТП скважин № 42, 68 (68А), 96, 96А, 97, 98 Пышминского водозабора (перевод питания с 6 кВ на 10 кВ от двух источников: 1 и 2 с.ш. ПС 110/10 "Балтымская")</t>
  </si>
  <si>
    <t>Строительство 2КЛ-10 кВ от РП "Машиностроителей" до трансфор-маторных подстанций микрорайона "Северный", г. Верхняя Пышма</t>
  </si>
  <si>
    <t>Строительство 2КЛ-10 кВ, БКТП-1000 кВА и БКТП-1250 кВА, БКРП район застройки Свердловская область, г. Верхняя Пышма,
ул. Огнеупорщиков</t>
  </si>
  <si>
    <t>Строительство ЛЭП-6 кВ для перераспределения мощности с
ф. "Посёлок" на ф. "Торфомассив" в п. Кедровое</t>
  </si>
  <si>
    <t>Строительство ЛЭП-10 кВ, КТПН в центре нагрузок и реконструкция ВЛ-0,4 кВ по ул. 1 Мая в п. Глубо-кий Лог</t>
  </si>
  <si>
    <t>Реконструкция ВЛ-0,4 кВ от ТП-7 ф. № 2 "ул. 40 лет Октября",
г. Верхняя Пышма</t>
  </si>
  <si>
    <t>Реконструкция ВЛ-0,4 кВ от ТП-69 Ф-2 "ул. 40 лет Октября",
г. Верхняя Пышма</t>
  </si>
  <si>
    <t>Строительство ЛЭП-6 кВ, КТПН в центре нагрузок и ВЛ-0,4 кВ по улицам Чапаева, Гранитной в
п. Исеть</t>
  </si>
  <si>
    <t>Строительство ЛЭП-6 кВ, КТПН в центре нагрузок и реконструкция ВЛ-0,4 кВ по ул. Степана Разина
г. Верхняя Пышма</t>
  </si>
  <si>
    <t>Строительство ЛЭП-6 кВ, КТПН в центре нагрузок и ВЛ-0,4 кВ по
ул. Мира в п. Исеть</t>
  </si>
  <si>
    <t>Строительство ЛЭП-10 кВ, КТПН в центре нагрузок и ВЛ-0,4 кВ по
ул. Гражданской в п. Соколовка</t>
  </si>
  <si>
    <t>Строительство ЦТП № 1 (г. Верх-няя Пышма, ул. Чайковского, 24а)</t>
  </si>
  <si>
    <t>Разработка про-ектов в 2016 году, модернизация в 2016 - 2017 годах</t>
  </si>
  <si>
    <t>Проектирование и модернизация ЦТП № 4 по ул. Машиностроите-лей, 4а, ЦТП № 2 по пр-кту Успен-скому, 111а в г. Верхняя Пышма</t>
  </si>
  <si>
    <t>Разработка про-ектов в 2017 году, строительство в 2019-2022 годах</t>
  </si>
  <si>
    <t>Проектирование и техперевооруже-ние котельной в с. Балтым. Замена котлов "Салют" 2,09ВА"и "КВОГ-0,5" на котел "КВА-3,5"</t>
  </si>
  <si>
    <t>Разработка проек-та в 2017 году, тех-нич. перевоору-жение в 2018 году</t>
  </si>
  <si>
    <t>Проектирование и техническое пе-ревооружение ЦТП № 6 по ул. Ма-мина-Сибиряка, 7а в г. Верхняя Пышма с увеличением нагрузки до 13,8 Гкал/ч</t>
  </si>
  <si>
    <t>Развитие системы теплоснаб-жения</t>
  </si>
  <si>
    <t>Проектирование и техническое перевооружение с автоматизацией центрального теплового пункта
№ 11 "Горновский"</t>
  </si>
  <si>
    <t>Техническое перевооружение теплотрассы от УТ2 до УТ (стр.) в п. Соколовка по ул. Загородной, 2Ду 65 мм протяженностью
104 м. Строительство теплотрассы от УТ (стр.) 2Ду 65 мм до границы застройки жилого дома в п. Соко-ловка протяженностью 170 м</t>
  </si>
  <si>
    <t>Проектирование и техническое перевооружение теплотрассы от ТК78а до ЦТП № 6 по ул. Мамина-Сибиряка, 7а, 2Ду 250 мм протя-женностью 462 м; от ЦТП № 6 до границы эксплуатационной ответ-ственности по ул. Чайковского, 32, 2Ду 250 мм протяженностью 69 м; от ТК97в до ЦТП № 1 по ул. Чай-ковского, 24, 2Ду 400 мм протяжен-ностью 10 м от ЦТП № 1 до грани-цы эксплуатационной ответствен-ности по ул. Чайковского, 32 2Ду 300 мм протяженностью 158 м</t>
  </si>
  <si>
    <t>Повышение энергетичес-кой эффек-тивности в отношении общего иму-щества собст-венников помещений в многоквар-тирном доме в части мо-дернизации лифтового хозяйства</t>
  </si>
  <si>
    <t>Разработка проекта в 2013 - 2014 го-дах, реконструкция в 2015 - 2016 годах</t>
  </si>
  <si>
    <t>Развитие жилищного строитель-ства</t>
  </si>
  <si>
    <t>Строительство жилого дома на 65 квартир по улице Свердлова, 6 в
г. Верхняя Пышма (22 квартиры для отселения граждан из аварийного жилья)</t>
  </si>
  <si>
    <t>Обеспечение экологичес-кой безопас-ности и обра-щение с отхо-дами произ-водства и по-требления на территории ГО Верхняя Пышма</t>
  </si>
  <si>
    <t>Рекультивация несанкционированной свалки в
п. Исеть</t>
  </si>
  <si>
    <t>Рекультивация полигона в
п. Красный</t>
  </si>
  <si>
    <t>Развитие транспорт-ной сети</t>
  </si>
  <si>
    <t>Реконструкция автомобильной дороги по ул. Чайковского в квартале "Городская больница" в
г. Верхняя Пышма Свердловской области</t>
  </si>
  <si>
    <t>Строительство линейного объекта "участки ул. Машиностроителей, ул. Гороховая и ул. Зеленая (про-ектная) в границах района "Север-ный" г. Верхняя Пышма (включая проектные работы стадии "Р")</t>
  </si>
  <si>
    <t>Реконструкция автомобильной дороги по ул. Свердлова от ул. Кривоусова до ул. Калинина в
г. Верхняя Пышма</t>
  </si>
  <si>
    <t>Реконстукция ул. Свердлова до
ул. Зеленой</t>
  </si>
  <si>
    <t>Строительство жилого 9-этажного дома (2-я очередь, секции 1, 2) по ул. Сапожникова, 3, в том числе вы-полнение работ по разработке рабо-чей документации, осуществление строительного контроля (техни-ческий надзор) и авторский надзор</t>
  </si>
  <si>
    <t xml:space="preserve">Приобретение квартир для переселения жильцов дома № 2 по ул. Обогатителей в г. Верхняя Пышма </t>
  </si>
  <si>
    <t>Строительство дороги от ул. Перво-майской вдоль жилой застройки южнее с. Балтым (проект «Балтым-Парк», 276 тыс. м² ) (ул. Тенистая)</t>
  </si>
  <si>
    <t>Строительство продолжения автомобильной дороги по
ул. Александра Козицына</t>
  </si>
  <si>
    <t>Реконструкция ул. 40 лет Октября от ул. Уральских рабочих до
ул. Октябрьской</t>
  </si>
  <si>
    <t>Разработка проектной документа-ции для строительства новых улиц: Новая-1, Рудная и реконструкция ул. Клары Цеткин путем ее расши-рения в границах микрорайона «Петровский» в г. Верхняя Пышма</t>
  </si>
  <si>
    <t>Реконструкция ул. Калинина от
ул. Зелёной до ул. Свердлова в
г. Верхняя Пышма</t>
  </si>
  <si>
    <t>Строительство автомобильной дороги по ул. Зеленой от
ул. Калинина до ул. Орджоникидзе в г. Верхняя Пышма</t>
  </si>
  <si>
    <t>Строительство автомобильной дороги с путепроводом по пр-кту Успенскому (бывшая ул. Совет-ская) в г. Верхняя Пышма</t>
  </si>
  <si>
    <t>Строительство и реконструкция улично-дорожной сети ГО Верхняя Пышма со строительством трамвайной линии в границах ГО Верхняя Пышма</t>
  </si>
  <si>
    <t>Строительство транспортной развязки на 13-м км автомобильной дороги "г. Екатеринбург –
г. Невьянск" на территории ГО Верхняя Пышма</t>
  </si>
  <si>
    <t>Реконструкция транспортной развязки на 23-м км автомобильной дороги Екатеринбург – Нижний Тагил – Серов с устройством пандуса № 4 (пересечение с автомобильной дорогой г. Верхняя Пышма – г. Среднеуральск –
п. Исеть) на территории ГО Верхняя Пышма и ГО Среднеуральск</t>
  </si>
  <si>
    <t>Строительство надземного пеше-ходного перехода через автомо-бильную дорогу "Обход г. Верхняя Пышма на пересечении с автомо-бильной дорогой г. Верхняя Пышма – п. Зеленый Бор –
с/х "Балтымский" на территории ГО Верхняя Пышма</t>
  </si>
  <si>
    <t>Строительство подъезда к д. Коп-тяки от автомобильной дороги вокруг г. Екатеринбурга на участке автодороги Екатеринбург – Серов – автодорога Пермь – Екатеринбург на территории ГО Верхняя Пышма в Свердловской области. 1 этап – строительство одностороннего съезда от км 41 + 284 автодороги "Екатеринбургская кольцевая автомобильная дорога"</t>
  </si>
  <si>
    <t>Безопасность жизнедея-тельности граждан</t>
  </si>
  <si>
    <t>Реконструк-ция цеха электролиза меди</t>
  </si>
  <si>
    <t>Производст-во электро-поездов для пригородных пассажир-ских перевозок DESIRO RUS</t>
  </si>
  <si>
    <t>Создание но-вых произ-водственных мощностей по производ-ству ванадие-вых лигатур</t>
  </si>
  <si>
    <t xml:space="preserve">Техперевоо-ружение котельной </t>
  </si>
  <si>
    <t>Создание и техническое перевооруже-ние производства</t>
  </si>
  <si>
    <t>Разработка проектной документа-ции на проект "Комплексное разви-тие дорожной инфраструктуры в северной части города Екатеринбур-га и организация транспортного сообщения Екатеринбург – Верхняя Пышма"</t>
  </si>
  <si>
    <t>Развитие ин-фраструктуры потребитель-ского рынка</t>
  </si>
  <si>
    <t xml:space="preserve">Строительство многоэтажных домов в г. Верхняя Пышма общей площадью 22,6 тысячи кв. м:
ул. Машиностроителей 6Г, 6Б;
пр-кт Успенский (ранее ул. Лени-на), 113б; ул. Калинина </t>
  </si>
  <si>
    <t>Развитие объектов му-ниципальной собственнос-ти ГО Верх-няя Пышма</t>
  </si>
  <si>
    <t>Строительст-во гостиниц</t>
  </si>
  <si>
    <t>Создание "Балтымско-го агропро-мышленного комплекса"</t>
  </si>
  <si>
    <t>Проектирование, строительство и реконструкция теплотрасс в
г. Верхняя Пышма: по ул. Чайковского, 24а; по ул. Машиностроителей; в микрорайоне "Северный-2" до ЦТП № 3; от ЦТП № 8/3 по ул. Юбилейной до ТК-42/3; от ТК-29/1 до ЦТП № 5 по
ул. Уральских рабочих; к жилым домам № 24, 26, 28, 29, 30, 31 по ул. Мира в п. Исеть (общей протяженностью 968 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</si>
</sst>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_-* #,##0_р_._-;\-* #,##0_р_._-;_-* &quot;-&quot;??_р_._-;_-@_-"/>
    <numFmt numFmtId="182" formatCode="0.000"/>
    <numFmt numFmtId="183" formatCode="_-* #,##0.0_р_._-;\-* #,##0.0_р_._-;_-* &quot;-&quot;??_р_._-;_-@_-"/>
    <numFmt numFmtId="184" formatCode="0.0000"/>
    <numFmt numFmtId="185" formatCode="#,##0.0_р_."/>
    <numFmt numFmtId="186" formatCode="#,##0.000"/>
    <numFmt numFmtId="187" formatCode="#,##0.00_р_."/>
    <numFmt numFmtId="188" formatCode="#,##0.0"/>
    <numFmt numFmtId="189" formatCode="#,##0.0000"/>
    <numFmt numFmtId="190" formatCode="[$-FC19]d\ mmmm\ yyyy\ &quot;г.&quot;"/>
    <numFmt numFmtId="191" formatCode="#,##0.0&quot;р.&quot;"/>
    <numFmt numFmtId="192" formatCode="#,##0.0_ ;\-#,##0.0\ "/>
    <numFmt numFmtId="193" formatCode="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b/>
      <sz val="4"/>
      <name val="Times New Roman"/>
      <family val="1"/>
    </font>
    <font>
      <b/>
      <sz val="4"/>
      <name val="Arial"/>
      <family val="2"/>
    </font>
    <font>
      <b/>
      <i/>
      <sz val="4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trike/>
      <sz val="8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4"/>
      <name val="Times New Roman"/>
      <family val="1"/>
    </font>
    <font>
      <sz val="4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3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1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88" fontId="17" fillId="0" borderId="10" xfId="0" applyNumberFormat="1" applyFont="1" applyFill="1" applyBorder="1" applyAlignment="1">
      <alignment horizontal="justify" vertical="top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center"/>
    </xf>
    <xf numFmtId="4" fontId="1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88" fontId="17" fillId="0" borderId="10" xfId="0" applyNumberFormat="1" applyFont="1" applyFill="1" applyBorder="1" applyAlignment="1">
      <alignment horizontal="center" vertical="center"/>
    </xf>
    <xf numFmtId="188" fontId="17" fillId="0" borderId="10" xfId="66" applyNumberFormat="1" applyFont="1" applyFill="1" applyBorder="1" applyAlignment="1">
      <alignment horizontal="center" vertical="center"/>
    </xf>
    <xf numFmtId="188" fontId="17" fillId="0" borderId="10" xfId="66" applyNumberFormat="1" applyFont="1" applyFill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top"/>
    </xf>
    <xf numFmtId="188" fontId="15" fillId="0" borderId="10" xfId="55" applyNumberFormat="1" applyFont="1" applyFill="1" applyBorder="1" applyAlignment="1">
      <alignment horizontal="left" vertical="top" wrapText="1"/>
      <protection/>
    </xf>
    <xf numFmtId="188" fontId="4" fillId="0" borderId="10" xfId="0" applyNumberFormat="1" applyFont="1" applyFill="1" applyBorder="1" applyAlignment="1">
      <alignment horizontal="center" vertical="center"/>
    </xf>
    <xf numFmtId="188" fontId="17" fillId="0" borderId="11" xfId="0" applyNumberFormat="1" applyFont="1" applyFill="1" applyBorder="1" applyAlignment="1">
      <alignment horizontal="center" vertical="top"/>
    </xf>
    <xf numFmtId="188" fontId="15" fillId="0" borderId="10" xfId="0" applyNumberFormat="1" applyFont="1" applyFill="1" applyBorder="1" applyAlignment="1">
      <alignment horizontal="left" vertical="center" wrapText="1"/>
    </xf>
    <xf numFmtId="188" fontId="17" fillId="32" borderId="10" xfId="0" applyNumberFormat="1" applyFont="1" applyFill="1" applyBorder="1" applyAlignment="1">
      <alignment horizontal="center" vertical="center" wrapText="1"/>
    </xf>
    <xf numFmtId="188" fontId="15" fillId="0" borderId="10" xfId="55" applyNumberFormat="1" applyFont="1" applyFill="1" applyBorder="1" applyAlignment="1">
      <alignment horizontal="center" vertical="center" wrapText="1"/>
      <protection/>
    </xf>
    <xf numFmtId="188" fontId="23" fillId="0" borderId="10" xfId="73" applyNumberFormat="1" applyFont="1" applyFill="1" applyBorder="1" applyAlignment="1">
      <alignment horizontal="center" vertical="center" wrapText="1"/>
    </xf>
    <xf numFmtId="188" fontId="17" fillId="32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Fill="1" applyBorder="1" applyAlignment="1">
      <alignment horizontal="center" vertical="center" wrapText="1"/>
    </xf>
    <xf numFmtId="188" fontId="17" fillId="0" borderId="12" xfId="0" applyNumberFormat="1" applyFont="1" applyFill="1" applyBorder="1" applyAlignment="1">
      <alignment horizontal="center" vertical="center"/>
    </xf>
    <xf numFmtId="188" fontId="15" fillId="0" borderId="10" xfId="0" applyNumberFormat="1" applyFont="1" applyFill="1" applyBorder="1" applyAlignment="1">
      <alignment horizontal="center" vertical="center"/>
    </xf>
    <xf numFmtId="188" fontId="17" fillId="0" borderId="12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17" fillId="0" borderId="10" xfId="71" applyNumberFormat="1" applyFont="1" applyFill="1" applyBorder="1" applyAlignment="1">
      <alignment horizontal="center" vertical="center"/>
    </xf>
    <xf numFmtId="188" fontId="4" fillId="0" borderId="10" xfId="71" applyNumberFormat="1" applyFont="1" applyFill="1" applyBorder="1" applyAlignment="1">
      <alignment horizontal="center" vertical="center"/>
    </xf>
    <xf numFmtId="188" fontId="17" fillId="0" borderId="10" xfId="73" applyNumberFormat="1" applyFont="1" applyFill="1" applyBorder="1" applyAlignment="1">
      <alignment horizontal="center" vertical="center" wrapText="1"/>
    </xf>
    <xf numFmtId="188" fontId="17" fillId="0" borderId="10" xfId="63" applyNumberFormat="1" applyFont="1" applyFill="1" applyBorder="1" applyAlignment="1">
      <alignment horizontal="center" vertical="center"/>
    </xf>
    <xf numFmtId="188" fontId="17" fillId="0" borderId="10" xfId="55" applyNumberFormat="1" applyFont="1" applyFill="1" applyBorder="1" applyAlignment="1">
      <alignment horizontal="center" vertical="center" wrapText="1"/>
      <protection/>
    </xf>
    <xf numFmtId="188" fontId="17" fillId="0" borderId="10" xfId="73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88" fontId="15" fillId="0" borderId="10" xfId="66" applyNumberFormat="1" applyFont="1" applyFill="1" applyBorder="1" applyAlignment="1">
      <alignment horizontal="center" vertical="center"/>
    </xf>
    <xf numFmtId="188" fontId="17" fillId="0" borderId="12" xfId="66" applyNumberFormat="1" applyFont="1" applyFill="1" applyBorder="1" applyAlignment="1">
      <alignment horizontal="center" vertical="center"/>
    </xf>
    <xf numFmtId="188" fontId="17" fillId="0" borderId="10" xfId="58" applyNumberFormat="1" applyFont="1" applyFill="1" applyBorder="1" applyAlignment="1">
      <alignment horizontal="center" vertical="center"/>
      <protection/>
    </xf>
    <xf numFmtId="188" fontId="15" fillId="0" borderId="10" xfId="63" applyNumberFormat="1" applyFont="1" applyFill="1" applyBorder="1" applyAlignment="1">
      <alignment horizontal="center" vertical="center"/>
    </xf>
    <xf numFmtId="188" fontId="15" fillId="0" borderId="10" xfId="66" applyNumberFormat="1" applyFont="1" applyFill="1" applyBorder="1" applyAlignment="1">
      <alignment horizontal="center" vertical="center" wrapText="1"/>
    </xf>
    <xf numFmtId="188" fontId="15" fillId="0" borderId="12" xfId="66" applyNumberFormat="1" applyFont="1" applyFill="1" applyBorder="1" applyAlignment="1">
      <alignment horizontal="center" vertical="center" wrapText="1"/>
    </xf>
    <xf numFmtId="188" fontId="17" fillId="0" borderId="12" xfId="66" applyNumberFormat="1" applyFont="1" applyFill="1" applyBorder="1" applyAlignment="1">
      <alignment horizontal="center" vertical="center" wrapText="1"/>
    </xf>
    <xf numFmtId="188" fontId="15" fillId="0" borderId="10" xfId="63" applyNumberFormat="1" applyFont="1" applyFill="1" applyBorder="1" applyAlignment="1">
      <alignment horizontal="center" vertical="center" wrapText="1"/>
    </xf>
    <xf numFmtId="192" fontId="23" fillId="0" borderId="10" xfId="73" applyNumberFormat="1" applyFont="1" applyFill="1" applyBorder="1" applyAlignment="1">
      <alignment horizontal="center" vertical="center" wrapText="1"/>
    </xf>
    <xf numFmtId="192" fontId="68" fillId="0" borderId="10" xfId="0" applyNumberFormat="1" applyFont="1" applyBorder="1" applyAlignment="1">
      <alignment horizontal="center" vertical="center" wrapText="1"/>
    </xf>
    <xf numFmtId="188" fontId="17" fillId="0" borderId="10" xfId="63" applyNumberFormat="1" applyFont="1" applyFill="1" applyBorder="1" applyAlignment="1">
      <alignment horizontal="center" vertical="center" wrapText="1"/>
    </xf>
    <xf numFmtId="188" fontId="17" fillId="0" borderId="12" xfId="63" applyNumberFormat="1" applyFont="1" applyFill="1" applyBorder="1" applyAlignment="1">
      <alignment horizontal="center" vertical="center" wrapText="1"/>
    </xf>
    <xf numFmtId="188" fontId="15" fillId="0" borderId="12" xfId="0" applyNumberFormat="1" applyFont="1" applyFill="1" applyBorder="1" applyAlignment="1">
      <alignment horizontal="center" vertical="center" wrapText="1"/>
    </xf>
    <xf numFmtId="188" fontId="18" fillId="0" borderId="10" xfId="55" applyNumberFormat="1" applyFont="1" applyFill="1" applyBorder="1" applyAlignment="1">
      <alignment horizontal="center" vertical="center" wrapText="1"/>
      <protection/>
    </xf>
    <xf numFmtId="188" fontId="18" fillId="0" borderId="10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188" fontId="15" fillId="0" borderId="12" xfId="0" applyNumberFormat="1" applyFont="1" applyFill="1" applyBorder="1" applyAlignment="1">
      <alignment horizontal="center" vertical="center"/>
    </xf>
    <xf numFmtId="188" fontId="69" fillId="0" borderId="10" xfId="0" applyNumberFormat="1" applyFont="1" applyFill="1" applyBorder="1" applyAlignment="1">
      <alignment horizontal="center" vertical="center" wrapText="1"/>
    </xf>
    <xf numFmtId="188" fontId="69" fillId="0" borderId="10" xfId="0" applyNumberFormat="1" applyFont="1" applyFill="1" applyBorder="1" applyAlignment="1">
      <alignment horizontal="center" vertical="center"/>
    </xf>
    <xf numFmtId="188" fontId="69" fillId="0" borderId="10" xfId="73" applyNumberFormat="1" applyFont="1" applyFill="1" applyBorder="1" applyAlignment="1">
      <alignment horizontal="center" vertical="center" wrapText="1"/>
    </xf>
    <xf numFmtId="188" fontId="17" fillId="32" borderId="10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top"/>
    </xf>
    <xf numFmtId="188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8" fontId="17" fillId="0" borderId="10" xfId="58" applyNumberFormat="1" applyFont="1" applyFill="1" applyBorder="1" applyAlignment="1">
      <alignment horizontal="center" vertical="center" wrapText="1"/>
      <protection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188" fontId="17" fillId="0" borderId="11" xfId="58" applyNumberFormat="1" applyFont="1" applyFill="1" applyBorder="1" applyAlignment="1">
      <alignment horizontal="center" vertical="top"/>
      <protection/>
    </xf>
    <xf numFmtId="49" fontId="17" fillId="0" borderId="11" xfId="58" applyNumberFormat="1" applyFont="1" applyFill="1" applyBorder="1" applyAlignment="1">
      <alignment horizontal="center" vertical="top"/>
      <protection/>
    </xf>
    <xf numFmtId="49" fontId="15" fillId="0" borderId="11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center"/>
    </xf>
    <xf numFmtId="188" fontId="17" fillId="0" borderId="13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top"/>
    </xf>
    <xf numFmtId="188" fontId="15" fillId="0" borderId="13" xfId="55" applyNumberFormat="1" applyFont="1" applyFill="1" applyBorder="1" applyAlignment="1">
      <alignment horizontal="center" vertical="center" wrapText="1"/>
      <protection/>
    </xf>
    <xf numFmtId="188" fontId="17" fillId="0" borderId="13" xfId="66" applyNumberFormat="1" applyFont="1" applyFill="1" applyBorder="1" applyAlignment="1">
      <alignment horizontal="center" vertical="center" wrapText="1"/>
    </xf>
    <xf numFmtId="188" fontId="17" fillId="0" borderId="13" xfId="0" applyNumberFormat="1" applyFont="1" applyFill="1" applyBorder="1" applyAlignment="1">
      <alignment horizontal="center" vertical="center"/>
    </xf>
    <xf numFmtId="188" fontId="17" fillId="0" borderId="15" xfId="0" applyNumberFormat="1" applyFont="1" applyFill="1" applyBorder="1" applyAlignment="1">
      <alignment horizontal="center" vertical="center"/>
    </xf>
    <xf numFmtId="188" fontId="15" fillId="0" borderId="16" xfId="0" applyNumberFormat="1" applyFont="1" applyFill="1" applyBorder="1" applyAlignment="1">
      <alignment horizontal="justify"/>
    </xf>
    <xf numFmtId="188" fontId="15" fillId="0" borderId="16" xfId="0" applyNumberFormat="1" applyFont="1" applyFill="1" applyBorder="1" applyAlignment="1">
      <alignment horizontal="center" vertical="center" wrapText="1"/>
    </xf>
    <xf numFmtId="188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 textRotation="90" wrapText="1"/>
      <protection locked="0"/>
    </xf>
    <xf numFmtId="0" fontId="15" fillId="0" borderId="18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55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49" fontId="1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55" applyNumberFormat="1" applyFont="1" applyFill="1" applyBorder="1" applyAlignment="1">
      <alignment vertical="top" wrapText="1"/>
      <protection/>
    </xf>
    <xf numFmtId="49" fontId="17" fillId="0" borderId="10" xfId="0" applyNumberFormat="1" applyFont="1" applyFill="1" applyBorder="1" applyAlignment="1">
      <alignment horizontal="justify" vertical="center" wrapText="1"/>
    </xf>
    <xf numFmtId="49" fontId="15" fillId="0" borderId="16" xfId="0" applyNumberFormat="1" applyFont="1" applyFill="1" applyBorder="1" applyAlignment="1">
      <alignment horizontal="justify"/>
    </xf>
    <xf numFmtId="49" fontId="15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7" fillId="0" borderId="13" xfId="0" applyNumberFormat="1" applyFont="1" applyFill="1" applyBorder="1" applyAlignment="1">
      <alignment horizontal="center" vertical="center" wrapText="1"/>
    </xf>
    <xf numFmtId="186" fontId="15" fillId="0" borderId="0" xfId="0" applyNumberFormat="1" applyFont="1" applyFill="1" applyBorder="1" applyAlignment="1">
      <alignment/>
    </xf>
    <xf numFmtId="174" fontId="6" fillId="0" borderId="10" xfId="55" applyNumberFormat="1" applyFont="1" applyFill="1" applyBorder="1" applyAlignment="1">
      <alignment horizontal="center" vertical="center" wrapText="1"/>
      <protection/>
    </xf>
    <xf numFmtId="174" fontId="17" fillId="0" borderId="10" xfId="55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188" fontId="17" fillId="0" borderId="10" xfId="0" applyNumberFormat="1" applyFont="1" applyFill="1" applyBorder="1" applyAlignment="1">
      <alignment horizontal="left" vertical="top" wrapText="1"/>
    </xf>
    <xf numFmtId="188" fontId="17" fillId="0" borderId="10" xfId="0" applyNumberFormat="1" applyFont="1" applyFill="1" applyBorder="1" applyAlignment="1">
      <alignment horizontal="left" vertical="center" wrapText="1"/>
    </xf>
    <xf numFmtId="188" fontId="17" fillId="0" borderId="10" xfId="66" applyNumberFormat="1" applyFont="1" applyFill="1" applyBorder="1" applyAlignment="1">
      <alignment horizontal="left" vertical="top" wrapText="1"/>
    </xf>
    <xf numFmtId="188" fontId="17" fillId="0" borderId="10" xfId="63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center" wrapText="1"/>
    </xf>
    <xf numFmtId="188" fontId="17" fillId="0" borderId="13" xfId="0" applyNumberFormat="1" applyFont="1" applyFill="1" applyBorder="1" applyAlignment="1">
      <alignment horizontal="left" vertical="top" wrapText="1"/>
    </xf>
    <xf numFmtId="188" fontId="15" fillId="0" borderId="16" xfId="0" applyNumberFormat="1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 wrapText="1"/>
    </xf>
    <xf numFmtId="49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88" fontId="15" fillId="0" borderId="12" xfId="55" applyNumberFormat="1" applyFont="1" applyFill="1" applyBorder="1" applyAlignment="1">
      <alignment horizontal="center" vertical="center" wrapText="1"/>
      <protection/>
    </xf>
    <xf numFmtId="188" fontId="15" fillId="0" borderId="12" xfId="66" applyNumberFormat="1" applyFont="1" applyFill="1" applyBorder="1" applyAlignment="1">
      <alignment horizontal="center" vertical="center"/>
    </xf>
    <xf numFmtId="188" fontId="15" fillId="0" borderId="12" xfId="63" applyNumberFormat="1" applyFont="1" applyFill="1" applyBorder="1" applyAlignment="1">
      <alignment horizontal="center" vertical="center"/>
    </xf>
    <xf numFmtId="188" fontId="15" fillId="0" borderId="12" xfId="63" applyNumberFormat="1" applyFont="1" applyFill="1" applyBorder="1" applyAlignment="1">
      <alignment horizontal="center" vertical="center" wrapText="1"/>
    </xf>
    <xf numFmtId="188" fontId="15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188" fontId="15" fillId="0" borderId="16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88" fontId="17" fillId="0" borderId="1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1" xfId="55" applyFont="1" applyFill="1" applyBorder="1" applyAlignment="1" applyProtection="1">
      <alignment horizontal="center" vertical="center" wrapText="1"/>
      <protection locked="0"/>
    </xf>
    <xf numFmtId="0" fontId="15" fillId="0" borderId="17" xfId="55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188" fontId="15" fillId="0" borderId="10" xfId="0" applyNumberFormat="1" applyFont="1" applyFill="1" applyBorder="1" applyAlignment="1">
      <alignment horizontal="justify" vertical="top" wrapText="1"/>
    </xf>
    <xf numFmtId="188" fontId="17" fillId="0" borderId="10" xfId="0" applyNumberFormat="1" applyFont="1" applyFill="1" applyBorder="1" applyAlignment="1">
      <alignment horizontal="left" vertical="top" wrapText="1"/>
    </xf>
    <xf numFmtId="188" fontId="15" fillId="0" borderId="10" xfId="0" applyNumberFormat="1" applyFont="1" applyFill="1" applyBorder="1" applyAlignment="1">
      <alignment horizontal="justify" vertical="center" wrapText="1"/>
    </xf>
    <xf numFmtId="49" fontId="1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Fill="1" applyBorder="1" applyAlignment="1" applyProtection="1">
      <alignment horizontal="center" vertical="center" textRotation="90" wrapText="1"/>
      <protection locked="0"/>
    </xf>
    <xf numFmtId="49" fontId="15" fillId="0" borderId="17" xfId="55" applyNumberFormat="1" applyFont="1" applyFill="1" applyBorder="1" applyAlignment="1" applyProtection="1">
      <alignment horizontal="center" vertical="center" textRotation="90" wrapText="1"/>
      <protection locked="0"/>
    </xf>
    <xf numFmtId="188" fontId="17" fillId="0" borderId="11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center" wrapText="1"/>
    </xf>
    <xf numFmtId="188" fontId="17" fillId="0" borderId="10" xfId="63" applyNumberFormat="1" applyFont="1" applyFill="1" applyBorder="1" applyAlignment="1">
      <alignment horizontal="center" vertical="center" wrapText="1"/>
    </xf>
    <xf numFmtId="188" fontId="15" fillId="0" borderId="11" xfId="55" applyNumberFormat="1" applyFont="1" applyFill="1" applyBorder="1" applyAlignment="1">
      <alignment horizontal="center" vertical="center" wrapText="1"/>
      <protection/>
    </xf>
    <xf numFmtId="188" fontId="15" fillId="0" borderId="10" xfId="55" applyNumberFormat="1" applyFont="1" applyFill="1" applyBorder="1" applyAlignment="1">
      <alignment horizontal="center" vertical="center" wrapText="1"/>
      <protection/>
    </xf>
    <xf numFmtId="188" fontId="15" fillId="0" borderId="12" xfId="55" applyNumberFormat="1" applyFont="1" applyFill="1" applyBorder="1" applyAlignment="1">
      <alignment horizontal="center" vertical="center" wrapText="1"/>
      <protection/>
    </xf>
    <xf numFmtId="188" fontId="18" fillId="0" borderId="10" xfId="0" applyNumberFormat="1" applyFont="1" applyFill="1" applyBorder="1" applyAlignment="1">
      <alignment horizontal="justify" vertical="center" wrapText="1"/>
    </xf>
    <xf numFmtId="188" fontId="17" fillId="0" borderId="10" xfId="66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left" vertical="center" wrapText="1"/>
    </xf>
    <xf numFmtId="188" fontId="15" fillId="0" borderId="25" xfId="55" applyNumberFormat="1" applyFont="1" applyFill="1" applyBorder="1" applyAlignment="1">
      <alignment horizontal="center" vertical="center" wrapText="1"/>
      <protection/>
    </xf>
    <xf numFmtId="188" fontId="15" fillId="0" borderId="26" xfId="55" applyNumberFormat="1" applyFont="1" applyFill="1" applyBorder="1" applyAlignment="1">
      <alignment horizontal="center" vertical="center" wrapText="1"/>
      <protection/>
    </xf>
    <xf numFmtId="188" fontId="15" fillId="0" borderId="27" xfId="55" applyNumberFormat="1" applyFont="1" applyFill="1" applyBorder="1" applyAlignment="1">
      <alignment horizontal="center" vertical="center" wrapText="1"/>
      <protection/>
    </xf>
    <xf numFmtId="188" fontId="15" fillId="0" borderId="10" xfId="0" applyNumberFormat="1" applyFont="1" applyFill="1" applyBorder="1" applyAlignment="1">
      <alignment horizontal="left" vertical="top" wrapText="1"/>
    </xf>
    <xf numFmtId="188" fontId="15" fillId="0" borderId="10" xfId="55" applyNumberFormat="1" applyFont="1" applyFill="1" applyBorder="1" applyAlignment="1">
      <alignment horizontal="center" vertical="top" wrapText="1"/>
      <protection/>
    </xf>
    <xf numFmtId="188" fontId="18" fillId="0" borderId="10" xfId="0" applyNumberFormat="1" applyFont="1" applyFill="1" applyBorder="1" applyAlignment="1">
      <alignment horizontal="left" vertical="center" wrapText="1"/>
    </xf>
    <xf numFmtId="188" fontId="15" fillId="0" borderId="10" xfId="0" applyNumberFormat="1" applyFont="1" applyFill="1" applyBorder="1" applyAlignment="1">
      <alignment horizontal="justify"/>
    </xf>
    <xf numFmtId="188" fontId="18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5" fillId="0" borderId="21" xfId="0" applyFont="1" applyFill="1" applyBorder="1" applyAlignment="1" applyProtection="1">
      <alignment horizontal="center" vertical="center" textRotation="90" wrapText="1"/>
      <protection locked="0"/>
    </xf>
    <xf numFmtId="0" fontId="15" fillId="0" borderId="17" xfId="0" applyFont="1" applyFill="1" applyBorder="1" applyAlignment="1" applyProtection="1">
      <alignment horizontal="center" vertical="center" textRotation="90" wrapText="1"/>
      <protection locked="0"/>
    </xf>
    <xf numFmtId="188" fontId="17" fillId="0" borderId="10" xfId="58" applyNumberFormat="1" applyFont="1" applyFill="1" applyBorder="1" applyAlignment="1">
      <alignment horizontal="left" vertical="top" wrapText="1"/>
      <protection/>
    </xf>
    <xf numFmtId="188" fontId="18" fillId="0" borderId="10" xfId="0" applyNumberFormat="1" applyFont="1" applyFill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Тысячи [0]_Выхода" xfId="69"/>
    <cellStyle name="Тысячи_Выхода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_write_\Budjet\Y%202000\&#1041;&#1102;&#1076;&#1078;&#1077;&#1090;%20&#1085;&#1072;%202000%20&#1075;&#1086;&#1076;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показатели"/>
      <sheetName val="Расчет прибыли"/>
      <sheetName val="ФП по кварталам"/>
      <sheetName val="Бюджет по кварталам"/>
      <sheetName val="Фиксированные показатели"/>
      <sheetName val="Остатки продукции"/>
      <sheetName val="Общий план доходов"/>
      <sheetName val="Расчет доходов"/>
      <sheetName val="ФП Доходы"/>
      <sheetName val="Прочая реализация"/>
      <sheetName val="Расчет средних цен"/>
      <sheetName val="67-ТП Al"/>
      <sheetName val="67-ТП Качество Al"/>
      <sheetName val="67-ТП Si СУАЛ"/>
      <sheetName val="67-ТП прочие СУАЛ"/>
      <sheetName val="16-ТП 01 02"/>
      <sheetName val="16-ТП 03 04"/>
      <sheetName val="01 УАЗ"/>
      <sheetName val="01 ИркАЗ"/>
      <sheetName val="ФП 01"/>
      <sheetName val="02"/>
      <sheetName val="03 УАЗ"/>
      <sheetName val="03 ИркАЗ"/>
      <sheetName val="ФП 03 04"/>
      <sheetName val="04 СУАЛ"/>
      <sheetName val="05 ФЗП"/>
      <sheetName val="Транспорт"/>
      <sheetName val="Таможня"/>
      <sheetName val="ФП 10"/>
      <sheetName val="Накладные и прочие"/>
      <sheetName val="НДС"/>
      <sheetName val="Распределение"/>
      <sheetName val="Свод по налогам"/>
      <sheetName val="Налоги от реализации и с ФОТ"/>
      <sheetName val="Выбросы , налог на землю  "/>
      <sheetName val="Налог на прибыль, имущество"/>
    </sheetNames>
    <sheetDataSet>
      <sheetData sheetId="3">
        <row r="1">
          <cell r="A1" t="str">
            <v>Бюджет ОАО "СУАЛ" на 2000 год</v>
          </cell>
        </row>
        <row r="2">
          <cell r="A2" t="str">
            <v>ID</v>
          </cell>
          <cell r="C2" t="str">
            <v>Статья затрат</v>
          </cell>
        </row>
        <row r="4">
          <cell r="A4" t="str">
            <v>в тыс. рублей</v>
          </cell>
        </row>
        <row r="5">
          <cell r="A5" t="str">
            <v>Филиал "УАЗ-СУАЛ"</v>
          </cell>
        </row>
        <row r="6">
          <cell r="A6" t="str">
            <v>02</v>
          </cell>
        </row>
        <row r="7">
          <cell r="A7" t="str">
            <v>03</v>
          </cell>
        </row>
        <row r="8">
          <cell r="A8" t="str">
            <v>04</v>
          </cell>
        </row>
        <row r="9">
          <cell r="A9" t="str">
            <v>05</v>
          </cell>
        </row>
        <row r="10">
          <cell r="A10" t="str">
            <v>06</v>
          </cell>
        </row>
        <row r="11">
          <cell r="A11" t="str">
            <v>07</v>
          </cell>
        </row>
        <row r="12">
          <cell r="A12" t="str">
            <v>08</v>
          </cell>
        </row>
        <row r="13">
          <cell r="A13" t="str">
            <v>09</v>
          </cell>
        </row>
        <row r="14">
          <cell r="A14" t="str">
            <v>10</v>
          </cell>
        </row>
        <row r="15">
          <cell r="A15" t="str">
            <v>11</v>
          </cell>
        </row>
        <row r="16">
          <cell r="A16" t="str">
            <v>Филиал "ИркАЗ-СУАЛ"</v>
          </cell>
        </row>
        <row r="17">
          <cell r="A17" t="str">
            <v>02</v>
          </cell>
        </row>
        <row r="18">
          <cell r="A18" t="str">
            <v>03</v>
          </cell>
        </row>
        <row r="19">
          <cell r="A19" t="str">
            <v>04</v>
          </cell>
        </row>
        <row r="20">
          <cell r="A20" t="str">
            <v>05</v>
          </cell>
        </row>
        <row r="21">
          <cell r="A21" t="str">
            <v>06</v>
          </cell>
        </row>
        <row r="22">
          <cell r="A22" t="str">
            <v>07</v>
          </cell>
        </row>
        <row r="23">
          <cell r="A23" t="str">
            <v>08</v>
          </cell>
        </row>
        <row r="24">
          <cell r="A24" t="str">
            <v>09</v>
          </cell>
        </row>
        <row r="25">
          <cell r="A25" t="str">
            <v>10</v>
          </cell>
        </row>
        <row r="26">
          <cell r="A26" t="str">
            <v>11</v>
          </cell>
        </row>
        <row r="27">
          <cell r="A27" t="str">
            <v>Московское представительство</v>
          </cell>
        </row>
        <row r="28">
          <cell r="A28" t="str">
            <v>05</v>
          </cell>
        </row>
        <row r="29">
          <cell r="A29" t="str">
            <v>06</v>
          </cell>
        </row>
        <row r="30">
          <cell r="A30" t="str">
            <v>08</v>
          </cell>
        </row>
        <row r="31">
          <cell r="A31" t="str">
            <v>11</v>
          </cell>
        </row>
        <row r="32">
          <cell r="A32" t="str">
            <v>Централизованные расходы</v>
          </cell>
        </row>
        <row r="33">
          <cell r="A33" t="str">
            <v>01</v>
          </cell>
        </row>
        <row r="34">
          <cell r="A34" t="str">
            <v>02</v>
          </cell>
        </row>
        <row r="35">
          <cell r="A35" t="str">
            <v>03</v>
          </cell>
        </row>
        <row r="36">
          <cell r="A36" t="str">
            <v>04</v>
          </cell>
        </row>
        <row r="37">
          <cell r="A37" t="str">
            <v>07</v>
          </cell>
        </row>
        <row r="38">
          <cell r="A38" t="str">
            <v>08</v>
          </cell>
        </row>
        <row r="39">
          <cell r="A39" t="str">
            <v>09</v>
          </cell>
        </row>
        <row r="40">
          <cell r="A40" t="str">
            <v>10</v>
          </cell>
        </row>
        <row r="41">
          <cell r="A41" t="str">
            <v>11</v>
          </cell>
        </row>
        <row r="42">
          <cell r="A42" t="str">
            <v>13</v>
          </cell>
        </row>
        <row r="43">
          <cell r="C43" t="str">
            <v>УАЗ</v>
          </cell>
        </row>
        <row r="44">
          <cell r="C44" t="str">
            <v>ИркАЗ</v>
          </cell>
        </row>
        <row r="45">
          <cell r="C45" t="str">
            <v>МП</v>
          </cell>
        </row>
        <row r="46">
          <cell r="A46" t="str">
            <v>14</v>
          </cell>
        </row>
        <row r="47">
          <cell r="A47" t="str">
            <v>СУАЛ</v>
          </cell>
        </row>
        <row r="48">
          <cell r="A48" t="str">
            <v>Всего поступлений</v>
          </cell>
        </row>
        <row r="50">
          <cell r="C50" t="str">
            <v>Экспорт</v>
          </cell>
        </row>
        <row r="51">
          <cell r="C51" t="str">
            <v>Внутренний рынок (основная)</v>
          </cell>
        </row>
        <row r="52">
          <cell r="C52" t="str">
            <v>Перепродажа</v>
          </cell>
        </row>
        <row r="53">
          <cell r="C53" t="str">
            <v>Прочая реализация Филиалов</v>
          </cell>
        </row>
        <row r="57">
          <cell r="A57" t="str">
            <v>Расходы</v>
          </cell>
        </row>
        <row r="58">
          <cell r="A58" t="str">
            <v>01</v>
          </cell>
        </row>
        <row r="59">
          <cell r="A59" t="str">
            <v>02</v>
          </cell>
        </row>
        <row r="60">
          <cell r="A60" t="str">
            <v>03</v>
          </cell>
        </row>
        <row r="61">
          <cell r="A61" t="str">
            <v>04</v>
          </cell>
        </row>
        <row r="62">
          <cell r="A62" t="str">
            <v>05</v>
          </cell>
        </row>
        <row r="63">
          <cell r="A63" t="str">
            <v>06</v>
          </cell>
        </row>
        <row r="64">
          <cell r="A64" t="str">
            <v>07</v>
          </cell>
        </row>
        <row r="65">
          <cell r="A65" t="str">
            <v>08</v>
          </cell>
        </row>
        <row r="66">
          <cell r="A66" t="str">
            <v>09</v>
          </cell>
        </row>
        <row r="67">
          <cell r="A67" t="str">
            <v>10</v>
          </cell>
        </row>
        <row r="68">
          <cell r="A68" t="str">
            <v>11</v>
          </cell>
        </row>
        <row r="69">
          <cell r="A69" t="str">
            <v>13</v>
          </cell>
        </row>
        <row r="70">
          <cell r="A70" t="str">
            <v>14</v>
          </cell>
        </row>
        <row r="71">
          <cell r="A71" t="str">
            <v>15</v>
          </cell>
        </row>
        <row r="72">
          <cell r="A72" t="str">
            <v>Остаток средств  / дефицит  (+/-)</v>
          </cell>
        </row>
        <row r="73">
          <cell r="A73" t="str">
            <v>в тыс. долларов США</v>
          </cell>
        </row>
        <row r="74">
          <cell r="A74" t="str">
            <v>Филиал "УАЗ-СУАЛ"</v>
          </cell>
        </row>
        <row r="75">
          <cell r="A75" t="str">
            <v>02</v>
          </cell>
        </row>
        <row r="76">
          <cell r="A76" t="str">
            <v>03</v>
          </cell>
        </row>
        <row r="77">
          <cell r="A77" t="str">
            <v>04</v>
          </cell>
        </row>
        <row r="78">
          <cell r="A78" t="str">
            <v>05</v>
          </cell>
        </row>
        <row r="79">
          <cell r="A79" t="str">
            <v>06</v>
          </cell>
        </row>
        <row r="80">
          <cell r="A80" t="str">
            <v>07</v>
          </cell>
        </row>
        <row r="81">
          <cell r="A81" t="str">
            <v>08</v>
          </cell>
        </row>
        <row r="82">
          <cell r="A82" t="str">
            <v>09</v>
          </cell>
        </row>
        <row r="83">
          <cell r="A83" t="str">
            <v>10</v>
          </cell>
        </row>
        <row r="84">
          <cell r="A84" t="str">
            <v>11</v>
          </cell>
        </row>
        <row r="85">
          <cell r="A85" t="str">
            <v>Филиал "ИркАЗ-СУАЛ"</v>
          </cell>
        </row>
        <row r="86">
          <cell r="A86" t="str">
            <v>02</v>
          </cell>
        </row>
        <row r="87">
          <cell r="A87" t="str">
            <v>03</v>
          </cell>
        </row>
        <row r="88">
          <cell r="A88" t="str">
            <v>04</v>
          </cell>
        </row>
        <row r="89">
          <cell r="A89" t="str">
            <v>05</v>
          </cell>
        </row>
        <row r="90">
          <cell r="A90" t="str">
            <v>06</v>
          </cell>
        </row>
        <row r="91">
          <cell r="A91" t="str">
            <v>07</v>
          </cell>
        </row>
        <row r="92">
          <cell r="A92" t="str">
            <v>08</v>
          </cell>
        </row>
        <row r="93">
          <cell r="A93" t="str">
            <v>09</v>
          </cell>
        </row>
        <row r="94">
          <cell r="A94" t="str">
            <v>10</v>
          </cell>
        </row>
        <row r="95">
          <cell r="A95" t="str">
            <v>11</v>
          </cell>
        </row>
        <row r="96">
          <cell r="A96" t="str">
            <v>Московское представительство</v>
          </cell>
        </row>
        <row r="97">
          <cell r="A97" t="str">
            <v>05</v>
          </cell>
        </row>
        <row r="98">
          <cell r="A98" t="str">
            <v>06</v>
          </cell>
        </row>
        <row r="99">
          <cell r="A99" t="str">
            <v>08</v>
          </cell>
        </row>
        <row r="100">
          <cell r="A100" t="str">
            <v>11</v>
          </cell>
        </row>
        <row r="101">
          <cell r="A101" t="str">
            <v>Централизованные расходы</v>
          </cell>
        </row>
        <row r="102">
          <cell r="A102" t="str">
            <v>01</v>
          </cell>
        </row>
        <row r="103">
          <cell r="A103" t="str">
            <v>02</v>
          </cell>
        </row>
        <row r="104">
          <cell r="A104" t="str">
            <v>03</v>
          </cell>
        </row>
        <row r="105">
          <cell r="A105" t="str">
            <v>04</v>
          </cell>
        </row>
        <row r="106">
          <cell r="A106" t="str">
            <v>07</v>
          </cell>
        </row>
        <row r="107">
          <cell r="A107" t="str">
            <v>08</v>
          </cell>
        </row>
        <row r="108">
          <cell r="A108" t="str">
            <v>09</v>
          </cell>
        </row>
        <row r="109">
          <cell r="A109" t="str">
            <v>10</v>
          </cell>
        </row>
        <row r="110">
          <cell r="A110" t="str">
            <v>11</v>
          </cell>
        </row>
        <row r="111">
          <cell r="A111" t="str">
            <v>13</v>
          </cell>
        </row>
        <row r="112">
          <cell r="C112" t="str">
            <v>УАЗ</v>
          </cell>
        </row>
        <row r="113">
          <cell r="C113" t="str">
            <v>ИркАЗ</v>
          </cell>
        </row>
        <row r="114">
          <cell r="C114" t="str">
            <v>МП</v>
          </cell>
        </row>
        <row r="115">
          <cell r="A115" t="str">
            <v>14</v>
          </cell>
        </row>
        <row r="116">
          <cell r="A116" t="str">
            <v>СУАЛ</v>
          </cell>
        </row>
        <row r="117">
          <cell r="A117" t="str">
            <v>Всего поступлений</v>
          </cell>
        </row>
        <row r="119">
          <cell r="C119" t="str">
            <v>Экспорт</v>
          </cell>
        </row>
        <row r="120">
          <cell r="C120" t="str">
            <v>Внутренний рынок (основная)</v>
          </cell>
        </row>
        <row r="121">
          <cell r="C121" t="str">
            <v>Перепродажа</v>
          </cell>
        </row>
        <row r="122">
          <cell r="C122" t="str">
            <v>Прочая реализация Филиалов</v>
          </cell>
        </row>
        <row r="126">
          <cell r="A126" t="str">
            <v>Расходы</v>
          </cell>
        </row>
        <row r="127">
          <cell r="A127" t="str">
            <v>01</v>
          </cell>
        </row>
        <row r="128">
          <cell r="A128" t="str">
            <v>02</v>
          </cell>
        </row>
        <row r="129">
          <cell r="A129" t="str">
            <v>03</v>
          </cell>
        </row>
        <row r="130">
          <cell r="A130" t="str">
            <v>04</v>
          </cell>
        </row>
        <row r="131">
          <cell r="A131" t="str">
            <v>05</v>
          </cell>
        </row>
        <row r="132">
          <cell r="A132" t="str">
            <v>06</v>
          </cell>
        </row>
        <row r="133">
          <cell r="A133" t="str">
            <v>07</v>
          </cell>
        </row>
        <row r="134">
          <cell r="A134" t="str">
            <v>08</v>
          </cell>
        </row>
        <row r="135">
          <cell r="A135" t="str">
            <v>09</v>
          </cell>
        </row>
        <row r="136">
          <cell r="A136" t="str">
            <v>10</v>
          </cell>
        </row>
        <row r="137">
          <cell r="A137" t="str">
            <v>11</v>
          </cell>
        </row>
        <row r="138">
          <cell r="A138" t="str">
            <v>13</v>
          </cell>
        </row>
        <row r="139">
          <cell r="A139" t="str">
            <v>14</v>
          </cell>
        </row>
        <row r="140">
          <cell r="A140" t="str">
            <v>15</v>
          </cell>
        </row>
        <row r="141">
          <cell r="A141" t="str">
            <v>Остаток средств  / дефицит  (+/-)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T296"/>
  <sheetViews>
    <sheetView tabSelected="1" view="pageBreakPreview" zoomScaleSheetLayoutView="100" workbookViewId="0" topLeftCell="A269">
      <selection activeCell="C271" sqref="C271"/>
    </sheetView>
  </sheetViews>
  <sheetFormatPr defaultColWidth="9.140625" defaultRowHeight="12.75"/>
  <cols>
    <col min="1" max="1" width="4.28125" style="3" customWidth="1"/>
    <col min="2" max="2" width="9.28125" style="168" customWidth="1"/>
    <col min="3" max="3" width="22.7109375" style="142" customWidth="1"/>
    <col min="4" max="4" width="4.421875" style="116" customWidth="1"/>
    <col min="5" max="5" width="12.57421875" style="4" customWidth="1"/>
    <col min="6" max="6" width="5.8515625" style="10" customWidth="1"/>
    <col min="7" max="7" width="5.140625" style="4" customWidth="1"/>
    <col min="8" max="8" width="3.28125" style="4" customWidth="1"/>
    <col min="9" max="10" width="4.00390625" style="4" customWidth="1"/>
    <col min="11" max="11" width="5.7109375" style="4" customWidth="1"/>
    <col min="12" max="12" width="5.140625" style="4" customWidth="1"/>
    <col min="13" max="13" width="3.28125" style="4" customWidth="1"/>
    <col min="14" max="15" width="4.00390625" style="4" customWidth="1"/>
    <col min="16" max="17" width="5.140625" style="4" customWidth="1"/>
    <col min="18" max="18" width="4.00390625" style="4" customWidth="1"/>
    <col min="19" max="19" width="5.140625" style="4" customWidth="1"/>
    <col min="20" max="20" width="4.00390625" style="4" customWidth="1"/>
    <col min="21" max="22" width="5.140625" style="4" customWidth="1"/>
    <col min="23" max="23" width="3.28125" style="4" customWidth="1"/>
    <col min="24" max="25" width="4.00390625" style="4" customWidth="1"/>
    <col min="26" max="27" width="5.140625" style="4" customWidth="1"/>
    <col min="28" max="28" width="2.421875" style="4" customWidth="1"/>
    <col min="29" max="29" width="4.28125" style="4" customWidth="1"/>
    <col min="30" max="30" width="4.140625" style="4" customWidth="1"/>
    <col min="31" max="31" width="5.140625" style="4" customWidth="1"/>
    <col min="32" max="32" width="5.8515625" style="4" customWidth="1"/>
    <col min="33" max="33" width="2.421875" style="4" customWidth="1"/>
    <col min="34" max="34" width="5.140625" style="4" customWidth="1"/>
    <col min="35" max="35" width="5.421875" style="4" customWidth="1"/>
    <col min="36" max="36" width="5.140625" style="4" customWidth="1"/>
    <col min="37" max="37" width="5.8515625" style="4" customWidth="1"/>
    <col min="38" max="38" width="2.421875" style="4" customWidth="1"/>
    <col min="39" max="42" width="5.140625" style="4" customWidth="1"/>
    <col min="43" max="43" width="2.421875" style="4" customWidth="1"/>
    <col min="44" max="44" width="5.140625" style="4" customWidth="1"/>
    <col min="45" max="45" width="5.28125" style="4" customWidth="1"/>
    <col min="46" max="46" width="5.140625" style="4" customWidth="1"/>
    <col min="47" max="16384" width="9.140625" style="2" customWidth="1"/>
  </cols>
  <sheetData>
    <row r="1" spans="1:46" s="9" customFormat="1" ht="15" customHeight="1">
      <c r="A1" s="157"/>
      <c r="B1" s="16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 t="s">
        <v>592</v>
      </c>
    </row>
    <row r="2" spans="1:46" s="13" customFormat="1" ht="6.75">
      <c r="A2" s="158"/>
      <c r="B2" s="16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1:46" s="149" customFormat="1" ht="15">
      <c r="A3" s="144"/>
      <c r="B3" s="160"/>
      <c r="C3" s="145"/>
      <c r="D3" s="146"/>
      <c r="E3" s="147"/>
      <c r="F3" s="148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50" t="s">
        <v>515</v>
      </c>
    </row>
    <row r="4" spans="1:46" s="13" customFormat="1" ht="6.75">
      <c r="A4" s="12"/>
      <c r="B4" s="162"/>
      <c r="C4" s="131"/>
      <c r="D4" s="1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17" customFormat="1" ht="18.75">
      <c r="A5" s="201" t="s">
        <v>494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</row>
    <row r="6" spans="1:46" s="98" customFormat="1" ht="7.5" thickBot="1">
      <c r="A6" s="14"/>
      <c r="B6" s="162"/>
      <c r="C6" s="131"/>
      <c r="D6" s="117"/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17" customFormat="1" ht="11.25">
      <c r="A7" s="180" t="s">
        <v>16</v>
      </c>
      <c r="B7" s="172" t="s">
        <v>601</v>
      </c>
      <c r="C7" s="172" t="s">
        <v>1</v>
      </c>
      <c r="D7" s="182" t="s">
        <v>363</v>
      </c>
      <c r="E7" s="170" t="s">
        <v>411</v>
      </c>
      <c r="F7" s="202" t="s">
        <v>362</v>
      </c>
      <c r="G7" s="175" t="s">
        <v>149</v>
      </c>
      <c r="H7" s="170" t="s">
        <v>150</v>
      </c>
      <c r="I7" s="170"/>
      <c r="J7" s="170"/>
      <c r="K7" s="170"/>
      <c r="L7" s="175" t="s">
        <v>364</v>
      </c>
      <c r="M7" s="170" t="s">
        <v>150</v>
      </c>
      <c r="N7" s="170"/>
      <c r="O7" s="170"/>
      <c r="P7" s="170"/>
      <c r="Q7" s="175" t="s">
        <v>365</v>
      </c>
      <c r="R7" s="170" t="s">
        <v>150</v>
      </c>
      <c r="S7" s="170"/>
      <c r="T7" s="170"/>
      <c r="U7" s="170"/>
      <c r="V7" s="175" t="s">
        <v>602</v>
      </c>
      <c r="W7" s="170" t="s">
        <v>150</v>
      </c>
      <c r="X7" s="170"/>
      <c r="Y7" s="170"/>
      <c r="Z7" s="170"/>
      <c r="AA7" s="175" t="s">
        <v>159</v>
      </c>
      <c r="AB7" s="170" t="s">
        <v>150</v>
      </c>
      <c r="AC7" s="170"/>
      <c r="AD7" s="170"/>
      <c r="AE7" s="170"/>
      <c r="AF7" s="175" t="s">
        <v>192</v>
      </c>
      <c r="AG7" s="170" t="s">
        <v>150</v>
      </c>
      <c r="AH7" s="170"/>
      <c r="AI7" s="170"/>
      <c r="AJ7" s="170"/>
      <c r="AK7" s="175" t="s">
        <v>367</v>
      </c>
      <c r="AL7" s="170" t="s">
        <v>150</v>
      </c>
      <c r="AM7" s="170"/>
      <c r="AN7" s="170"/>
      <c r="AO7" s="170"/>
      <c r="AP7" s="175" t="s">
        <v>366</v>
      </c>
      <c r="AQ7" s="170" t="s">
        <v>150</v>
      </c>
      <c r="AR7" s="170"/>
      <c r="AS7" s="170"/>
      <c r="AT7" s="171"/>
    </row>
    <row r="8" spans="1:46" s="18" customFormat="1" ht="59.25" customHeight="1" thickBot="1">
      <c r="A8" s="181"/>
      <c r="B8" s="173"/>
      <c r="C8" s="173"/>
      <c r="D8" s="183"/>
      <c r="E8" s="174"/>
      <c r="F8" s="203"/>
      <c r="G8" s="176"/>
      <c r="H8" s="109" t="s">
        <v>151</v>
      </c>
      <c r="I8" s="109" t="s">
        <v>152</v>
      </c>
      <c r="J8" s="109" t="s">
        <v>153</v>
      </c>
      <c r="K8" s="109" t="s">
        <v>154</v>
      </c>
      <c r="L8" s="176"/>
      <c r="M8" s="109" t="s">
        <v>155</v>
      </c>
      <c r="N8" s="109" t="s">
        <v>156</v>
      </c>
      <c r="O8" s="109" t="s">
        <v>157</v>
      </c>
      <c r="P8" s="109" t="s">
        <v>154</v>
      </c>
      <c r="Q8" s="176"/>
      <c r="R8" s="109" t="s">
        <v>155</v>
      </c>
      <c r="S8" s="109" t="s">
        <v>156</v>
      </c>
      <c r="T8" s="109" t="s">
        <v>157</v>
      </c>
      <c r="U8" s="109" t="s">
        <v>154</v>
      </c>
      <c r="V8" s="176"/>
      <c r="W8" s="109" t="s">
        <v>155</v>
      </c>
      <c r="X8" s="109" t="s">
        <v>156</v>
      </c>
      <c r="Y8" s="109" t="s">
        <v>157</v>
      </c>
      <c r="Z8" s="109" t="s">
        <v>154</v>
      </c>
      <c r="AA8" s="176"/>
      <c r="AB8" s="109" t="s">
        <v>155</v>
      </c>
      <c r="AC8" s="109" t="s">
        <v>156</v>
      </c>
      <c r="AD8" s="109" t="s">
        <v>157</v>
      </c>
      <c r="AE8" s="109" t="s">
        <v>154</v>
      </c>
      <c r="AF8" s="176"/>
      <c r="AG8" s="109" t="s">
        <v>155</v>
      </c>
      <c r="AH8" s="109" t="s">
        <v>156</v>
      </c>
      <c r="AI8" s="109" t="s">
        <v>157</v>
      </c>
      <c r="AJ8" s="109" t="s">
        <v>154</v>
      </c>
      <c r="AK8" s="176"/>
      <c r="AL8" s="109" t="s">
        <v>155</v>
      </c>
      <c r="AM8" s="109" t="s">
        <v>156</v>
      </c>
      <c r="AN8" s="109" t="s">
        <v>157</v>
      </c>
      <c r="AO8" s="109" t="s">
        <v>154</v>
      </c>
      <c r="AP8" s="176"/>
      <c r="AQ8" s="109" t="s">
        <v>155</v>
      </c>
      <c r="AR8" s="109" t="s">
        <v>156</v>
      </c>
      <c r="AS8" s="109" t="s">
        <v>157</v>
      </c>
      <c r="AT8" s="110" t="s">
        <v>154</v>
      </c>
    </row>
    <row r="9" spans="1:46" s="19" customFormat="1" ht="12" thickBot="1">
      <c r="A9" s="111" t="s">
        <v>20</v>
      </c>
      <c r="B9" s="112">
        <v>2</v>
      </c>
      <c r="C9" s="112">
        <v>3</v>
      </c>
      <c r="D9" s="118">
        <v>4</v>
      </c>
      <c r="E9" s="112">
        <v>5</v>
      </c>
      <c r="F9" s="113">
        <v>6</v>
      </c>
      <c r="G9" s="114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  <c r="M9" s="113">
        <v>13</v>
      </c>
      <c r="N9" s="113">
        <v>14</v>
      </c>
      <c r="O9" s="113">
        <v>15</v>
      </c>
      <c r="P9" s="113">
        <v>16</v>
      </c>
      <c r="Q9" s="113">
        <v>17</v>
      </c>
      <c r="R9" s="113">
        <v>18</v>
      </c>
      <c r="S9" s="113">
        <v>19</v>
      </c>
      <c r="T9" s="113">
        <v>20</v>
      </c>
      <c r="U9" s="113">
        <v>21</v>
      </c>
      <c r="V9" s="113">
        <v>22</v>
      </c>
      <c r="W9" s="113">
        <v>23</v>
      </c>
      <c r="X9" s="113">
        <v>24</v>
      </c>
      <c r="Y9" s="113">
        <v>25</v>
      </c>
      <c r="Z9" s="113">
        <v>26</v>
      </c>
      <c r="AA9" s="113">
        <v>27</v>
      </c>
      <c r="AB9" s="113">
        <v>28</v>
      </c>
      <c r="AC9" s="113">
        <v>29</v>
      </c>
      <c r="AD9" s="113">
        <v>30</v>
      </c>
      <c r="AE9" s="113">
        <v>31</v>
      </c>
      <c r="AF9" s="113">
        <v>32</v>
      </c>
      <c r="AG9" s="113">
        <v>33</v>
      </c>
      <c r="AH9" s="113">
        <v>34</v>
      </c>
      <c r="AI9" s="113">
        <v>35</v>
      </c>
      <c r="AJ9" s="113">
        <v>36</v>
      </c>
      <c r="AK9" s="113">
        <v>37</v>
      </c>
      <c r="AL9" s="113">
        <v>38</v>
      </c>
      <c r="AM9" s="113">
        <v>39</v>
      </c>
      <c r="AN9" s="113">
        <v>40</v>
      </c>
      <c r="AO9" s="113">
        <v>41</v>
      </c>
      <c r="AP9" s="113">
        <v>42</v>
      </c>
      <c r="AQ9" s="113">
        <v>43</v>
      </c>
      <c r="AR9" s="113">
        <v>44</v>
      </c>
      <c r="AS9" s="113">
        <v>45</v>
      </c>
      <c r="AT9" s="115">
        <v>46</v>
      </c>
    </row>
    <row r="10" spans="1:46" s="20" customFormat="1" ht="11.25">
      <c r="A10" s="193" t="s">
        <v>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5"/>
    </row>
    <row r="11" spans="1:46" s="20" customFormat="1" ht="11.25">
      <c r="A11" s="47"/>
      <c r="B11" s="197" t="s">
        <v>17</v>
      </c>
      <c r="C11" s="197"/>
      <c r="D11" s="119"/>
      <c r="E11" s="48"/>
      <c r="F11" s="53">
        <f aca="true" t="shared" si="0" ref="F11:AO11">F12+F14+F55+F64+F74+F101+F201+F233</f>
        <v>22248.39392378199</v>
      </c>
      <c r="G11" s="53">
        <f t="shared" si="0"/>
        <v>527.2180000000001</v>
      </c>
      <c r="H11" s="53">
        <f t="shared" si="0"/>
        <v>48.591</v>
      </c>
      <c r="I11" s="53">
        <f t="shared" si="0"/>
        <v>210.149</v>
      </c>
      <c r="J11" s="53">
        <f t="shared" si="0"/>
        <v>149.77800000000002</v>
      </c>
      <c r="K11" s="53">
        <f t="shared" si="0"/>
        <v>118.69999999999999</v>
      </c>
      <c r="L11" s="53">
        <f t="shared" si="0"/>
        <v>764.1659</v>
      </c>
      <c r="M11" s="53">
        <f t="shared" si="0"/>
        <v>50.9882</v>
      </c>
      <c r="N11" s="53">
        <f t="shared" si="0"/>
        <v>461.08329999999995</v>
      </c>
      <c r="O11" s="53">
        <f t="shared" si="0"/>
        <v>165.31984000000003</v>
      </c>
      <c r="P11" s="53">
        <f t="shared" si="0"/>
        <v>86.77456000000001</v>
      </c>
      <c r="Q11" s="53">
        <f t="shared" si="0"/>
        <v>1938.66249488</v>
      </c>
      <c r="R11" s="53">
        <f t="shared" si="0"/>
        <v>136.3385</v>
      </c>
      <c r="S11" s="53">
        <f t="shared" si="0"/>
        <v>1104.0191768799998</v>
      </c>
      <c r="T11" s="53">
        <f t="shared" si="0"/>
        <v>566.6096200000001</v>
      </c>
      <c r="U11" s="53">
        <f t="shared" si="0"/>
        <v>131.695198</v>
      </c>
      <c r="V11" s="53">
        <f t="shared" si="0"/>
        <v>1270.20704956</v>
      </c>
      <c r="W11" s="53">
        <f t="shared" si="0"/>
        <v>31.380699999999997</v>
      </c>
      <c r="X11" s="53">
        <f t="shared" si="0"/>
        <v>597.3870499999999</v>
      </c>
      <c r="Y11" s="53">
        <f t="shared" si="0"/>
        <v>325.12719956</v>
      </c>
      <c r="Z11" s="53">
        <f t="shared" si="0"/>
        <v>325.85910000000007</v>
      </c>
      <c r="AA11" s="53">
        <f t="shared" si="0"/>
        <v>2238.93486109</v>
      </c>
      <c r="AB11" s="53">
        <f t="shared" si="0"/>
        <v>1.3742999999999999</v>
      </c>
      <c r="AC11" s="53">
        <f t="shared" si="0"/>
        <v>936.7602</v>
      </c>
      <c r="AD11" s="53">
        <f t="shared" si="0"/>
        <v>741.6239999999999</v>
      </c>
      <c r="AE11" s="53">
        <f t="shared" si="0"/>
        <v>559.17636109</v>
      </c>
      <c r="AF11" s="53">
        <f t="shared" si="0"/>
        <v>4966.58271825199</v>
      </c>
      <c r="AG11" s="53">
        <f t="shared" si="0"/>
        <v>0.8743</v>
      </c>
      <c r="AH11" s="53">
        <f t="shared" si="0"/>
        <v>2595.87745</v>
      </c>
      <c r="AI11" s="53">
        <f t="shared" si="0"/>
        <v>1118.7581999999998</v>
      </c>
      <c r="AJ11" s="53">
        <f t="shared" si="0"/>
        <v>1251.0727682519905</v>
      </c>
      <c r="AK11" s="53">
        <f t="shared" si="0"/>
        <v>5940.3701</v>
      </c>
      <c r="AL11" s="53">
        <f t="shared" si="0"/>
        <v>0.8743</v>
      </c>
      <c r="AM11" s="53">
        <f t="shared" si="0"/>
        <v>4573.7919</v>
      </c>
      <c r="AN11" s="53">
        <f t="shared" si="0"/>
        <v>1300.8449</v>
      </c>
      <c r="AO11" s="53">
        <f t="shared" si="0"/>
        <v>64.859</v>
      </c>
      <c r="AP11" s="53">
        <f>AP12+AP14+AP55+AP64+AP74+AP101+AP201+AP233</f>
        <v>4602.2528</v>
      </c>
      <c r="AQ11" s="53">
        <f>AQ12+AQ14+AQ55+AQ64+AQ74+AQ101+AQ201+AQ233</f>
        <v>0.8743</v>
      </c>
      <c r="AR11" s="53">
        <f>AR12+AR14+AR55+AR64+AR74+AR101+AR201+AR233</f>
        <v>2804.2</v>
      </c>
      <c r="AS11" s="53">
        <f>AS12+AS14+AS55+AS64+AS74+AS101+AS201+AS233</f>
        <v>1731.4485</v>
      </c>
      <c r="AT11" s="152">
        <f>AT12+AT14+AT55+AT64+AT74+AT101+AT201+AT233</f>
        <v>65.73</v>
      </c>
    </row>
    <row r="12" spans="1:46" s="20" customFormat="1" ht="11.25">
      <c r="A12" s="50" t="s">
        <v>20</v>
      </c>
      <c r="B12" s="196" t="s">
        <v>197</v>
      </c>
      <c r="C12" s="196"/>
      <c r="D12" s="196"/>
      <c r="E12" s="196"/>
      <c r="F12" s="56">
        <f>SUM(F13:F13)</f>
        <v>19.563319999999997</v>
      </c>
      <c r="G12" s="56">
        <f>SUM(G13:G13)</f>
        <v>0</v>
      </c>
      <c r="H12" s="56">
        <f aca="true" t="shared" si="1" ref="H12:AT12">SUM(H13:H13)</f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f t="shared" si="1"/>
        <v>0</v>
      </c>
      <c r="P12" s="56">
        <f t="shared" si="1"/>
        <v>0</v>
      </c>
      <c r="Q12" s="56">
        <f t="shared" si="1"/>
        <v>0</v>
      </c>
      <c r="R12" s="56">
        <f t="shared" si="1"/>
        <v>0</v>
      </c>
      <c r="S12" s="56">
        <f t="shared" si="1"/>
        <v>0</v>
      </c>
      <c r="T12" s="56">
        <f t="shared" si="1"/>
        <v>0</v>
      </c>
      <c r="U12" s="56">
        <f t="shared" si="1"/>
        <v>0</v>
      </c>
      <c r="V12" s="56">
        <f t="shared" si="1"/>
        <v>2.06612</v>
      </c>
      <c r="W12" s="56">
        <f t="shared" si="1"/>
        <v>1.6357</v>
      </c>
      <c r="X12" s="56">
        <f t="shared" si="1"/>
        <v>0.4089</v>
      </c>
      <c r="Y12" s="56">
        <f t="shared" si="1"/>
        <v>0.02152</v>
      </c>
      <c r="Z12" s="56">
        <f t="shared" si="1"/>
        <v>0</v>
      </c>
      <c r="AA12" s="56">
        <f t="shared" si="1"/>
        <v>4.3743</v>
      </c>
      <c r="AB12" s="56">
        <f t="shared" si="1"/>
        <v>0.8743</v>
      </c>
      <c r="AC12" s="56">
        <f t="shared" si="1"/>
        <v>2.3</v>
      </c>
      <c r="AD12" s="56">
        <f t="shared" si="1"/>
        <v>1.2</v>
      </c>
      <c r="AE12" s="56">
        <f t="shared" si="1"/>
        <v>0</v>
      </c>
      <c r="AF12" s="56">
        <f t="shared" si="1"/>
        <v>4.3743</v>
      </c>
      <c r="AG12" s="56">
        <f t="shared" si="1"/>
        <v>0.8743</v>
      </c>
      <c r="AH12" s="56">
        <f t="shared" si="1"/>
        <v>2.3</v>
      </c>
      <c r="AI12" s="56">
        <f t="shared" si="1"/>
        <v>1.2</v>
      </c>
      <c r="AJ12" s="56">
        <f t="shared" si="1"/>
        <v>0</v>
      </c>
      <c r="AK12" s="56">
        <f t="shared" si="1"/>
        <v>4.3743</v>
      </c>
      <c r="AL12" s="56">
        <f t="shared" si="1"/>
        <v>0.8743</v>
      </c>
      <c r="AM12" s="56">
        <f t="shared" si="1"/>
        <v>2.3</v>
      </c>
      <c r="AN12" s="56">
        <f t="shared" si="1"/>
        <v>1.2</v>
      </c>
      <c r="AO12" s="56">
        <f t="shared" si="1"/>
        <v>0</v>
      </c>
      <c r="AP12" s="56">
        <f>SUM(AP13:AP13)</f>
        <v>4.3743</v>
      </c>
      <c r="AQ12" s="56">
        <f t="shared" si="1"/>
        <v>0.8743</v>
      </c>
      <c r="AR12" s="56">
        <f t="shared" si="1"/>
        <v>2.3</v>
      </c>
      <c r="AS12" s="56">
        <f t="shared" si="1"/>
        <v>1.2</v>
      </c>
      <c r="AT12" s="81">
        <f t="shared" si="1"/>
        <v>0</v>
      </c>
    </row>
    <row r="13" spans="1:46" s="21" customFormat="1" ht="67.5">
      <c r="A13" s="90" t="s">
        <v>203</v>
      </c>
      <c r="B13" s="132"/>
      <c r="C13" s="132" t="s">
        <v>550</v>
      </c>
      <c r="D13" s="92" t="s">
        <v>302</v>
      </c>
      <c r="E13" s="45"/>
      <c r="F13" s="56">
        <f>G13+L13+Q13+V13+AA13+AF13+AK13+AP13</f>
        <v>19.563319999999997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3"/>
      <c r="R13" s="43"/>
      <c r="S13" s="43"/>
      <c r="T13" s="43"/>
      <c r="U13" s="43"/>
      <c r="V13" s="43">
        <f>SUM(W13:Z13)</f>
        <v>2.06612</v>
      </c>
      <c r="W13" s="43">
        <v>1.6357</v>
      </c>
      <c r="X13" s="126">
        <v>0.4089</v>
      </c>
      <c r="Y13" s="43">
        <v>0.02152</v>
      </c>
      <c r="Z13" s="43"/>
      <c r="AA13" s="43">
        <f>SUM(AB13:AE13)</f>
        <v>4.3743</v>
      </c>
      <c r="AB13" s="43">
        <v>0.8743</v>
      </c>
      <c r="AC13" s="43">
        <v>2.3</v>
      </c>
      <c r="AD13" s="43">
        <v>1.2</v>
      </c>
      <c r="AE13" s="43"/>
      <c r="AF13" s="43">
        <f>SUM(AG13:AJ13)</f>
        <v>4.3743</v>
      </c>
      <c r="AG13" s="43">
        <v>0.8743</v>
      </c>
      <c r="AH13" s="43">
        <v>2.3</v>
      </c>
      <c r="AI13" s="43">
        <v>1.2</v>
      </c>
      <c r="AJ13" s="43"/>
      <c r="AK13" s="43">
        <f>SUM(AL13:AO13)</f>
        <v>4.3743</v>
      </c>
      <c r="AL13" s="43">
        <v>0.8743</v>
      </c>
      <c r="AM13" s="43">
        <v>2.3</v>
      </c>
      <c r="AN13" s="43">
        <v>1.2</v>
      </c>
      <c r="AO13" s="43"/>
      <c r="AP13" s="43">
        <f>SUM(AQ13:AT13)</f>
        <v>4.3743</v>
      </c>
      <c r="AQ13" s="43">
        <v>0.8743</v>
      </c>
      <c r="AR13" s="43">
        <v>2.3</v>
      </c>
      <c r="AS13" s="43">
        <v>1.2</v>
      </c>
      <c r="AT13" s="57"/>
    </row>
    <row r="14" spans="1:46" s="20" customFormat="1" ht="11.25">
      <c r="A14" s="50" t="s">
        <v>21</v>
      </c>
      <c r="B14" s="196" t="s">
        <v>194</v>
      </c>
      <c r="C14" s="196"/>
      <c r="D14" s="196"/>
      <c r="E14" s="196"/>
      <c r="F14" s="58">
        <f aca="true" t="shared" si="2" ref="F14:AO14">F15+F27+F46+F51</f>
        <v>9072.62937906</v>
      </c>
      <c r="G14" s="58">
        <f t="shared" si="2"/>
        <v>189.418</v>
      </c>
      <c r="H14" s="58">
        <f t="shared" si="2"/>
        <v>48.591</v>
      </c>
      <c r="I14" s="58">
        <f t="shared" si="2"/>
        <v>91.549</v>
      </c>
      <c r="J14" s="58">
        <f t="shared" si="2"/>
        <v>42.178</v>
      </c>
      <c r="K14" s="58">
        <f t="shared" si="2"/>
        <v>7.1</v>
      </c>
      <c r="L14" s="58">
        <f t="shared" si="2"/>
        <v>272.17261999999994</v>
      </c>
      <c r="M14" s="58">
        <f t="shared" si="2"/>
        <v>50.9882</v>
      </c>
      <c r="N14" s="58">
        <f t="shared" si="2"/>
        <v>112.49381</v>
      </c>
      <c r="O14" s="58">
        <f t="shared" si="2"/>
        <v>99.94060999999999</v>
      </c>
      <c r="P14" s="58">
        <f t="shared" si="2"/>
        <v>8.75</v>
      </c>
      <c r="Q14" s="58">
        <f t="shared" si="2"/>
        <v>1046.7905275</v>
      </c>
      <c r="R14" s="58">
        <f t="shared" si="2"/>
        <v>103.4385</v>
      </c>
      <c r="S14" s="58">
        <f t="shared" si="2"/>
        <v>564.4901074999999</v>
      </c>
      <c r="T14" s="58">
        <f t="shared" si="2"/>
        <v>378.66192</v>
      </c>
      <c r="U14" s="58">
        <f t="shared" si="2"/>
        <v>0.2</v>
      </c>
      <c r="V14" s="58">
        <f t="shared" si="2"/>
        <v>113.23658155999999</v>
      </c>
      <c r="W14" s="58">
        <f t="shared" si="2"/>
        <v>0</v>
      </c>
      <c r="X14" s="58">
        <f t="shared" si="2"/>
        <v>2.5</v>
      </c>
      <c r="Y14" s="58">
        <f t="shared" si="2"/>
        <v>110.73658155999999</v>
      </c>
      <c r="Z14" s="58">
        <f t="shared" si="2"/>
        <v>0</v>
      </c>
      <c r="AA14" s="58">
        <f t="shared" si="2"/>
        <v>872.3700000000002</v>
      </c>
      <c r="AB14" s="58">
        <f t="shared" si="2"/>
        <v>0</v>
      </c>
      <c r="AC14" s="58">
        <f t="shared" si="2"/>
        <v>367.90999999999997</v>
      </c>
      <c r="AD14" s="58">
        <f t="shared" si="2"/>
        <v>496.46</v>
      </c>
      <c r="AE14" s="58">
        <f t="shared" si="2"/>
        <v>8</v>
      </c>
      <c r="AF14" s="58">
        <f t="shared" si="2"/>
        <v>1871.94165</v>
      </c>
      <c r="AG14" s="58">
        <f t="shared" si="2"/>
        <v>0</v>
      </c>
      <c r="AH14" s="58">
        <f t="shared" si="2"/>
        <v>975.0091500000001</v>
      </c>
      <c r="AI14" s="58">
        <f t="shared" si="2"/>
        <v>217.9325</v>
      </c>
      <c r="AJ14" s="58">
        <f t="shared" si="2"/>
        <v>679</v>
      </c>
      <c r="AK14" s="58">
        <f t="shared" si="2"/>
        <v>1892.3500000000001</v>
      </c>
      <c r="AL14" s="58">
        <f t="shared" si="2"/>
        <v>0</v>
      </c>
      <c r="AM14" s="58">
        <f t="shared" si="2"/>
        <v>1311.3799999999999</v>
      </c>
      <c r="AN14" s="58">
        <f t="shared" si="2"/>
        <v>570.97</v>
      </c>
      <c r="AO14" s="58">
        <f t="shared" si="2"/>
        <v>10</v>
      </c>
      <c r="AP14" s="58">
        <f>AP15+AP27+AP46+AP51</f>
        <v>2814.3500000000004</v>
      </c>
      <c r="AQ14" s="58">
        <f>AQ15+AQ27+AQ46+AQ51</f>
        <v>0</v>
      </c>
      <c r="AR14" s="58">
        <f>AR15+AR27+AR46+AR51</f>
        <v>1771.38</v>
      </c>
      <c r="AS14" s="58">
        <f>AS15+AS27+AS46+AS51</f>
        <v>1022.9699999999999</v>
      </c>
      <c r="AT14" s="85">
        <f>AT15+AT27+AT46+AT51</f>
        <v>20</v>
      </c>
    </row>
    <row r="15" spans="1:46" s="20" customFormat="1" ht="11.25">
      <c r="A15" s="50" t="s">
        <v>22</v>
      </c>
      <c r="B15" s="177" t="s">
        <v>4</v>
      </c>
      <c r="C15" s="177"/>
      <c r="D15" s="177"/>
      <c r="E15" s="177"/>
      <c r="F15" s="58">
        <f>SUM(F16:F26)</f>
        <v>1531.88271156</v>
      </c>
      <c r="G15" s="58">
        <f>SUM(G16:G26)</f>
        <v>131.289</v>
      </c>
      <c r="H15" s="58">
        <f>SUM(H16:H26)</f>
        <v>48.591</v>
      </c>
      <c r="I15" s="58">
        <f aca="true" t="shared" si="3" ref="I15:AO15">SUM(I16:I26)</f>
        <v>41.349</v>
      </c>
      <c r="J15" s="58">
        <f t="shared" si="3"/>
        <v>41.349</v>
      </c>
      <c r="K15" s="58">
        <f t="shared" si="3"/>
        <v>0</v>
      </c>
      <c r="L15" s="58">
        <f t="shared" si="3"/>
        <v>202.25861999999998</v>
      </c>
      <c r="M15" s="58">
        <f t="shared" si="3"/>
        <v>50.9882</v>
      </c>
      <c r="N15" s="58">
        <f t="shared" si="3"/>
        <v>52.49381</v>
      </c>
      <c r="O15" s="58">
        <f t="shared" si="3"/>
        <v>98.77660999999999</v>
      </c>
      <c r="P15" s="58">
        <f t="shared" si="3"/>
        <v>0</v>
      </c>
      <c r="Q15" s="58">
        <f t="shared" si="3"/>
        <v>986.66651</v>
      </c>
      <c r="R15" s="58">
        <f t="shared" si="3"/>
        <v>103.4385</v>
      </c>
      <c r="S15" s="58">
        <f t="shared" si="3"/>
        <v>513.5560899999999</v>
      </c>
      <c r="T15" s="58">
        <f t="shared" si="3"/>
        <v>369.67192</v>
      </c>
      <c r="U15" s="58">
        <f t="shared" si="3"/>
        <v>0</v>
      </c>
      <c r="V15" s="58">
        <f t="shared" si="3"/>
        <v>41.66858156</v>
      </c>
      <c r="W15" s="58">
        <f t="shared" si="3"/>
        <v>0</v>
      </c>
      <c r="X15" s="58">
        <f t="shared" si="3"/>
        <v>0</v>
      </c>
      <c r="Y15" s="58">
        <f t="shared" si="3"/>
        <v>41.66858156</v>
      </c>
      <c r="Z15" s="58">
        <f t="shared" si="3"/>
        <v>0</v>
      </c>
      <c r="AA15" s="58">
        <f t="shared" si="3"/>
        <v>0</v>
      </c>
      <c r="AB15" s="58">
        <f t="shared" si="3"/>
        <v>0</v>
      </c>
      <c r="AC15" s="58">
        <f t="shared" si="3"/>
        <v>0</v>
      </c>
      <c r="AD15" s="58">
        <f t="shared" si="3"/>
        <v>0</v>
      </c>
      <c r="AE15" s="58">
        <f t="shared" si="3"/>
        <v>0</v>
      </c>
      <c r="AF15" s="58">
        <f t="shared" si="3"/>
        <v>9</v>
      </c>
      <c r="AG15" s="58">
        <f t="shared" si="3"/>
        <v>0</v>
      </c>
      <c r="AH15" s="58">
        <f t="shared" si="3"/>
        <v>0</v>
      </c>
      <c r="AI15" s="58">
        <f t="shared" si="3"/>
        <v>0</v>
      </c>
      <c r="AJ15" s="58">
        <f t="shared" si="3"/>
        <v>9</v>
      </c>
      <c r="AK15" s="58">
        <f t="shared" si="3"/>
        <v>0</v>
      </c>
      <c r="AL15" s="58">
        <f t="shared" si="3"/>
        <v>0</v>
      </c>
      <c r="AM15" s="58">
        <f t="shared" si="3"/>
        <v>0</v>
      </c>
      <c r="AN15" s="58">
        <f t="shared" si="3"/>
        <v>0</v>
      </c>
      <c r="AO15" s="58">
        <f t="shared" si="3"/>
        <v>0</v>
      </c>
      <c r="AP15" s="58">
        <f>SUM(AP16:AP26)</f>
        <v>161</v>
      </c>
      <c r="AQ15" s="58">
        <f>SUM(AQ16:AQ26)</f>
        <v>0</v>
      </c>
      <c r="AR15" s="58">
        <f>SUM(AR16:AR26)</f>
        <v>96.6</v>
      </c>
      <c r="AS15" s="58">
        <f>SUM(AS16:AS26)</f>
        <v>64.4</v>
      </c>
      <c r="AT15" s="85">
        <f>SUM(AT16:AT26)</f>
        <v>0</v>
      </c>
    </row>
    <row r="16" spans="1:46" s="20" customFormat="1" ht="66.75" customHeight="1">
      <c r="A16" s="50" t="s">
        <v>23</v>
      </c>
      <c r="B16" s="178" t="s">
        <v>603</v>
      </c>
      <c r="C16" s="132" t="s">
        <v>378</v>
      </c>
      <c r="D16" s="92" t="s">
        <v>175</v>
      </c>
      <c r="E16" s="46" t="s">
        <v>445</v>
      </c>
      <c r="F16" s="56">
        <f>G16+L16+Q16+V16+AA16+AF16+AK16+AP16</f>
        <v>135.49922</v>
      </c>
      <c r="G16" s="43"/>
      <c r="H16" s="46"/>
      <c r="I16" s="46"/>
      <c r="J16" s="46"/>
      <c r="K16" s="46"/>
      <c r="L16" s="46">
        <f>SUM(M16:P16)</f>
        <v>131.59922</v>
      </c>
      <c r="M16" s="43">
        <v>50.9882</v>
      </c>
      <c r="N16" s="43">
        <v>37.49611</v>
      </c>
      <c r="O16" s="43">
        <v>43.11491</v>
      </c>
      <c r="P16" s="46"/>
      <c r="Q16" s="52">
        <f>SUM(R16:U16)</f>
        <v>3.9</v>
      </c>
      <c r="R16" s="46"/>
      <c r="S16" s="46"/>
      <c r="T16" s="43">
        <v>3.9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59"/>
    </row>
    <row r="17" spans="1:46" s="20" customFormat="1" ht="56.25" customHeight="1">
      <c r="A17" s="50" t="s">
        <v>24</v>
      </c>
      <c r="B17" s="178"/>
      <c r="C17" s="132" t="s">
        <v>438</v>
      </c>
      <c r="D17" s="92" t="s">
        <v>167</v>
      </c>
      <c r="E17" s="46" t="s">
        <v>449</v>
      </c>
      <c r="F17" s="56">
        <f aca="true" t="shared" si="4" ref="F17:F22">G17+L17+Q17+V17+AA17+AF17+AK17+AP17</f>
        <v>234.12446363999996</v>
      </c>
      <c r="G17" s="43">
        <f>SUM(H17:K17)</f>
        <v>131.289</v>
      </c>
      <c r="H17" s="46">
        <v>48.591</v>
      </c>
      <c r="I17" s="46">
        <v>41.349</v>
      </c>
      <c r="J17" s="46">
        <v>41.349</v>
      </c>
      <c r="K17" s="46"/>
      <c r="L17" s="46">
        <f>SUM(M17:P17)</f>
        <v>20.9867</v>
      </c>
      <c r="M17" s="46"/>
      <c r="N17" s="46"/>
      <c r="O17" s="43">
        <v>20.9867</v>
      </c>
      <c r="P17" s="46"/>
      <c r="Q17" s="52">
        <f>SUM(R17:U17)</f>
        <v>72.31338</v>
      </c>
      <c r="R17" s="52"/>
      <c r="S17" s="54">
        <v>55.51338</v>
      </c>
      <c r="T17" s="54">
        <v>16.8</v>
      </c>
      <c r="U17" s="52"/>
      <c r="V17" s="46">
        <f aca="true" t="shared" si="5" ref="V17:V22">SUM(W17:Z17)</f>
        <v>9.53538364</v>
      </c>
      <c r="W17" s="86"/>
      <c r="X17" s="86"/>
      <c r="Y17" s="46">
        <v>9.53538364</v>
      </c>
      <c r="Z17" s="86"/>
      <c r="AA17" s="86"/>
      <c r="AB17" s="8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59"/>
    </row>
    <row r="18" spans="1:46" s="20" customFormat="1" ht="152.25" customHeight="1">
      <c r="A18" s="50" t="s">
        <v>25</v>
      </c>
      <c r="B18" s="178"/>
      <c r="C18" s="132" t="s">
        <v>375</v>
      </c>
      <c r="D18" s="92" t="s">
        <v>168</v>
      </c>
      <c r="E18" s="46" t="s">
        <v>446</v>
      </c>
      <c r="F18" s="56">
        <f t="shared" si="4"/>
        <v>196.80862434</v>
      </c>
      <c r="G18" s="43"/>
      <c r="H18" s="46"/>
      <c r="I18" s="46"/>
      <c r="J18" s="46"/>
      <c r="K18" s="46"/>
      <c r="L18" s="46">
        <f>SUM(M18:P18)</f>
        <v>49.6727</v>
      </c>
      <c r="M18" s="46"/>
      <c r="N18" s="43">
        <v>14.9977</v>
      </c>
      <c r="O18" s="43">
        <v>34.675</v>
      </c>
      <c r="P18" s="46"/>
      <c r="Q18" s="46">
        <f aca="true" t="shared" si="6" ref="Q18:Q23">SUM(R18:U18)</f>
        <v>141.81047</v>
      </c>
      <c r="R18" s="46"/>
      <c r="S18" s="54">
        <v>98.01047</v>
      </c>
      <c r="T18" s="54">
        <v>43.8</v>
      </c>
      <c r="U18" s="46"/>
      <c r="V18" s="46">
        <f t="shared" si="5"/>
        <v>5.32545434</v>
      </c>
      <c r="W18" s="46"/>
      <c r="X18" s="46"/>
      <c r="Y18" s="46">
        <v>5.32545434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59"/>
    </row>
    <row r="19" spans="1:46" s="20" customFormat="1" ht="120.75" customHeight="1">
      <c r="A19" s="50" t="s">
        <v>26</v>
      </c>
      <c r="B19" s="178"/>
      <c r="C19" s="132" t="s">
        <v>374</v>
      </c>
      <c r="D19" s="92" t="s">
        <v>168</v>
      </c>
      <c r="E19" s="46" t="s">
        <v>450</v>
      </c>
      <c r="F19" s="56">
        <f t="shared" si="4"/>
        <v>156.62186284999999</v>
      </c>
      <c r="G19" s="43"/>
      <c r="H19" s="46"/>
      <c r="I19" s="46"/>
      <c r="J19" s="46"/>
      <c r="K19" s="46"/>
      <c r="L19" s="46"/>
      <c r="M19" s="46"/>
      <c r="N19" s="46"/>
      <c r="O19" s="46"/>
      <c r="P19" s="46"/>
      <c r="Q19" s="52">
        <f>SUM(R19:U19)</f>
        <v>144.8098</v>
      </c>
      <c r="R19" s="52"/>
      <c r="S19" s="54">
        <v>82.8098</v>
      </c>
      <c r="T19" s="54">
        <v>62</v>
      </c>
      <c r="U19" s="52"/>
      <c r="V19" s="46">
        <f t="shared" si="5"/>
        <v>11.81206285</v>
      </c>
      <c r="W19" s="46"/>
      <c r="X19" s="46"/>
      <c r="Y19" s="46">
        <v>11.81206285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59"/>
    </row>
    <row r="20" spans="1:46" s="20" customFormat="1" ht="135.75" customHeight="1">
      <c r="A20" s="50" t="s">
        <v>27</v>
      </c>
      <c r="B20" s="178"/>
      <c r="C20" s="132" t="s">
        <v>376</v>
      </c>
      <c r="D20" s="92" t="s">
        <v>451</v>
      </c>
      <c r="E20" s="46" t="s">
        <v>452</v>
      </c>
      <c r="F20" s="56">
        <f t="shared" si="4"/>
        <v>208.57422988</v>
      </c>
      <c r="G20" s="49"/>
      <c r="H20" s="49"/>
      <c r="I20" s="49"/>
      <c r="J20" s="49"/>
      <c r="K20" s="49"/>
      <c r="L20" s="43"/>
      <c r="M20" s="43"/>
      <c r="N20" s="43"/>
      <c r="O20" s="43"/>
      <c r="P20" s="46"/>
      <c r="Q20" s="55">
        <f>SUM(R20:U20)</f>
        <v>201.75009</v>
      </c>
      <c r="R20" s="55"/>
      <c r="S20" s="54">
        <v>113.52244</v>
      </c>
      <c r="T20" s="54">
        <v>88.22765</v>
      </c>
      <c r="U20" s="55"/>
      <c r="V20" s="46">
        <f t="shared" si="5"/>
        <v>6.82413988</v>
      </c>
      <c r="W20" s="60"/>
      <c r="X20" s="60"/>
      <c r="Y20" s="127">
        <v>6.82413988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1"/>
    </row>
    <row r="21" spans="1:46" s="20" customFormat="1" ht="126.75" customHeight="1">
      <c r="A21" s="50" t="s">
        <v>92</v>
      </c>
      <c r="B21" s="178"/>
      <c r="C21" s="132" t="s">
        <v>377</v>
      </c>
      <c r="D21" s="92" t="s">
        <v>168</v>
      </c>
      <c r="E21" s="46" t="s">
        <v>450</v>
      </c>
      <c r="F21" s="56">
        <f t="shared" si="4"/>
        <v>159.53300046</v>
      </c>
      <c r="G21" s="43"/>
      <c r="H21" s="46"/>
      <c r="I21" s="46"/>
      <c r="J21" s="46"/>
      <c r="K21" s="46"/>
      <c r="L21" s="46"/>
      <c r="M21" s="46"/>
      <c r="N21" s="46"/>
      <c r="O21" s="46"/>
      <c r="P21" s="46"/>
      <c r="Q21" s="43">
        <f t="shared" si="6"/>
        <v>152.72464000000002</v>
      </c>
      <c r="R21" s="54">
        <v>103.4385</v>
      </c>
      <c r="S21" s="54">
        <v>19.7</v>
      </c>
      <c r="T21" s="54">
        <v>29.58614</v>
      </c>
      <c r="U21" s="46"/>
      <c r="V21" s="46">
        <f t="shared" si="5"/>
        <v>6.80836046</v>
      </c>
      <c r="W21" s="46"/>
      <c r="X21" s="46"/>
      <c r="Y21" s="127">
        <v>6.80836046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59"/>
    </row>
    <row r="22" spans="1:46" s="20" customFormat="1" ht="153" customHeight="1">
      <c r="A22" s="50" t="s">
        <v>93</v>
      </c>
      <c r="B22" s="178" t="s">
        <v>603</v>
      </c>
      <c r="C22" s="132" t="s">
        <v>633</v>
      </c>
      <c r="D22" s="92" t="s">
        <v>166</v>
      </c>
      <c r="E22" s="46" t="s">
        <v>453</v>
      </c>
      <c r="F22" s="56">
        <f t="shared" si="4"/>
        <v>174.36318039</v>
      </c>
      <c r="G22" s="43"/>
      <c r="H22" s="46"/>
      <c r="I22" s="46"/>
      <c r="J22" s="46"/>
      <c r="K22" s="46"/>
      <c r="L22" s="46"/>
      <c r="M22" s="46"/>
      <c r="N22" s="46"/>
      <c r="O22" s="46"/>
      <c r="P22" s="46"/>
      <c r="Q22" s="46">
        <f t="shared" si="6"/>
        <v>173</v>
      </c>
      <c r="R22" s="46"/>
      <c r="S22" s="54">
        <v>97.2</v>
      </c>
      <c r="T22" s="54">
        <v>75.8</v>
      </c>
      <c r="U22" s="43"/>
      <c r="V22" s="46">
        <f t="shared" si="5"/>
        <v>1.36318039</v>
      </c>
      <c r="W22" s="43"/>
      <c r="X22" s="43"/>
      <c r="Y22" s="127">
        <v>1.36318039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57"/>
    </row>
    <row r="23" spans="1:46" s="20" customFormat="1" ht="140.25" customHeight="1">
      <c r="A23" s="50" t="s">
        <v>94</v>
      </c>
      <c r="B23" s="178"/>
      <c r="C23" s="132" t="s">
        <v>634</v>
      </c>
      <c r="D23" s="92" t="s">
        <v>160</v>
      </c>
      <c r="E23" s="46" t="s">
        <v>447</v>
      </c>
      <c r="F23" s="56">
        <f>G23+L23+Q23+V23+AA23+AF23+AK23+AP23</f>
        <v>96.35812999999999</v>
      </c>
      <c r="G23" s="43"/>
      <c r="H23" s="46"/>
      <c r="I23" s="46"/>
      <c r="J23" s="46"/>
      <c r="K23" s="46"/>
      <c r="L23" s="46"/>
      <c r="M23" s="46"/>
      <c r="N23" s="46"/>
      <c r="O23" s="46"/>
      <c r="P23" s="46"/>
      <c r="Q23" s="46">
        <f t="shared" si="6"/>
        <v>96.35812999999999</v>
      </c>
      <c r="R23" s="46"/>
      <c r="S23" s="54">
        <v>46.8</v>
      </c>
      <c r="T23" s="54">
        <v>49.55813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59"/>
    </row>
    <row r="24" spans="1:46" s="20" customFormat="1" ht="33.75" customHeight="1">
      <c r="A24" s="90" t="s">
        <v>221</v>
      </c>
      <c r="B24" s="178"/>
      <c r="C24" s="132" t="s">
        <v>415</v>
      </c>
      <c r="D24" s="92" t="s">
        <v>516</v>
      </c>
      <c r="E24" s="169" t="s">
        <v>517</v>
      </c>
      <c r="F24" s="56">
        <f>G24+L24+Q24+V24+AA24+AF24+AK24+AP24</f>
        <v>85</v>
      </c>
      <c r="G24" s="87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8"/>
      <c r="T24" s="88"/>
      <c r="U24" s="86"/>
      <c r="V24" s="86"/>
      <c r="W24" s="86"/>
      <c r="X24" s="88"/>
      <c r="Y24" s="88"/>
      <c r="Z24" s="86"/>
      <c r="AA24" s="46"/>
      <c r="AB24" s="46"/>
      <c r="AC24" s="64"/>
      <c r="AD24" s="64"/>
      <c r="AE24" s="46"/>
      <c r="AF24" s="46">
        <f>SUM(AG24:AJ24)</f>
        <v>5</v>
      </c>
      <c r="AG24" s="46"/>
      <c r="AH24" s="64"/>
      <c r="AI24" s="64"/>
      <c r="AJ24" s="46">
        <v>5</v>
      </c>
      <c r="AK24" s="46"/>
      <c r="AL24" s="46"/>
      <c r="AM24" s="64"/>
      <c r="AN24" s="64"/>
      <c r="AO24" s="46"/>
      <c r="AP24" s="46">
        <f>SUM(AQ24:AT24)</f>
        <v>80</v>
      </c>
      <c r="AQ24" s="46"/>
      <c r="AR24" s="64">
        <v>48</v>
      </c>
      <c r="AS24" s="64">
        <v>32</v>
      </c>
      <c r="AT24" s="59"/>
    </row>
    <row r="25" spans="1:46" s="19" customFormat="1" ht="54.75" customHeight="1">
      <c r="A25" s="90" t="s">
        <v>223</v>
      </c>
      <c r="B25" s="178"/>
      <c r="C25" s="132" t="s">
        <v>379</v>
      </c>
      <c r="D25" s="92" t="s">
        <v>246</v>
      </c>
      <c r="E25" s="169"/>
      <c r="F25" s="56">
        <f>G25+L25+Q25+V25+AA25+AF25+AK25+AP25</f>
        <v>4</v>
      </c>
      <c r="G25" s="87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8"/>
      <c r="T25" s="88"/>
      <c r="U25" s="86"/>
      <c r="V25" s="86"/>
      <c r="W25" s="86"/>
      <c r="X25" s="88"/>
      <c r="Y25" s="88"/>
      <c r="Z25" s="86"/>
      <c r="AA25" s="46"/>
      <c r="AB25" s="46"/>
      <c r="AC25" s="64"/>
      <c r="AD25" s="64"/>
      <c r="AE25" s="46"/>
      <c r="AF25" s="46">
        <f>SUM(AG25:AJ25)</f>
        <v>4</v>
      </c>
      <c r="AG25" s="46"/>
      <c r="AH25" s="64"/>
      <c r="AI25" s="64"/>
      <c r="AJ25" s="46">
        <v>4</v>
      </c>
      <c r="AK25" s="46"/>
      <c r="AL25" s="46"/>
      <c r="AM25" s="64"/>
      <c r="AN25" s="64"/>
      <c r="AO25" s="46"/>
      <c r="AP25" s="46"/>
      <c r="AQ25" s="46"/>
      <c r="AR25" s="64"/>
      <c r="AS25" s="64"/>
      <c r="AT25" s="59"/>
    </row>
    <row r="26" spans="1:46" s="21" customFormat="1" ht="43.5" customHeight="1">
      <c r="A26" s="90" t="s">
        <v>224</v>
      </c>
      <c r="B26" s="178"/>
      <c r="C26" s="132" t="s">
        <v>422</v>
      </c>
      <c r="D26" s="92" t="s">
        <v>343</v>
      </c>
      <c r="E26" s="169"/>
      <c r="F26" s="56">
        <f>G26+L26+Q26+V26+AA26+AF26+AK26+AP26</f>
        <v>81</v>
      </c>
      <c r="G26" s="87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8"/>
      <c r="T26" s="88"/>
      <c r="U26" s="86"/>
      <c r="V26" s="86"/>
      <c r="W26" s="86"/>
      <c r="X26" s="88"/>
      <c r="Y26" s="88"/>
      <c r="Z26" s="86"/>
      <c r="AA26" s="46"/>
      <c r="AB26" s="46"/>
      <c r="AC26" s="64"/>
      <c r="AD26" s="64"/>
      <c r="AE26" s="46"/>
      <c r="AF26" s="46"/>
      <c r="AG26" s="46"/>
      <c r="AH26" s="64"/>
      <c r="AI26" s="64"/>
      <c r="AJ26" s="46"/>
      <c r="AK26" s="46"/>
      <c r="AL26" s="46"/>
      <c r="AM26" s="64"/>
      <c r="AN26" s="64"/>
      <c r="AO26" s="46"/>
      <c r="AP26" s="46">
        <f>SUM(AQ26:AT26)</f>
        <v>81</v>
      </c>
      <c r="AQ26" s="46"/>
      <c r="AR26" s="64">
        <v>48.6</v>
      </c>
      <c r="AS26" s="64">
        <v>32.4</v>
      </c>
      <c r="AT26" s="59"/>
    </row>
    <row r="27" spans="1:46" s="21" customFormat="1" ht="11.25">
      <c r="A27" s="47" t="s">
        <v>143</v>
      </c>
      <c r="B27" s="177" t="s">
        <v>2</v>
      </c>
      <c r="C27" s="177"/>
      <c r="D27" s="177"/>
      <c r="E27" s="177"/>
      <c r="F27" s="58">
        <f aca="true" t="shared" si="7" ref="F27:AT27">SUM(F28:F45)</f>
        <v>5773.862649999999</v>
      </c>
      <c r="G27" s="58">
        <f t="shared" si="7"/>
        <v>0.829</v>
      </c>
      <c r="H27" s="58">
        <f t="shared" si="7"/>
        <v>0</v>
      </c>
      <c r="I27" s="58">
        <f t="shared" si="7"/>
        <v>0</v>
      </c>
      <c r="J27" s="58">
        <f t="shared" si="7"/>
        <v>0.829</v>
      </c>
      <c r="K27" s="58">
        <f t="shared" si="7"/>
        <v>0</v>
      </c>
      <c r="L27" s="58">
        <f t="shared" si="7"/>
        <v>1.1640000000000001</v>
      </c>
      <c r="M27" s="58">
        <f t="shared" si="7"/>
        <v>0</v>
      </c>
      <c r="N27" s="58">
        <f t="shared" si="7"/>
        <v>0</v>
      </c>
      <c r="O27" s="58">
        <f t="shared" si="7"/>
        <v>1.1640000000000001</v>
      </c>
      <c r="P27" s="58">
        <f t="shared" si="7"/>
        <v>0</v>
      </c>
      <c r="Q27" s="58">
        <f t="shared" si="7"/>
        <v>8.99</v>
      </c>
      <c r="R27" s="58">
        <f t="shared" si="7"/>
        <v>0</v>
      </c>
      <c r="S27" s="58">
        <f t="shared" si="7"/>
        <v>0</v>
      </c>
      <c r="T27" s="58">
        <f t="shared" si="7"/>
        <v>8.99</v>
      </c>
      <c r="U27" s="58">
        <f t="shared" si="7"/>
        <v>0</v>
      </c>
      <c r="V27" s="58">
        <f t="shared" si="7"/>
        <v>71.568</v>
      </c>
      <c r="W27" s="58">
        <f t="shared" si="7"/>
        <v>0</v>
      </c>
      <c r="X27" s="58">
        <f t="shared" si="7"/>
        <v>2.5</v>
      </c>
      <c r="Y27" s="58">
        <f t="shared" si="7"/>
        <v>69.068</v>
      </c>
      <c r="Z27" s="58">
        <f t="shared" si="7"/>
        <v>0</v>
      </c>
      <c r="AA27" s="58">
        <f t="shared" si="7"/>
        <v>869.6700000000002</v>
      </c>
      <c r="AB27" s="58">
        <f t="shared" si="7"/>
        <v>0</v>
      </c>
      <c r="AC27" s="58">
        <f t="shared" si="7"/>
        <v>367.90999999999997</v>
      </c>
      <c r="AD27" s="58">
        <f t="shared" si="7"/>
        <v>493.76</v>
      </c>
      <c r="AE27" s="58">
        <f t="shared" si="7"/>
        <v>8</v>
      </c>
      <c r="AF27" s="58">
        <f t="shared" si="7"/>
        <v>1621.94165</v>
      </c>
      <c r="AG27" s="58">
        <f t="shared" si="7"/>
        <v>0</v>
      </c>
      <c r="AH27" s="58">
        <f t="shared" si="7"/>
        <v>737.0091500000001</v>
      </c>
      <c r="AI27" s="58">
        <f t="shared" si="7"/>
        <v>214.9325</v>
      </c>
      <c r="AJ27" s="58">
        <f t="shared" si="7"/>
        <v>670</v>
      </c>
      <c r="AK27" s="58">
        <f t="shared" si="7"/>
        <v>1331.3500000000001</v>
      </c>
      <c r="AL27" s="58">
        <f t="shared" si="7"/>
        <v>0</v>
      </c>
      <c r="AM27" s="58">
        <f t="shared" si="7"/>
        <v>920.3799999999999</v>
      </c>
      <c r="AN27" s="58">
        <f t="shared" si="7"/>
        <v>400.96999999999997</v>
      </c>
      <c r="AO27" s="58">
        <f t="shared" si="7"/>
        <v>10</v>
      </c>
      <c r="AP27" s="58">
        <f>SUM(AP28:AP45)</f>
        <v>1868.3500000000001</v>
      </c>
      <c r="AQ27" s="58">
        <f t="shared" si="7"/>
        <v>0</v>
      </c>
      <c r="AR27" s="58">
        <f t="shared" si="7"/>
        <v>1282.2800000000002</v>
      </c>
      <c r="AS27" s="58">
        <f t="shared" si="7"/>
        <v>566.0699999999999</v>
      </c>
      <c r="AT27" s="85">
        <f t="shared" si="7"/>
        <v>20</v>
      </c>
    </row>
    <row r="28" spans="1:46" s="21" customFormat="1" ht="78" customHeight="1">
      <c r="A28" s="50" t="s">
        <v>28</v>
      </c>
      <c r="B28" s="178" t="s">
        <v>610</v>
      </c>
      <c r="C28" s="132" t="s">
        <v>381</v>
      </c>
      <c r="D28" s="92" t="s">
        <v>340</v>
      </c>
      <c r="E28" s="46" t="s">
        <v>454</v>
      </c>
      <c r="F28" s="56">
        <f aca="true" t="shared" si="8" ref="F28:F36">G28+L28+Q28+V28+AA28+AF28+AK28+AP28</f>
        <v>733.3429000000001</v>
      </c>
      <c r="G28" s="43">
        <f>SUM(H28:K28)</f>
        <v>0.235</v>
      </c>
      <c r="H28" s="43"/>
      <c r="I28" s="43"/>
      <c r="J28" s="43">
        <v>0.235</v>
      </c>
      <c r="K28" s="43"/>
      <c r="L28" s="43">
        <f>M28+N28+O28+P28</f>
        <v>0.7499</v>
      </c>
      <c r="M28" s="43"/>
      <c r="N28" s="43"/>
      <c r="O28" s="43">
        <v>0.7499</v>
      </c>
      <c r="P28" s="43"/>
      <c r="Q28" s="43">
        <f>SUM(R28:U28)</f>
        <v>6.09</v>
      </c>
      <c r="R28" s="43"/>
      <c r="S28" s="43"/>
      <c r="T28" s="43">
        <v>6.09</v>
      </c>
      <c r="U28" s="43"/>
      <c r="V28" s="43">
        <f>SUM(W28:Z28)</f>
        <v>69.618</v>
      </c>
      <c r="W28" s="43"/>
      <c r="X28" s="128">
        <v>2.5</v>
      </c>
      <c r="Y28" s="128">
        <v>67.118</v>
      </c>
      <c r="Z28" s="43"/>
      <c r="AA28" s="22">
        <f aca="true" t="shared" si="9" ref="AA28:AA33">SUM(AB28:AE28)</f>
        <v>283.05</v>
      </c>
      <c r="AB28" s="22"/>
      <c r="AC28" s="55">
        <v>171.5</v>
      </c>
      <c r="AD28" s="89">
        <v>111.55</v>
      </c>
      <c r="AE28" s="22"/>
      <c r="AF28" s="22">
        <f>SUM(AG28:AJ28)</f>
        <v>373.6</v>
      </c>
      <c r="AG28" s="22"/>
      <c r="AH28" s="22">
        <v>345.8</v>
      </c>
      <c r="AI28" s="22">
        <v>27.8</v>
      </c>
      <c r="AJ28" s="22"/>
      <c r="AK28" s="43"/>
      <c r="AL28" s="43"/>
      <c r="AM28" s="43"/>
      <c r="AN28" s="43"/>
      <c r="AO28" s="43"/>
      <c r="AP28" s="43"/>
      <c r="AQ28" s="43"/>
      <c r="AR28" s="43"/>
      <c r="AS28" s="43"/>
      <c r="AT28" s="57"/>
    </row>
    <row r="29" spans="1:46" s="21" customFormat="1" ht="75.75" customHeight="1">
      <c r="A29" s="50" t="s">
        <v>29</v>
      </c>
      <c r="B29" s="178"/>
      <c r="C29" s="132" t="s">
        <v>640</v>
      </c>
      <c r="D29" s="92" t="s">
        <v>455</v>
      </c>
      <c r="E29" s="46" t="s">
        <v>456</v>
      </c>
      <c r="F29" s="56">
        <f t="shared" si="8"/>
        <v>751.59975</v>
      </c>
      <c r="G29" s="43">
        <f>SUM(H29:K29)</f>
        <v>0.594</v>
      </c>
      <c r="H29" s="43"/>
      <c r="I29" s="43"/>
      <c r="J29" s="43">
        <v>0.594</v>
      </c>
      <c r="K29" s="43"/>
      <c r="L29" s="43">
        <f>SUM(M29:P29)</f>
        <v>0.4141</v>
      </c>
      <c r="M29" s="43"/>
      <c r="N29" s="43"/>
      <c r="O29" s="43">
        <v>0.4141</v>
      </c>
      <c r="P29" s="43"/>
      <c r="Q29" s="43">
        <f>SUM(R29:U29)</f>
        <v>2.8</v>
      </c>
      <c r="R29" s="43"/>
      <c r="S29" s="43"/>
      <c r="T29" s="43">
        <v>2.8</v>
      </c>
      <c r="U29" s="43"/>
      <c r="V29" s="43">
        <f>SUM(W29:Z29)</f>
        <v>1.95</v>
      </c>
      <c r="W29" s="43"/>
      <c r="X29" s="43"/>
      <c r="Y29" s="43">
        <v>1.95</v>
      </c>
      <c r="Z29" s="43"/>
      <c r="AA29" s="43">
        <f t="shared" si="9"/>
        <v>472.4</v>
      </c>
      <c r="AB29" s="43"/>
      <c r="AC29" s="43">
        <v>191.41</v>
      </c>
      <c r="AD29" s="43">
        <v>280.99</v>
      </c>
      <c r="AE29" s="43"/>
      <c r="AF29" s="43">
        <f>SUM(AG29:AJ29)</f>
        <v>273.44165</v>
      </c>
      <c r="AG29" s="43"/>
      <c r="AH29" s="43">
        <v>191.40915</v>
      </c>
      <c r="AI29" s="43">
        <v>82.0325</v>
      </c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57"/>
    </row>
    <row r="30" spans="1:46" s="21" customFormat="1" ht="43.5" customHeight="1">
      <c r="A30" s="50" t="s">
        <v>30</v>
      </c>
      <c r="B30" s="178"/>
      <c r="C30" s="132" t="s">
        <v>635</v>
      </c>
      <c r="D30" s="92" t="s">
        <v>514</v>
      </c>
      <c r="E30" s="169" t="s">
        <v>518</v>
      </c>
      <c r="F30" s="56">
        <f t="shared" si="8"/>
        <v>13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>
        <f>SUM(AB30:AE30)</f>
        <v>13</v>
      </c>
      <c r="AB30" s="43"/>
      <c r="AC30" s="43"/>
      <c r="AD30" s="43">
        <v>13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57"/>
    </row>
    <row r="31" spans="1:46" s="21" customFormat="1" ht="43.5" customHeight="1">
      <c r="A31" s="50" t="s">
        <v>108</v>
      </c>
      <c r="B31" s="178"/>
      <c r="C31" s="132" t="s">
        <v>636</v>
      </c>
      <c r="D31" s="92" t="s">
        <v>519</v>
      </c>
      <c r="E31" s="169"/>
      <c r="F31" s="56">
        <f t="shared" si="8"/>
        <v>1135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>SUM(AB31:AE31)</f>
        <v>35</v>
      </c>
      <c r="AB31" s="43"/>
      <c r="AC31" s="43">
        <v>5</v>
      </c>
      <c r="AD31" s="43">
        <v>30</v>
      </c>
      <c r="AE31" s="43"/>
      <c r="AF31" s="43"/>
      <c r="AG31" s="43"/>
      <c r="AH31" s="43"/>
      <c r="AI31" s="43"/>
      <c r="AJ31" s="43"/>
      <c r="AK31" s="43">
        <f>SUM(AL31:AO31)</f>
        <v>550</v>
      </c>
      <c r="AL31" s="43"/>
      <c r="AM31" s="43">
        <v>385</v>
      </c>
      <c r="AN31" s="43">
        <v>165</v>
      </c>
      <c r="AO31" s="43"/>
      <c r="AP31" s="43">
        <f>SUM(AQ31:AT31)</f>
        <v>550</v>
      </c>
      <c r="AQ31" s="43"/>
      <c r="AR31" s="43">
        <v>385</v>
      </c>
      <c r="AS31" s="43">
        <v>165</v>
      </c>
      <c r="AT31" s="57"/>
    </row>
    <row r="32" spans="1:46" s="21" customFormat="1" ht="54.75" customHeight="1">
      <c r="A32" s="90" t="s">
        <v>31</v>
      </c>
      <c r="B32" s="178"/>
      <c r="C32" s="132" t="s">
        <v>604</v>
      </c>
      <c r="D32" s="92" t="s">
        <v>253</v>
      </c>
      <c r="E32" s="169" t="s">
        <v>457</v>
      </c>
      <c r="F32" s="56">
        <f t="shared" si="8"/>
        <v>11.2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9"/>
        <v>11.2</v>
      </c>
      <c r="AB32" s="43"/>
      <c r="AC32" s="43"/>
      <c r="AD32" s="43">
        <v>11.2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57"/>
    </row>
    <row r="33" spans="1:46" s="21" customFormat="1" ht="45.75" customHeight="1">
      <c r="A33" s="90" t="s">
        <v>32</v>
      </c>
      <c r="B33" s="178"/>
      <c r="C33" s="132" t="s">
        <v>520</v>
      </c>
      <c r="D33" s="92" t="s">
        <v>458</v>
      </c>
      <c r="E33" s="169"/>
      <c r="F33" s="56">
        <f t="shared" si="8"/>
        <v>900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>
        <f t="shared" si="9"/>
        <v>11.2</v>
      </c>
      <c r="AB33" s="43"/>
      <c r="AC33" s="43"/>
      <c r="AD33" s="43">
        <v>11.2</v>
      </c>
      <c r="AE33" s="43"/>
      <c r="AF33" s="43">
        <f>SUM(AG33:AJ33)</f>
        <v>304.9</v>
      </c>
      <c r="AG33" s="43"/>
      <c r="AH33" s="43">
        <v>199.8</v>
      </c>
      <c r="AI33" s="43">
        <v>105.1</v>
      </c>
      <c r="AJ33" s="43"/>
      <c r="AK33" s="43">
        <f>SUM(AL33:AO33)</f>
        <v>291.95000000000005</v>
      </c>
      <c r="AL33" s="43"/>
      <c r="AM33" s="43">
        <v>199.8</v>
      </c>
      <c r="AN33" s="43">
        <v>92.15</v>
      </c>
      <c r="AO33" s="43"/>
      <c r="AP33" s="43">
        <f>SUM(AQ33:AT33)</f>
        <v>291.95000000000005</v>
      </c>
      <c r="AQ33" s="43"/>
      <c r="AR33" s="43">
        <v>199.8</v>
      </c>
      <c r="AS33" s="43">
        <v>92.15</v>
      </c>
      <c r="AT33" s="57"/>
    </row>
    <row r="34" spans="1:46" s="21" customFormat="1" ht="43.5" customHeight="1">
      <c r="A34" s="90" t="s">
        <v>33</v>
      </c>
      <c r="B34" s="178"/>
      <c r="C34" s="132" t="s">
        <v>616</v>
      </c>
      <c r="D34" s="92" t="s">
        <v>249</v>
      </c>
      <c r="E34" s="46" t="s">
        <v>521</v>
      </c>
      <c r="F34" s="56">
        <f t="shared" si="8"/>
        <v>10</v>
      </c>
      <c r="G34" s="43"/>
      <c r="H34" s="43"/>
      <c r="I34" s="43"/>
      <c r="J34" s="43"/>
      <c r="K34" s="43"/>
      <c r="L34" s="43"/>
      <c r="M34" s="43"/>
      <c r="N34" s="43"/>
      <c r="O34" s="43"/>
      <c r="P34" s="49"/>
      <c r="Q34" s="49"/>
      <c r="R34" s="49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>
        <f>SUM(AL34:AO34)</f>
        <v>10</v>
      </c>
      <c r="AL34" s="43"/>
      <c r="AM34" s="43"/>
      <c r="AN34" s="43"/>
      <c r="AO34" s="43">
        <v>10</v>
      </c>
      <c r="AP34" s="43"/>
      <c r="AQ34" s="43"/>
      <c r="AR34" s="43"/>
      <c r="AS34" s="43"/>
      <c r="AT34" s="57"/>
    </row>
    <row r="35" spans="1:46" s="21" customFormat="1" ht="34.5" customHeight="1">
      <c r="A35" s="90" t="s">
        <v>214</v>
      </c>
      <c r="B35" s="178"/>
      <c r="C35" s="132" t="s">
        <v>423</v>
      </c>
      <c r="D35" s="92" t="s">
        <v>343</v>
      </c>
      <c r="E35" s="46" t="s">
        <v>522</v>
      </c>
      <c r="F35" s="56">
        <f t="shared" si="8"/>
        <v>517</v>
      </c>
      <c r="G35" s="43"/>
      <c r="H35" s="43"/>
      <c r="I35" s="43"/>
      <c r="J35" s="43"/>
      <c r="K35" s="43"/>
      <c r="L35" s="43"/>
      <c r="M35" s="43"/>
      <c r="N35" s="43"/>
      <c r="O35" s="43"/>
      <c r="P35" s="49"/>
      <c r="Q35" s="49"/>
      <c r="R35" s="49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f>SUM(AQ35:AT35)</f>
        <v>517</v>
      </c>
      <c r="AQ35" s="43"/>
      <c r="AR35" s="43">
        <v>361.9</v>
      </c>
      <c r="AS35" s="43">
        <v>155.1</v>
      </c>
      <c r="AT35" s="57"/>
    </row>
    <row r="36" spans="1:46" s="21" customFormat="1" ht="54.75" customHeight="1">
      <c r="A36" s="90" t="s">
        <v>109</v>
      </c>
      <c r="B36" s="178"/>
      <c r="C36" s="132" t="s">
        <v>637</v>
      </c>
      <c r="D36" s="92" t="s">
        <v>523</v>
      </c>
      <c r="E36" s="46" t="s">
        <v>524</v>
      </c>
      <c r="F36" s="56">
        <f t="shared" si="8"/>
        <v>10</v>
      </c>
      <c r="G36" s="43"/>
      <c r="H36" s="43"/>
      <c r="I36" s="43"/>
      <c r="J36" s="43"/>
      <c r="K36" s="43"/>
      <c r="L36" s="43"/>
      <c r="M36" s="43"/>
      <c r="N36" s="43"/>
      <c r="O36" s="43"/>
      <c r="P36" s="49"/>
      <c r="Q36" s="62"/>
      <c r="R36" s="63"/>
      <c r="S36" s="62"/>
      <c r="T36" s="62"/>
      <c r="U36" s="62"/>
      <c r="V36" s="43">
        <f>SUM(W36:Z36)</f>
        <v>0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>
        <f>SUM(AQ36:AT36)</f>
        <v>10</v>
      </c>
      <c r="AQ36" s="43"/>
      <c r="AR36" s="43"/>
      <c r="AS36" s="43">
        <v>10</v>
      </c>
      <c r="AT36" s="57"/>
    </row>
    <row r="37" spans="1:46" s="36" customFormat="1" ht="43.5" customHeight="1">
      <c r="A37" s="90" t="s">
        <v>110</v>
      </c>
      <c r="B37" s="178"/>
      <c r="C37" s="132" t="s">
        <v>605</v>
      </c>
      <c r="D37" s="92" t="s">
        <v>169</v>
      </c>
      <c r="E37" s="46" t="s">
        <v>617</v>
      </c>
      <c r="F37" s="56">
        <f aca="true" t="shared" si="10" ref="F37:F42">G37+L37+Q37+V37+AA37+AF37+AK37+AP37</f>
        <v>11.44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>
        <f>SUM(R37:U37)</f>
        <v>0.1</v>
      </c>
      <c r="R37" s="43"/>
      <c r="S37" s="43"/>
      <c r="T37" s="43">
        <v>0.1</v>
      </c>
      <c r="U37" s="43"/>
      <c r="V37" s="43">
        <f>SUM(W37:Z37)</f>
        <v>0</v>
      </c>
      <c r="W37" s="43"/>
      <c r="X37" s="43"/>
      <c r="Y37" s="43"/>
      <c r="Z37" s="43"/>
      <c r="AA37" s="43">
        <f>SUM(AB37:AE37)</f>
        <v>11.34</v>
      </c>
      <c r="AB37" s="43"/>
      <c r="AC37" s="43"/>
      <c r="AD37" s="43">
        <v>11.34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57"/>
    </row>
    <row r="38" spans="1:46" s="36" customFormat="1" ht="65.25" customHeight="1">
      <c r="A38" s="90" t="s">
        <v>111</v>
      </c>
      <c r="B38" s="178" t="s">
        <v>610</v>
      </c>
      <c r="C38" s="132" t="s">
        <v>496</v>
      </c>
      <c r="D38" s="92" t="s">
        <v>297</v>
      </c>
      <c r="E38" s="46" t="s">
        <v>618</v>
      </c>
      <c r="F38" s="56">
        <f t="shared" si="10"/>
        <v>658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f>SUM(AL38:AO38)</f>
        <v>329</v>
      </c>
      <c r="AL38" s="43"/>
      <c r="AM38" s="43">
        <v>230.3</v>
      </c>
      <c r="AN38" s="43">
        <v>98.7</v>
      </c>
      <c r="AO38" s="43"/>
      <c r="AP38" s="43">
        <f>SUM(AQ38:AT38)</f>
        <v>329</v>
      </c>
      <c r="AQ38" s="43"/>
      <c r="AR38" s="43">
        <v>230.3</v>
      </c>
      <c r="AS38" s="43">
        <v>98.7</v>
      </c>
      <c r="AT38" s="57"/>
    </row>
    <row r="39" spans="1:46" s="36" customFormat="1" ht="43.5" customHeight="1">
      <c r="A39" s="90" t="s">
        <v>225</v>
      </c>
      <c r="B39" s="178"/>
      <c r="C39" s="132" t="s">
        <v>609</v>
      </c>
      <c r="D39" s="92" t="s">
        <v>253</v>
      </c>
      <c r="E39" s="169" t="s">
        <v>460</v>
      </c>
      <c r="F39" s="56">
        <f t="shared" si="10"/>
        <v>7.98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>
        <f>SUM(W39:Z39)</f>
        <v>0</v>
      </c>
      <c r="W39" s="43"/>
      <c r="X39" s="43"/>
      <c r="Y39" s="43"/>
      <c r="Z39" s="43"/>
      <c r="AA39" s="43">
        <f>SUM(AB39:AE39)</f>
        <v>7.98</v>
      </c>
      <c r="AB39" s="43"/>
      <c r="AC39" s="43"/>
      <c r="AD39" s="43">
        <v>7.98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57"/>
    </row>
    <row r="40" spans="1:46" s="36" customFormat="1" ht="43.5" customHeight="1">
      <c r="A40" s="90" t="s">
        <v>226</v>
      </c>
      <c r="B40" s="178"/>
      <c r="C40" s="132" t="s">
        <v>382</v>
      </c>
      <c r="D40" s="92" t="s">
        <v>334</v>
      </c>
      <c r="E40" s="169"/>
      <c r="F40" s="56">
        <f t="shared" si="10"/>
        <v>150.4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>
        <f>SUM(AL40:AO40)</f>
        <v>75.2</v>
      </c>
      <c r="AL40" s="43"/>
      <c r="AM40" s="43">
        <v>52.64</v>
      </c>
      <c r="AN40" s="43">
        <v>22.56</v>
      </c>
      <c r="AO40" s="43"/>
      <c r="AP40" s="43">
        <f>SUM(AQ40:AT40)</f>
        <v>75.2</v>
      </c>
      <c r="AQ40" s="43"/>
      <c r="AR40" s="43">
        <v>52.64</v>
      </c>
      <c r="AS40" s="43">
        <v>22.56</v>
      </c>
      <c r="AT40" s="57"/>
    </row>
    <row r="41" spans="1:46" s="36" customFormat="1" ht="43.5" customHeight="1">
      <c r="A41" s="90" t="s">
        <v>227</v>
      </c>
      <c r="B41" s="178"/>
      <c r="C41" s="132" t="s">
        <v>606</v>
      </c>
      <c r="D41" s="92" t="s">
        <v>253</v>
      </c>
      <c r="E41" s="169" t="s">
        <v>460</v>
      </c>
      <c r="F41" s="56">
        <f t="shared" si="10"/>
        <v>16.5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>
        <f>SUM(W41:Z41)</f>
        <v>0</v>
      </c>
      <c r="W41" s="43"/>
      <c r="X41" s="43"/>
      <c r="Y41" s="43"/>
      <c r="Z41" s="43"/>
      <c r="AA41" s="43">
        <f>SUM(AB41:AE41)</f>
        <v>16.5</v>
      </c>
      <c r="AB41" s="43"/>
      <c r="AC41" s="43"/>
      <c r="AD41" s="43">
        <v>16.5</v>
      </c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57"/>
    </row>
    <row r="42" spans="1:46" s="36" customFormat="1" ht="43.5" customHeight="1">
      <c r="A42" s="90" t="s">
        <v>228</v>
      </c>
      <c r="B42" s="178"/>
      <c r="C42" s="132" t="s">
        <v>608</v>
      </c>
      <c r="D42" s="92" t="s">
        <v>334</v>
      </c>
      <c r="E42" s="169"/>
      <c r="F42" s="56">
        <f t="shared" si="10"/>
        <v>150.4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>
        <f>SUM(AL42:AO42)</f>
        <v>75.2</v>
      </c>
      <c r="AL42" s="43"/>
      <c r="AM42" s="43">
        <v>52.64</v>
      </c>
      <c r="AN42" s="43">
        <v>22.56</v>
      </c>
      <c r="AO42" s="43"/>
      <c r="AP42" s="43">
        <f>SUM(AQ42:AT42)</f>
        <v>75.2</v>
      </c>
      <c r="AQ42" s="43"/>
      <c r="AR42" s="43">
        <v>52.64</v>
      </c>
      <c r="AS42" s="43">
        <v>22.56</v>
      </c>
      <c r="AT42" s="57"/>
    </row>
    <row r="43" spans="1:46" s="36" customFormat="1" ht="33.75" customHeight="1">
      <c r="A43" s="90" t="s">
        <v>229</v>
      </c>
      <c r="B43" s="178"/>
      <c r="C43" s="132" t="s">
        <v>615</v>
      </c>
      <c r="D43" s="92">
        <v>2020</v>
      </c>
      <c r="E43" s="169" t="s">
        <v>461</v>
      </c>
      <c r="F43" s="56">
        <f>G43+L43+Q43+V43+AA43+AF43+AK43+AP43</f>
        <v>10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f>SUM(AQ43:AT43)</f>
        <v>10</v>
      </c>
      <c r="AQ43" s="43"/>
      <c r="AR43" s="43"/>
      <c r="AS43" s="43"/>
      <c r="AT43" s="57">
        <v>10</v>
      </c>
    </row>
    <row r="44" spans="1:46" s="21" customFormat="1" ht="43.5" customHeight="1">
      <c r="A44" s="90" t="s">
        <v>230</v>
      </c>
      <c r="B44" s="178"/>
      <c r="C44" s="132" t="s">
        <v>607</v>
      </c>
      <c r="D44" s="92" t="s">
        <v>523</v>
      </c>
      <c r="E44" s="169"/>
      <c r="F44" s="56">
        <f>G44+L44+Q44+V44+AA44+AF44+AK44+AP44</f>
        <v>10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>
        <f>SUM(AQ44:AT44)</f>
        <v>10</v>
      </c>
      <c r="AQ44" s="43"/>
      <c r="AR44" s="43"/>
      <c r="AS44" s="43"/>
      <c r="AT44" s="57">
        <v>10</v>
      </c>
    </row>
    <row r="45" spans="1:46" s="21" customFormat="1" ht="76.5" customHeight="1">
      <c r="A45" s="90" t="s">
        <v>359</v>
      </c>
      <c r="B45" s="178"/>
      <c r="C45" s="132" t="s">
        <v>613</v>
      </c>
      <c r="D45" s="92" t="s">
        <v>222</v>
      </c>
      <c r="E45" s="46" t="s">
        <v>448</v>
      </c>
      <c r="F45" s="56">
        <f>G45+L45+Q45+V45+AA45+AF45+AK45+AP45</f>
        <v>678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>
        <f>SUM(AB45:AE45)</f>
        <v>8</v>
      </c>
      <c r="AB45" s="43"/>
      <c r="AC45" s="43"/>
      <c r="AD45" s="43"/>
      <c r="AE45" s="43">
        <v>8</v>
      </c>
      <c r="AF45" s="43">
        <f>SUM(AG45:AJ45)</f>
        <v>670</v>
      </c>
      <c r="AG45" s="43"/>
      <c r="AH45" s="43">
        <v>0</v>
      </c>
      <c r="AI45" s="43">
        <v>0</v>
      </c>
      <c r="AJ45" s="43">
        <v>670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57"/>
    </row>
    <row r="46" spans="1:46" s="21" customFormat="1" ht="11.25">
      <c r="A46" s="47" t="s">
        <v>112</v>
      </c>
      <c r="B46" s="177" t="s">
        <v>74</v>
      </c>
      <c r="C46" s="177"/>
      <c r="D46" s="177"/>
      <c r="E46" s="177"/>
      <c r="F46" s="56">
        <f aca="true" t="shared" si="11" ref="F46:AT46">SUM(F47:F50)</f>
        <v>636.1840175</v>
      </c>
      <c r="G46" s="56">
        <f t="shared" si="11"/>
        <v>57.300000000000004</v>
      </c>
      <c r="H46" s="56">
        <f t="shared" si="11"/>
        <v>0</v>
      </c>
      <c r="I46" s="56">
        <f t="shared" si="11"/>
        <v>50.2</v>
      </c>
      <c r="J46" s="56">
        <f t="shared" si="11"/>
        <v>0</v>
      </c>
      <c r="K46" s="56">
        <f t="shared" si="11"/>
        <v>7.1</v>
      </c>
      <c r="L46" s="56">
        <f t="shared" si="11"/>
        <v>68.75</v>
      </c>
      <c r="M46" s="56">
        <f t="shared" si="11"/>
        <v>0</v>
      </c>
      <c r="N46" s="56">
        <f t="shared" si="11"/>
        <v>60</v>
      </c>
      <c r="O46" s="56">
        <f t="shared" si="11"/>
        <v>0</v>
      </c>
      <c r="P46" s="56">
        <f t="shared" si="11"/>
        <v>8.75</v>
      </c>
      <c r="Q46" s="56">
        <f t="shared" si="11"/>
        <v>51.134017500000006</v>
      </c>
      <c r="R46" s="56">
        <f t="shared" si="11"/>
        <v>0</v>
      </c>
      <c r="S46" s="56">
        <f t="shared" si="11"/>
        <v>50.9340175</v>
      </c>
      <c r="T46" s="56">
        <f t="shared" si="11"/>
        <v>0</v>
      </c>
      <c r="U46" s="56">
        <f t="shared" si="11"/>
        <v>0.2</v>
      </c>
      <c r="V46" s="56">
        <f t="shared" si="11"/>
        <v>0</v>
      </c>
      <c r="W46" s="56">
        <f t="shared" si="11"/>
        <v>0</v>
      </c>
      <c r="X46" s="56">
        <f t="shared" si="11"/>
        <v>0</v>
      </c>
      <c r="Y46" s="56">
        <f t="shared" si="11"/>
        <v>0</v>
      </c>
      <c r="Z46" s="56">
        <f t="shared" si="11"/>
        <v>0</v>
      </c>
      <c r="AA46" s="56">
        <f t="shared" si="11"/>
        <v>0</v>
      </c>
      <c r="AB46" s="56">
        <f t="shared" si="11"/>
        <v>0</v>
      </c>
      <c r="AC46" s="56">
        <f t="shared" si="11"/>
        <v>0</v>
      </c>
      <c r="AD46" s="56">
        <f t="shared" si="11"/>
        <v>0</v>
      </c>
      <c r="AE46" s="56">
        <f t="shared" si="11"/>
        <v>0</v>
      </c>
      <c r="AF46" s="56">
        <f t="shared" si="11"/>
        <v>238</v>
      </c>
      <c r="AG46" s="56">
        <f t="shared" si="11"/>
        <v>0</v>
      </c>
      <c r="AH46" s="56">
        <f t="shared" si="11"/>
        <v>238</v>
      </c>
      <c r="AI46" s="56">
        <f t="shared" si="11"/>
        <v>0</v>
      </c>
      <c r="AJ46" s="56">
        <f t="shared" si="11"/>
        <v>0</v>
      </c>
      <c r="AK46" s="56">
        <f t="shared" si="11"/>
        <v>221</v>
      </c>
      <c r="AL46" s="56">
        <f t="shared" si="11"/>
        <v>0</v>
      </c>
      <c r="AM46" s="56">
        <f t="shared" si="11"/>
        <v>221</v>
      </c>
      <c r="AN46" s="56">
        <f t="shared" si="11"/>
        <v>0</v>
      </c>
      <c r="AO46" s="56">
        <f t="shared" si="11"/>
        <v>0</v>
      </c>
      <c r="AP46" s="56">
        <f>SUM(AP47:AP50)</f>
        <v>0</v>
      </c>
      <c r="AQ46" s="56">
        <f t="shared" si="11"/>
        <v>0</v>
      </c>
      <c r="AR46" s="56">
        <f t="shared" si="11"/>
        <v>0</v>
      </c>
      <c r="AS46" s="56">
        <f t="shared" si="11"/>
        <v>0</v>
      </c>
      <c r="AT46" s="81">
        <f t="shared" si="11"/>
        <v>0</v>
      </c>
    </row>
    <row r="47" spans="1:46" s="21" customFormat="1" ht="100.5" customHeight="1">
      <c r="A47" s="50" t="s">
        <v>95</v>
      </c>
      <c r="B47" s="178" t="s">
        <v>611</v>
      </c>
      <c r="C47" s="132" t="s">
        <v>383</v>
      </c>
      <c r="D47" s="92">
        <v>2013</v>
      </c>
      <c r="E47" s="79" t="s">
        <v>165</v>
      </c>
      <c r="F47" s="56">
        <f>G47+L47+Q47+V47+AA47+AF47+AK47+AP47</f>
        <v>7.1</v>
      </c>
      <c r="G47" s="43">
        <f>SUM(H47:K47)</f>
        <v>7.1</v>
      </c>
      <c r="H47" s="43"/>
      <c r="I47" s="43"/>
      <c r="J47" s="43"/>
      <c r="K47" s="43">
        <v>7.1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57"/>
    </row>
    <row r="48" spans="1:46" s="36" customFormat="1" ht="98.25" customHeight="1">
      <c r="A48" s="90" t="s">
        <v>96</v>
      </c>
      <c r="B48" s="178"/>
      <c r="C48" s="132" t="s">
        <v>371</v>
      </c>
      <c r="D48" s="92" t="s">
        <v>175</v>
      </c>
      <c r="E48" s="79"/>
      <c r="F48" s="56">
        <f>G48+L48+Q48+V48+AA48+AF48+AK48+AP48</f>
        <v>170.08401750000002</v>
      </c>
      <c r="G48" s="43">
        <f>SUM(H48:K48)</f>
        <v>50.2</v>
      </c>
      <c r="H48" s="43"/>
      <c r="I48" s="43">
        <v>50.2</v>
      </c>
      <c r="J48" s="43"/>
      <c r="K48" s="43"/>
      <c r="L48" s="43">
        <f>M48+N48+O48+P48</f>
        <v>68.75</v>
      </c>
      <c r="M48" s="43"/>
      <c r="N48" s="43">
        <v>60</v>
      </c>
      <c r="O48" s="43"/>
      <c r="P48" s="43">
        <v>8.75</v>
      </c>
      <c r="Q48" s="43">
        <f>R48+S48+T48+U48</f>
        <v>51.134017500000006</v>
      </c>
      <c r="R48" s="43"/>
      <c r="S48" s="54">
        <v>50.9340175</v>
      </c>
      <c r="T48" s="43"/>
      <c r="U48" s="64">
        <v>0.2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57"/>
    </row>
    <row r="49" spans="1:46" s="39" customFormat="1" ht="33.75" customHeight="1">
      <c r="A49" s="90" t="s">
        <v>97</v>
      </c>
      <c r="B49" s="178"/>
      <c r="C49" s="132" t="s">
        <v>335</v>
      </c>
      <c r="D49" s="92" t="s">
        <v>246</v>
      </c>
      <c r="E49" s="169" t="s">
        <v>462</v>
      </c>
      <c r="F49" s="56">
        <f>G49+L49+Q49+V49+AA49+AF49+AK49+AP49</f>
        <v>17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>
        <f>AG49+AH49+AI49+AJ49</f>
        <v>17</v>
      </c>
      <c r="AG49" s="43"/>
      <c r="AH49" s="43">
        <v>17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57"/>
    </row>
    <row r="50" spans="1:46" s="39" customFormat="1" ht="43.5" customHeight="1">
      <c r="A50" s="90" t="s">
        <v>98</v>
      </c>
      <c r="B50" s="178"/>
      <c r="C50" s="132" t="s">
        <v>424</v>
      </c>
      <c r="D50" s="92" t="s">
        <v>164</v>
      </c>
      <c r="E50" s="169"/>
      <c r="F50" s="56">
        <f>G50+L50+Q50+V50+AA50+AF50+AK50+AP50</f>
        <v>442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>
        <f>AG50+AH50+AI50+AJ50</f>
        <v>221</v>
      </c>
      <c r="AG50" s="43"/>
      <c r="AH50" s="43">
        <v>221</v>
      </c>
      <c r="AI50" s="43"/>
      <c r="AJ50" s="43"/>
      <c r="AK50" s="43">
        <f>AL50+AM50+AN50+AO50</f>
        <v>221</v>
      </c>
      <c r="AL50" s="43"/>
      <c r="AM50" s="43">
        <v>221</v>
      </c>
      <c r="AN50" s="43"/>
      <c r="AO50" s="43"/>
      <c r="AP50" s="43"/>
      <c r="AQ50" s="43"/>
      <c r="AR50" s="43"/>
      <c r="AS50" s="43"/>
      <c r="AT50" s="57"/>
    </row>
    <row r="51" spans="1:46" s="21" customFormat="1" ht="11.25">
      <c r="A51" s="47" t="s">
        <v>184</v>
      </c>
      <c r="B51" s="177" t="s">
        <v>185</v>
      </c>
      <c r="C51" s="177"/>
      <c r="D51" s="177"/>
      <c r="E51" s="177"/>
      <c r="F51" s="56">
        <f>SUM(F52:F54)</f>
        <v>1130.7</v>
      </c>
      <c r="G51" s="56">
        <f aca="true" t="shared" si="12" ref="G51:AT51">SUM(G52:G54)</f>
        <v>0</v>
      </c>
      <c r="H51" s="56">
        <f t="shared" si="12"/>
        <v>0</v>
      </c>
      <c r="I51" s="56">
        <f t="shared" si="12"/>
        <v>0</v>
      </c>
      <c r="J51" s="56">
        <f t="shared" si="12"/>
        <v>0</v>
      </c>
      <c r="K51" s="56">
        <f t="shared" si="12"/>
        <v>0</v>
      </c>
      <c r="L51" s="56">
        <f t="shared" si="12"/>
        <v>0</v>
      </c>
      <c r="M51" s="56">
        <f t="shared" si="12"/>
        <v>0</v>
      </c>
      <c r="N51" s="56">
        <f t="shared" si="12"/>
        <v>0</v>
      </c>
      <c r="O51" s="56">
        <f t="shared" si="12"/>
        <v>0</v>
      </c>
      <c r="P51" s="56">
        <f t="shared" si="12"/>
        <v>0</v>
      </c>
      <c r="Q51" s="56">
        <f t="shared" si="12"/>
        <v>0</v>
      </c>
      <c r="R51" s="56">
        <f t="shared" si="12"/>
        <v>0</v>
      </c>
      <c r="S51" s="56">
        <f t="shared" si="12"/>
        <v>0</v>
      </c>
      <c r="T51" s="56">
        <f t="shared" si="12"/>
        <v>0</v>
      </c>
      <c r="U51" s="56">
        <f t="shared" si="12"/>
        <v>0</v>
      </c>
      <c r="V51" s="56">
        <f t="shared" si="12"/>
        <v>0</v>
      </c>
      <c r="W51" s="56">
        <f t="shared" si="12"/>
        <v>0</v>
      </c>
      <c r="X51" s="56">
        <f t="shared" si="12"/>
        <v>0</v>
      </c>
      <c r="Y51" s="56">
        <f t="shared" si="12"/>
        <v>0</v>
      </c>
      <c r="Z51" s="56">
        <f t="shared" si="12"/>
        <v>0</v>
      </c>
      <c r="AA51" s="56">
        <f t="shared" si="12"/>
        <v>2.7</v>
      </c>
      <c r="AB51" s="56">
        <f t="shared" si="12"/>
        <v>0</v>
      </c>
      <c r="AC51" s="56">
        <f t="shared" si="12"/>
        <v>0</v>
      </c>
      <c r="AD51" s="56">
        <f t="shared" si="12"/>
        <v>2.7</v>
      </c>
      <c r="AE51" s="56">
        <f t="shared" si="12"/>
        <v>0</v>
      </c>
      <c r="AF51" s="56">
        <f t="shared" si="12"/>
        <v>3</v>
      </c>
      <c r="AG51" s="56">
        <f t="shared" si="12"/>
        <v>0</v>
      </c>
      <c r="AH51" s="56">
        <f t="shared" si="12"/>
        <v>0</v>
      </c>
      <c r="AI51" s="56">
        <f t="shared" si="12"/>
        <v>3</v>
      </c>
      <c r="AJ51" s="56">
        <f t="shared" si="12"/>
        <v>0</v>
      </c>
      <c r="AK51" s="56">
        <f t="shared" si="12"/>
        <v>340</v>
      </c>
      <c r="AL51" s="56">
        <f t="shared" si="12"/>
        <v>0</v>
      </c>
      <c r="AM51" s="56">
        <f t="shared" si="12"/>
        <v>170</v>
      </c>
      <c r="AN51" s="56">
        <f t="shared" si="12"/>
        <v>170</v>
      </c>
      <c r="AO51" s="56">
        <f t="shared" si="12"/>
        <v>0</v>
      </c>
      <c r="AP51" s="56">
        <f>SUM(AP52:AP54)</f>
        <v>785</v>
      </c>
      <c r="AQ51" s="56">
        <f t="shared" si="12"/>
        <v>0</v>
      </c>
      <c r="AR51" s="56">
        <f t="shared" si="12"/>
        <v>392.5</v>
      </c>
      <c r="AS51" s="56">
        <f t="shared" si="12"/>
        <v>392.5</v>
      </c>
      <c r="AT51" s="81">
        <f t="shared" si="12"/>
        <v>0</v>
      </c>
    </row>
    <row r="52" spans="1:46" s="39" customFormat="1" ht="43.5" customHeight="1">
      <c r="A52" s="50" t="s">
        <v>186</v>
      </c>
      <c r="B52" s="178" t="s">
        <v>612</v>
      </c>
      <c r="C52" s="132" t="s">
        <v>336</v>
      </c>
      <c r="D52" s="92" t="s">
        <v>182</v>
      </c>
      <c r="E52" s="46" t="s">
        <v>463</v>
      </c>
      <c r="F52" s="56">
        <f>G52+L52+Q52+V52+AA52+AF52+AK52+AP52</f>
        <v>1100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>
        <f>SUM(AL52:AO52)</f>
        <v>330</v>
      </c>
      <c r="AL52" s="43"/>
      <c r="AM52" s="43">
        <v>165</v>
      </c>
      <c r="AN52" s="43">
        <v>165</v>
      </c>
      <c r="AO52" s="43"/>
      <c r="AP52" s="43">
        <f>SUM(AQ52:AT52)</f>
        <v>770</v>
      </c>
      <c r="AQ52" s="43"/>
      <c r="AR52" s="43">
        <v>385</v>
      </c>
      <c r="AS52" s="43">
        <v>385</v>
      </c>
      <c r="AT52" s="57"/>
    </row>
    <row r="53" spans="1:46" s="21" customFormat="1" ht="66" customHeight="1">
      <c r="A53" s="90" t="s">
        <v>231</v>
      </c>
      <c r="B53" s="178"/>
      <c r="C53" s="132" t="s">
        <v>547</v>
      </c>
      <c r="D53" s="92" t="s">
        <v>234</v>
      </c>
      <c r="E53" s="169" t="s">
        <v>464</v>
      </c>
      <c r="F53" s="56">
        <f>G53+L53+Q53+V53+AA53+AF53+AK53+AP53</f>
        <v>5.7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>
        <f>SUM(AB53:AE53)</f>
        <v>2.7</v>
      </c>
      <c r="AB53" s="43"/>
      <c r="AC53" s="43"/>
      <c r="AD53" s="43">
        <v>2.7</v>
      </c>
      <c r="AE53" s="43"/>
      <c r="AF53" s="43">
        <f>SUM(AG53:AJ53)</f>
        <v>3</v>
      </c>
      <c r="AG53" s="43"/>
      <c r="AH53" s="43"/>
      <c r="AI53" s="43">
        <v>3</v>
      </c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57"/>
    </row>
    <row r="54" spans="1:46" s="21" customFormat="1" ht="56.25" customHeight="1">
      <c r="A54" s="90" t="s">
        <v>232</v>
      </c>
      <c r="B54" s="178"/>
      <c r="C54" s="132" t="s">
        <v>619</v>
      </c>
      <c r="D54" s="92" t="s">
        <v>296</v>
      </c>
      <c r="E54" s="169"/>
      <c r="F54" s="56">
        <f>G54+L54+Q54+V54+AA54+AF54+AK54+AP54</f>
        <v>25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>
        <f>SUM(AL54:AO54)</f>
        <v>10</v>
      </c>
      <c r="AL54" s="43"/>
      <c r="AM54" s="43">
        <v>5</v>
      </c>
      <c r="AN54" s="43">
        <v>5</v>
      </c>
      <c r="AO54" s="43"/>
      <c r="AP54" s="43">
        <f>SUM(AQ54:AT54)</f>
        <v>15</v>
      </c>
      <c r="AQ54" s="43"/>
      <c r="AR54" s="43">
        <v>7.5</v>
      </c>
      <c r="AS54" s="43">
        <v>7.5</v>
      </c>
      <c r="AT54" s="57"/>
    </row>
    <row r="55" spans="1:46" s="21" customFormat="1" ht="11.25">
      <c r="A55" s="47" t="s">
        <v>34</v>
      </c>
      <c r="B55" s="177" t="s">
        <v>195</v>
      </c>
      <c r="C55" s="177"/>
      <c r="D55" s="177"/>
      <c r="E55" s="177"/>
      <c r="F55" s="53">
        <f aca="true" t="shared" si="13" ref="F55:AT55">SUM(F56:F63)</f>
        <v>2986.2987193800004</v>
      </c>
      <c r="G55" s="53">
        <f t="shared" si="13"/>
        <v>3.5</v>
      </c>
      <c r="H55" s="53">
        <f t="shared" si="13"/>
        <v>0</v>
      </c>
      <c r="I55" s="53">
        <f t="shared" si="13"/>
        <v>0</v>
      </c>
      <c r="J55" s="53">
        <f t="shared" si="13"/>
        <v>0</v>
      </c>
      <c r="K55" s="53">
        <f t="shared" si="13"/>
        <v>3.5</v>
      </c>
      <c r="L55" s="53">
        <f t="shared" si="13"/>
        <v>14.4064</v>
      </c>
      <c r="M55" s="53">
        <f t="shared" si="13"/>
        <v>0</v>
      </c>
      <c r="N55" s="53">
        <f t="shared" si="13"/>
        <v>14.4064</v>
      </c>
      <c r="O55" s="53">
        <f t="shared" si="13"/>
        <v>0</v>
      </c>
      <c r="P55" s="53">
        <f t="shared" si="13"/>
        <v>0</v>
      </c>
      <c r="Q55" s="53">
        <f t="shared" si="13"/>
        <v>163.28506938</v>
      </c>
      <c r="R55" s="53">
        <f t="shared" si="13"/>
        <v>0</v>
      </c>
      <c r="S55" s="53">
        <f t="shared" si="13"/>
        <v>121.11756938</v>
      </c>
      <c r="T55" s="53">
        <f t="shared" si="13"/>
        <v>0</v>
      </c>
      <c r="U55" s="53">
        <f t="shared" si="13"/>
        <v>42.1675</v>
      </c>
      <c r="V55" s="53">
        <f t="shared" si="13"/>
        <v>428.58095</v>
      </c>
      <c r="W55" s="53">
        <f t="shared" si="13"/>
        <v>0</v>
      </c>
      <c r="X55" s="53">
        <f t="shared" si="13"/>
        <v>428.58095</v>
      </c>
      <c r="Y55" s="53">
        <f t="shared" si="13"/>
        <v>0</v>
      </c>
      <c r="Z55" s="53">
        <f t="shared" si="13"/>
        <v>0</v>
      </c>
      <c r="AA55" s="53">
        <f t="shared" si="13"/>
        <v>88.45</v>
      </c>
      <c r="AB55" s="53">
        <f t="shared" si="13"/>
        <v>0</v>
      </c>
      <c r="AC55" s="53">
        <f t="shared" si="13"/>
        <v>88.45</v>
      </c>
      <c r="AD55" s="53">
        <f t="shared" si="13"/>
        <v>0</v>
      </c>
      <c r="AE55" s="53">
        <f t="shared" si="13"/>
        <v>0</v>
      </c>
      <c r="AF55" s="53">
        <f t="shared" si="13"/>
        <v>716.55</v>
      </c>
      <c r="AG55" s="53">
        <f t="shared" si="13"/>
        <v>0</v>
      </c>
      <c r="AH55" s="53">
        <f t="shared" si="13"/>
        <v>716.55</v>
      </c>
      <c r="AI55" s="53">
        <f t="shared" si="13"/>
        <v>0</v>
      </c>
      <c r="AJ55" s="53">
        <f t="shared" si="13"/>
        <v>0</v>
      </c>
      <c r="AK55" s="53">
        <f t="shared" si="13"/>
        <v>1571.5263</v>
      </c>
      <c r="AL55" s="53">
        <f t="shared" si="13"/>
        <v>0</v>
      </c>
      <c r="AM55" s="53">
        <f t="shared" si="13"/>
        <v>1571.5263</v>
      </c>
      <c r="AN55" s="53">
        <f t="shared" si="13"/>
        <v>0</v>
      </c>
      <c r="AO55" s="53">
        <f t="shared" si="13"/>
        <v>0</v>
      </c>
      <c r="AP55" s="53">
        <f>SUM(AP56:AP63)</f>
        <v>0</v>
      </c>
      <c r="AQ55" s="53">
        <f t="shared" si="13"/>
        <v>0</v>
      </c>
      <c r="AR55" s="53">
        <f t="shared" si="13"/>
        <v>0</v>
      </c>
      <c r="AS55" s="53">
        <f t="shared" si="13"/>
        <v>0</v>
      </c>
      <c r="AT55" s="152">
        <f t="shared" si="13"/>
        <v>0</v>
      </c>
    </row>
    <row r="56" spans="1:46" s="21" customFormat="1" ht="22.5" customHeight="1">
      <c r="A56" s="50" t="s">
        <v>35</v>
      </c>
      <c r="B56" s="178" t="s">
        <v>614</v>
      </c>
      <c r="C56" s="132" t="s">
        <v>217</v>
      </c>
      <c r="D56" s="92" t="s">
        <v>160</v>
      </c>
      <c r="E56" s="46" t="s">
        <v>107</v>
      </c>
      <c r="F56" s="56">
        <f aca="true" t="shared" si="14" ref="F56:F63">G56+L56+Q56+V56+AA56+AF56+AK56+AP56</f>
        <v>54.9064</v>
      </c>
      <c r="G56" s="43"/>
      <c r="H56" s="43"/>
      <c r="I56" s="43"/>
      <c r="J56" s="43"/>
      <c r="K56" s="43"/>
      <c r="L56" s="43">
        <f>SUM(M56:P56)</f>
        <v>14.4064</v>
      </c>
      <c r="M56" s="43"/>
      <c r="N56" s="43">
        <v>14.4064</v>
      </c>
      <c r="O56" s="43"/>
      <c r="P56" s="43"/>
      <c r="Q56" s="43">
        <f>R56+S56+T56+U56</f>
        <v>40.5</v>
      </c>
      <c r="R56" s="43"/>
      <c r="S56" s="43">
        <v>40.5</v>
      </c>
      <c r="T56" s="43"/>
      <c r="U56" s="43"/>
      <c r="V56" s="43"/>
      <c r="W56" s="43"/>
      <c r="X56" s="43"/>
      <c r="Y56" s="43"/>
      <c r="Z56" s="43"/>
      <c r="AA56" s="65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57"/>
    </row>
    <row r="57" spans="1:46" s="21" customFormat="1" ht="67.5" customHeight="1">
      <c r="A57" s="50" t="s">
        <v>99</v>
      </c>
      <c r="B57" s="178"/>
      <c r="C57" s="132" t="s">
        <v>425</v>
      </c>
      <c r="D57" s="92" t="s">
        <v>166</v>
      </c>
      <c r="E57" s="46" t="s">
        <v>465</v>
      </c>
      <c r="F57" s="56">
        <f t="shared" si="14"/>
        <v>455.21766937999996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>
        <f aca="true" t="shared" si="15" ref="Q57:Q62">SUM(R57:U57)</f>
        <v>34.99996938</v>
      </c>
      <c r="R57" s="43"/>
      <c r="S57" s="54">
        <v>34.99996938</v>
      </c>
      <c r="T57" s="43"/>
      <c r="U57" s="43"/>
      <c r="V57" s="43">
        <f>SUM(W57:Z57)</f>
        <v>420.2177</v>
      </c>
      <c r="W57" s="43"/>
      <c r="X57" s="43">
        <v>420.2177</v>
      </c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57"/>
    </row>
    <row r="58" spans="1:46" s="21" customFormat="1" ht="56.25" customHeight="1">
      <c r="A58" s="50" t="s">
        <v>100</v>
      </c>
      <c r="B58" s="178" t="s">
        <v>614</v>
      </c>
      <c r="C58" s="132" t="s">
        <v>426</v>
      </c>
      <c r="D58" s="92">
        <v>2015</v>
      </c>
      <c r="E58" s="46" t="s">
        <v>416</v>
      </c>
      <c r="F58" s="56">
        <f t="shared" si="14"/>
        <v>34.8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>
        <f t="shared" si="15"/>
        <v>34.8</v>
      </c>
      <c r="R58" s="43"/>
      <c r="S58" s="43">
        <v>34.8</v>
      </c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57"/>
    </row>
    <row r="59" spans="1:46" s="21" customFormat="1" ht="56.25" customHeight="1">
      <c r="A59" s="50" t="s">
        <v>101</v>
      </c>
      <c r="B59" s="178"/>
      <c r="C59" s="132" t="s">
        <v>370</v>
      </c>
      <c r="D59" s="92" t="s">
        <v>163</v>
      </c>
      <c r="E59" s="46" t="s">
        <v>466</v>
      </c>
      <c r="F59" s="56">
        <f t="shared" si="14"/>
        <v>2234.88955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>
        <f>SUM(W59:Z59)</f>
        <v>8.36325</v>
      </c>
      <c r="W59" s="43"/>
      <c r="X59" s="43">
        <v>8.36325</v>
      </c>
      <c r="Y59" s="43"/>
      <c r="Z59" s="43"/>
      <c r="AA59" s="43">
        <f>SUM(AB59:AE59)</f>
        <v>55</v>
      </c>
      <c r="AB59" s="43"/>
      <c r="AC59" s="43">
        <v>55</v>
      </c>
      <c r="AD59" s="43"/>
      <c r="AE59" s="43"/>
      <c r="AF59" s="43">
        <f>SUM(AG59:AJ59)</f>
        <v>600</v>
      </c>
      <c r="AG59" s="43"/>
      <c r="AH59" s="43">
        <v>600</v>
      </c>
      <c r="AI59" s="43"/>
      <c r="AJ59" s="43"/>
      <c r="AK59" s="43">
        <f>SUM(AL59:AO59)</f>
        <v>1571.5263</v>
      </c>
      <c r="AL59" s="43"/>
      <c r="AM59" s="43">
        <v>1571.5263</v>
      </c>
      <c r="AN59" s="43"/>
      <c r="AO59" s="43"/>
      <c r="AP59" s="43"/>
      <c r="AQ59" s="43"/>
      <c r="AR59" s="43"/>
      <c r="AS59" s="43"/>
      <c r="AT59" s="57"/>
    </row>
    <row r="60" spans="1:46" s="21" customFormat="1" ht="67.5" customHeight="1">
      <c r="A60" s="50" t="s">
        <v>102</v>
      </c>
      <c r="B60" s="178"/>
      <c r="C60" s="132" t="s">
        <v>427</v>
      </c>
      <c r="D60" s="92">
        <v>2015</v>
      </c>
      <c r="E60" s="46" t="s">
        <v>337</v>
      </c>
      <c r="F60" s="56">
        <f t="shared" si="14"/>
        <v>42.1675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f t="shared" si="15"/>
        <v>42.1675</v>
      </c>
      <c r="R60" s="43"/>
      <c r="S60" s="43"/>
      <c r="T60" s="43"/>
      <c r="U60" s="43">
        <v>42.1675</v>
      </c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57"/>
    </row>
    <row r="61" spans="1:46" s="21" customFormat="1" ht="33.75" customHeight="1">
      <c r="A61" s="50" t="s">
        <v>103</v>
      </c>
      <c r="B61" s="178"/>
      <c r="C61" s="132" t="s">
        <v>133</v>
      </c>
      <c r="D61" s="92" t="s">
        <v>338</v>
      </c>
      <c r="E61" s="46" t="s">
        <v>140</v>
      </c>
      <c r="F61" s="56">
        <f t="shared" si="14"/>
        <v>3.146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f t="shared" si="15"/>
        <v>3.146</v>
      </c>
      <c r="R61" s="43"/>
      <c r="S61" s="43">
        <v>3.146</v>
      </c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57"/>
    </row>
    <row r="62" spans="1:46" s="21" customFormat="1" ht="22.5" customHeight="1">
      <c r="A62" s="50" t="s">
        <v>138</v>
      </c>
      <c r="B62" s="178"/>
      <c r="C62" s="133" t="s">
        <v>339</v>
      </c>
      <c r="D62" s="92" t="s">
        <v>340</v>
      </c>
      <c r="E62" s="46" t="s">
        <v>107</v>
      </c>
      <c r="F62" s="56">
        <f t="shared" si="14"/>
        <v>74.1716</v>
      </c>
      <c r="G62" s="43">
        <v>3.5</v>
      </c>
      <c r="H62" s="43"/>
      <c r="I62" s="43"/>
      <c r="J62" s="43"/>
      <c r="K62" s="43">
        <v>3.5</v>
      </c>
      <c r="L62" s="60"/>
      <c r="M62" s="60"/>
      <c r="N62" s="60"/>
      <c r="O62" s="60"/>
      <c r="P62" s="60"/>
      <c r="Q62" s="43">
        <f t="shared" si="15"/>
        <v>7.6716</v>
      </c>
      <c r="R62" s="43"/>
      <c r="S62" s="43">
        <v>7.6716</v>
      </c>
      <c r="T62" s="43"/>
      <c r="U62" s="43"/>
      <c r="V62" s="43"/>
      <c r="W62" s="43"/>
      <c r="X62" s="43"/>
      <c r="Y62" s="43"/>
      <c r="Z62" s="43"/>
      <c r="AA62" s="43">
        <f>SUM(AB62:AE62)</f>
        <v>3</v>
      </c>
      <c r="AB62" s="43"/>
      <c r="AC62" s="43">
        <v>3</v>
      </c>
      <c r="AD62" s="43"/>
      <c r="AE62" s="43"/>
      <c r="AF62" s="43">
        <f>SUM(AG62:AJ62)</f>
        <v>60</v>
      </c>
      <c r="AG62" s="43"/>
      <c r="AH62" s="43">
        <v>60</v>
      </c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57"/>
    </row>
    <row r="63" spans="1:46" s="21" customFormat="1" ht="33" customHeight="1">
      <c r="A63" s="90" t="s">
        <v>233</v>
      </c>
      <c r="B63" s="178"/>
      <c r="C63" s="132" t="s">
        <v>642</v>
      </c>
      <c r="D63" s="92" t="s">
        <v>234</v>
      </c>
      <c r="E63" s="46" t="s">
        <v>107</v>
      </c>
      <c r="F63" s="56">
        <f t="shared" si="14"/>
        <v>87</v>
      </c>
      <c r="G63" s="43"/>
      <c r="H63" s="43"/>
      <c r="I63" s="43"/>
      <c r="J63" s="43"/>
      <c r="K63" s="43"/>
      <c r="L63" s="60"/>
      <c r="M63" s="60"/>
      <c r="N63" s="60"/>
      <c r="O63" s="60"/>
      <c r="P63" s="60"/>
      <c r="Q63" s="43"/>
      <c r="R63" s="43"/>
      <c r="S63" s="43"/>
      <c r="T63" s="43"/>
      <c r="U63" s="43"/>
      <c r="V63" s="43">
        <f>SUM(W63:Z63)</f>
        <v>0</v>
      </c>
      <c r="W63" s="43"/>
      <c r="X63" s="43">
        <v>0</v>
      </c>
      <c r="Y63" s="43"/>
      <c r="Z63" s="43"/>
      <c r="AA63" s="43">
        <f>SUM(AB63:AE63)</f>
        <v>30.45</v>
      </c>
      <c r="AB63" s="43"/>
      <c r="AC63" s="43">
        <v>30.45</v>
      </c>
      <c r="AD63" s="43"/>
      <c r="AE63" s="43"/>
      <c r="AF63" s="43">
        <f>SUM(AG63:AJ63)</f>
        <v>56.55</v>
      </c>
      <c r="AG63" s="43"/>
      <c r="AH63" s="43">
        <v>56.55</v>
      </c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57"/>
    </row>
    <row r="64" spans="1:46" s="21" customFormat="1" ht="11.25">
      <c r="A64" s="47" t="s">
        <v>36</v>
      </c>
      <c r="B64" s="177" t="s">
        <v>196</v>
      </c>
      <c r="C64" s="177"/>
      <c r="D64" s="177"/>
      <c r="E64" s="177"/>
      <c r="F64" s="53">
        <f>SUM(F65:F73)</f>
        <v>175.4084</v>
      </c>
      <c r="G64" s="53">
        <f aca="true" t="shared" si="16" ref="G64:AT64">SUM(G65:G73)</f>
        <v>0</v>
      </c>
      <c r="H64" s="53">
        <f t="shared" si="16"/>
        <v>0</v>
      </c>
      <c r="I64" s="53">
        <f t="shared" si="16"/>
        <v>0</v>
      </c>
      <c r="J64" s="53">
        <f t="shared" si="16"/>
        <v>0</v>
      </c>
      <c r="K64" s="53">
        <f t="shared" si="16"/>
        <v>0</v>
      </c>
      <c r="L64" s="53">
        <f t="shared" si="16"/>
        <v>0</v>
      </c>
      <c r="M64" s="53">
        <f t="shared" si="16"/>
        <v>0</v>
      </c>
      <c r="N64" s="53">
        <f t="shared" si="16"/>
        <v>0</v>
      </c>
      <c r="O64" s="53">
        <f t="shared" si="16"/>
        <v>0</v>
      </c>
      <c r="P64" s="53">
        <f t="shared" si="16"/>
        <v>0</v>
      </c>
      <c r="Q64" s="53">
        <f t="shared" si="16"/>
        <v>0.1</v>
      </c>
      <c r="R64" s="53">
        <f t="shared" si="16"/>
        <v>0</v>
      </c>
      <c r="S64" s="53">
        <f t="shared" si="16"/>
        <v>0</v>
      </c>
      <c r="T64" s="53">
        <f t="shared" si="16"/>
        <v>0.1</v>
      </c>
      <c r="U64" s="53">
        <f t="shared" si="16"/>
        <v>0</v>
      </c>
      <c r="V64" s="53">
        <f t="shared" si="16"/>
        <v>2.8084</v>
      </c>
      <c r="W64" s="53">
        <f t="shared" si="16"/>
        <v>0</v>
      </c>
      <c r="X64" s="53">
        <f t="shared" si="16"/>
        <v>0</v>
      </c>
      <c r="Y64" s="53">
        <f t="shared" si="16"/>
        <v>2.8084</v>
      </c>
      <c r="Z64" s="53">
        <f t="shared" si="16"/>
        <v>0</v>
      </c>
      <c r="AA64" s="53">
        <f t="shared" si="16"/>
        <v>4.300000000000001</v>
      </c>
      <c r="AB64" s="53">
        <f t="shared" si="16"/>
        <v>0.5</v>
      </c>
      <c r="AC64" s="53">
        <f t="shared" si="16"/>
        <v>0.6</v>
      </c>
      <c r="AD64" s="53">
        <f t="shared" si="16"/>
        <v>3.2</v>
      </c>
      <c r="AE64" s="53">
        <f t="shared" si="16"/>
        <v>0</v>
      </c>
      <c r="AF64" s="53">
        <f t="shared" si="16"/>
        <v>78.2</v>
      </c>
      <c r="AG64" s="53">
        <f t="shared" si="16"/>
        <v>0</v>
      </c>
      <c r="AH64" s="53">
        <f t="shared" si="16"/>
        <v>0</v>
      </c>
      <c r="AI64" s="53">
        <f t="shared" si="16"/>
        <v>78.2</v>
      </c>
      <c r="AJ64" s="53">
        <f t="shared" si="16"/>
        <v>0</v>
      </c>
      <c r="AK64" s="53">
        <f t="shared" si="16"/>
        <v>40</v>
      </c>
      <c r="AL64" s="53">
        <f t="shared" si="16"/>
        <v>0</v>
      </c>
      <c r="AM64" s="53">
        <f t="shared" si="16"/>
        <v>0</v>
      </c>
      <c r="AN64" s="53">
        <f t="shared" si="16"/>
        <v>40</v>
      </c>
      <c r="AO64" s="53">
        <f t="shared" si="16"/>
        <v>0</v>
      </c>
      <c r="AP64" s="53">
        <f>SUM(AP65:AP73)</f>
        <v>50</v>
      </c>
      <c r="AQ64" s="53">
        <f t="shared" si="16"/>
        <v>0</v>
      </c>
      <c r="AR64" s="53">
        <f t="shared" si="16"/>
        <v>15</v>
      </c>
      <c r="AS64" s="53">
        <f t="shared" si="16"/>
        <v>35</v>
      </c>
      <c r="AT64" s="152">
        <f t="shared" si="16"/>
        <v>0</v>
      </c>
    </row>
    <row r="65" spans="1:46" s="21" customFormat="1" ht="22.5" customHeight="1">
      <c r="A65" s="50" t="s">
        <v>37</v>
      </c>
      <c r="B65" s="178" t="s">
        <v>19</v>
      </c>
      <c r="C65" s="132" t="s">
        <v>235</v>
      </c>
      <c r="D65" s="92">
        <v>2019</v>
      </c>
      <c r="E65" s="169" t="s">
        <v>467</v>
      </c>
      <c r="F65" s="56">
        <f>G65+L65+Q65+V65+AA65+AF65+AK65+AP65</f>
        <v>10</v>
      </c>
      <c r="G65" s="66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>
        <f>SUM(AL65:AN65)</f>
        <v>10</v>
      </c>
      <c r="AL65" s="43"/>
      <c r="AM65" s="43"/>
      <c r="AN65" s="43">
        <v>10</v>
      </c>
      <c r="AO65" s="43"/>
      <c r="AP65" s="43"/>
      <c r="AQ65" s="43"/>
      <c r="AR65" s="43"/>
      <c r="AS65" s="43"/>
      <c r="AT65" s="57"/>
    </row>
    <row r="66" spans="1:46" s="36" customFormat="1" ht="22.5" customHeight="1">
      <c r="A66" s="50" t="s">
        <v>104</v>
      </c>
      <c r="B66" s="178"/>
      <c r="C66" s="132" t="s">
        <v>341</v>
      </c>
      <c r="D66" s="92" t="s">
        <v>342</v>
      </c>
      <c r="E66" s="169"/>
      <c r="F66" s="56">
        <f>G66+L66+Q66+V66+AA66+AF66+AK66+AP66</f>
        <v>30</v>
      </c>
      <c r="G66" s="66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f>SUM(AQ66:AT66)</f>
        <v>30</v>
      </c>
      <c r="AQ66" s="43"/>
      <c r="AR66" s="43">
        <v>15</v>
      </c>
      <c r="AS66" s="43">
        <v>15</v>
      </c>
      <c r="AT66" s="57"/>
    </row>
    <row r="67" spans="1:46" s="36" customFormat="1" ht="43.5" customHeight="1">
      <c r="A67" s="50" t="s">
        <v>178</v>
      </c>
      <c r="B67" s="178"/>
      <c r="C67" s="132" t="s">
        <v>219</v>
      </c>
      <c r="D67" s="92" t="s">
        <v>468</v>
      </c>
      <c r="E67" s="46" t="s">
        <v>469</v>
      </c>
      <c r="F67" s="56">
        <f aca="true" t="shared" si="17" ref="F67:F72">G67+L67+Q67+V67+AA67+AF67+AK67+AP67</f>
        <v>43.3</v>
      </c>
      <c r="G67" s="66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>
        <f>SUM(AB67:AE67)</f>
        <v>3.3000000000000003</v>
      </c>
      <c r="AB67" s="43">
        <v>0.5</v>
      </c>
      <c r="AC67" s="43">
        <v>0.6</v>
      </c>
      <c r="AD67" s="43">
        <v>2.2</v>
      </c>
      <c r="AE67" s="43"/>
      <c r="AF67" s="43"/>
      <c r="AG67" s="43"/>
      <c r="AH67" s="43"/>
      <c r="AI67" s="43"/>
      <c r="AJ67" s="43"/>
      <c r="AK67" s="43">
        <f>SUM(AL67:AO67)</f>
        <v>20</v>
      </c>
      <c r="AL67" s="43"/>
      <c r="AM67" s="43"/>
      <c r="AN67" s="43">
        <v>20</v>
      </c>
      <c r="AO67" s="43"/>
      <c r="AP67" s="43">
        <f>SUM(AQ67:AT67)</f>
        <v>20</v>
      </c>
      <c r="AQ67" s="43"/>
      <c r="AR67" s="43"/>
      <c r="AS67" s="43">
        <v>20</v>
      </c>
      <c r="AT67" s="57"/>
    </row>
    <row r="68" spans="1:46" s="36" customFormat="1" ht="33.75" customHeight="1">
      <c r="A68" s="50" t="s">
        <v>180</v>
      </c>
      <c r="B68" s="178"/>
      <c r="C68" s="132" t="s">
        <v>179</v>
      </c>
      <c r="D68" s="92" t="s">
        <v>164</v>
      </c>
      <c r="E68" s="46" t="s">
        <v>621</v>
      </c>
      <c r="F68" s="56">
        <f t="shared" si="17"/>
        <v>13.1</v>
      </c>
      <c r="G68" s="66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>
        <f>SUM(AG68:AJ68)</f>
        <v>3.1</v>
      </c>
      <c r="AG68" s="43"/>
      <c r="AH68" s="43"/>
      <c r="AI68" s="43">
        <v>3.1</v>
      </c>
      <c r="AJ68" s="43"/>
      <c r="AK68" s="43">
        <f>SUM(AL68:AO68)</f>
        <v>10</v>
      </c>
      <c r="AL68" s="43"/>
      <c r="AM68" s="43"/>
      <c r="AN68" s="43">
        <v>10</v>
      </c>
      <c r="AO68" s="43"/>
      <c r="AP68" s="43"/>
      <c r="AQ68" s="43"/>
      <c r="AR68" s="43"/>
      <c r="AS68" s="43"/>
      <c r="AT68" s="57"/>
    </row>
    <row r="69" spans="1:46" s="23" customFormat="1" ht="33.75" customHeight="1">
      <c r="A69" s="50" t="s">
        <v>181</v>
      </c>
      <c r="B69" s="178"/>
      <c r="C69" s="132" t="s">
        <v>361</v>
      </c>
      <c r="D69" s="92" t="s">
        <v>481</v>
      </c>
      <c r="E69" s="46" t="s">
        <v>511</v>
      </c>
      <c r="F69" s="56">
        <f t="shared" si="17"/>
        <v>42.6084</v>
      </c>
      <c r="G69" s="66"/>
      <c r="H69" s="43"/>
      <c r="I69" s="43"/>
      <c r="J69" s="43"/>
      <c r="K69" s="43"/>
      <c r="L69" s="43"/>
      <c r="M69" s="43"/>
      <c r="N69" s="43"/>
      <c r="O69" s="43"/>
      <c r="P69" s="43"/>
      <c r="Q69" s="43">
        <f>SUM(R69:U69)</f>
        <v>0.1</v>
      </c>
      <c r="R69" s="43"/>
      <c r="S69" s="43"/>
      <c r="T69" s="43">
        <v>0.1</v>
      </c>
      <c r="U69" s="43"/>
      <c r="V69" s="43">
        <f>SUM(W69:Z69)</f>
        <v>1.5084</v>
      </c>
      <c r="W69" s="43"/>
      <c r="X69" s="43"/>
      <c r="Y69" s="43">
        <v>1.5084</v>
      </c>
      <c r="Z69" s="43"/>
      <c r="AA69" s="43">
        <f>SUM(AB69:AE69)</f>
        <v>1</v>
      </c>
      <c r="AB69" s="43"/>
      <c r="AC69" s="43"/>
      <c r="AD69" s="43">
        <v>1</v>
      </c>
      <c r="AE69" s="43"/>
      <c r="AF69" s="43">
        <f>SUM(AG69:AJ69)</f>
        <v>40</v>
      </c>
      <c r="AG69" s="43"/>
      <c r="AH69" s="43"/>
      <c r="AI69" s="43">
        <v>40</v>
      </c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57"/>
    </row>
    <row r="70" spans="1:46" s="20" customFormat="1" ht="33.75" customHeight="1">
      <c r="A70" s="90" t="s">
        <v>236</v>
      </c>
      <c r="B70" s="178"/>
      <c r="C70" s="132" t="s">
        <v>428</v>
      </c>
      <c r="D70" s="92" t="s">
        <v>177</v>
      </c>
      <c r="E70" s="46" t="s">
        <v>470</v>
      </c>
      <c r="F70" s="56">
        <f t="shared" si="17"/>
        <v>1.3</v>
      </c>
      <c r="G70" s="66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>
        <f>SUM(W70:Z70)</f>
        <v>1.3</v>
      </c>
      <c r="W70" s="43"/>
      <c r="X70" s="43"/>
      <c r="Y70" s="43">
        <v>1.3</v>
      </c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57"/>
    </row>
    <row r="71" spans="1:46" s="20" customFormat="1" ht="23.25" customHeight="1">
      <c r="A71" s="90" t="s">
        <v>512</v>
      </c>
      <c r="B71" s="178"/>
      <c r="C71" s="132" t="s">
        <v>620</v>
      </c>
      <c r="D71" s="92" t="s">
        <v>514</v>
      </c>
      <c r="E71" s="46"/>
      <c r="F71" s="56">
        <f t="shared" si="17"/>
        <v>5.1</v>
      </c>
      <c r="G71" s="6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>
        <f>SUM(AG71:AJ71)</f>
        <v>5.1</v>
      </c>
      <c r="AG71" s="43"/>
      <c r="AH71" s="43"/>
      <c r="AI71" s="43">
        <v>5.1</v>
      </c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57"/>
    </row>
    <row r="72" spans="1:46" s="20" customFormat="1" ht="23.25" customHeight="1">
      <c r="A72" s="90" t="s">
        <v>591</v>
      </c>
      <c r="B72" s="178"/>
      <c r="C72" s="132" t="s">
        <v>513</v>
      </c>
      <c r="D72" s="92" t="s">
        <v>514</v>
      </c>
      <c r="E72" s="46"/>
      <c r="F72" s="56">
        <f t="shared" si="17"/>
        <v>22</v>
      </c>
      <c r="G72" s="66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>
        <f>SUM(AG72:AJ72)</f>
        <v>22</v>
      </c>
      <c r="AG72" s="43"/>
      <c r="AH72" s="43"/>
      <c r="AI72" s="43">
        <v>22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57"/>
    </row>
    <row r="73" spans="1:46" s="20" customFormat="1" ht="23.25" customHeight="1">
      <c r="A73" s="90" t="s">
        <v>590</v>
      </c>
      <c r="B73" s="178"/>
      <c r="C73" s="132" t="s">
        <v>625</v>
      </c>
      <c r="D73" s="92" t="s">
        <v>246</v>
      </c>
      <c r="E73" s="46"/>
      <c r="F73" s="56">
        <f>G73+L73+Q73+V73+AA73+AF73+AK73+AP73</f>
        <v>8</v>
      </c>
      <c r="G73" s="66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>
        <v>8</v>
      </c>
      <c r="AG73" s="43"/>
      <c r="AH73" s="43"/>
      <c r="AI73" s="43">
        <v>8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57"/>
    </row>
    <row r="74" spans="1:46" s="20" customFormat="1" ht="11.25">
      <c r="A74" s="47" t="s">
        <v>38</v>
      </c>
      <c r="B74" s="179" t="s">
        <v>198</v>
      </c>
      <c r="C74" s="179"/>
      <c r="D74" s="179"/>
      <c r="E74" s="179"/>
      <c r="F74" s="53">
        <f aca="true" t="shared" si="18" ref="F74:AT74">SUM(F75:F100)</f>
        <v>3390.6784000000002</v>
      </c>
      <c r="G74" s="53">
        <f t="shared" si="18"/>
        <v>96.8</v>
      </c>
      <c r="H74" s="53">
        <f t="shared" si="18"/>
        <v>0</v>
      </c>
      <c r="I74" s="53">
        <f t="shared" si="18"/>
        <v>48.4</v>
      </c>
      <c r="J74" s="53">
        <f t="shared" si="18"/>
        <v>48.4</v>
      </c>
      <c r="K74" s="53">
        <f t="shared" si="18"/>
        <v>0</v>
      </c>
      <c r="L74" s="53">
        <f t="shared" si="18"/>
        <v>75.0318</v>
      </c>
      <c r="M74" s="53">
        <f t="shared" si="18"/>
        <v>0</v>
      </c>
      <c r="N74" s="53">
        <f t="shared" si="18"/>
        <v>36.09989</v>
      </c>
      <c r="O74" s="53">
        <f t="shared" si="18"/>
        <v>38.93191</v>
      </c>
      <c r="P74" s="53">
        <f t="shared" si="18"/>
        <v>0</v>
      </c>
      <c r="Q74" s="53">
        <f t="shared" si="18"/>
        <v>1.4907</v>
      </c>
      <c r="R74" s="53">
        <f t="shared" si="18"/>
        <v>0</v>
      </c>
      <c r="S74" s="53">
        <f t="shared" si="18"/>
        <v>0</v>
      </c>
      <c r="T74" s="53">
        <f t="shared" si="18"/>
        <v>1.4907</v>
      </c>
      <c r="U74" s="53">
        <f t="shared" si="18"/>
        <v>0</v>
      </c>
      <c r="V74" s="53">
        <f t="shared" si="18"/>
        <v>21.9039</v>
      </c>
      <c r="W74" s="53">
        <f t="shared" si="18"/>
        <v>0</v>
      </c>
      <c r="X74" s="53">
        <f t="shared" si="18"/>
        <v>0</v>
      </c>
      <c r="Y74" s="53">
        <f t="shared" si="18"/>
        <v>11.1388</v>
      </c>
      <c r="Z74" s="53">
        <f t="shared" si="18"/>
        <v>10.7651</v>
      </c>
      <c r="AA74" s="53">
        <f t="shared" si="18"/>
        <v>157.952</v>
      </c>
      <c r="AB74" s="53">
        <f t="shared" si="18"/>
        <v>0</v>
      </c>
      <c r="AC74" s="53">
        <f t="shared" si="18"/>
        <v>50</v>
      </c>
      <c r="AD74" s="53">
        <f t="shared" si="18"/>
        <v>77.9</v>
      </c>
      <c r="AE74" s="53">
        <f t="shared" si="18"/>
        <v>30.052000000000003</v>
      </c>
      <c r="AF74" s="53">
        <f t="shared" si="18"/>
        <v>662.6999999999999</v>
      </c>
      <c r="AG74" s="53">
        <f t="shared" si="18"/>
        <v>0</v>
      </c>
      <c r="AH74" s="53">
        <f t="shared" si="18"/>
        <v>210</v>
      </c>
      <c r="AI74" s="53">
        <f t="shared" si="18"/>
        <v>100.8</v>
      </c>
      <c r="AJ74" s="53">
        <f t="shared" si="18"/>
        <v>351.9</v>
      </c>
      <c r="AK74" s="53">
        <f t="shared" si="18"/>
        <v>1113.25</v>
      </c>
      <c r="AL74" s="53">
        <f t="shared" si="18"/>
        <v>0</v>
      </c>
      <c r="AM74" s="53">
        <f t="shared" si="18"/>
        <v>654.95</v>
      </c>
      <c r="AN74" s="53">
        <f t="shared" si="18"/>
        <v>458.3</v>
      </c>
      <c r="AO74" s="53">
        <f t="shared" si="18"/>
        <v>0</v>
      </c>
      <c r="AP74" s="53">
        <f>SUM(AP75:AP100)</f>
        <v>1261.55</v>
      </c>
      <c r="AQ74" s="53">
        <f t="shared" si="18"/>
        <v>0</v>
      </c>
      <c r="AR74" s="53">
        <f t="shared" si="18"/>
        <v>690.55</v>
      </c>
      <c r="AS74" s="53">
        <f t="shared" si="18"/>
        <v>571</v>
      </c>
      <c r="AT74" s="152">
        <f t="shared" si="18"/>
        <v>0</v>
      </c>
    </row>
    <row r="75" spans="1:46" s="21" customFormat="1" ht="45" customHeight="1">
      <c r="A75" s="50" t="s">
        <v>113</v>
      </c>
      <c r="B75" s="178" t="s">
        <v>18</v>
      </c>
      <c r="C75" s="132" t="s">
        <v>384</v>
      </c>
      <c r="D75" s="92" t="s">
        <v>507</v>
      </c>
      <c r="E75" s="169" t="s">
        <v>525</v>
      </c>
      <c r="F75" s="56">
        <f aca="true" t="shared" si="19" ref="F75:F90">G75+L75+Q75+V75+AA75+AF75+AK75+AP75</f>
        <v>1.641</v>
      </c>
      <c r="G75" s="66"/>
      <c r="H75" s="43"/>
      <c r="I75" s="43"/>
      <c r="J75" s="43"/>
      <c r="K75" s="46"/>
      <c r="L75" s="46">
        <f>SUM(M75:P75)</f>
        <v>0.141</v>
      </c>
      <c r="M75" s="46"/>
      <c r="N75" s="46"/>
      <c r="O75" s="43">
        <v>0.141</v>
      </c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>
        <f>AG75+AH75+AI75+AJ75</f>
        <v>1.5</v>
      </c>
      <c r="AG75" s="46"/>
      <c r="AH75" s="46"/>
      <c r="AI75" s="46">
        <v>1.5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59"/>
    </row>
    <row r="76" spans="1:46" s="20" customFormat="1" ht="43.5" customHeight="1">
      <c r="A76" s="50" t="s">
        <v>114</v>
      </c>
      <c r="B76" s="178"/>
      <c r="C76" s="132" t="s">
        <v>385</v>
      </c>
      <c r="D76" s="92" t="s">
        <v>164</v>
      </c>
      <c r="E76" s="169"/>
      <c r="F76" s="56">
        <f t="shared" si="19"/>
        <v>70</v>
      </c>
      <c r="G76" s="66"/>
      <c r="H76" s="43"/>
      <c r="I76" s="43"/>
      <c r="J76" s="43"/>
      <c r="K76" s="46"/>
      <c r="L76" s="46"/>
      <c r="M76" s="46"/>
      <c r="N76" s="46"/>
      <c r="O76" s="43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>
        <f>AL76+AM76+AN76+AO76</f>
        <v>70</v>
      </c>
      <c r="AL76" s="46"/>
      <c r="AM76" s="46">
        <v>35</v>
      </c>
      <c r="AN76" s="46">
        <v>35</v>
      </c>
      <c r="AO76" s="46"/>
      <c r="AP76" s="46"/>
      <c r="AQ76" s="46"/>
      <c r="AR76" s="46"/>
      <c r="AS76" s="46"/>
      <c r="AT76" s="59"/>
    </row>
    <row r="77" spans="1:46" s="20" customFormat="1" ht="43.5" customHeight="1">
      <c r="A77" s="50" t="s">
        <v>115</v>
      </c>
      <c r="B77" s="178"/>
      <c r="C77" s="132" t="s">
        <v>386</v>
      </c>
      <c r="D77" s="92" t="s">
        <v>161</v>
      </c>
      <c r="E77" s="46" t="s">
        <v>471</v>
      </c>
      <c r="F77" s="56">
        <f t="shared" si="19"/>
        <v>63.10946</v>
      </c>
      <c r="G77" s="43">
        <f>SUM(H77:K77)</f>
        <v>33.4</v>
      </c>
      <c r="H77" s="43"/>
      <c r="I77" s="43">
        <v>16.7</v>
      </c>
      <c r="J77" s="43">
        <v>16.7</v>
      </c>
      <c r="K77" s="43"/>
      <c r="L77" s="43">
        <f>SUM(M77:P77)</f>
        <v>29.70946</v>
      </c>
      <c r="M77" s="43"/>
      <c r="N77" s="43">
        <v>13.93338</v>
      </c>
      <c r="O77" s="43">
        <v>15.77608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57"/>
    </row>
    <row r="78" spans="1:46" s="20" customFormat="1" ht="43.5" customHeight="1">
      <c r="A78" s="50" t="s">
        <v>116</v>
      </c>
      <c r="B78" s="178"/>
      <c r="C78" s="132" t="s">
        <v>643</v>
      </c>
      <c r="D78" s="92" t="s">
        <v>161</v>
      </c>
      <c r="E78" s="46" t="s">
        <v>472</v>
      </c>
      <c r="F78" s="56">
        <f t="shared" si="19"/>
        <v>108.52134000000001</v>
      </c>
      <c r="G78" s="43">
        <f>SUM(H78:K78)</f>
        <v>63.4</v>
      </c>
      <c r="H78" s="46"/>
      <c r="I78" s="46">
        <v>31.7</v>
      </c>
      <c r="J78" s="46">
        <v>31.7</v>
      </c>
      <c r="K78" s="46"/>
      <c r="L78" s="46">
        <f>SUM(M78:P78)</f>
        <v>45.121340000000004</v>
      </c>
      <c r="M78" s="46"/>
      <c r="N78" s="43">
        <v>22.16651</v>
      </c>
      <c r="O78" s="43">
        <v>22.95483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59"/>
    </row>
    <row r="79" spans="1:46" s="20" customFormat="1" ht="97.5" customHeight="1">
      <c r="A79" s="50" t="s">
        <v>117</v>
      </c>
      <c r="B79" s="178"/>
      <c r="C79" s="132" t="s">
        <v>622</v>
      </c>
      <c r="D79" s="92" t="s">
        <v>588</v>
      </c>
      <c r="E79" s="46" t="s">
        <v>589</v>
      </c>
      <c r="F79" s="56">
        <f t="shared" si="19"/>
        <v>292.16</v>
      </c>
      <c r="G79" s="66"/>
      <c r="H79" s="46"/>
      <c r="I79" s="46"/>
      <c r="J79" s="46"/>
      <c r="K79" s="46"/>
      <c r="L79" s="66">
        <f>SUM(M79:P79)</f>
        <v>0.06</v>
      </c>
      <c r="M79" s="46"/>
      <c r="N79" s="46"/>
      <c r="O79" s="43">
        <v>0.06</v>
      </c>
      <c r="P79" s="46"/>
      <c r="Q79" s="66"/>
      <c r="R79" s="67"/>
      <c r="S79" s="67"/>
      <c r="T79" s="67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>
        <f>AL79+AM79+AN79+AO79</f>
        <v>146.05</v>
      </c>
      <c r="AL79" s="46"/>
      <c r="AM79" s="46">
        <v>146.05</v>
      </c>
      <c r="AN79" s="46"/>
      <c r="AO79" s="46"/>
      <c r="AP79" s="46">
        <f>AQ79+AR79+AS79+AT79</f>
        <v>146.05</v>
      </c>
      <c r="AQ79" s="46"/>
      <c r="AR79" s="46">
        <v>146.05</v>
      </c>
      <c r="AS79" s="46"/>
      <c r="AT79" s="59"/>
    </row>
    <row r="80" spans="1:46" s="20" customFormat="1" ht="43.5" customHeight="1">
      <c r="A80" s="50" t="s">
        <v>118</v>
      </c>
      <c r="B80" s="178"/>
      <c r="C80" s="132" t="s">
        <v>326</v>
      </c>
      <c r="D80" s="92" t="s">
        <v>523</v>
      </c>
      <c r="E80" s="46" t="s">
        <v>526</v>
      </c>
      <c r="F80" s="56">
        <f t="shared" si="19"/>
        <v>1.5</v>
      </c>
      <c r="G80" s="66"/>
      <c r="H80" s="46"/>
      <c r="I80" s="46"/>
      <c r="J80" s="46"/>
      <c r="K80" s="46"/>
      <c r="L80" s="66"/>
      <c r="M80" s="46"/>
      <c r="N80" s="46"/>
      <c r="O80" s="46"/>
      <c r="P80" s="46"/>
      <c r="Q80" s="66"/>
      <c r="R80" s="67"/>
      <c r="S80" s="67"/>
      <c r="T80" s="67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>
        <f>AQ80+AR80+AS80+AT80</f>
        <v>1.5</v>
      </c>
      <c r="AQ80" s="46"/>
      <c r="AR80" s="46"/>
      <c r="AS80" s="46">
        <v>1.5</v>
      </c>
      <c r="AT80" s="59"/>
    </row>
    <row r="81" spans="1:46" s="20" customFormat="1" ht="43.5" customHeight="1">
      <c r="A81" s="90" t="s">
        <v>215</v>
      </c>
      <c r="B81" s="178"/>
      <c r="C81" s="132" t="s">
        <v>387</v>
      </c>
      <c r="D81" s="92" t="s">
        <v>166</v>
      </c>
      <c r="E81" s="46" t="s">
        <v>473</v>
      </c>
      <c r="F81" s="56">
        <f t="shared" si="19"/>
        <v>69.12950000000001</v>
      </c>
      <c r="G81" s="43"/>
      <c r="H81" s="46"/>
      <c r="I81" s="46"/>
      <c r="J81" s="46"/>
      <c r="K81" s="46"/>
      <c r="L81" s="66"/>
      <c r="M81" s="46"/>
      <c r="N81" s="46"/>
      <c r="O81" s="46"/>
      <c r="P81" s="46"/>
      <c r="Q81" s="46">
        <f>R81+S81+T81+U81</f>
        <v>1.4907</v>
      </c>
      <c r="R81" s="46"/>
      <c r="S81" s="46"/>
      <c r="T81" s="43">
        <f>1.43+0.0607</f>
        <v>1.4907</v>
      </c>
      <c r="U81" s="43"/>
      <c r="V81" s="43">
        <f>SUM(W81:Z81)</f>
        <v>11.1388</v>
      </c>
      <c r="W81" s="43"/>
      <c r="X81" s="43"/>
      <c r="Y81" s="43">
        <v>11.1388</v>
      </c>
      <c r="Z81" s="43"/>
      <c r="AA81" s="43">
        <f>SUM(AB81:AE81)</f>
        <v>56.5</v>
      </c>
      <c r="AB81" s="43"/>
      <c r="AC81" s="43"/>
      <c r="AD81" s="43">
        <v>56.5</v>
      </c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57"/>
    </row>
    <row r="82" spans="1:46" s="20" customFormat="1" ht="43.5" customHeight="1">
      <c r="A82" s="90" t="s">
        <v>119</v>
      </c>
      <c r="B82" s="178"/>
      <c r="C82" s="132" t="s">
        <v>627</v>
      </c>
      <c r="D82" s="92" t="s">
        <v>343</v>
      </c>
      <c r="E82" s="46" t="s">
        <v>474</v>
      </c>
      <c r="F82" s="56">
        <f t="shared" si="19"/>
        <v>25</v>
      </c>
      <c r="G82" s="66"/>
      <c r="H82" s="46"/>
      <c r="I82" s="46"/>
      <c r="J82" s="46"/>
      <c r="K82" s="46"/>
      <c r="L82" s="46"/>
      <c r="M82" s="46"/>
      <c r="N82" s="46"/>
      <c r="O82" s="46"/>
      <c r="P82" s="46"/>
      <c r="Q82" s="66"/>
      <c r="R82" s="46"/>
      <c r="S82" s="46"/>
      <c r="T82" s="46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>
        <f>SUM(AQ82:AT82)</f>
        <v>25</v>
      </c>
      <c r="AQ82" s="43"/>
      <c r="AR82" s="43"/>
      <c r="AS82" s="43">
        <v>25</v>
      </c>
      <c r="AT82" s="57"/>
    </row>
    <row r="83" spans="1:46" s="20" customFormat="1" ht="33.75" customHeight="1">
      <c r="A83" s="90" t="s">
        <v>120</v>
      </c>
      <c r="B83" s="178" t="s">
        <v>18</v>
      </c>
      <c r="C83" s="132" t="s">
        <v>327</v>
      </c>
      <c r="D83" s="92">
        <v>2019</v>
      </c>
      <c r="E83" s="169" t="s">
        <v>193</v>
      </c>
      <c r="F83" s="56">
        <f t="shared" si="19"/>
        <v>1.8</v>
      </c>
      <c r="G83" s="6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>
        <f>SUM(AL83:AO83)</f>
        <v>1.8</v>
      </c>
      <c r="AL83" s="43"/>
      <c r="AM83" s="43"/>
      <c r="AN83" s="43">
        <v>1.8</v>
      </c>
      <c r="AO83" s="43"/>
      <c r="AP83" s="43"/>
      <c r="AQ83" s="43"/>
      <c r="AR83" s="43"/>
      <c r="AS83" s="43"/>
      <c r="AT83" s="57"/>
    </row>
    <row r="84" spans="1:46" s="20" customFormat="1" ht="33.75" customHeight="1">
      <c r="A84" s="90" t="s">
        <v>204</v>
      </c>
      <c r="B84" s="178"/>
      <c r="C84" s="132" t="s">
        <v>344</v>
      </c>
      <c r="D84" s="92">
        <v>2020</v>
      </c>
      <c r="E84" s="169"/>
      <c r="F84" s="56">
        <f t="shared" si="19"/>
        <v>65</v>
      </c>
      <c r="G84" s="6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f>SUM(AQ84:AT84)</f>
        <v>65</v>
      </c>
      <c r="AQ84" s="43"/>
      <c r="AR84" s="43">
        <v>32.5</v>
      </c>
      <c r="AS84" s="43">
        <v>32.5</v>
      </c>
      <c r="AT84" s="57"/>
    </row>
    <row r="85" spans="1:46" s="20" customFormat="1" ht="43.5" customHeight="1">
      <c r="A85" s="90" t="s">
        <v>205</v>
      </c>
      <c r="B85" s="178"/>
      <c r="C85" s="132" t="s">
        <v>623</v>
      </c>
      <c r="D85" s="92" t="s">
        <v>246</v>
      </c>
      <c r="E85" s="169" t="s">
        <v>368</v>
      </c>
      <c r="F85" s="56">
        <f t="shared" si="19"/>
        <v>3.9</v>
      </c>
      <c r="G85" s="6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>
        <f>AG85+AH85+AI85+AJ85</f>
        <v>3.9</v>
      </c>
      <c r="AG85" s="43"/>
      <c r="AH85" s="43"/>
      <c r="AI85" s="43"/>
      <c r="AJ85" s="43">
        <v>3.9</v>
      </c>
      <c r="AK85" s="43"/>
      <c r="AL85" s="43"/>
      <c r="AM85" s="43"/>
      <c r="AN85" s="43"/>
      <c r="AO85" s="43"/>
      <c r="AP85" s="43"/>
      <c r="AQ85" s="43"/>
      <c r="AR85" s="43"/>
      <c r="AS85" s="43"/>
      <c r="AT85" s="57"/>
    </row>
    <row r="86" spans="1:46" s="20" customFormat="1" ht="43.5" customHeight="1">
      <c r="A86" s="90" t="s">
        <v>206</v>
      </c>
      <c r="B86" s="178"/>
      <c r="C86" s="132" t="s">
        <v>624</v>
      </c>
      <c r="D86" s="92">
        <v>2019</v>
      </c>
      <c r="E86" s="169"/>
      <c r="F86" s="56">
        <f t="shared" si="19"/>
        <v>129</v>
      </c>
      <c r="G86" s="6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>
        <f>AL86+AM86+AN86+AO86</f>
        <v>129</v>
      </c>
      <c r="AL86" s="43"/>
      <c r="AM86" s="43">
        <v>64.5</v>
      </c>
      <c r="AN86" s="43">
        <v>64.5</v>
      </c>
      <c r="AO86" s="43"/>
      <c r="AP86" s="43"/>
      <c r="AQ86" s="43"/>
      <c r="AR86" s="43"/>
      <c r="AS86" s="43"/>
      <c r="AT86" s="57"/>
    </row>
    <row r="87" spans="1:46" s="40" customFormat="1" ht="22.5" customHeight="1">
      <c r="A87" s="90" t="s">
        <v>207</v>
      </c>
      <c r="B87" s="178"/>
      <c r="C87" s="132" t="s">
        <v>345</v>
      </c>
      <c r="D87" s="92">
        <v>2016</v>
      </c>
      <c r="E87" s="169" t="s">
        <v>476</v>
      </c>
      <c r="F87" s="56">
        <f t="shared" si="19"/>
        <v>11.2651</v>
      </c>
      <c r="G87" s="6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3"/>
      <c r="V87" s="43">
        <f>SUM(W87:Z87)</f>
        <v>10.7651</v>
      </c>
      <c r="W87" s="43"/>
      <c r="X87" s="43"/>
      <c r="Y87" s="43"/>
      <c r="Z87" s="43">
        <v>10.7651</v>
      </c>
      <c r="AA87" s="43">
        <f>SUM(AB87:AE87)</f>
        <v>0.5</v>
      </c>
      <c r="AB87" s="43"/>
      <c r="AC87" s="43"/>
      <c r="AD87" s="43"/>
      <c r="AE87" s="43">
        <v>0.5</v>
      </c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57"/>
    </row>
    <row r="88" spans="1:46" s="40" customFormat="1" ht="22.5" customHeight="1">
      <c r="A88" s="90" t="s">
        <v>208</v>
      </c>
      <c r="B88" s="178"/>
      <c r="C88" s="132" t="s">
        <v>346</v>
      </c>
      <c r="D88" s="92" t="s">
        <v>475</v>
      </c>
      <c r="E88" s="169"/>
      <c r="F88" s="56">
        <f t="shared" si="19"/>
        <v>546.8</v>
      </c>
      <c r="G88" s="6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3"/>
      <c r="V88" s="43"/>
      <c r="W88" s="43"/>
      <c r="X88" s="43"/>
      <c r="Y88" s="43"/>
      <c r="Z88" s="43"/>
      <c r="AA88" s="43">
        <f>SUM(AB88:AE88)</f>
        <v>71.4</v>
      </c>
      <c r="AB88" s="43"/>
      <c r="AC88" s="43">
        <v>50</v>
      </c>
      <c r="AD88" s="43">
        <v>21.4</v>
      </c>
      <c r="AE88" s="43"/>
      <c r="AF88" s="43">
        <f>SUM(AG88:AJ88)</f>
        <v>300</v>
      </c>
      <c r="AG88" s="43"/>
      <c r="AH88" s="43">
        <v>210</v>
      </c>
      <c r="AI88" s="43">
        <v>90</v>
      </c>
      <c r="AJ88" s="43"/>
      <c r="AK88" s="43">
        <f>SUM(AL88:AO88)</f>
        <v>175.4</v>
      </c>
      <c r="AL88" s="43"/>
      <c r="AM88" s="43">
        <v>116.4</v>
      </c>
      <c r="AN88" s="43">
        <v>59</v>
      </c>
      <c r="AO88" s="43"/>
      <c r="AP88" s="43"/>
      <c r="AQ88" s="43"/>
      <c r="AR88" s="43"/>
      <c r="AS88" s="43"/>
      <c r="AT88" s="57"/>
    </row>
    <row r="89" spans="1:46" s="40" customFormat="1" ht="43.5" customHeight="1">
      <c r="A89" s="90" t="s">
        <v>209</v>
      </c>
      <c r="B89" s="178"/>
      <c r="C89" s="132" t="s">
        <v>641</v>
      </c>
      <c r="D89" s="92" t="s">
        <v>177</v>
      </c>
      <c r="E89" s="46" t="s">
        <v>477</v>
      </c>
      <c r="F89" s="56">
        <f t="shared" si="19"/>
        <v>266.952</v>
      </c>
      <c r="G89" s="66"/>
      <c r="H89" s="46"/>
      <c r="I89" s="46"/>
      <c r="J89" s="46"/>
      <c r="K89" s="46"/>
      <c r="L89" s="46"/>
      <c r="M89" s="46"/>
      <c r="N89" s="46"/>
      <c r="O89" s="46"/>
      <c r="P89" s="46"/>
      <c r="Q89" s="43"/>
      <c r="R89" s="46"/>
      <c r="S89" s="46"/>
      <c r="T89" s="46"/>
      <c r="U89" s="43"/>
      <c r="V89" s="43">
        <v>0</v>
      </c>
      <c r="W89" s="43"/>
      <c r="X89" s="43"/>
      <c r="Y89" s="43"/>
      <c r="Z89" s="43">
        <v>0</v>
      </c>
      <c r="AA89" s="43">
        <f>SUM(AB89:AE89)</f>
        <v>28.952</v>
      </c>
      <c r="AB89" s="43"/>
      <c r="AC89" s="43"/>
      <c r="AD89" s="43"/>
      <c r="AE89" s="43">
        <v>28.952</v>
      </c>
      <c r="AF89" s="43">
        <f>SUM(AG89:AJ89)</f>
        <v>238</v>
      </c>
      <c r="AG89" s="43"/>
      <c r="AH89" s="43"/>
      <c r="AI89" s="43"/>
      <c r="AJ89" s="43">
        <v>238</v>
      </c>
      <c r="AK89" s="43"/>
      <c r="AL89" s="43"/>
      <c r="AM89" s="43"/>
      <c r="AN89" s="43"/>
      <c r="AO89" s="43"/>
      <c r="AP89" s="43"/>
      <c r="AQ89" s="43"/>
      <c r="AR89" s="43"/>
      <c r="AS89" s="43"/>
      <c r="AT89" s="57"/>
    </row>
    <row r="90" spans="1:46" s="40" customFormat="1" ht="22.5" customHeight="1">
      <c r="A90" s="90" t="s">
        <v>210</v>
      </c>
      <c r="B90" s="178"/>
      <c r="C90" s="132" t="s">
        <v>239</v>
      </c>
      <c r="D90" s="92" t="s">
        <v>246</v>
      </c>
      <c r="E90" s="169" t="s">
        <v>459</v>
      </c>
      <c r="F90" s="56">
        <f t="shared" si="19"/>
        <v>35</v>
      </c>
      <c r="G90" s="6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>
        <f>SUM(AG90:AJ90)</f>
        <v>35</v>
      </c>
      <c r="AG90" s="43"/>
      <c r="AH90" s="43"/>
      <c r="AI90" s="43"/>
      <c r="AJ90" s="43">
        <v>35</v>
      </c>
      <c r="AK90" s="43"/>
      <c r="AL90" s="43"/>
      <c r="AM90" s="43"/>
      <c r="AN90" s="43"/>
      <c r="AO90" s="43"/>
      <c r="AP90" s="43"/>
      <c r="AQ90" s="43"/>
      <c r="AR90" s="43"/>
      <c r="AS90" s="43"/>
      <c r="AT90" s="57"/>
    </row>
    <row r="91" spans="1:46" s="40" customFormat="1" ht="22.5" customHeight="1">
      <c r="A91" s="90" t="s">
        <v>237</v>
      </c>
      <c r="B91" s="178"/>
      <c r="C91" s="132" t="s">
        <v>347</v>
      </c>
      <c r="D91" s="92" t="s">
        <v>334</v>
      </c>
      <c r="E91" s="169"/>
      <c r="F91" s="56">
        <f aca="true" t="shared" si="20" ref="F91:F97">G91+L91+Q91+V91+AA91+AF91+AK91+AP91</f>
        <v>1240</v>
      </c>
      <c r="G91" s="6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>
        <f>SUM(AL91:AO91)</f>
        <v>496</v>
      </c>
      <c r="AL91" s="43"/>
      <c r="AM91" s="43">
        <v>248</v>
      </c>
      <c r="AN91" s="43">
        <v>248</v>
      </c>
      <c r="AO91" s="43"/>
      <c r="AP91" s="43">
        <f>SUM(AQ91:AT91)</f>
        <v>744</v>
      </c>
      <c r="AQ91" s="43"/>
      <c r="AR91" s="43">
        <v>372</v>
      </c>
      <c r="AS91" s="43">
        <v>372</v>
      </c>
      <c r="AT91" s="57"/>
    </row>
    <row r="92" spans="1:46" s="20" customFormat="1" ht="22.5" customHeight="1">
      <c r="A92" s="90" t="s">
        <v>238</v>
      </c>
      <c r="B92" s="178"/>
      <c r="C92" s="132" t="s">
        <v>242</v>
      </c>
      <c r="D92" s="92" t="s">
        <v>246</v>
      </c>
      <c r="E92" s="169" t="s">
        <v>459</v>
      </c>
      <c r="F92" s="56">
        <f t="shared" si="20"/>
        <v>15</v>
      </c>
      <c r="G92" s="6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>
        <f>SUM(AG92:AJ92)</f>
        <v>15</v>
      </c>
      <c r="AG92" s="43"/>
      <c r="AH92" s="43"/>
      <c r="AI92" s="43"/>
      <c r="AJ92" s="43">
        <v>15</v>
      </c>
      <c r="AK92" s="43"/>
      <c r="AL92" s="43"/>
      <c r="AM92" s="43"/>
      <c r="AN92" s="43"/>
      <c r="AO92" s="43"/>
      <c r="AP92" s="43"/>
      <c r="AQ92" s="43"/>
      <c r="AR92" s="43"/>
      <c r="AS92" s="43"/>
      <c r="AT92" s="57"/>
    </row>
    <row r="93" spans="1:46" s="40" customFormat="1" ht="22.5" customHeight="1">
      <c r="A93" s="90" t="s">
        <v>240</v>
      </c>
      <c r="B93" s="178"/>
      <c r="C93" s="132" t="s">
        <v>348</v>
      </c>
      <c r="D93" s="92" t="s">
        <v>334</v>
      </c>
      <c r="E93" s="169"/>
      <c r="F93" s="56">
        <f t="shared" si="20"/>
        <v>300</v>
      </c>
      <c r="G93" s="6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>
        <f>SUM(AG93:AJ93)</f>
        <v>60</v>
      </c>
      <c r="AG93" s="43"/>
      <c r="AH93" s="43"/>
      <c r="AI93" s="43"/>
      <c r="AJ93" s="43">
        <v>60</v>
      </c>
      <c r="AK93" s="43">
        <f>SUM(AL93:AO93)</f>
        <v>90</v>
      </c>
      <c r="AL93" s="43"/>
      <c r="AM93" s="43">
        <v>45</v>
      </c>
      <c r="AN93" s="43">
        <v>45</v>
      </c>
      <c r="AO93" s="43"/>
      <c r="AP93" s="43">
        <f>SUM(AQ93:AT93)</f>
        <v>150</v>
      </c>
      <c r="AQ93" s="43"/>
      <c r="AR93" s="43">
        <v>75</v>
      </c>
      <c r="AS93" s="43">
        <v>75</v>
      </c>
      <c r="AT93" s="57"/>
    </row>
    <row r="94" spans="1:46" s="40" customFormat="1" ht="33" customHeight="1">
      <c r="A94" s="90" t="s">
        <v>241</v>
      </c>
      <c r="B94" s="178"/>
      <c r="C94" s="132" t="s">
        <v>429</v>
      </c>
      <c r="D94" s="92" t="s">
        <v>246</v>
      </c>
      <c r="E94" s="169" t="s">
        <v>527</v>
      </c>
      <c r="F94" s="56">
        <f t="shared" si="20"/>
        <v>1.5</v>
      </c>
      <c r="G94" s="6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>
        <f>SUM(AG94:AJ94)</f>
        <v>1.5</v>
      </c>
      <c r="AG94" s="43"/>
      <c r="AH94" s="43"/>
      <c r="AI94" s="43">
        <v>1.5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57"/>
    </row>
    <row r="95" spans="1:46" s="40" customFormat="1" ht="33" customHeight="1">
      <c r="A95" s="90" t="s">
        <v>243</v>
      </c>
      <c r="B95" s="178"/>
      <c r="C95" s="132" t="s">
        <v>430</v>
      </c>
      <c r="D95" s="92" t="s">
        <v>523</v>
      </c>
      <c r="E95" s="169"/>
      <c r="F95" s="56">
        <f t="shared" si="20"/>
        <v>65</v>
      </c>
      <c r="G95" s="6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>
        <f>SUM(AQ95:AT95)</f>
        <v>65</v>
      </c>
      <c r="AQ95" s="43"/>
      <c r="AR95" s="43">
        <v>32.5</v>
      </c>
      <c r="AS95" s="43">
        <v>32.5</v>
      </c>
      <c r="AT95" s="57"/>
    </row>
    <row r="96" spans="1:46" s="40" customFormat="1" ht="33" customHeight="1">
      <c r="A96" s="90" t="s">
        <v>244</v>
      </c>
      <c r="B96" s="178"/>
      <c r="C96" s="132" t="s">
        <v>431</v>
      </c>
      <c r="D96" s="92" t="s">
        <v>246</v>
      </c>
      <c r="E96" s="169" t="s">
        <v>527</v>
      </c>
      <c r="F96" s="56">
        <f t="shared" si="20"/>
        <v>1.8</v>
      </c>
      <c r="G96" s="6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>
        <f>SUM(AG96:AJ96)</f>
        <v>1.8</v>
      </c>
      <c r="AG96" s="43"/>
      <c r="AH96" s="43"/>
      <c r="AI96" s="43">
        <v>1.8</v>
      </c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57"/>
    </row>
    <row r="97" spans="1:46" s="20" customFormat="1" ht="33" customHeight="1">
      <c r="A97" s="90" t="s">
        <v>247</v>
      </c>
      <c r="B97" s="178"/>
      <c r="C97" s="132" t="s">
        <v>432</v>
      </c>
      <c r="D97" s="92" t="s">
        <v>523</v>
      </c>
      <c r="E97" s="169"/>
      <c r="F97" s="56">
        <f t="shared" si="20"/>
        <v>65</v>
      </c>
      <c r="G97" s="6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f>SUM(AQ97:AT97)</f>
        <v>65</v>
      </c>
      <c r="AQ97" s="43"/>
      <c r="AR97" s="43">
        <v>32.5</v>
      </c>
      <c r="AS97" s="43">
        <v>32.5</v>
      </c>
      <c r="AT97" s="57"/>
    </row>
    <row r="98" spans="1:46" s="20" customFormat="1" ht="33" customHeight="1">
      <c r="A98" s="90" t="s">
        <v>533</v>
      </c>
      <c r="B98" s="178"/>
      <c r="C98" s="132" t="s">
        <v>644</v>
      </c>
      <c r="D98" s="92" t="s">
        <v>249</v>
      </c>
      <c r="E98" s="46" t="s">
        <v>538</v>
      </c>
      <c r="F98" s="56">
        <f>G98+L98+Q98+V98+AA98+AF98+AK98+AP98</f>
        <v>5</v>
      </c>
      <c r="G98" s="6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>
        <f>SUM(AL98:AO98)</f>
        <v>5</v>
      </c>
      <c r="AL98" s="43"/>
      <c r="AM98" s="43"/>
      <c r="AN98" s="43">
        <v>5</v>
      </c>
      <c r="AO98" s="43"/>
      <c r="AP98" s="43"/>
      <c r="AQ98" s="43"/>
      <c r="AR98" s="43"/>
      <c r="AS98" s="43"/>
      <c r="AT98" s="57"/>
    </row>
    <row r="99" spans="1:46" s="20" customFormat="1" ht="43.5" customHeight="1">
      <c r="A99" s="90" t="s">
        <v>248</v>
      </c>
      <c r="B99" s="178"/>
      <c r="C99" s="132" t="s">
        <v>593</v>
      </c>
      <c r="D99" s="92" t="s">
        <v>246</v>
      </c>
      <c r="E99" s="46" t="s">
        <v>534</v>
      </c>
      <c r="F99" s="56">
        <f>G99+L99+Q99+V99+AA99+AF99+AK99+AP99</f>
        <v>5</v>
      </c>
      <c r="G99" s="6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>
        <f>SUM(AG99:AJ99)</f>
        <v>5</v>
      </c>
      <c r="AG99" s="43"/>
      <c r="AH99" s="43"/>
      <c r="AI99" s="43">
        <v>5</v>
      </c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57"/>
    </row>
    <row r="100" spans="1:46" s="20" customFormat="1" ht="66.75" customHeight="1">
      <c r="A100" s="90" t="s">
        <v>536</v>
      </c>
      <c r="B100" s="178"/>
      <c r="C100" s="132" t="s">
        <v>535</v>
      </c>
      <c r="D100" s="92" t="s">
        <v>246</v>
      </c>
      <c r="E100" s="46" t="s">
        <v>537</v>
      </c>
      <c r="F100" s="56">
        <f>G100+L100+Q100+V100+AA100+AF100+AK100+AP100</f>
        <v>1.6</v>
      </c>
      <c r="G100" s="6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3"/>
      <c r="V100" s="43"/>
      <c r="W100" s="43"/>
      <c r="X100" s="43"/>
      <c r="Y100" s="43"/>
      <c r="Z100" s="43"/>
      <c r="AA100" s="43">
        <f>SUM(AB100:AE100)</f>
        <v>0.6</v>
      </c>
      <c r="AB100" s="43"/>
      <c r="AC100" s="43"/>
      <c r="AD100" s="43"/>
      <c r="AE100" s="43">
        <v>0.6</v>
      </c>
      <c r="AF100" s="43">
        <f>SUM(AG100:AJ100)</f>
        <v>1</v>
      </c>
      <c r="AG100" s="43"/>
      <c r="AH100" s="43"/>
      <c r="AI100" s="43">
        <v>1</v>
      </c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57"/>
    </row>
    <row r="101" spans="1:46" s="20" customFormat="1" ht="11.25">
      <c r="A101" s="47" t="s">
        <v>39</v>
      </c>
      <c r="B101" s="177" t="s">
        <v>199</v>
      </c>
      <c r="C101" s="177"/>
      <c r="D101" s="177"/>
      <c r="E101" s="177"/>
      <c r="F101" s="53">
        <f aca="true" t="shared" si="21" ref="F101:AO101">F102+F119+F158+F174+F176+F190+F197</f>
        <v>2580.05849835199</v>
      </c>
      <c r="G101" s="53">
        <f t="shared" si="21"/>
        <v>218</v>
      </c>
      <c r="H101" s="53">
        <f t="shared" si="21"/>
        <v>0</v>
      </c>
      <c r="I101" s="53">
        <f t="shared" si="21"/>
        <v>50.7</v>
      </c>
      <c r="J101" s="53">
        <f t="shared" si="21"/>
        <v>59.2</v>
      </c>
      <c r="K101" s="53">
        <f t="shared" si="21"/>
        <v>108.1</v>
      </c>
      <c r="L101" s="53">
        <f t="shared" si="21"/>
        <v>109.70828</v>
      </c>
      <c r="M101" s="53">
        <f t="shared" si="21"/>
        <v>0</v>
      </c>
      <c r="N101" s="53">
        <f t="shared" si="21"/>
        <v>5.5363999999999995</v>
      </c>
      <c r="O101" s="53">
        <f t="shared" si="21"/>
        <v>26.147319999999997</v>
      </c>
      <c r="P101" s="53">
        <f t="shared" si="21"/>
        <v>78.02456000000001</v>
      </c>
      <c r="Q101" s="53">
        <f t="shared" si="21"/>
        <v>443.74669800000004</v>
      </c>
      <c r="R101" s="53">
        <f t="shared" si="21"/>
        <v>32.9</v>
      </c>
      <c r="S101" s="53">
        <f t="shared" si="21"/>
        <v>172.4</v>
      </c>
      <c r="T101" s="53">
        <f t="shared" si="21"/>
        <v>171.657</v>
      </c>
      <c r="U101" s="53">
        <f t="shared" si="21"/>
        <v>66.789698</v>
      </c>
      <c r="V101" s="53">
        <f t="shared" si="21"/>
        <v>637.692798</v>
      </c>
      <c r="W101" s="53">
        <f t="shared" si="21"/>
        <v>29.744999999999997</v>
      </c>
      <c r="X101" s="53">
        <f t="shared" si="21"/>
        <v>135.4999</v>
      </c>
      <c r="Y101" s="53">
        <f t="shared" si="21"/>
        <v>189.544898</v>
      </c>
      <c r="Z101" s="53">
        <f t="shared" si="21"/>
        <v>292.45000000000005</v>
      </c>
      <c r="AA101" s="53">
        <f t="shared" si="21"/>
        <v>570.4160541</v>
      </c>
      <c r="AB101" s="53">
        <f t="shared" si="21"/>
        <v>0</v>
      </c>
      <c r="AC101" s="53">
        <f t="shared" si="21"/>
        <v>97.6022</v>
      </c>
      <c r="AD101" s="53">
        <f t="shared" si="21"/>
        <v>106.814</v>
      </c>
      <c r="AE101" s="53">
        <f t="shared" si="21"/>
        <v>365.9998541</v>
      </c>
      <c r="AF101" s="53">
        <f t="shared" si="21"/>
        <v>301.54426825199033</v>
      </c>
      <c r="AG101" s="53">
        <f t="shared" si="21"/>
        <v>0</v>
      </c>
      <c r="AH101" s="53">
        <f t="shared" si="21"/>
        <v>46</v>
      </c>
      <c r="AI101" s="53">
        <f t="shared" si="21"/>
        <v>77.77000000000001</v>
      </c>
      <c r="AJ101" s="53">
        <f t="shared" si="21"/>
        <v>177.77426825199032</v>
      </c>
      <c r="AK101" s="53">
        <f t="shared" si="21"/>
        <v>160.0719</v>
      </c>
      <c r="AL101" s="53">
        <f t="shared" si="21"/>
        <v>0</v>
      </c>
      <c r="AM101" s="53">
        <f t="shared" si="21"/>
        <v>34.8</v>
      </c>
      <c r="AN101" s="53">
        <f t="shared" si="21"/>
        <v>70.4129</v>
      </c>
      <c r="AO101" s="53">
        <f t="shared" si="21"/>
        <v>54.858999999999995</v>
      </c>
      <c r="AP101" s="53">
        <f>AP102+AP119+AP158+AP174+AP176+AP190+AP197</f>
        <v>138.8785</v>
      </c>
      <c r="AQ101" s="53">
        <f>AQ102+AQ119+AQ158+AQ174+AQ176+AQ190+AQ197</f>
        <v>0</v>
      </c>
      <c r="AR101" s="53">
        <f>AR102+AR119+AR158+AR174+AR176+AR190+AR197</f>
        <v>0</v>
      </c>
      <c r="AS101" s="53">
        <f>AS102+AS119+AS158+AS174+AS176+AS190+AS197</f>
        <v>93.1485</v>
      </c>
      <c r="AT101" s="152">
        <f>AT102+AT119+AT158+AT174+AT176+AT190+AT197</f>
        <v>45.730000000000004</v>
      </c>
    </row>
    <row r="102" spans="1:46" s="20" customFormat="1" ht="11.25">
      <c r="A102" s="47" t="s">
        <v>40</v>
      </c>
      <c r="B102" s="177" t="s">
        <v>76</v>
      </c>
      <c r="C102" s="177"/>
      <c r="D102" s="177"/>
      <c r="E102" s="177"/>
      <c r="F102" s="69">
        <f aca="true" t="shared" si="22" ref="F102:AO102">SUM(F103:F118)</f>
        <v>1107.5437</v>
      </c>
      <c r="G102" s="69">
        <f t="shared" si="22"/>
        <v>44.6</v>
      </c>
      <c r="H102" s="69">
        <f t="shared" si="22"/>
        <v>0</v>
      </c>
      <c r="I102" s="69">
        <f t="shared" si="22"/>
        <v>20.8</v>
      </c>
      <c r="J102" s="69">
        <f t="shared" si="22"/>
        <v>23.8</v>
      </c>
      <c r="K102" s="69">
        <f t="shared" si="22"/>
        <v>0</v>
      </c>
      <c r="L102" s="69">
        <f t="shared" si="22"/>
        <v>39.4172</v>
      </c>
      <c r="M102" s="69">
        <f t="shared" si="22"/>
        <v>0</v>
      </c>
      <c r="N102" s="69">
        <f t="shared" si="22"/>
        <v>0</v>
      </c>
      <c r="O102" s="69">
        <f t="shared" si="22"/>
        <v>3.85264</v>
      </c>
      <c r="P102" s="69">
        <f t="shared" si="22"/>
        <v>35.56456</v>
      </c>
      <c r="Q102" s="69">
        <f t="shared" si="22"/>
        <v>258.2543</v>
      </c>
      <c r="R102" s="69">
        <f t="shared" si="22"/>
        <v>0</v>
      </c>
      <c r="S102" s="69">
        <f t="shared" si="22"/>
        <v>121</v>
      </c>
      <c r="T102" s="69">
        <f t="shared" si="22"/>
        <v>121</v>
      </c>
      <c r="U102" s="69">
        <f t="shared" si="22"/>
        <v>16.2543</v>
      </c>
      <c r="V102" s="69">
        <f t="shared" si="22"/>
        <v>300.0779</v>
      </c>
      <c r="W102" s="69">
        <f t="shared" si="22"/>
        <v>0</v>
      </c>
      <c r="X102" s="69">
        <f t="shared" si="22"/>
        <v>93.4479</v>
      </c>
      <c r="Y102" s="69">
        <f t="shared" si="22"/>
        <v>144.2</v>
      </c>
      <c r="Z102" s="69">
        <f t="shared" si="22"/>
        <v>62.43</v>
      </c>
      <c r="AA102" s="69">
        <f t="shared" si="22"/>
        <v>186.03719999999998</v>
      </c>
      <c r="AB102" s="69">
        <f t="shared" si="22"/>
        <v>0</v>
      </c>
      <c r="AC102" s="69">
        <f t="shared" si="22"/>
        <v>97.6022</v>
      </c>
      <c r="AD102" s="69">
        <f t="shared" si="22"/>
        <v>67.75999999999999</v>
      </c>
      <c r="AE102" s="69">
        <f t="shared" si="22"/>
        <v>20.675</v>
      </c>
      <c r="AF102" s="69">
        <f t="shared" si="22"/>
        <v>126.22900000000001</v>
      </c>
      <c r="AG102" s="69">
        <f t="shared" si="22"/>
        <v>0</v>
      </c>
      <c r="AH102" s="69">
        <f t="shared" si="22"/>
        <v>46</v>
      </c>
      <c r="AI102" s="69">
        <f t="shared" si="22"/>
        <v>21.4</v>
      </c>
      <c r="AJ102" s="69">
        <f t="shared" si="22"/>
        <v>58.829</v>
      </c>
      <c r="AK102" s="69">
        <f t="shared" si="22"/>
        <v>96.961</v>
      </c>
      <c r="AL102" s="69">
        <f t="shared" si="22"/>
        <v>0</v>
      </c>
      <c r="AM102" s="69">
        <f t="shared" si="22"/>
        <v>34.8</v>
      </c>
      <c r="AN102" s="69">
        <f t="shared" si="22"/>
        <v>32.4</v>
      </c>
      <c r="AO102" s="69">
        <f t="shared" si="22"/>
        <v>29.760999999999996</v>
      </c>
      <c r="AP102" s="69">
        <f>SUM(AP103:AP118)</f>
        <v>55.9671</v>
      </c>
      <c r="AQ102" s="69">
        <f>SUM(AQ103:AQ118)</f>
        <v>0</v>
      </c>
      <c r="AR102" s="69">
        <f>SUM(AR103:AR118)</f>
        <v>0</v>
      </c>
      <c r="AS102" s="69">
        <f>SUM(AS103:AS118)</f>
        <v>50.2671</v>
      </c>
      <c r="AT102" s="153">
        <f>SUM(AT103:AT118)</f>
        <v>5.7</v>
      </c>
    </row>
    <row r="103" spans="1:46" s="20" customFormat="1" ht="76.5" customHeight="1">
      <c r="A103" s="95" t="s">
        <v>41</v>
      </c>
      <c r="B103" s="204" t="s">
        <v>626</v>
      </c>
      <c r="C103" s="134" t="s">
        <v>380</v>
      </c>
      <c r="D103" s="94" t="s">
        <v>168</v>
      </c>
      <c r="E103" s="45" t="s">
        <v>478</v>
      </c>
      <c r="F103" s="56">
        <f>G103+L103+Q103+V103+AA103+AF103+AK103+AP103</f>
        <v>68.35455999999999</v>
      </c>
      <c r="G103" s="44"/>
      <c r="H103" s="44"/>
      <c r="I103" s="44"/>
      <c r="J103" s="44"/>
      <c r="K103" s="44"/>
      <c r="L103" s="66">
        <f>SUM(M103:P103)</f>
        <v>6.65456</v>
      </c>
      <c r="M103" s="44"/>
      <c r="N103" s="44"/>
      <c r="O103" s="44"/>
      <c r="P103" s="43">
        <v>6.65456</v>
      </c>
      <c r="Q103" s="64">
        <f>SUM(R103:U103)</f>
        <v>12.3</v>
      </c>
      <c r="R103" s="44"/>
      <c r="S103" s="44">
        <v>0</v>
      </c>
      <c r="T103" s="44"/>
      <c r="U103" s="43">
        <v>12.3</v>
      </c>
      <c r="V103" s="64">
        <f>SUM(W103:Z103)</f>
        <v>49.4</v>
      </c>
      <c r="W103" s="44"/>
      <c r="X103" s="44"/>
      <c r="Y103" s="44"/>
      <c r="Z103" s="46">
        <v>49.4</v>
      </c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70"/>
    </row>
    <row r="104" spans="1:46" s="20" customFormat="1" ht="33" customHeight="1">
      <c r="A104" s="50" t="s">
        <v>42</v>
      </c>
      <c r="B104" s="204"/>
      <c r="C104" s="134" t="s">
        <v>250</v>
      </c>
      <c r="D104" s="94" t="s">
        <v>182</v>
      </c>
      <c r="E104" s="169" t="s">
        <v>506</v>
      </c>
      <c r="F104" s="56">
        <f>G104+L104+Q104+V104+AA104+AF104+AK104+AP104</f>
        <v>1</v>
      </c>
      <c r="G104" s="44"/>
      <c r="H104" s="44"/>
      <c r="I104" s="44"/>
      <c r="J104" s="44"/>
      <c r="K104" s="44"/>
      <c r="L104" s="66"/>
      <c r="M104" s="44"/>
      <c r="N104" s="44"/>
      <c r="O104" s="44"/>
      <c r="P104" s="43"/>
      <c r="Q104" s="64"/>
      <c r="R104" s="44"/>
      <c r="S104" s="44"/>
      <c r="T104" s="44"/>
      <c r="U104" s="43"/>
      <c r="V104" s="44"/>
      <c r="W104" s="44"/>
      <c r="X104" s="44"/>
      <c r="Y104" s="44"/>
      <c r="Z104" s="46"/>
      <c r="AA104" s="44"/>
      <c r="AB104" s="44"/>
      <c r="AC104" s="44"/>
      <c r="AD104" s="44"/>
      <c r="AE104" s="44"/>
      <c r="AF104" s="64">
        <f>SUM(AG104:AJ104)</f>
        <v>0</v>
      </c>
      <c r="AG104" s="44"/>
      <c r="AH104" s="44"/>
      <c r="AI104" s="44"/>
      <c r="AJ104" s="43"/>
      <c r="AK104" s="44">
        <f>AL104+AM104+AN104+AO104</f>
        <v>0.5</v>
      </c>
      <c r="AL104" s="44"/>
      <c r="AM104" s="44"/>
      <c r="AN104" s="44"/>
      <c r="AO104" s="44">
        <v>0.5</v>
      </c>
      <c r="AP104" s="44">
        <f>AQ104+AR104+AS104+AT104</f>
        <v>0.5</v>
      </c>
      <c r="AQ104" s="44"/>
      <c r="AR104" s="44"/>
      <c r="AS104" s="44"/>
      <c r="AT104" s="70">
        <v>0.5</v>
      </c>
    </row>
    <row r="105" spans="1:46" s="20" customFormat="1" ht="33" customHeight="1">
      <c r="A105" s="95" t="s">
        <v>43</v>
      </c>
      <c r="B105" s="204"/>
      <c r="C105" s="134" t="s">
        <v>251</v>
      </c>
      <c r="D105" s="94" t="s">
        <v>182</v>
      </c>
      <c r="E105" s="169"/>
      <c r="F105" s="56">
        <f>G105+L105+Q105+V105+AA105+AF105+AK105+AP105</f>
        <v>49.7671</v>
      </c>
      <c r="G105" s="44"/>
      <c r="H105" s="44"/>
      <c r="I105" s="44"/>
      <c r="J105" s="44"/>
      <c r="K105" s="44"/>
      <c r="L105" s="66"/>
      <c r="M105" s="44"/>
      <c r="N105" s="44"/>
      <c r="O105" s="44"/>
      <c r="P105" s="43"/>
      <c r="Q105" s="64"/>
      <c r="R105" s="44"/>
      <c r="S105" s="44"/>
      <c r="T105" s="44"/>
      <c r="U105" s="43"/>
      <c r="V105" s="44"/>
      <c r="W105" s="44"/>
      <c r="X105" s="44"/>
      <c r="Y105" s="44"/>
      <c r="Z105" s="46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64">
        <f>SUM(AL105:AO105)</f>
        <v>17</v>
      </c>
      <c r="AL105" s="44"/>
      <c r="AM105" s="44"/>
      <c r="AN105" s="44"/>
      <c r="AO105" s="43">
        <v>17</v>
      </c>
      <c r="AP105" s="64">
        <f>SUM(AQ105:AT105)</f>
        <v>32.7671</v>
      </c>
      <c r="AQ105" s="44"/>
      <c r="AR105" s="44"/>
      <c r="AS105" s="44">
        <v>32.7671</v>
      </c>
      <c r="AT105" s="70"/>
    </row>
    <row r="106" spans="1:46" s="20" customFormat="1" ht="183" customHeight="1">
      <c r="A106" s="95" t="s">
        <v>44</v>
      </c>
      <c r="B106" s="204"/>
      <c r="C106" s="134" t="s">
        <v>638</v>
      </c>
      <c r="D106" s="92" t="s">
        <v>507</v>
      </c>
      <c r="E106" s="71"/>
      <c r="F106" s="56">
        <f aca="true" t="shared" si="23" ref="F106:F161">G106+L106+Q106+V106+AA106+AF106+AK106+AP106</f>
        <v>70.4843</v>
      </c>
      <c r="G106" s="66"/>
      <c r="H106" s="44"/>
      <c r="I106" s="44"/>
      <c r="J106" s="44"/>
      <c r="K106" s="44"/>
      <c r="L106" s="66">
        <f>SUM(M106:P106)</f>
        <v>1.02</v>
      </c>
      <c r="M106" s="44"/>
      <c r="N106" s="44"/>
      <c r="O106" s="44"/>
      <c r="P106" s="43">
        <v>1.02</v>
      </c>
      <c r="Q106" s="66">
        <f>SUM(R106:U106)</f>
        <v>1.0343</v>
      </c>
      <c r="R106" s="44"/>
      <c r="S106" s="44"/>
      <c r="T106" s="44"/>
      <c r="U106" s="52">
        <v>1.0343</v>
      </c>
      <c r="V106" s="44"/>
      <c r="W106" s="44"/>
      <c r="X106" s="44"/>
      <c r="Y106" s="44"/>
      <c r="Z106" s="44"/>
      <c r="AA106" s="44">
        <f>AB106+AC106+AD106+AE106</f>
        <v>15.01</v>
      </c>
      <c r="AB106" s="44"/>
      <c r="AC106" s="44"/>
      <c r="AD106" s="44"/>
      <c r="AE106" s="44">
        <f>9+6.01</f>
        <v>15.01</v>
      </c>
      <c r="AF106" s="44">
        <f>AG106+AH106+AI106+AJ106</f>
        <v>53.42</v>
      </c>
      <c r="AG106" s="44"/>
      <c r="AH106" s="44"/>
      <c r="AI106" s="44"/>
      <c r="AJ106" s="44">
        <f>28.32+25.1</f>
        <v>53.42</v>
      </c>
      <c r="AK106" s="44"/>
      <c r="AL106" s="44"/>
      <c r="AM106" s="44"/>
      <c r="AN106" s="44"/>
      <c r="AO106" s="44"/>
      <c r="AP106" s="44"/>
      <c r="AQ106" s="44"/>
      <c r="AR106" s="44"/>
      <c r="AS106" s="44"/>
      <c r="AT106" s="70"/>
    </row>
    <row r="107" spans="1:46" s="20" customFormat="1" ht="33" customHeight="1">
      <c r="A107" s="95" t="s">
        <v>78</v>
      </c>
      <c r="B107" s="204" t="s">
        <v>626</v>
      </c>
      <c r="C107" s="135" t="s">
        <v>388</v>
      </c>
      <c r="D107" s="92" t="s">
        <v>164</v>
      </c>
      <c r="E107" s="46"/>
      <c r="F107" s="56">
        <f>G107+L107+Q107+V107+AA107+AF107+AK107+AP107</f>
        <v>99.39999999999999</v>
      </c>
      <c r="G107" s="44"/>
      <c r="H107" s="44"/>
      <c r="I107" s="44"/>
      <c r="J107" s="44"/>
      <c r="K107" s="44"/>
      <c r="L107" s="66"/>
      <c r="M107" s="44"/>
      <c r="N107" s="44"/>
      <c r="O107" s="44"/>
      <c r="P107" s="44"/>
      <c r="Q107" s="66"/>
      <c r="R107" s="44"/>
      <c r="S107" s="44"/>
      <c r="T107" s="44"/>
      <c r="U107" s="44"/>
      <c r="V107" s="66"/>
      <c r="W107" s="44"/>
      <c r="X107" s="44"/>
      <c r="Y107" s="44"/>
      <c r="Z107" s="44"/>
      <c r="AA107" s="44"/>
      <c r="AB107" s="44"/>
      <c r="AC107" s="44"/>
      <c r="AD107" s="44"/>
      <c r="AE107" s="44"/>
      <c r="AF107" s="44">
        <f>SUM(AG107:AJ107)</f>
        <v>49.699999999999996</v>
      </c>
      <c r="AG107" s="44"/>
      <c r="AH107" s="44">
        <v>34.8</v>
      </c>
      <c r="AI107" s="44">
        <v>14.9</v>
      </c>
      <c r="AJ107" s="44"/>
      <c r="AK107" s="44">
        <f>SUM(AL107:AO107)</f>
        <v>49.699999999999996</v>
      </c>
      <c r="AL107" s="44"/>
      <c r="AM107" s="44">
        <v>34.8</v>
      </c>
      <c r="AN107" s="44">
        <v>14.9</v>
      </c>
      <c r="AO107" s="44"/>
      <c r="AP107" s="44"/>
      <c r="AQ107" s="44"/>
      <c r="AR107" s="44"/>
      <c r="AS107" s="44"/>
      <c r="AT107" s="70"/>
    </row>
    <row r="108" spans="1:46" s="20" customFormat="1" ht="22.5" customHeight="1">
      <c r="A108" s="96" t="s">
        <v>79</v>
      </c>
      <c r="B108" s="204"/>
      <c r="C108" s="135" t="s">
        <v>389</v>
      </c>
      <c r="D108" s="92" t="s">
        <v>170</v>
      </c>
      <c r="E108" s="46"/>
      <c r="F108" s="56">
        <f>G108+L108+Q108+V108+AA108+AF108+AK108+AP108</f>
        <v>17.655</v>
      </c>
      <c r="G108" s="44"/>
      <c r="H108" s="44"/>
      <c r="I108" s="44"/>
      <c r="J108" s="44"/>
      <c r="K108" s="44"/>
      <c r="L108" s="66">
        <f>SUM(M108:P108)</f>
        <v>4.5</v>
      </c>
      <c r="M108" s="44"/>
      <c r="N108" s="44"/>
      <c r="O108" s="44"/>
      <c r="P108" s="43">
        <v>4.5</v>
      </c>
      <c r="Q108" s="66">
        <f>SUM(R108:U108)</f>
        <v>1.66</v>
      </c>
      <c r="R108" s="44"/>
      <c r="S108" s="44"/>
      <c r="T108" s="44"/>
      <c r="U108" s="68">
        <v>1.66</v>
      </c>
      <c r="V108" s="44">
        <f>SUM(W108:Z108)</f>
        <v>1.03</v>
      </c>
      <c r="W108" s="44"/>
      <c r="X108" s="44"/>
      <c r="Y108" s="44"/>
      <c r="Z108" s="44">
        <v>1.03</v>
      </c>
      <c r="AA108" s="44">
        <f>SUM(AB108:AE108)</f>
        <v>2.465</v>
      </c>
      <c r="AB108" s="44"/>
      <c r="AC108" s="44"/>
      <c r="AD108" s="44"/>
      <c r="AE108" s="44">
        <v>2.465</v>
      </c>
      <c r="AF108" s="44">
        <f>SUM(AG108:AJ108)</f>
        <v>0.9</v>
      </c>
      <c r="AG108" s="44"/>
      <c r="AH108" s="44"/>
      <c r="AI108" s="44"/>
      <c r="AJ108" s="44">
        <v>0.9</v>
      </c>
      <c r="AK108" s="44">
        <f>SUM(AL108:AO108)</f>
        <v>2.9</v>
      </c>
      <c r="AL108" s="44"/>
      <c r="AM108" s="44"/>
      <c r="AN108" s="44"/>
      <c r="AO108" s="44">
        <v>2.9</v>
      </c>
      <c r="AP108" s="44">
        <f>SUM(AQ108:AT108)</f>
        <v>4.2</v>
      </c>
      <c r="AQ108" s="44"/>
      <c r="AR108" s="44"/>
      <c r="AS108" s="44"/>
      <c r="AT108" s="70">
        <v>4.2</v>
      </c>
    </row>
    <row r="109" spans="1:46" s="20" customFormat="1" ht="66" customHeight="1">
      <c r="A109" s="96" t="s">
        <v>121</v>
      </c>
      <c r="B109" s="204"/>
      <c r="C109" s="134" t="s">
        <v>639</v>
      </c>
      <c r="D109" s="94" t="s">
        <v>161</v>
      </c>
      <c r="E109" s="93"/>
      <c r="F109" s="56">
        <f t="shared" si="23"/>
        <v>44.33264</v>
      </c>
      <c r="G109" s="71">
        <f>SUM(H109:K109)</f>
        <v>41.6</v>
      </c>
      <c r="H109" s="44"/>
      <c r="I109" s="44">
        <v>20.8</v>
      </c>
      <c r="J109" s="44">
        <v>20.8</v>
      </c>
      <c r="K109" s="44"/>
      <c r="L109" s="44">
        <f>SUM(M109:P109)</f>
        <v>2.73264</v>
      </c>
      <c r="M109" s="44"/>
      <c r="N109" s="44"/>
      <c r="O109" s="44">
        <v>2.73264</v>
      </c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70"/>
    </row>
    <row r="110" spans="1:46" s="20" customFormat="1" ht="66.75" customHeight="1">
      <c r="A110" s="90" t="s">
        <v>122</v>
      </c>
      <c r="B110" s="204"/>
      <c r="C110" s="134" t="s">
        <v>594</v>
      </c>
      <c r="D110" s="94" t="s">
        <v>169</v>
      </c>
      <c r="E110" s="93" t="s">
        <v>191</v>
      </c>
      <c r="F110" s="56">
        <f t="shared" si="23"/>
        <v>665.1701</v>
      </c>
      <c r="G110" s="44"/>
      <c r="H110" s="44"/>
      <c r="I110" s="44"/>
      <c r="J110" s="44"/>
      <c r="K110" s="66"/>
      <c r="L110" s="66">
        <f>SUM(M110:P110)</f>
        <v>21</v>
      </c>
      <c r="M110" s="44"/>
      <c r="N110" s="44"/>
      <c r="O110" s="44"/>
      <c r="P110" s="46">
        <v>21</v>
      </c>
      <c r="Q110" s="66">
        <f>SUM(R110:U110)</f>
        <v>243.26</v>
      </c>
      <c r="R110" s="44"/>
      <c r="S110" s="43">
        <v>121</v>
      </c>
      <c r="T110" s="43">
        <v>121</v>
      </c>
      <c r="U110" s="68">
        <v>1.26</v>
      </c>
      <c r="V110" s="66">
        <f>SUM(W110:Z110)</f>
        <v>245.4479</v>
      </c>
      <c r="W110" s="44"/>
      <c r="X110" s="44">
        <v>93.4479</v>
      </c>
      <c r="Y110" s="44">
        <v>140</v>
      </c>
      <c r="Z110" s="44">
        <v>12</v>
      </c>
      <c r="AA110" s="66">
        <f>SUM(AB110:AE110)</f>
        <v>155.4622</v>
      </c>
      <c r="AB110" s="44"/>
      <c r="AC110" s="44">
        <v>97.6022</v>
      </c>
      <c r="AD110" s="44">
        <v>57.86</v>
      </c>
      <c r="AE110" s="44"/>
      <c r="AF110" s="66"/>
      <c r="AG110" s="44"/>
      <c r="AH110" s="44"/>
      <c r="AI110" s="44"/>
      <c r="AJ110" s="44"/>
      <c r="AK110" s="66"/>
      <c r="AL110" s="44"/>
      <c r="AM110" s="44"/>
      <c r="AN110" s="44"/>
      <c r="AO110" s="44"/>
      <c r="AP110" s="66"/>
      <c r="AQ110" s="44"/>
      <c r="AR110" s="44"/>
      <c r="AS110" s="44"/>
      <c r="AT110" s="70"/>
    </row>
    <row r="111" spans="1:46" s="20" customFormat="1" ht="171.75" customHeight="1">
      <c r="A111" s="90" t="s">
        <v>123</v>
      </c>
      <c r="B111" s="204"/>
      <c r="C111" s="134" t="s">
        <v>645</v>
      </c>
      <c r="D111" s="92" t="s">
        <v>171</v>
      </c>
      <c r="E111" s="71"/>
      <c r="F111" s="56">
        <f>G111+L111+Q111+V111+AA111+AF111+AK111+AP111</f>
        <v>4.59</v>
      </c>
      <c r="G111" s="66"/>
      <c r="H111" s="44"/>
      <c r="I111" s="44"/>
      <c r="J111" s="44"/>
      <c r="K111" s="44"/>
      <c r="L111" s="66">
        <f>SUM(M111:P111)</f>
        <v>2.39</v>
      </c>
      <c r="M111" s="44"/>
      <c r="N111" s="44"/>
      <c r="O111" s="44"/>
      <c r="P111" s="43">
        <v>2.39</v>
      </c>
      <c r="Q111" s="66"/>
      <c r="R111" s="44"/>
      <c r="S111" s="44"/>
      <c r="T111" s="44"/>
      <c r="U111" s="44"/>
      <c r="V111" s="44"/>
      <c r="W111" s="44"/>
      <c r="X111" s="44"/>
      <c r="Y111" s="44"/>
      <c r="Z111" s="44"/>
      <c r="AA111" s="44">
        <f>AB111+AC111+AD111+AE111</f>
        <v>2.2</v>
      </c>
      <c r="AB111" s="44"/>
      <c r="AC111" s="44"/>
      <c r="AD111" s="44"/>
      <c r="AE111" s="44">
        <v>2.2</v>
      </c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70"/>
    </row>
    <row r="112" spans="1:46" s="20" customFormat="1" ht="33" customHeight="1">
      <c r="A112" s="90" t="s">
        <v>124</v>
      </c>
      <c r="B112" s="204"/>
      <c r="C112" s="135" t="s">
        <v>77</v>
      </c>
      <c r="D112" s="92" t="s">
        <v>172</v>
      </c>
      <c r="E112" s="46"/>
      <c r="F112" s="56">
        <f t="shared" si="23"/>
        <v>26.12</v>
      </c>
      <c r="G112" s="66">
        <f>SUM(H112:K112)</f>
        <v>3</v>
      </c>
      <c r="H112" s="44"/>
      <c r="I112" s="44"/>
      <c r="J112" s="44">
        <v>3</v>
      </c>
      <c r="K112" s="44"/>
      <c r="L112" s="66">
        <f>SUM(M112:P112)</f>
        <v>1.12</v>
      </c>
      <c r="M112" s="44"/>
      <c r="N112" s="44"/>
      <c r="O112" s="44">
        <v>1.12</v>
      </c>
      <c r="P112" s="44"/>
      <c r="Q112" s="44"/>
      <c r="R112" s="44"/>
      <c r="S112" s="44"/>
      <c r="T112" s="44"/>
      <c r="U112" s="44"/>
      <c r="V112" s="44">
        <f>SUM(W112:Z112)</f>
        <v>4.2</v>
      </c>
      <c r="W112" s="44"/>
      <c r="X112" s="44"/>
      <c r="Y112" s="44">
        <v>4.2</v>
      </c>
      <c r="Z112" s="44"/>
      <c r="AA112" s="44">
        <f>SUM(AB112:AE112)</f>
        <v>8.3</v>
      </c>
      <c r="AB112" s="44"/>
      <c r="AC112" s="44"/>
      <c r="AD112" s="44">
        <v>7.3</v>
      </c>
      <c r="AE112" s="44">
        <v>1</v>
      </c>
      <c r="AF112" s="44">
        <f>SUM(AG112:AJ112)</f>
        <v>7.5</v>
      </c>
      <c r="AG112" s="44"/>
      <c r="AH112" s="44"/>
      <c r="AI112" s="44">
        <v>6.5</v>
      </c>
      <c r="AJ112" s="44">
        <v>1</v>
      </c>
      <c r="AK112" s="44">
        <f>SUM(AL112:AO112)</f>
        <v>1</v>
      </c>
      <c r="AL112" s="44"/>
      <c r="AM112" s="44"/>
      <c r="AN112" s="44"/>
      <c r="AO112" s="44">
        <v>1</v>
      </c>
      <c r="AP112" s="44">
        <f>SUM(AQ112:AT112)</f>
        <v>1</v>
      </c>
      <c r="AQ112" s="44"/>
      <c r="AR112" s="44"/>
      <c r="AS112" s="44"/>
      <c r="AT112" s="70">
        <v>1</v>
      </c>
    </row>
    <row r="113" spans="1:46" s="20" customFormat="1" ht="24" customHeight="1">
      <c r="A113" s="90" t="s">
        <v>125</v>
      </c>
      <c r="B113" s="204"/>
      <c r="C113" s="135" t="s">
        <v>397</v>
      </c>
      <c r="D113" s="92" t="s">
        <v>246</v>
      </c>
      <c r="E113" s="169" t="s">
        <v>571</v>
      </c>
      <c r="F113" s="56">
        <f t="shared" si="23"/>
        <v>3.509</v>
      </c>
      <c r="G113" s="66"/>
      <c r="H113" s="44"/>
      <c r="I113" s="44"/>
      <c r="J113" s="44"/>
      <c r="K113" s="44"/>
      <c r="L113" s="66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>
        <f>SUM(AG113:AJ113)</f>
        <v>3.509</v>
      </c>
      <c r="AG113" s="44"/>
      <c r="AH113" s="44"/>
      <c r="AI113" s="44"/>
      <c r="AJ113" s="44">
        <v>3.509</v>
      </c>
      <c r="AK113" s="44"/>
      <c r="AL113" s="44"/>
      <c r="AM113" s="44"/>
      <c r="AN113" s="44"/>
      <c r="AO113" s="44"/>
      <c r="AP113" s="44"/>
      <c r="AQ113" s="44"/>
      <c r="AR113" s="44"/>
      <c r="AS113" s="44"/>
      <c r="AT113" s="70"/>
    </row>
    <row r="114" spans="1:46" s="20" customFormat="1" ht="22.5">
      <c r="A114" s="90" t="s">
        <v>322</v>
      </c>
      <c r="B114" s="204"/>
      <c r="C114" s="135" t="s">
        <v>396</v>
      </c>
      <c r="D114" s="92" t="s">
        <v>249</v>
      </c>
      <c r="E114" s="169"/>
      <c r="F114" s="56">
        <f t="shared" si="23"/>
        <v>17.5</v>
      </c>
      <c r="G114" s="66"/>
      <c r="H114" s="44"/>
      <c r="I114" s="44"/>
      <c r="J114" s="44"/>
      <c r="K114" s="44"/>
      <c r="L114" s="66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>
        <f>SUM(AL114:AO114)</f>
        <v>17.5</v>
      </c>
      <c r="AL114" s="44"/>
      <c r="AM114" s="44"/>
      <c r="AN114" s="44">
        <v>17.5</v>
      </c>
      <c r="AO114" s="44"/>
      <c r="AP114" s="44"/>
      <c r="AQ114" s="44"/>
      <c r="AR114" s="44"/>
      <c r="AS114" s="44"/>
      <c r="AT114" s="70"/>
    </row>
    <row r="115" spans="1:46" s="20" customFormat="1" ht="43.5" customHeight="1">
      <c r="A115" s="90" t="s">
        <v>323</v>
      </c>
      <c r="B115" s="204"/>
      <c r="C115" s="135" t="s">
        <v>395</v>
      </c>
      <c r="D115" s="92" t="s">
        <v>249</v>
      </c>
      <c r="E115" s="46" t="s">
        <v>572</v>
      </c>
      <c r="F115" s="56">
        <f t="shared" si="23"/>
        <v>3.961</v>
      </c>
      <c r="G115" s="66"/>
      <c r="H115" s="44"/>
      <c r="I115" s="44"/>
      <c r="J115" s="44"/>
      <c r="K115" s="44"/>
      <c r="L115" s="66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>
        <f>SUM(AL115:AO115)</f>
        <v>3.961</v>
      </c>
      <c r="AL115" s="44"/>
      <c r="AM115" s="44"/>
      <c r="AN115" s="44"/>
      <c r="AO115" s="44">
        <v>3.961</v>
      </c>
      <c r="AP115" s="44"/>
      <c r="AQ115" s="44"/>
      <c r="AR115" s="44"/>
      <c r="AS115" s="44"/>
      <c r="AT115" s="70"/>
    </row>
    <row r="116" spans="1:46" s="20" customFormat="1" ht="75.75" customHeight="1">
      <c r="A116" s="90" t="s">
        <v>324</v>
      </c>
      <c r="B116" s="204"/>
      <c r="C116" s="135" t="s">
        <v>394</v>
      </c>
      <c r="D116" s="92" t="s">
        <v>246</v>
      </c>
      <c r="E116" s="46" t="s">
        <v>358</v>
      </c>
      <c r="F116" s="56">
        <f t="shared" si="23"/>
        <v>11.2</v>
      </c>
      <c r="G116" s="66"/>
      <c r="H116" s="44"/>
      <c r="I116" s="44"/>
      <c r="J116" s="44"/>
      <c r="K116" s="44"/>
      <c r="L116" s="66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71">
        <f>SUM(AG116:AJ116)</f>
        <v>11.2</v>
      </c>
      <c r="AG116" s="44"/>
      <c r="AH116" s="44">
        <v>11.2</v>
      </c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70"/>
    </row>
    <row r="117" spans="1:46" s="20" customFormat="1" ht="22.5" customHeight="1">
      <c r="A117" s="90" t="s">
        <v>508</v>
      </c>
      <c r="B117" s="204"/>
      <c r="C117" s="134" t="s">
        <v>596</v>
      </c>
      <c r="D117" s="92" t="s">
        <v>249</v>
      </c>
      <c r="E117" s="169" t="s">
        <v>573</v>
      </c>
      <c r="F117" s="56">
        <f>G117+L117+Q117+V117+AA117+AF117+AK117+AP117</f>
        <v>4.4</v>
      </c>
      <c r="G117" s="66"/>
      <c r="H117" s="44"/>
      <c r="I117" s="44"/>
      <c r="J117" s="44"/>
      <c r="K117" s="44"/>
      <c r="L117" s="66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>
        <f>SUM(AL117:AO117)</f>
        <v>4.4</v>
      </c>
      <c r="AL117" s="44"/>
      <c r="AM117" s="44"/>
      <c r="AN117" s="44"/>
      <c r="AO117" s="44">
        <v>4.4</v>
      </c>
      <c r="AP117" s="44"/>
      <c r="AQ117" s="44"/>
      <c r="AR117" s="44"/>
      <c r="AS117" s="44"/>
      <c r="AT117" s="70"/>
    </row>
    <row r="118" spans="1:46" s="20" customFormat="1" ht="22.5" customHeight="1">
      <c r="A118" s="90" t="s">
        <v>509</v>
      </c>
      <c r="B118" s="204"/>
      <c r="C118" s="134" t="s">
        <v>595</v>
      </c>
      <c r="D118" s="92" t="s">
        <v>523</v>
      </c>
      <c r="E118" s="169"/>
      <c r="F118" s="56">
        <f>G118+L118+Q118+V118+AA118+AF118+AK118+AP118</f>
        <v>20.1</v>
      </c>
      <c r="G118" s="66"/>
      <c r="H118" s="44"/>
      <c r="I118" s="44"/>
      <c r="J118" s="44"/>
      <c r="K118" s="44"/>
      <c r="L118" s="66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>
        <f>SUM(AB118:AE118)</f>
        <v>2.6</v>
      </c>
      <c r="AB118" s="44"/>
      <c r="AC118" s="44"/>
      <c r="AD118" s="44">
        <v>2.6</v>
      </c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>
        <f>SUM(AQ118:AT118)</f>
        <v>17.5</v>
      </c>
      <c r="AQ118" s="44"/>
      <c r="AR118" s="44"/>
      <c r="AS118" s="44">
        <v>17.5</v>
      </c>
      <c r="AT118" s="70"/>
    </row>
    <row r="119" spans="1:46" s="20" customFormat="1" ht="11.25">
      <c r="A119" s="47" t="s">
        <v>45</v>
      </c>
      <c r="B119" s="177" t="s">
        <v>12</v>
      </c>
      <c r="C119" s="177"/>
      <c r="D119" s="177"/>
      <c r="E119" s="177"/>
      <c r="F119" s="72">
        <f>SUM(F120:F157)</f>
        <v>565.6534183519902</v>
      </c>
      <c r="G119" s="72">
        <f aca="true" t="shared" si="24" ref="G119:AT119">SUM(G120:G157)</f>
        <v>20.1</v>
      </c>
      <c r="H119" s="72">
        <f t="shared" si="24"/>
        <v>0</v>
      </c>
      <c r="I119" s="72">
        <f t="shared" si="24"/>
        <v>0</v>
      </c>
      <c r="J119" s="72">
        <f t="shared" si="24"/>
        <v>1.1</v>
      </c>
      <c r="K119" s="72">
        <f t="shared" si="24"/>
        <v>19</v>
      </c>
      <c r="L119" s="72">
        <f t="shared" si="24"/>
        <v>36.61</v>
      </c>
      <c r="M119" s="72">
        <f t="shared" si="24"/>
        <v>0</v>
      </c>
      <c r="N119" s="72">
        <f t="shared" si="24"/>
        <v>0</v>
      </c>
      <c r="O119" s="72">
        <f t="shared" si="24"/>
        <v>7.71</v>
      </c>
      <c r="P119" s="72">
        <f t="shared" si="24"/>
        <v>28.9</v>
      </c>
      <c r="Q119" s="72">
        <f t="shared" si="24"/>
        <v>51.135398</v>
      </c>
      <c r="R119" s="72">
        <f t="shared" si="24"/>
        <v>0</v>
      </c>
      <c r="S119" s="72">
        <f t="shared" si="24"/>
        <v>0</v>
      </c>
      <c r="T119" s="72">
        <f t="shared" si="24"/>
        <v>7.6</v>
      </c>
      <c r="U119" s="72">
        <f t="shared" si="24"/>
        <v>43.535398</v>
      </c>
      <c r="V119" s="72">
        <f t="shared" si="24"/>
        <v>50.886898</v>
      </c>
      <c r="W119" s="72">
        <f t="shared" si="24"/>
        <v>0</v>
      </c>
      <c r="X119" s="72">
        <f t="shared" si="24"/>
        <v>0</v>
      </c>
      <c r="Y119" s="72">
        <f t="shared" si="24"/>
        <v>2.166898</v>
      </c>
      <c r="Z119" s="72">
        <f t="shared" si="24"/>
        <v>48.72</v>
      </c>
      <c r="AA119" s="72">
        <f t="shared" si="24"/>
        <v>280.1558541</v>
      </c>
      <c r="AB119" s="72">
        <f t="shared" si="24"/>
        <v>0</v>
      </c>
      <c r="AC119" s="72">
        <f t="shared" si="24"/>
        <v>0</v>
      </c>
      <c r="AD119" s="72">
        <f t="shared" si="24"/>
        <v>21.145</v>
      </c>
      <c r="AE119" s="72">
        <f t="shared" si="24"/>
        <v>259.0108541</v>
      </c>
      <c r="AF119" s="72">
        <f t="shared" si="24"/>
        <v>126.7652682519903</v>
      </c>
      <c r="AG119" s="72">
        <f t="shared" si="24"/>
        <v>0</v>
      </c>
      <c r="AH119" s="72">
        <f t="shared" si="24"/>
        <v>0</v>
      </c>
      <c r="AI119" s="72">
        <f t="shared" si="24"/>
        <v>9.52</v>
      </c>
      <c r="AJ119" s="72">
        <f t="shared" si="24"/>
        <v>117.24526825199032</v>
      </c>
      <c r="AK119" s="72">
        <f t="shared" si="24"/>
        <v>0</v>
      </c>
      <c r="AL119" s="72">
        <f t="shared" si="24"/>
        <v>0</v>
      </c>
      <c r="AM119" s="72">
        <f t="shared" si="24"/>
        <v>0</v>
      </c>
      <c r="AN119" s="72">
        <f t="shared" si="24"/>
        <v>0</v>
      </c>
      <c r="AO119" s="72">
        <f t="shared" si="24"/>
        <v>0</v>
      </c>
      <c r="AP119" s="72">
        <f>SUM(AP120:AP157)</f>
        <v>0</v>
      </c>
      <c r="AQ119" s="72">
        <f t="shared" si="24"/>
        <v>0</v>
      </c>
      <c r="AR119" s="72">
        <f t="shared" si="24"/>
        <v>0</v>
      </c>
      <c r="AS119" s="72">
        <f t="shared" si="24"/>
        <v>0</v>
      </c>
      <c r="AT119" s="154">
        <f t="shared" si="24"/>
        <v>0</v>
      </c>
    </row>
    <row r="120" spans="1:46" s="20" customFormat="1" ht="43.5" customHeight="1">
      <c r="A120" s="50" t="s">
        <v>46</v>
      </c>
      <c r="B120" s="178" t="s">
        <v>628</v>
      </c>
      <c r="C120" s="132" t="s">
        <v>404</v>
      </c>
      <c r="D120" s="92" t="s">
        <v>175</v>
      </c>
      <c r="E120" s="46"/>
      <c r="F120" s="56">
        <f t="shared" si="23"/>
        <v>93.21000000000001</v>
      </c>
      <c r="G120" s="66">
        <f>H120+I120+J120+K120</f>
        <v>20.1</v>
      </c>
      <c r="H120" s="45"/>
      <c r="I120" s="45"/>
      <c r="J120" s="45">
        <v>1.1</v>
      </c>
      <c r="K120" s="45">
        <v>19</v>
      </c>
      <c r="L120" s="66">
        <f>N120+O120+P120</f>
        <v>32.11</v>
      </c>
      <c r="M120" s="44"/>
      <c r="N120" s="44"/>
      <c r="O120" s="45">
        <v>7.71</v>
      </c>
      <c r="P120" s="43">
        <v>24.4</v>
      </c>
      <c r="Q120" s="44">
        <f>SUM(R120:U120)</f>
        <v>41</v>
      </c>
      <c r="R120" s="46"/>
      <c r="S120" s="46"/>
      <c r="T120" s="43">
        <v>7.6</v>
      </c>
      <c r="U120" s="43">
        <v>33.4</v>
      </c>
      <c r="V120" s="44"/>
      <c r="W120" s="46"/>
      <c r="X120" s="46"/>
      <c r="Y120" s="46"/>
      <c r="Z120" s="46"/>
      <c r="AA120" s="44"/>
      <c r="AB120" s="46"/>
      <c r="AC120" s="46"/>
      <c r="AD120" s="46"/>
      <c r="AE120" s="46"/>
      <c r="AF120" s="44"/>
      <c r="AG120" s="46"/>
      <c r="AH120" s="46"/>
      <c r="AI120" s="46"/>
      <c r="AJ120" s="46"/>
      <c r="AK120" s="44"/>
      <c r="AL120" s="46"/>
      <c r="AM120" s="46"/>
      <c r="AN120" s="46"/>
      <c r="AO120" s="46"/>
      <c r="AP120" s="44"/>
      <c r="AQ120" s="46"/>
      <c r="AR120" s="46"/>
      <c r="AS120" s="46"/>
      <c r="AT120" s="59"/>
    </row>
    <row r="121" spans="1:46" s="20" customFormat="1" ht="33" customHeight="1">
      <c r="A121" s="90" t="s">
        <v>47</v>
      </c>
      <c r="B121" s="178"/>
      <c r="C121" s="132" t="s">
        <v>390</v>
      </c>
      <c r="D121" s="92" t="s">
        <v>163</v>
      </c>
      <c r="E121" s="46"/>
      <c r="F121" s="56">
        <f>G121+L121+Q121+V121+AA121+AF121+AK121+AP121</f>
        <v>7.3999999999999995</v>
      </c>
      <c r="G121" s="66"/>
      <c r="H121" s="45"/>
      <c r="I121" s="45"/>
      <c r="J121" s="45"/>
      <c r="K121" s="45"/>
      <c r="L121" s="66"/>
      <c r="M121" s="44"/>
      <c r="N121" s="44"/>
      <c r="O121" s="45"/>
      <c r="P121" s="43"/>
      <c r="Q121" s="44"/>
      <c r="R121" s="46"/>
      <c r="S121" s="46"/>
      <c r="T121" s="43"/>
      <c r="U121" s="43"/>
      <c r="V121" s="44">
        <f>SUM(W121:Z121)</f>
        <v>0.05</v>
      </c>
      <c r="W121" s="46"/>
      <c r="X121" s="46"/>
      <c r="Y121" s="43"/>
      <c r="Z121" s="43">
        <v>0.05</v>
      </c>
      <c r="AA121" s="44">
        <f>SUM(AB121:AE121)</f>
        <v>3.25</v>
      </c>
      <c r="AB121" s="46"/>
      <c r="AC121" s="46"/>
      <c r="AD121" s="43"/>
      <c r="AE121" s="43">
        <v>3.25</v>
      </c>
      <c r="AF121" s="44">
        <f>SUM(AG121:AJ121)</f>
        <v>4.1</v>
      </c>
      <c r="AG121" s="46"/>
      <c r="AH121" s="46"/>
      <c r="AI121" s="43"/>
      <c r="AJ121" s="43">
        <v>4.1</v>
      </c>
      <c r="AK121" s="44"/>
      <c r="AL121" s="46"/>
      <c r="AM121" s="46"/>
      <c r="AN121" s="46"/>
      <c r="AO121" s="46"/>
      <c r="AP121" s="44"/>
      <c r="AQ121" s="46"/>
      <c r="AR121" s="46"/>
      <c r="AS121" s="46"/>
      <c r="AT121" s="59"/>
    </row>
    <row r="122" spans="1:46" s="20" customFormat="1" ht="33" customHeight="1">
      <c r="A122" s="90" t="s">
        <v>252</v>
      </c>
      <c r="B122" s="178"/>
      <c r="C122" s="132" t="s">
        <v>391</v>
      </c>
      <c r="D122" s="92" t="s">
        <v>253</v>
      </c>
      <c r="E122" s="46"/>
      <c r="F122" s="56">
        <f t="shared" si="23"/>
        <v>3.7</v>
      </c>
      <c r="G122" s="66"/>
      <c r="H122" s="45"/>
      <c r="I122" s="45"/>
      <c r="J122" s="45"/>
      <c r="K122" s="45"/>
      <c r="L122" s="66"/>
      <c r="M122" s="44"/>
      <c r="N122" s="44"/>
      <c r="O122" s="45"/>
      <c r="P122" s="43"/>
      <c r="Q122" s="44"/>
      <c r="R122" s="46"/>
      <c r="S122" s="46"/>
      <c r="T122" s="43"/>
      <c r="U122" s="43"/>
      <c r="V122" s="44"/>
      <c r="W122" s="46"/>
      <c r="X122" s="46"/>
      <c r="Y122" s="43"/>
      <c r="Z122" s="43"/>
      <c r="AA122" s="44">
        <f>SUM(AB122:AE122)</f>
        <v>3.7</v>
      </c>
      <c r="AB122" s="46"/>
      <c r="AC122" s="46"/>
      <c r="AD122" s="43"/>
      <c r="AE122" s="43">
        <v>3.7</v>
      </c>
      <c r="AF122" s="44"/>
      <c r="AG122" s="46"/>
      <c r="AH122" s="46"/>
      <c r="AI122" s="46"/>
      <c r="AJ122" s="46"/>
      <c r="AK122" s="44"/>
      <c r="AL122" s="46"/>
      <c r="AM122" s="46"/>
      <c r="AN122" s="46"/>
      <c r="AO122" s="46"/>
      <c r="AP122" s="44"/>
      <c r="AQ122" s="46"/>
      <c r="AR122" s="46"/>
      <c r="AS122" s="46"/>
      <c r="AT122" s="59"/>
    </row>
    <row r="123" spans="1:46" s="20" customFormat="1" ht="33" customHeight="1">
      <c r="A123" s="90" t="s">
        <v>254</v>
      </c>
      <c r="B123" s="178"/>
      <c r="C123" s="132" t="s">
        <v>646</v>
      </c>
      <c r="D123" s="92" t="s">
        <v>246</v>
      </c>
      <c r="E123" s="46"/>
      <c r="F123" s="56">
        <f t="shared" si="23"/>
        <v>12.9802699896158</v>
      </c>
      <c r="G123" s="66"/>
      <c r="H123" s="45"/>
      <c r="I123" s="45"/>
      <c r="J123" s="45"/>
      <c r="K123" s="45"/>
      <c r="L123" s="66"/>
      <c r="M123" s="44"/>
      <c r="N123" s="44"/>
      <c r="O123" s="45"/>
      <c r="P123" s="43"/>
      <c r="Q123" s="44"/>
      <c r="R123" s="46"/>
      <c r="S123" s="46"/>
      <c r="T123" s="43"/>
      <c r="U123" s="43"/>
      <c r="V123" s="44"/>
      <c r="W123" s="46"/>
      <c r="X123" s="46"/>
      <c r="Y123" s="43"/>
      <c r="Z123" s="43"/>
      <c r="AA123" s="44"/>
      <c r="AB123" s="46"/>
      <c r="AC123" s="46"/>
      <c r="AD123" s="43"/>
      <c r="AE123" s="43"/>
      <c r="AF123" s="44">
        <f>SUM(AG123:AJ123)</f>
        <v>12.9802699896158</v>
      </c>
      <c r="AG123" s="46"/>
      <c r="AH123" s="46"/>
      <c r="AI123" s="43"/>
      <c r="AJ123" s="43">
        <v>12.9802699896158</v>
      </c>
      <c r="AK123" s="44"/>
      <c r="AL123" s="46"/>
      <c r="AM123" s="46"/>
      <c r="AN123" s="46"/>
      <c r="AO123" s="46"/>
      <c r="AP123" s="44"/>
      <c r="AQ123" s="46"/>
      <c r="AR123" s="46"/>
      <c r="AS123" s="46"/>
      <c r="AT123" s="59"/>
    </row>
    <row r="124" spans="1:46" s="20" customFormat="1" ht="33" customHeight="1">
      <c r="A124" s="90" t="s">
        <v>255</v>
      </c>
      <c r="B124" s="178"/>
      <c r="C124" s="132" t="s">
        <v>647</v>
      </c>
      <c r="D124" s="92" t="s">
        <v>246</v>
      </c>
      <c r="E124" s="46"/>
      <c r="F124" s="56">
        <f t="shared" si="23"/>
        <v>24.8355832467982</v>
      </c>
      <c r="G124" s="66"/>
      <c r="H124" s="45"/>
      <c r="I124" s="45"/>
      <c r="J124" s="45"/>
      <c r="K124" s="45"/>
      <c r="L124" s="66"/>
      <c r="M124" s="44"/>
      <c r="N124" s="44"/>
      <c r="O124" s="45"/>
      <c r="P124" s="43"/>
      <c r="Q124" s="44"/>
      <c r="R124" s="46"/>
      <c r="S124" s="46"/>
      <c r="T124" s="43"/>
      <c r="U124" s="43"/>
      <c r="V124" s="44"/>
      <c r="W124" s="46"/>
      <c r="X124" s="46"/>
      <c r="Y124" s="43"/>
      <c r="Z124" s="43"/>
      <c r="AA124" s="44"/>
      <c r="AB124" s="46"/>
      <c r="AC124" s="46"/>
      <c r="AD124" s="43"/>
      <c r="AE124" s="43"/>
      <c r="AF124" s="44">
        <f>SUM(AG124:AJ124)</f>
        <v>24.8355832467982</v>
      </c>
      <c r="AG124" s="46"/>
      <c r="AH124" s="46"/>
      <c r="AI124" s="43"/>
      <c r="AJ124" s="43">
        <v>24.8355832467982</v>
      </c>
      <c r="AK124" s="44"/>
      <c r="AL124" s="46"/>
      <c r="AM124" s="46"/>
      <c r="AN124" s="46"/>
      <c r="AO124" s="46"/>
      <c r="AP124" s="44"/>
      <c r="AQ124" s="46"/>
      <c r="AR124" s="46"/>
      <c r="AS124" s="46"/>
      <c r="AT124" s="59"/>
    </row>
    <row r="125" spans="1:46" s="20" customFormat="1" ht="87" customHeight="1">
      <c r="A125" s="90" t="s">
        <v>256</v>
      </c>
      <c r="B125" s="178"/>
      <c r="C125" s="132" t="s">
        <v>648</v>
      </c>
      <c r="D125" s="92" t="s">
        <v>246</v>
      </c>
      <c r="E125" s="46"/>
      <c r="F125" s="56">
        <f t="shared" si="23"/>
        <v>5.475</v>
      </c>
      <c r="G125" s="66"/>
      <c r="H125" s="45"/>
      <c r="I125" s="45"/>
      <c r="J125" s="45"/>
      <c r="K125" s="45"/>
      <c r="L125" s="66"/>
      <c r="M125" s="44"/>
      <c r="N125" s="44"/>
      <c r="O125" s="45"/>
      <c r="P125" s="43"/>
      <c r="Q125" s="44"/>
      <c r="R125" s="46"/>
      <c r="S125" s="46"/>
      <c r="T125" s="43"/>
      <c r="U125" s="43"/>
      <c r="V125" s="44"/>
      <c r="W125" s="46"/>
      <c r="X125" s="46"/>
      <c r="Y125" s="43"/>
      <c r="Z125" s="43"/>
      <c r="AA125" s="44"/>
      <c r="AB125" s="46"/>
      <c r="AC125" s="46"/>
      <c r="AD125" s="43"/>
      <c r="AE125" s="43"/>
      <c r="AF125" s="44">
        <f>SUM(AG125:AJ125)</f>
        <v>5.475</v>
      </c>
      <c r="AG125" s="46"/>
      <c r="AH125" s="46"/>
      <c r="AI125" s="43">
        <v>5.475</v>
      </c>
      <c r="AJ125" s="43"/>
      <c r="AK125" s="44"/>
      <c r="AL125" s="46"/>
      <c r="AM125" s="46"/>
      <c r="AN125" s="46"/>
      <c r="AO125" s="46"/>
      <c r="AP125" s="44"/>
      <c r="AQ125" s="46"/>
      <c r="AR125" s="46"/>
      <c r="AS125" s="46"/>
      <c r="AT125" s="59"/>
    </row>
    <row r="126" spans="1:46" s="20" customFormat="1" ht="33" customHeight="1">
      <c r="A126" s="90" t="s">
        <v>257</v>
      </c>
      <c r="B126" s="178"/>
      <c r="C126" s="132" t="s">
        <v>329</v>
      </c>
      <c r="D126" s="92" t="s">
        <v>163</v>
      </c>
      <c r="E126" s="46"/>
      <c r="F126" s="56">
        <f t="shared" si="23"/>
        <v>1.51</v>
      </c>
      <c r="G126" s="66"/>
      <c r="H126" s="45"/>
      <c r="I126" s="45"/>
      <c r="J126" s="45"/>
      <c r="K126" s="45"/>
      <c r="L126" s="66"/>
      <c r="M126" s="44"/>
      <c r="N126" s="44"/>
      <c r="O126" s="45"/>
      <c r="P126" s="43"/>
      <c r="Q126" s="44"/>
      <c r="R126" s="46"/>
      <c r="S126" s="46"/>
      <c r="T126" s="43"/>
      <c r="U126" s="43"/>
      <c r="V126" s="44">
        <f>SUM(W126:Z126)</f>
        <v>0.01</v>
      </c>
      <c r="W126" s="46"/>
      <c r="X126" s="46"/>
      <c r="Y126" s="43"/>
      <c r="Z126" s="43">
        <v>0.01</v>
      </c>
      <c r="AA126" s="44">
        <f>SUM(AB126:AE126)</f>
        <v>1.5</v>
      </c>
      <c r="AB126" s="46"/>
      <c r="AC126" s="46"/>
      <c r="AD126" s="43"/>
      <c r="AE126" s="43">
        <v>1.5</v>
      </c>
      <c r="AF126" s="44"/>
      <c r="AG126" s="46"/>
      <c r="AH126" s="46"/>
      <c r="AI126" s="43"/>
      <c r="AJ126" s="43"/>
      <c r="AK126" s="44"/>
      <c r="AL126" s="46"/>
      <c r="AM126" s="46"/>
      <c r="AN126" s="46"/>
      <c r="AO126" s="46"/>
      <c r="AP126" s="44"/>
      <c r="AQ126" s="46"/>
      <c r="AR126" s="46"/>
      <c r="AS126" s="46"/>
      <c r="AT126" s="59"/>
    </row>
    <row r="127" spans="1:46" s="20" customFormat="1" ht="43.5" customHeight="1">
      <c r="A127" s="90" t="s">
        <v>258</v>
      </c>
      <c r="B127" s="178"/>
      <c r="C127" s="132" t="s">
        <v>649</v>
      </c>
      <c r="D127" s="92" t="s">
        <v>262</v>
      </c>
      <c r="E127" s="46"/>
      <c r="F127" s="56">
        <f t="shared" si="23"/>
        <v>3.39</v>
      </c>
      <c r="G127" s="66"/>
      <c r="H127" s="45"/>
      <c r="I127" s="45"/>
      <c r="J127" s="45"/>
      <c r="K127" s="45"/>
      <c r="L127" s="66"/>
      <c r="M127" s="44"/>
      <c r="N127" s="44"/>
      <c r="O127" s="45"/>
      <c r="P127" s="43"/>
      <c r="Q127" s="44"/>
      <c r="R127" s="46"/>
      <c r="S127" s="46"/>
      <c r="T127" s="43"/>
      <c r="U127" s="43"/>
      <c r="V127" s="44">
        <f>SUM(W127:Z127)</f>
        <v>3.39</v>
      </c>
      <c r="W127" s="46"/>
      <c r="X127" s="46"/>
      <c r="Y127" s="43"/>
      <c r="Z127" s="43">
        <v>3.39</v>
      </c>
      <c r="AA127" s="44"/>
      <c r="AB127" s="46"/>
      <c r="AC127" s="46"/>
      <c r="AD127" s="43"/>
      <c r="AE127" s="43"/>
      <c r="AF127" s="44"/>
      <c r="AG127" s="46"/>
      <c r="AH127" s="46"/>
      <c r="AI127" s="43"/>
      <c r="AJ127" s="43"/>
      <c r="AK127" s="44"/>
      <c r="AL127" s="46"/>
      <c r="AM127" s="46"/>
      <c r="AN127" s="46"/>
      <c r="AO127" s="46"/>
      <c r="AP127" s="44"/>
      <c r="AQ127" s="46"/>
      <c r="AR127" s="46"/>
      <c r="AS127" s="46"/>
      <c r="AT127" s="59"/>
    </row>
    <row r="128" spans="1:46" s="20" customFormat="1" ht="56.25" customHeight="1">
      <c r="A128" s="90" t="s">
        <v>259</v>
      </c>
      <c r="B128" s="178" t="s">
        <v>628</v>
      </c>
      <c r="C128" s="132" t="s">
        <v>650</v>
      </c>
      <c r="D128" s="92" t="s">
        <v>163</v>
      </c>
      <c r="E128" s="46"/>
      <c r="F128" s="56">
        <f t="shared" si="23"/>
        <v>82.9798791</v>
      </c>
      <c r="G128" s="66"/>
      <c r="H128" s="45"/>
      <c r="I128" s="45"/>
      <c r="J128" s="45"/>
      <c r="K128" s="45"/>
      <c r="L128" s="66"/>
      <c r="M128" s="44"/>
      <c r="N128" s="44"/>
      <c r="O128" s="45"/>
      <c r="P128" s="43"/>
      <c r="Q128" s="44"/>
      <c r="R128" s="46"/>
      <c r="S128" s="46"/>
      <c r="T128" s="43"/>
      <c r="U128" s="43"/>
      <c r="V128" s="44">
        <f>SUM(W128:Z128)</f>
        <v>14.21</v>
      </c>
      <c r="W128" s="46"/>
      <c r="X128" s="46"/>
      <c r="Y128" s="43"/>
      <c r="Z128" s="43">
        <v>14.21</v>
      </c>
      <c r="AA128" s="44">
        <f>SUM(AB128:AE128)</f>
        <v>68.7698791</v>
      </c>
      <c r="AB128" s="46"/>
      <c r="AC128" s="46"/>
      <c r="AD128" s="43"/>
      <c r="AE128" s="43">
        <v>68.7698791</v>
      </c>
      <c r="AF128" s="44"/>
      <c r="AG128" s="46"/>
      <c r="AH128" s="46"/>
      <c r="AI128" s="43"/>
      <c r="AJ128" s="43"/>
      <c r="AK128" s="44"/>
      <c r="AL128" s="46"/>
      <c r="AM128" s="46"/>
      <c r="AN128" s="46"/>
      <c r="AO128" s="46"/>
      <c r="AP128" s="44"/>
      <c r="AQ128" s="46"/>
      <c r="AR128" s="46"/>
      <c r="AS128" s="46"/>
      <c r="AT128" s="59"/>
    </row>
    <row r="129" spans="1:46" s="20" customFormat="1" ht="43.5" customHeight="1">
      <c r="A129" s="90" t="s">
        <v>260</v>
      </c>
      <c r="B129" s="178"/>
      <c r="C129" s="132" t="s">
        <v>433</v>
      </c>
      <c r="D129" s="92" t="s">
        <v>262</v>
      </c>
      <c r="E129" s="46"/>
      <c r="F129" s="56">
        <f t="shared" si="23"/>
        <v>8.011898</v>
      </c>
      <c r="G129" s="66"/>
      <c r="H129" s="45"/>
      <c r="I129" s="45"/>
      <c r="J129" s="45"/>
      <c r="K129" s="45"/>
      <c r="L129" s="66"/>
      <c r="M129" s="44"/>
      <c r="N129" s="44"/>
      <c r="O129" s="45"/>
      <c r="P129" s="43"/>
      <c r="Q129" s="44"/>
      <c r="R129" s="46"/>
      <c r="S129" s="46"/>
      <c r="T129" s="43"/>
      <c r="U129" s="43"/>
      <c r="V129" s="44">
        <f>SUM(W129:Z129)</f>
        <v>2.166898</v>
      </c>
      <c r="W129" s="46"/>
      <c r="X129" s="46"/>
      <c r="Y129" s="43">
        <v>2.166898</v>
      </c>
      <c r="Z129" s="43"/>
      <c r="AA129" s="44">
        <f>SUM(AB129:AE129)</f>
        <v>5.845</v>
      </c>
      <c r="AB129" s="46"/>
      <c r="AC129" s="46"/>
      <c r="AD129" s="43">
        <v>5.845</v>
      </c>
      <c r="AE129" s="43"/>
      <c r="AF129" s="44"/>
      <c r="AG129" s="46"/>
      <c r="AH129" s="46"/>
      <c r="AI129" s="43"/>
      <c r="AJ129" s="43"/>
      <c r="AK129" s="44"/>
      <c r="AL129" s="46"/>
      <c r="AM129" s="46"/>
      <c r="AN129" s="46"/>
      <c r="AO129" s="46"/>
      <c r="AP129" s="44"/>
      <c r="AQ129" s="46"/>
      <c r="AR129" s="46"/>
      <c r="AS129" s="46"/>
      <c r="AT129" s="59"/>
    </row>
    <row r="130" spans="1:46" s="20" customFormat="1" ht="43.5" customHeight="1">
      <c r="A130" s="90" t="s">
        <v>261</v>
      </c>
      <c r="B130" s="178"/>
      <c r="C130" s="132" t="s">
        <v>434</v>
      </c>
      <c r="D130" s="92" t="s">
        <v>246</v>
      </c>
      <c r="E130" s="46"/>
      <c r="F130" s="56">
        <f t="shared" si="23"/>
        <v>4.045</v>
      </c>
      <c r="G130" s="66"/>
      <c r="H130" s="45"/>
      <c r="I130" s="45"/>
      <c r="J130" s="45"/>
      <c r="K130" s="45"/>
      <c r="L130" s="66"/>
      <c r="M130" s="44"/>
      <c r="N130" s="44"/>
      <c r="O130" s="45"/>
      <c r="P130" s="43"/>
      <c r="Q130" s="44"/>
      <c r="R130" s="46"/>
      <c r="S130" s="46"/>
      <c r="T130" s="43"/>
      <c r="U130" s="43"/>
      <c r="V130" s="44"/>
      <c r="W130" s="46"/>
      <c r="X130" s="46"/>
      <c r="Y130" s="43"/>
      <c r="Z130" s="43"/>
      <c r="AA130" s="44"/>
      <c r="AB130" s="46"/>
      <c r="AC130" s="46"/>
      <c r="AD130" s="43"/>
      <c r="AE130" s="43"/>
      <c r="AF130" s="44">
        <f>SUM(AG130:AJ130)</f>
        <v>4.045</v>
      </c>
      <c r="AG130" s="46"/>
      <c r="AH130" s="46"/>
      <c r="AI130" s="43">
        <v>4.045</v>
      </c>
      <c r="AJ130" s="43"/>
      <c r="AK130" s="44"/>
      <c r="AL130" s="46"/>
      <c r="AM130" s="46"/>
      <c r="AN130" s="46"/>
      <c r="AO130" s="46"/>
      <c r="AP130" s="44"/>
      <c r="AQ130" s="46"/>
      <c r="AR130" s="46"/>
      <c r="AS130" s="46"/>
      <c r="AT130" s="59"/>
    </row>
    <row r="131" spans="1:46" s="20" customFormat="1" ht="56.25" customHeight="1">
      <c r="A131" s="90" t="s">
        <v>263</v>
      </c>
      <c r="B131" s="178"/>
      <c r="C131" s="132" t="s">
        <v>393</v>
      </c>
      <c r="D131" s="92" t="s">
        <v>246</v>
      </c>
      <c r="E131" s="46"/>
      <c r="F131" s="56">
        <f t="shared" si="23"/>
        <v>3.45</v>
      </c>
      <c r="G131" s="66"/>
      <c r="H131" s="45"/>
      <c r="I131" s="45"/>
      <c r="J131" s="45"/>
      <c r="K131" s="45"/>
      <c r="L131" s="66"/>
      <c r="M131" s="44"/>
      <c r="N131" s="44"/>
      <c r="O131" s="45"/>
      <c r="P131" s="43"/>
      <c r="Q131" s="44"/>
      <c r="R131" s="46"/>
      <c r="S131" s="46"/>
      <c r="T131" s="43"/>
      <c r="U131" s="43"/>
      <c r="V131" s="44"/>
      <c r="W131" s="46"/>
      <c r="X131" s="46"/>
      <c r="Y131" s="43"/>
      <c r="Z131" s="43"/>
      <c r="AA131" s="44"/>
      <c r="AB131" s="46"/>
      <c r="AC131" s="46"/>
      <c r="AD131" s="43"/>
      <c r="AE131" s="43"/>
      <c r="AF131" s="44">
        <f>SUM(AG131:AJ131)</f>
        <v>3.45</v>
      </c>
      <c r="AG131" s="46"/>
      <c r="AH131" s="46"/>
      <c r="AI131" s="43"/>
      <c r="AJ131" s="43">
        <v>3.45</v>
      </c>
      <c r="AK131" s="44"/>
      <c r="AL131" s="46"/>
      <c r="AM131" s="46"/>
      <c r="AN131" s="46"/>
      <c r="AO131" s="46"/>
      <c r="AP131" s="44"/>
      <c r="AQ131" s="46"/>
      <c r="AR131" s="46"/>
      <c r="AS131" s="46"/>
      <c r="AT131" s="59"/>
    </row>
    <row r="132" spans="1:46" s="20" customFormat="1" ht="43.5" customHeight="1">
      <c r="A132" s="90" t="s">
        <v>264</v>
      </c>
      <c r="B132" s="178"/>
      <c r="C132" s="132" t="s">
        <v>651</v>
      </c>
      <c r="D132" s="92" t="s">
        <v>234</v>
      </c>
      <c r="E132" s="46"/>
      <c r="F132" s="56">
        <f t="shared" si="23"/>
        <v>1.74</v>
      </c>
      <c r="G132" s="66"/>
      <c r="H132" s="45"/>
      <c r="I132" s="45"/>
      <c r="J132" s="45"/>
      <c r="K132" s="45"/>
      <c r="L132" s="66"/>
      <c r="M132" s="44"/>
      <c r="N132" s="44"/>
      <c r="O132" s="45"/>
      <c r="P132" s="43"/>
      <c r="Q132" s="44"/>
      <c r="R132" s="46"/>
      <c r="S132" s="46"/>
      <c r="T132" s="43"/>
      <c r="U132" s="43"/>
      <c r="V132" s="44"/>
      <c r="W132" s="46"/>
      <c r="X132" s="46"/>
      <c r="Y132" s="43"/>
      <c r="Z132" s="43"/>
      <c r="AA132" s="44">
        <f aca="true" t="shared" si="25" ref="AA132:AA137">SUM(AB132:AE132)</f>
        <v>0.87</v>
      </c>
      <c r="AB132" s="46"/>
      <c r="AC132" s="46"/>
      <c r="AD132" s="43"/>
      <c r="AE132" s="43">
        <v>0.87</v>
      </c>
      <c r="AF132" s="44">
        <f>SUM(AG132:AJ132)</f>
        <v>0.87</v>
      </c>
      <c r="AG132" s="46"/>
      <c r="AH132" s="46"/>
      <c r="AI132" s="43"/>
      <c r="AJ132" s="43">
        <v>0.87</v>
      </c>
      <c r="AK132" s="44"/>
      <c r="AL132" s="46"/>
      <c r="AM132" s="46"/>
      <c r="AN132" s="46"/>
      <c r="AO132" s="46"/>
      <c r="AP132" s="44"/>
      <c r="AQ132" s="46"/>
      <c r="AR132" s="46"/>
      <c r="AS132" s="46"/>
      <c r="AT132" s="59"/>
    </row>
    <row r="133" spans="1:46" s="20" customFormat="1" ht="43.5" customHeight="1">
      <c r="A133" s="90" t="s">
        <v>265</v>
      </c>
      <c r="B133" s="178"/>
      <c r="C133" s="132" t="s">
        <v>652</v>
      </c>
      <c r="D133" s="92" t="s">
        <v>253</v>
      </c>
      <c r="E133" s="46"/>
      <c r="F133" s="56">
        <f t="shared" si="23"/>
        <v>1.8</v>
      </c>
      <c r="G133" s="66"/>
      <c r="H133" s="45"/>
      <c r="I133" s="45"/>
      <c r="J133" s="45"/>
      <c r="K133" s="45"/>
      <c r="L133" s="66"/>
      <c r="M133" s="44"/>
      <c r="N133" s="44"/>
      <c r="O133" s="45"/>
      <c r="P133" s="43"/>
      <c r="Q133" s="44"/>
      <c r="R133" s="46"/>
      <c r="S133" s="46"/>
      <c r="T133" s="43"/>
      <c r="U133" s="43"/>
      <c r="V133" s="44"/>
      <c r="W133" s="46"/>
      <c r="X133" s="46"/>
      <c r="Y133" s="43"/>
      <c r="Z133" s="43"/>
      <c r="AA133" s="44">
        <f t="shared" si="25"/>
        <v>1.8</v>
      </c>
      <c r="AB133" s="46"/>
      <c r="AC133" s="46"/>
      <c r="AD133" s="43"/>
      <c r="AE133" s="43">
        <v>1.8</v>
      </c>
      <c r="AF133" s="44"/>
      <c r="AG133" s="46"/>
      <c r="AH133" s="46"/>
      <c r="AI133" s="43"/>
      <c r="AJ133" s="43"/>
      <c r="AK133" s="44"/>
      <c r="AL133" s="46"/>
      <c r="AM133" s="46"/>
      <c r="AN133" s="46"/>
      <c r="AO133" s="46"/>
      <c r="AP133" s="44"/>
      <c r="AQ133" s="46"/>
      <c r="AR133" s="46"/>
      <c r="AS133" s="46"/>
      <c r="AT133" s="59"/>
    </row>
    <row r="134" spans="1:46" s="20" customFormat="1" ht="43.5" customHeight="1">
      <c r="A134" s="90" t="s">
        <v>266</v>
      </c>
      <c r="B134" s="178"/>
      <c r="C134" s="132" t="s">
        <v>392</v>
      </c>
      <c r="D134" s="92" t="s">
        <v>253</v>
      </c>
      <c r="E134" s="46"/>
      <c r="F134" s="56">
        <f t="shared" si="23"/>
        <v>1</v>
      </c>
      <c r="G134" s="66"/>
      <c r="H134" s="45"/>
      <c r="I134" s="45"/>
      <c r="J134" s="45"/>
      <c r="K134" s="45"/>
      <c r="L134" s="66"/>
      <c r="M134" s="44"/>
      <c r="N134" s="44"/>
      <c r="O134" s="45"/>
      <c r="P134" s="43"/>
      <c r="Q134" s="44"/>
      <c r="R134" s="46"/>
      <c r="S134" s="46"/>
      <c r="T134" s="43"/>
      <c r="U134" s="43"/>
      <c r="V134" s="44"/>
      <c r="W134" s="46"/>
      <c r="X134" s="46"/>
      <c r="Y134" s="43"/>
      <c r="Z134" s="43"/>
      <c r="AA134" s="44">
        <f t="shared" si="25"/>
        <v>1</v>
      </c>
      <c r="AB134" s="46"/>
      <c r="AC134" s="46"/>
      <c r="AD134" s="43"/>
      <c r="AE134" s="43">
        <v>1</v>
      </c>
      <c r="AF134" s="44"/>
      <c r="AG134" s="46"/>
      <c r="AH134" s="46"/>
      <c r="AI134" s="43"/>
      <c r="AJ134" s="43"/>
      <c r="AK134" s="44"/>
      <c r="AL134" s="46"/>
      <c r="AM134" s="46"/>
      <c r="AN134" s="46"/>
      <c r="AO134" s="46"/>
      <c r="AP134" s="44"/>
      <c r="AQ134" s="46"/>
      <c r="AR134" s="46"/>
      <c r="AS134" s="46"/>
      <c r="AT134" s="59"/>
    </row>
    <row r="135" spans="1:46" s="20" customFormat="1" ht="33" customHeight="1">
      <c r="A135" s="90" t="s">
        <v>267</v>
      </c>
      <c r="B135" s="178"/>
      <c r="C135" s="132" t="s">
        <v>653</v>
      </c>
      <c r="D135" s="92" t="s">
        <v>253</v>
      </c>
      <c r="E135" s="46"/>
      <c r="F135" s="56">
        <f t="shared" si="23"/>
        <v>4.9</v>
      </c>
      <c r="G135" s="66"/>
      <c r="H135" s="45"/>
      <c r="I135" s="45"/>
      <c r="J135" s="45"/>
      <c r="K135" s="45"/>
      <c r="L135" s="66"/>
      <c r="M135" s="44"/>
      <c r="N135" s="44"/>
      <c r="O135" s="45"/>
      <c r="P135" s="43"/>
      <c r="Q135" s="44"/>
      <c r="R135" s="46"/>
      <c r="S135" s="46"/>
      <c r="T135" s="43"/>
      <c r="U135" s="43"/>
      <c r="V135" s="44"/>
      <c r="W135" s="46"/>
      <c r="X135" s="46"/>
      <c r="Y135" s="43"/>
      <c r="Z135" s="43"/>
      <c r="AA135" s="44">
        <f t="shared" si="25"/>
        <v>4.9</v>
      </c>
      <c r="AB135" s="46"/>
      <c r="AC135" s="46"/>
      <c r="AD135" s="43"/>
      <c r="AE135" s="43">
        <v>4.9</v>
      </c>
      <c r="AF135" s="44"/>
      <c r="AG135" s="46"/>
      <c r="AH135" s="46"/>
      <c r="AI135" s="43"/>
      <c r="AJ135" s="43"/>
      <c r="AK135" s="44"/>
      <c r="AL135" s="46"/>
      <c r="AM135" s="46"/>
      <c r="AN135" s="46"/>
      <c r="AO135" s="46"/>
      <c r="AP135" s="44"/>
      <c r="AQ135" s="46"/>
      <c r="AR135" s="46"/>
      <c r="AS135" s="46"/>
      <c r="AT135" s="59"/>
    </row>
    <row r="136" spans="1:46" s="20" customFormat="1" ht="33" customHeight="1">
      <c r="A136" s="90" t="s">
        <v>268</v>
      </c>
      <c r="B136" s="178"/>
      <c r="C136" s="132" t="s">
        <v>654</v>
      </c>
      <c r="D136" s="92" t="s">
        <v>253</v>
      </c>
      <c r="E136" s="46"/>
      <c r="F136" s="56">
        <f t="shared" si="23"/>
        <v>0.728975</v>
      </c>
      <c r="G136" s="66"/>
      <c r="H136" s="45"/>
      <c r="I136" s="45"/>
      <c r="J136" s="45"/>
      <c r="K136" s="45"/>
      <c r="L136" s="66"/>
      <c r="M136" s="44"/>
      <c r="N136" s="44"/>
      <c r="O136" s="45"/>
      <c r="P136" s="43"/>
      <c r="Q136" s="44"/>
      <c r="R136" s="46"/>
      <c r="S136" s="46"/>
      <c r="T136" s="43"/>
      <c r="U136" s="43"/>
      <c r="V136" s="44"/>
      <c r="W136" s="46"/>
      <c r="X136" s="46"/>
      <c r="Y136" s="43"/>
      <c r="Z136" s="43"/>
      <c r="AA136" s="44">
        <f t="shared" si="25"/>
        <v>0.728975</v>
      </c>
      <c r="AB136" s="46"/>
      <c r="AC136" s="46"/>
      <c r="AD136" s="43"/>
      <c r="AE136" s="43">
        <v>0.728975</v>
      </c>
      <c r="AF136" s="44"/>
      <c r="AG136" s="46"/>
      <c r="AH136" s="46"/>
      <c r="AI136" s="43"/>
      <c r="AJ136" s="43"/>
      <c r="AK136" s="44"/>
      <c r="AL136" s="46"/>
      <c r="AM136" s="46"/>
      <c r="AN136" s="46"/>
      <c r="AO136" s="46"/>
      <c r="AP136" s="44"/>
      <c r="AQ136" s="46"/>
      <c r="AR136" s="46"/>
      <c r="AS136" s="46"/>
      <c r="AT136" s="59"/>
    </row>
    <row r="137" spans="1:46" s="20" customFormat="1" ht="43.5" customHeight="1">
      <c r="A137" s="90" t="s">
        <v>269</v>
      </c>
      <c r="B137" s="178"/>
      <c r="C137" s="132" t="s">
        <v>655</v>
      </c>
      <c r="D137" s="92" t="s">
        <v>253</v>
      </c>
      <c r="E137" s="46"/>
      <c r="F137" s="56">
        <f t="shared" si="23"/>
        <v>5.5</v>
      </c>
      <c r="G137" s="66"/>
      <c r="H137" s="45"/>
      <c r="I137" s="45"/>
      <c r="J137" s="45"/>
      <c r="K137" s="45"/>
      <c r="L137" s="66"/>
      <c r="M137" s="44"/>
      <c r="N137" s="44"/>
      <c r="O137" s="45"/>
      <c r="P137" s="43"/>
      <c r="Q137" s="44"/>
      <c r="R137" s="46"/>
      <c r="S137" s="46"/>
      <c r="T137" s="43"/>
      <c r="U137" s="43"/>
      <c r="V137" s="44"/>
      <c r="W137" s="46"/>
      <c r="X137" s="46"/>
      <c r="Y137" s="43"/>
      <c r="Z137" s="43"/>
      <c r="AA137" s="44">
        <f t="shared" si="25"/>
        <v>5.5</v>
      </c>
      <c r="AB137" s="46"/>
      <c r="AC137" s="46"/>
      <c r="AD137" s="43"/>
      <c r="AE137" s="43">
        <v>5.5</v>
      </c>
      <c r="AF137" s="44"/>
      <c r="AG137" s="46"/>
      <c r="AH137" s="46"/>
      <c r="AI137" s="43"/>
      <c r="AJ137" s="43"/>
      <c r="AK137" s="44"/>
      <c r="AL137" s="46"/>
      <c r="AM137" s="46"/>
      <c r="AN137" s="46"/>
      <c r="AO137" s="46"/>
      <c r="AP137" s="44"/>
      <c r="AQ137" s="46"/>
      <c r="AR137" s="46"/>
      <c r="AS137" s="46"/>
      <c r="AT137" s="59"/>
    </row>
    <row r="138" spans="1:46" s="20" customFormat="1" ht="22.5">
      <c r="A138" s="90" t="s">
        <v>270</v>
      </c>
      <c r="B138" s="178"/>
      <c r="C138" s="132" t="s">
        <v>330</v>
      </c>
      <c r="D138" s="92" t="s">
        <v>246</v>
      </c>
      <c r="E138" s="46"/>
      <c r="F138" s="56">
        <f t="shared" si="23"/>
        <v>8.83736</v>
      </c>
      <c r="G138" s="66"/>
      <c r="H138" s="45"/>
      <c r="I138" s="45"/>
      <c r="J138" s="45"/>
      <c r="K138" s="45"/>
      <c r="L138" s="66"/>
      <c r="M138" s="44"/>
      <c r="N138" s="44"/>
      <c r="O138" s="45"/>
      <c r="P138" s="43"/>
      <c r="Q138" s="44"/>
      <c r="R138" s="46"/>
      <c r="S138" s="46"/>
      <c r="T138" s="43"/>
      <c r="U138" s="43"/>
      <c r="V138" s="44"/>
      <c r="W138" s="46"/>
      <c r="X138" s="46"/>
      <c r="Y138" s="43"/>
      <c r="Z138" s="43"/>
      <c r="AA138" s="44"/>
      <c r="AB138" s="46"/>
      <c r="AC138" s="46"/>
      <c r="AD138" s="43"/>
      <c r="AE138" s="43"/>
      <c r="AF138" s="44">
        <f>SUM(AG138:AJ138)</f>
        <v>8.83736</v>
      </c>
      <c r="AG138" s="46"/>
      <c r="AH138" s="46"/>
      <c r="AI138" s="43"/>
      <c r="AJ138" s="43">
        <v>8.83736</v>
      </c>
      <c r="AK138" s="44"/>
      <c r="AL138" s="46"/>
      <c r="AM138" s="46"/>
      <c r="AN138" s="46"/>
      <c r="AO138" s="46"/>
      <c r="AP138" s="44"/>
      <c r="AQ138" s="46"/>
      <c r="AR138" s="46"/>
      <c r="AS138" s="46"/>
      <c r="AT138" s="59"/>
    </row>
    <row r="139" spans="1:46" s="20" customFormat="1" ht="22.5">
      <c r="A139" s="90" t="s">
        <v>271</v>
      </c>
      <c r="B139" s="178"/>
      <c r="C139" s="132" t="s">
        <v>275</v>
      </c>
      <c r="D139" s="92" t="s">
        <v>246</v>
      </c>
      <c r="E139" s="46"/>
      <c r="F139" s="56">
        <f t="shared" si="23"/>
        <v>5.607</v>
      </c>
      <c r="G139" s="66"/>
      <c r="H139" s="45"/>
      <c r="I139" s="45"/>
      <c r="J139" s="45"/>
      <c r="K139" s="45"/>
      <c r="L139" s="66"/>
      <c r="M139" s="44"/>
      <c r="N139" s="44"/>
      <c r="O139" s="45"/>
      <c r="P139" s="43"/>
      <c r="Q139" s="44"/>
      <c r="R139" s="46"/>
      <c r="S139" s="46"/>
      <c r="T139" s="43"/>
      <c r="U139" s="43"/>
      <c r="V139" s="44"/>
      <c r="W139" s="46"/>
      <c r="X139" s="46"/>
      <c r="Y139" s="43"/>
      <c r="Z139" s="43"/>
      <c r="AA139" s="44"/>
      <c r="AB139" s="46"/>
      <c r="AC139" s="46"/>
      <c r="AD139" s="43"/>
      <c r="AE139" s="43"/>
      <c r="AF139" s="44">
        <f>SUM(AG139:AJ139)</f>
        <v>5.607</v>
      </c>
      <c r="AG139" s="46"/>
      <c r="AH139" s="46"/>
      <c r="AI139" s="43"/>
      <c r="AJ139" s="43">
        <v>5.607</v>
      </c>
      <c r="AK139" s="44"/>
      <c r="AL139" s="46"/>
      <c r="AM139" s="46"/>
      <c r="AN139" s="46"/>
      <c r="AO139" s="46"/>
      <c r="AP139" s="44"/>
      <c r="AQ139" s="46"/>
      <c r="AR139" s="46"/>
      <c r="AS139" s="46"/>
      <c r="AT139" s="59"/>
    </row>
    <row r="140" spans="1:46" s="20" customFormat="1" ht="43.5" customHeight="1">
      <c r="A140" s="90" t="s">
        <v>272</v>
      </c>
      <c r="B140" s="178"/>
      <c r="C140" s="132" t="s">
        <v>656</v>
      </c>
      <c r="D140" s="92" t="s">
        <v>246</v>
      </c>
      <c r="E140" s="46"/>
      <c r="F140" s="56">
        <f t="shared" si="23"/>
        <v>1.761</v>
      </c>
      <c r="G140" s="66"/>
      <c r="H140" s="45"/>
      <c r="I140" s="45"/>
      <c r="J140" s="45"/>
      <c r="K140" s="45"/>
      <c r="L140" s="66"/>
      <c r="M140" s="44"/>
      <c r="N140" s="44"/>
      <c r="O140" s="45"/>
      <c r="P140" s="43"/>
      <c r="Q140" s="44"/>
      <c r="R140" s="46"/>
      <c r="S140" s="46"/>
      <c r="T140" s="43"/>
      <c r="U140" s="43"/>
      <c r="V140" s="44"/>
      <c r="W140" s="46"/>
      <c r="X140" s="46"/>
      <c r="Y140" s="43"/>
      <c r="Z140" s="43"/>
      <c r="AA140" s="44"/>
      <c r="AB140" s="46"/>
      <c r="AC140" s="46"/>
      <c r="AD140" s="43"/>
      <c r="AE140" s="43"/>
      <c r="AF140" s="44">
        <f>SUM(AG140:AJ140)</f>
        <v>1.761</v>
      </c>
      <c r="AG140" s="46"/>
      <c r="AH140" s="46"/>
      <c r="AI140" s="43"/>
      <c r="AJ140" s="43">
        <v>1.761</v>
      </c>
      <c r="AK140" s="44"/>
      <c r="AL140" s="46"/>
      <c r="AM140" s="46"/>
      <c r="AN140" s="46"/>
      <c r="AO140" s="46"/>
      <c r="AP140" s="44"/>
      <c r="AQ140" s="46"/>
      <c r="AR140" s="46"/>
      <c r="AS140" s="46"/>
      <c r="AT140" s="59"/>
    </row>
    <row r="141" spans="1:46" s="20" customFormat="1" ht="33" customHeight="1">
      <c r="A141" s="90" t="s">
        <v>273</v>
      </c>
      <c r="B141" s="178"/>
      <c r="C141" s="132" t="s">
        <v>295</v>
      </c>
      <c r="D141" s="92" t="s">
        <v>246</v>
      </c>
      <c r="E141" s="46"/>
      <c r="F141" s="56">
        <f t="shared" si="23"/>
        <v>0.8</v>
      </c>
      <c r="G141" s="66"/>
      <c r="H141" s="45"/>
      <c r="I141" s="45"/>
      <c r="J141" s="45"/>
      <c r="K141" s="45"/>
      <c r="L141" s="66"/>
      <c r="M141" s="44"/>
      <c r="N141" s="44"/>
      <c r="O141" s="45"/>
      <c r="P141" s="43"/>
      <c r="Q141" s="44"/>
      <c r="R141" s="46"/>
      <c r="S141" s="46"/>
      <c r="T141" s="43"/>
      <c r="U141" s="43"/>
      <c r="V141" s="44"/>
      <c r="W141" s="46"/>
      <c r="X141" s="46"/>
      <c r="Y141" s="43"/>
      <c r="Z141" s="43"/>
      <c r="AA141" s="44"/>
      <c r="AB141" s="46"/>
      <c r="AC141" s="46"/>
      <c r="AD141" s="43"/>
      <c r="AE141" s="43"/>
      <c r="AF141" s="44">
        <f>SUM(AG141:AJ141)</f>
        <v>0.8</v>
      </c>
      <c r="AG141" s="46"/>
      <c r="AH141" s="46"/>
      <c r="AI141" s="43"/>
      <c r="AJ141" s="43">
        <v>0.8</v>
      </c>
      <c r="AK141" s="44"/>
      <c r="AL141" s="46"/>
      <c r="AM141" s="46"/>
      <c r="AN141" s="46"/>
      <c r="AO141" s="46"/>
      <c r="AP141" s="44"/>
      <c r="AQ141" s="46"/>
      <c r="AR141" s="46"/>
      <c r="AS141" s="46"/>
      <c r="AT141" s="59"/>
    </row>
    <row r="142" spans="1:46" s="20" customFormat="1" ht="33" customHeight="1">
      <c r="A142" s="90" t="s">
        <v>274</v>
      </c>
      <c r="B142" s="178"/>
      <c r="C142" s="132" t="s">
        <v>657</v>
      </c>
      <c r="D142" s="92" t="s">
        <v>246</v>
      </c>
      <c r="E142" s="46"/>
      <c r="F142" s="56">
        <f t="shared" si="23"/>
        <v>1.7585</v>
      </c>
      <c r="G142" s="66"/>
      <c r="H142" s="45"/>
      <c r="I142" s="45"/>
      <c r="J142" s="45"/>
      <c r="K142" s="45"/>
      <c r="L142" s="66"/>
      <c r="M142" s="44"/>
      <c r="N142" s="44"/>
      <c r="O142" s="45"/>
      <c r="P142" s="43"/>
      <c r="Q142" s="44"/>
      <c r="R142" s="46"/>
      <c r="S142" s="46"/>
      <c r="T142" s="43"/>
      <c r="U142" s="43"/>
      <c r="V142" s="44"/>
      <c r="W142" s="46"/>
      <c r="X142" s="46"/>
      <c r="Y142" s="43"/>
      <c r="Z142" s="43"/>
      <c r="AA142" s="44"/>
      <c r="AB142" s="46"/>
      <c r="AC142" s="46"/>
      <c r="AD142" s="43"/>
      <c r="AE142" s="43"/>
      <c r="AF142" s="44">
        <f>SUM(AG142:AJ142)</f>
        <v>1.7585</v>
      </c>
      <c r="AG142" s="46"/>
      <c r="AH142" s="46"/>
      <c r="AI142" s="43"/>
      <c r="AJ142" s="43">
        <v>1.7585</v>
      </c>
      <c r="AK142" s="44"/>
      <c r="AL142" s="46"/>
      <c r="AM142" s="46"/>
      <c r="AN142" s="46"/>
      <c r="AO142" s="46"/>
      <c r="AP142" s="44"/>
      <c r="AQ142" s="46"/>
      <c r="AR142" s="46"/>
      <c r="AS142" s="46"/>
      <c r="AT142" s="59"/>
    </row>
    <row r="143" spans="1:46" s="20" customFormat="1" ht="22.5" customHeight="1">
      <c r="A143" s="90" t="s">
        <v>542</v>
      </c>
      <c r="B143" s="178"/>
      <c r="C143" s="132" t="s">
        <v>279</v>
      </c>
      <c r="D143" s="92" t="s">
        <v>253</v>
      </c>
      <c r="E143" s="46"/>
      <c r="F143" s="56">
        <f t="shared" si="23"/>
        <v>1.965</v>
      </c>
      <c r="G143" s="66"/>
      <c r="H143" s="45"/>
      <c r="I143" s="45"/>
      <c r="J143" s="45"/>
      <c r="K143" s="45"/>
      <c r="L143" s="66"/>
      <c r="M143" s="44"/>
      <c r="N143" s="44"/>
      <c r="O143" s="45"/>
      <c r="P143" s="43"/>
      <c r="Q143" s="44"/>
      <c r="R143" s="46"/>
      <c r="S143" s="46"/>
      <c r="T143" s="43"/>
      <c r="U143" s="43"/>
      <c r="V143" s="44"/>
      <c r="W143" s="46"/>
      <c r="X143" s="46"/>
      <c r="Y143" s="43"/>
      <c r="Z143" s="43"/>
      <c r="AA143" s="44">
        <f>SUM(AB143:AE143)</f>
        <v>1.965</v>
      </c>
      <c r="AB143" s="46"/>
      <c r="AC143" s="46"/>
      <c r="AD143" s="43"/>
      <c r="AE143" s="43">
        <v>1.965</v>
      </c>
      <c r="AF143" s="44"/>
      <c r="AG143" s="46"/>
      <c r="AH143" s="46"/>
      <c r="AI143" s="43"/>
      <c r="AJ143" s="43"/>
      <c r="AK143" s="44"/>
      <c r="AL143" s="46"/>
      <c r="AM143" s="46"/>
      <c r="AN143" s="46"/>
      <c r="AO143" s="46"/>
      <c r="AP143" s="44"/>
      <c r="AQ143" s="46"/>
      <c r="AR143" s="46"/>
      <c r="AS143" s="46"/>
      <c r="AT143" s="59"/>
    </row>
    <row r="144" spans="1:46" s="20" customFormat="1" ht="22.5" customHeight="1">
      <c r="A144" s="90" t="s">
        <v>276</v>
      </c>
      <c r="B144" s="178"/>
      <c r="C144" s="132" t="s">
        <v>281</v>
      </c>
      <c r="D144" s="92" t="s">
        <v>234</v>
      </c>
      <c r="E144" s="46"/>
      <c r="F144" s="56">
        <f t="shared" si="23"/>
        <v>5</v>
      </c>
      <c r="G144" s="66"/>
      <c r="H144" s="45"/>
      <c r="I144" s="45"/>
      <c r="J144" s="45"/>
      <c r="K144" s="45"/>
      <c r="L144" s="66"/>
      <c r="M144" s="44"/>
      <c r="N144" s="44"/>
      <c r="O144" s="45"/>
      <c r="P144" s="43"/>
      <c r="Q144" s="44"/>
      <c r="R144" s="46"/>
      <c r="S144" s="46"/>
      <c r="T144" s="43"/>
      <c r="U144" s="43"/>
      <c r="V144" s="44"/>
      <c r="W144" s="46"/>
      <c r="X144" s="46"/>
      <c r="Y144" s="43"/>
      <c r="Z144" s="43"/>
      <c r="AA144" s="44">
        <f>SUM(AB144:AE144)</f>
        <v>3</v>
      </c>
      <c r="AB144" s="46"/>
      <c r="AC144" s="46"/>
      <c r="AD144" s="43"/>
      <c r="AE144" s="43">
        <v>3</v>
      </c>
      <c r="AF144" s="44">
        <f>SUM(AG144:AJ144)</f>
        <v>2</v>
      </c>
      <c r="AG144" s="46"/>
      <c r="AH144" s="46"/>
      <c r="AI144" s="43"/>
      <c r="AJ144" s="43">
        <v>2</v>
      </c>
      <c r="AK144" s="44"/>
      <c r="AL144" s="46"/>
      <c r="AM144" s="46"/>
      <c r="AN144" s="46"/>
      <c r="AO144" s="46"/>
      <c r="AP144" s="44"/>
      <c r="AQ144" s="46"/>
      <c r="AR144" s="46"/>
      <c r="AS144" s="46"/>
      <c r="AT144" s="59"/>
    </row>
    <row r="145" spans="1:46" s="20" customFormat="1" ht="22.5" customHeight="1">
      <c r="A145" s="90" t="s">
        <v>277</v>
      </c>
      <c r="B145" s="178"/>
      <c r="C145" s="132" t="s">
        <v>283</v>
      </c>
      <c r="D145" s="92" t="s">
        <v>246</v>
      </c>
      <c r="E145" s="46"/>
      <c r="F145" s="56">
        <f t="shared" si="23"/>
        <v>4.037</v>
      </c>
      <c r="G145" s="66"/>
      <c r="H145" s="45"/>
      <c r="I145" s="45"/>
      <c r="J145" s="45"/>
      <c r="K145" s="45"/>
      <c r="L145" s="66"/>
      <c r="M145" s="44"/>
      <c r="N145" s="44"/>
      <c r="O145" s="45"/>
      <c r="P145" s="43"/>
      <c r="Q145" s="44"/>
      <c r="R145" s="46"/>
      <c r="S145" s="46"/>
      <c r="T145" s="43"/>
      <c r="U145" s="43"/>
      <c r="V145" s="44"/>
      <c r="W145" s="46"/>
      <c r="X145" s="46"/>
      <c r="Y145" s="43"/>
      <c r="Z145" s="43"/>
      <c r="AA145" s="44"/>
      <c r="AB145" s="46"/>
      <c r="AC145" s="46"/>
      <c r="AD145" s="43"/>
      <c r="AE145" s="43"/>
      <c r="AF145" s="44">
        <f aca="true" t="shared" si="26" ref="AF145:AF150">SUM(AG145:AJ145)</f>
        <v>4.037</v>
      </c>
      <c r="AG145" s="46"/>
      <c r="AH145" s="46"/>
      <c r="AI145" s="43"/>
      <c r="AJ145" s="43">
        <v>4.037</v>
      </c>
      <c r="AK145" s="44"/>
      <c r="AL145" s="46"/>
      <c r="AM145" s="46"/>
      <c r="AN145" s="46"/>
      <c r="AO145" s="46"/>
      <c r="AP145" s="44"/>
      <c r="AQ145" s="46"/>
      <c r="AR145" s="46"/>
      <c r="AS145" s="46"/>
      <c r="AT145" s="59"/>
    </row>
    <row r="146" spans="1:46" s="20" customFormat="1" ht="22.5" customHeight="1">
      <c r="A146" s="90" t="s">
        <v>278</v>
      </c>
      <c r="B146" s="178"/>
      <c r="C146" s="132" t="s">
        <v>285</v>
      </c>
      <c r="D146" s="92" t="s">
        <v>246</v>
      </c>
      <c r="E146" s="46"/>
      <c r="F146" s="56">
        <f t="shared" si="23"/>
        <v>4.52511</v>
      </c>
      <c r="G146" s="66"/>
      <c r="H146" s="45"/>
      <c r="I146" s="45"/>
      <c r="J146" s="45"/>
      <c r="K146" s="45"/>
      <c r="L146" s="66"/>
      <c r="M146" s="44"/>
      <c r="N146" s="44"/>
      <c r="O146" s="45"/>
      <c r="P146" s="43"/>
      <c r="Q146" s="44"/>
      <c r="R146" s="46"/>
      <c r="S146" s="46"/>
      <c r="T146" s="43"/>
      <c r="U146" s="43"/>
      <c r="V146" s="44"/>
      <c r="W146" s="46"/>
      <c r="X146" s="46"/>
      <c r="Y146" s="43"/>
      <c r="Z146" s="43"/>
      <c r="AA146" s="44"/>
      <c r="AB146" s="46"/>
      <c r="AC146" s="46"/>
      <c r="AD146" s="43"/>
      <c r="AE146" s="43"/>
      <c r="AF146" s="44">
        <f t="shared" si="26"/>
        <v>4.52511</v>
      </c>
      <c r="AG146" s="46"/>
      <c r="AH146" s="46"/>
      <c r="AI146" s="43"/>
      <c r="AJ146" s="43">
        <v>4.52511</v>
      </c>
      <c r="AK146" s="44"/>
      <c r="AL146" s="46"/>
      <c r="AM146" s="46"/>
      <c r="AN146" s="46"/>
      <c r="AO146" s="46"/>
      <c r="AP146" s="44"/>
      <c r="AQ146" s="46"/>
      <c r="AR146" s="46"/>
      <c r="AS146" s="46"/>
      <c r="AT146" s="59"/>
    </row>
    <row r="147" spans="1:46" s="20" customFormat="1" ht="22.5" customHeight="1">
      <c r="A147" s="90" t="s">
        <v>280</v>
      </c>
      <c r="B147" s="178"/>
      <c r="C147" s="132" t="s">
        <v>287</v>
      </c>
      <c r="D147" s="92" t="s">
        <v>246</v>
      </c>
      <c r="E147" s="46"/>
      <c r="F147" s="56">
        <f t="shared" si="23"/>
        <v>4.10306</v>
      </c>
      <c r="G147" s="66"/>
      <c r="H147" s="45"/>
      <c r="I147" s="45"/>
      <c r="J147" s="45"/>
      <c r="K147" s="45"/>
      <c r="L147" s="66"/>
      <c r="M147" s="44"/>
      <c r="N147" s="44"/>
      <c r="O147" s="45"/>
      <c r="P147" s="43"/>
      <c r="Q147" s="44"/>
      <c r="R147" s="46"/>
      <c r="S147" s="46"/>
      <c r="T147" s="43"/>
      <c r="U147" s="43"/>
      <c r="V147" s="44"/>
      <c r="W147" s="46"/>
      <c r="X147" s="46"/>
      <c r="Y147" s="43"/>
      <c r="Z147" s="43"/>
      <c r="AA147" s="44"/>
      <c r="AB147" s="46"/>
      <c r="AC147" s="46"/>
      <c r="AD147" s="43"/>
      <c r="AE147" s="43"/>
      <c r="AF147" s="44">
        <f t="shared" si="26"/>
        <v>4.10306</v>
      </c>
      <c r="AG147" s="46"/>
      <c r="AH147" s="46"/>
      <c r="AI147" s="43"/>
      <c r="AJ147" s="43">
        <v>4.10306</v>
      </c>
      <c r="AK147" s="44"/>
      <c r="AL147" s="46"/>
      <c r="AM147" s="46"/>
      <c r="AN147" s="46"/>
      <c r="AO147" s="46"/>
      <c r="AP147" s="44"/>
      <c r="AQ147" s="46"/>
      <c r="AR147" s="46"/>
      <c r="AS147" s="46"/>
      <c r="AT147" s="59"/>
    </row>
    <row r="148" spans="1:46" s="20" customFormat="1" ht="22.5" customHeight="1">
      <c r="A148" s="90" t="s">
        <v>282</v>
      </c>
      <c r="B148" s="178"/>
      <c r="C148" s="132" t="s">
        <v>289</v>
      </c>
      <c r="D148" s="92" t="s">
        <v>246</v>
      </c>
      <c r="E148" s="46"/>
      <c r="F148" s="56">
        <f t="shared" si="23"/>
        <v>5.27379</v>
      </c>
      <c r="G148" s="66"/>
      <c r="H148" s="45"/>
      <c r="I148" s="45"/>
      <c r="J148" s="45"/>
      <c r="K148" s="45"/>
      <c r="L148" s="66"/>
      <c r="M148" s="44"/>
      <c r="N148" s="44"/>
      <c r="O148" s="45"/>
      <c r="P148" s="43"/>
      <c r="Q148" s="44"/>
      <c r="R148" s="46"/>
      <c r="S148" s="46"/>
      <c r="T148" s="43"/>
      <c r="U148" s="43"/>
      <c r="V148" s="44"/>
      <c r="W148" s="46"/>
      <c r="X148" s="46"/>
      <c r="Y148" s="43"/>
      <c r="Z148" s="43"/>
      <c r="AA148" s="44"/>
      <c r="AB148" s="46"/>
      <c r="AC148" s="46"/>
      <c r="AD148" s="43"/>
      <c r="AE148" s="43"/>
      <c r="AF148" s="44">
        <f t="shared" si="26"/>
        <v>5.27379</v>
      </c>
      <c r="AG148" s="46"/>
      <c r="AH148" s="46"/>
      <c r="AI148" s="43"/>
      <c r="AJ148" s="43">
        <v>5.27379</v>
      </c>
      <c r="AK148" s="44"/>
      <c r="AL148" s="46"/>
      <c r="AM148" s="46"/>
      <c r="AN148" s="46"/>
      <c r="AO148" s="46"/>
      <c r="AP148" s="44"/>
      <c r="AQ148" s="46"/>
      <c r="AR148" s="46"/>
      <c r="AS148" s="46"/>
      <c r="AT148" s="59"/>
    </row>
    <row r="149" spans="1:46" s="20" customFormat="1" ht="33" customHeight="1">
      <c r="A149" s="90" t="s">
        <v>284</v>
      </c>
      <c r="B149" s="178"/>
      <c r="C149" s="132" t="s">
        <v>658</v>
      </c>
      <c r="D149" s="92" t="s">
        <v>253</v>
      </c>
      <c r="E149" s="46"/>
      <c r="F149" s="56">
        <f t="shared" si="23"/>
        <v>1.286</v>
      </c>
      <c r="G149" s="66"/>
      <c r="H149" s="45"/>
      <c r="I149" s="45"/>
      <c r="J149" s="45"/>
      <c r="K149" s="45"/>
      <c r="L149" s="66"/>
      <c r="M149" s="44"/>
      <c r="N149" s="44"/>
      <c r="O149" s="45"/>
      <c r="P149" s="43"/>
      <c r="Q149" s="44"/>
      <c r="R149" s="46"/>
      <c r="S149" s="46"/>
      <c r="T149" s="43"/>
      <c r="U149" s="43"/>
      <c r="V149" s="44"/>
      <c r="W149" s="46"/>
      <c r="X149" s="46"/>
      <c r="Y149" s="43"/>
      <c r="Z149" s="43"/>
      <c r="AA149" s="44">
        <f>SUM(AB149:AE149)</f>
        <v>1.286</v>
      </c>
      <c r="AB149" s="46"/>
      <c r="AC149" s="46"/>
      <c r="AD149" s="43"/>
      <c r="AE149" s="43">
        <v>1.286</v>
      </c>
      <c r="AF149" s="44"/>
      <c r="AG149" s="46"/>
      <c r="AH149" s="46"/>
      <c r="AI149" s="43"/>
      <c r="AJ149" s="43"/>
      <c r="AK149" s="44"/>
      <c r="AL149" s="46"/>
      <c r="AM149" s="46"/>
      <c r="AN149" s="46"/>
      <c r="AO149" s="46"/>
      <c r="AP149" s="44"/>
      <c r="AQ149" s="46"/>
      <c r="AR149" s="46"/>
      <c r="AS149" s="46"/>
      <c r="AT149" s="59"/>
    </row>
    <row r="150" spans="1:46" s="20" customFormat="1" ht="43.5" customHeight="1">
      <c r="A150" s="90" t="s">
        <v>286</v>
      </c>
      <c r="B150" s="178"/>
      <c r="C150" s="132" t="s">
        <v>398</v>
      </c>
      <c r="D150" s="92" t="s">
        <v>246</v>
      </c>
      <c r="E150" s="46"/>
      <c r="F150" s="56">
        <f t="shared" si="23"/>
        <v>0.527</v>
      </c>
      <c r="G150" s="66"/>
      <c r="H150" s="45"/>
      <c r="I150" s="45"/>
      <c r="J150" s="45"/>
      <c r="K150" s="45"/>
      <c r="L150" s="66"/>
      <c r="M150" s="44"/>
      <c r="N150" s="44"/>
      <c r="O150" s="45"/>
      <c r="P150" s="43"/>
      <c r="Q150" s="44"/>
      <c r="R150" s="46"/>
      <c r="S150" s="46"/>
      <c r="T150" s="43"/>
      <c r="U150" s="43"/>
      <c r="V150" s="44"/>
      <c r="W150" s="46"/>
      <c r="X150" s="46"/>
      <c r="Y150" s="43"/>
      <c r="Z150" s="43"/>
      <c r="AA150" s="44"/>
      <c r="AB150" s="46"/>
      <c r="AC150" s="46"/>
      <c r="AD150" s="43"/>
      <c r="AE150" s="43"/>
      <c r="AF150" s="44">
        <f t="shared" si="26"/>
        <v>0.527</v>
      </c>
      <c r="AG150" s="46"/>
      <c r="AH150" s="46"/>
      <c r="AI150" s="43"/>
      <c r="AJ150" s="43">
        <v>0.527</v>
      </c>
      <c r="AK150" s="44"/>
      <c r="AL150" s="46"/>
      <c r="AM150" s="46"/>
      <c r="AN150" s="46"/>
      <c r="AO150" s="46"/>
      <c r="AP150" s="44"/>
      <c r="AQ150" s="46"/>
      <c r="AR150" s="46"/>
      <c r="AS150" s="46"/>
      <c r="AT150" s="59"/>
    </row>
    <row r="151" spans="1:46" s="20" customFormat="1" ht="43.5" customHeight="1">
      <c r="A151" s="90" t="s">
        <v>288</v>
      </c>
      <c r="B151" s="178"/>
      <c r="C151" s="132" t="s">
        <v>294</v>
      </c>
      <c r="D151" s="92" t="s">
        <v>163</v>
      </c>
      <c r="E151" s="46"/>
      <c r="F151" s="56">
        <f t="shared" si="23"/>
        <v>152.43099999999998</v>
      </c>
      <c r="G151" s="66"/>
      <c r="H151" s="45"/>
      <c r="I151" s="45"/>
      <c r="J151" s="45"/>
      <c r="K151" s="45"/>
      <c r="L151" s="66"/>
      <c r="M151" s="44"/>
      <c r="N151" s="44"/>
      <c r="O151" s="45"/>
      <c r="P151" s="43"/>
      <c r="Q151" s="44"/>
      <c r="R151" s="46"/>
      <c r="S151" s="46"/>
      <c r="T151" s="43"/>
      <c r="U151" s="43"/>
      <c r="V151" s="44">
        <f>SUM(W151:Z151)</f>
        <v>31.06</v>
      </c>
      <c r="W151" s="46"/>
      <c r="X151" s="46"/>
      <c r="Y151" s="43"/>
      <c r="Z151" s="43">
        <v>31.06</v>
      </c>
      <c r="AA151" s="44">
        <f>SUM(AB151:AE151)</f>
        <v>121.371</v>
      </c>
      <c r="AB151" s="46"/>
      <c r="AC151" s="46"/>
      <c r="AD151" s="43"/>
      <c r="AE151" s="43">
        <v>121.371</v>
      </c>
      <c r="AF151" s="44"/>
      <c r="AG151" s="46"/>
      <c r="AH151" s="46"/>
      <c r="AI151" s="43"/>
      <c r="AJ151" s="43"/>
      <c r="AK151" s="44"/>
      <c r="AL151" s="46"/>
      <c r="AM151" s="46"/>
      <c r="AN151" s="46"/>
      <c r="AO151" s="46"/>
      <c r="AP151" s="44"/>
      <c r="AQ151" s="46"/>
      <c r="AR151" s="46"/>
      <c r="AS151" s="46"/>
      <c r="AT151" s="59"/>
    </row>
    <row r="152" spans="1:46" s="20" customFormat="1" ht="33" customHeight="1">
      <c r="A152" s="90" t="s">
        <v>290</v>
      </c>
      <c r="B152" s="178"/>
      <c r="C152" s="132" t="s">
        <v>405</v>
      </c>
      <c r="D152" s="92" t="s">
        <v>160</v>
      </c>
      <c r="E152" s="46"/>
      <c r="F152" s="56">
        <f t="shared" si="23"/>
        <v>14.635398</v>
      </c>
      <c r="G152" s="45"/>
      <c r="H152" s="45"/>
      <c r="I152" s="45"/>
      <c r="J152" s="45"/>
      <c r="K152" s="45"/>
      <c r="L152" s="66">
        <f>SUM(M152:P152)</f>
        <v>4.5</v>
      </c>
      <c r="M152" s="44"/>
      <c r="N152" s="44"/>
      <c r="O152" s="44"/>
      <c r="P152" s="43">
        <v>4.5</v>
      </c>
      <c r="Q152" s="66">
        <f>SUM(R152:U152)</f>
        <v>10.135398</v>
      </c>
      <c r="R152" s="46"/>
      <c r="S152" s="46"/>
      <c r="T152" s="46"/>
      <c r="U152" s="43">
        <v>10.135398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59"/>
    </row>
    <row r="153" spans="1:46" s="20" customFormat="1" ht="67.5">
      <c r="A153" s="90" t="s">
        <v>291</v>
      </c>
      <c r="B153" s="178"/>
      <c r="C153" s="132" t="s">
        <v>399</v>
      </c>
      <c r="D153" s="92">
        <v>2017</v>
      </c>
      <c r="E153" s="46"/>
      <c r="F153" s="56">
        <f t="shared" si="23"/>
        <v>38.12</v>
      </c>
      <c r="G153" s="45"/>
      <c r="H153" s="45"/>
      <c r="I153" s="45"/>
      <c r="J153" s="45"/>
      <c r="K153" s="45"/>
      <c r="L153" s="66"/>
      <c r="M153" s="44"/>
      <c r="N153" s="44"/>
      <c r="O153" s="44"/>
      <c r="P153" s="43"/>
      <c r="Q153" s="66"/>
      <c r="R153" s="46"/>
      <c r="S153" s="46"/>
      <c r="T153" s="46"/>
      <c r="U153" s="43"/>
      <c r="V153" s="46"/>
      <c r="W153" s="46"/>
      <c r="X153" s="46"/>
      <c r="Y153" s="46"/>
      <c r="Z153" s="46"/>
      <c r="AA153" s="66">
        <f>SUM(AB153:AE153)</f>
        <v>38.12</v>
      </c>
      <c r="AB153" s="46"/>
      <c r="AC153" s="46"/>
      <c r="AD153" s="46"/>
      <c r="AE153" s="43">
        <v>38.12</v>
      </c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59"/>
    </row>
    <row r="154" spans="1:46" s="20" customFormat="1" ht="65.25" customHeight="1">
      <c r="A154" s="90" t="s">
        <v>292</v>
      </c>
      <c r="B154" s="178" t="s">
        <v>628</v>
      </c>
      <c r="C154" s="132" t="s">
        <v>400</v>
      </c>
      <c r="D154" s="92" t="s">
        <v>246</v>
      </c>
      <c r="E154" s="46"/>
      <c r="F154" s="56">
        <f t="shared" si="23"/>
        <v>30.5295950155763</v>
      </c>
      <c r="G154" s="45"/>
      <c r="H154" s="45"/>
      <c r="I154" s="45"/>
      <c r="J154" s="45"/>
      <c r="K154" s="45"/>
      <c r="L154" s="66"/>
      <c r="M154" s="44"/>
      <c r="N154" s="44"/>
      <c r="O154" s="44"/>
      <c r="P154" s="43"/>
      <c r="Q154" s="66"/>
      <c r="R154" s="46"/>
      <c r="S154" s="46"/>
      <c r="T154" s="46"/>
      <c r="U154" s="43"/>
      <c r="V154" s="46"/>
      <c r="W154" s="46"/>
      <c r="X154" s="46"/>
      <c r="Y154" s="46"/>
      <c r="Z154" s="46"/>
      <c r="AA154" s="66"/>
      <c r="AB154" s="46"/>
      <c r="AC154" s="46"/>
      <c r="AD154" s="46"/>
      <c r="AE154" s="43"/>
      <c r="AF154" s="66">
        <f>SUM(AG154:AJ154)</f>
        <v>30.5295950155763</v>
      </c>
      <c r="AG154" s="46"/>
      <c r="AH154" s="46"/>
      <c r="AI154" s="46"/>
      <c r="AJ154" s="43">
        <v>30.5295950155763</v>
      </c>
      <c r="AK154" s="46"/>
      <c r="AL154" s="46"/>
      <c r="AM154" s="46"/>
      <c r="AN154" s="46"/>
      <c r="AO154" s="46"/>
      <c r="AP154" s="46"/>
      <c r="AQ154" s="46"/>
      <c r="AR154" s="46"/>
      <c r="AS154" s="46"/>
      <c r="AT154" s="59"/>
    </row>
    <row r="155" spans="1:46" s="20" customFormat="1" ht="44.25" customHeight="1">
      <c r="A155" s="90" t="s">
        <v>293</v>
      </c>
      <c r="B155" s="178"/>
      <c r="C155" s="132" t="s">
        <v>401</v>
      </c>
      <c r="D155" s="92" t="s">
        <v>234</v>
      </c>
      <c r="E155" s="46"/>
      <c r="F155" s="56">
        <f t="shared" si="23"/>
        <v>1</v>
      </c>
      <c r="G155" s="45"/>
      <c r="H155" s="45"/>
      <c r="I155" s="45"/>
      <c r="J155" s="45"/>
      <c r="K155" s="45"/>
      <c r="L155" s="66"/>
      <c r="M155" s="44"/>
      <c r="N155" s="44"/>
      <c r="O155" s="44"/>
      <c r="P155" s="43"/>
      <c r="Q155" s="66"/>
      <c r="R155" s="46"/>
      <c r="S155" s="46"/>
      <c r="T155" s="46"/>
      <c r="U155" s="43"/>
      <c r="V155" s="46"/>
      <c r="W155" s="46"/>
      <c r="X155" s="46"/>
      <c r="Y155" s="46"/>
      <c r="Z155" s="46"/>
      <c r="AA155" s="66">
        <f>SUM(AB155:AE155)</f>
        <v>0.5</v>
      </c>
      <c r="AB155" s="46"/>
      <c r="AC155" s="46"/>
      <c r="AD155" s="46"/>
      <c r="AE155" s="43">
        <v>0.5</v>
      </c>
      <c r="AF155" s="66">
        <f>SUM(AG155:AJ155)</f>
        <v>0.5</v>
      </c>
      <c r="AG155" s="46"/>
      <c r="AH155" s="46"/>
      <c r="AI155" s="46"/>
      <c r="AJ155" s="43">
        <v>0.5</v>
      </c>
      <c r="AK155" s="46"/>
      <c r="AL155" s="46"/>
      <c r="AM155" s="46"/>
      <c r="AN155" s="46"/>
      <c r="AO155" s="46"/>
      <c r="AP155" s="46"/>
      <c r="AQ155" s="46"/>
      <c r="AR155" s="46"/>
      <c r="AS155" s="46"/>
      <c r="AT155" s="59"/>
    </row>
    <row r="156" spans="1:46" s="20" customFormat="1" ht="33" customHeight="1">
      <c r="A156" s="90" t="s">
        <v>293</v>
      </c>
      <c r="B156" s="178"/>
      <c r="C156" s="132" t="s">
        <v>597</v>
      </c>
      <c r="D156" s="92" t="s">
        <v>234</v>
      </c>
      <c r="E156" s="46"/>
      <c r="F156" s="56">
        <f>G156+L156+Q156+V156+AA156+AF156+AK156+AP156</f>
        <v>1.5</v>
      </c>
      <c r="G156" s="45"/>
      <c r="H156" s="45"/>
      <c r="I156" s="45"/>
      <c r="J156" s="45"/>
      <c r="K156" s="45"/>
      <c r="L156" s="66"/>
      <c r="M156" s="44"/>
      <c r="N156" s="44"/>
      <c r="O156" s="44"/>
      <c r="P156" s="43"/>
      <c r="Q156" s="66"/>
      <c r="R156" s="46"/>
      <c r="S156" s="46"/>
      <c r="T156" s="46"/>
      <c r="U156" s="43"/>
      <c r="V156" s="46"/>
      <c r="W156" s="46"/>
      <c r="X156" s="46"/>
      <c r="Y156" s="46"/>
      <c r="Z156" s="46"/>
      <c r="AA156" s="66">
        <f>SUM(AB156:AE156)</f>
        <v>0.75</v>
      </c>
      <c r="AB156" s="46"/>
      <c r="AC156" s="46"/>
      <c r="AD156" s="46"/>
      <c r="AE156" s="43">
        <v>0.75</v>
      </c>
      <c r="AF156" s="66">
        <f>SUM(AG156:AJ156)</f>
        <v>0.75</v>
      </c>
      <c r="AG156" s="46"/>
      <c r="AH156" s="46"/>
      <c r="AI156" s="46"/>
      <c r="AJ156" s="43">
        <v>0.75</v>
      </c>
      <c r="AK156" s="46"/>
      <c r="AL156" s="46"/>
      <c r="AM156" s="46"/>
      <c r="AN156" s="46"/>
      <c r="AO156" s="46"/>
      <c r="AP156" s="46"/>
      <c r="AQ156" s="46"/>
      <c r="AR156" s="46"/>
      <c r="AS156" s="46"/>
      <c r="AT156" s="59"/>
    </row>
    <row r="157" spans="1:46" s="20" customFormat="1" ht="33" customHeight="1">
      <c r="A157" s="90" t="s">
        <v>548</v>
      </c>
      <c r="B157" s="178"/>
      <c r="C157" s="132" t="s">
        <v>549</v>
      </c>
      <c r="D157" s="92" t="s">
        <v>543</v>
      </c>
      <c r="E157" s="46"/>
      <c r="F157" s="56">
        <f>G157+L157+Q157+V157+AA157+AF157+AK157+AP157</f>
        <v>15.3</v>
      </c>
      <c r="G157" s="45"/>
      <c r="H157" s="45"/>
      <c r="I157" s="45"/>
      <c r="J157" s="45"/>
      <c r="K157" s="45"/>
      <c r="L157" s="66"/>
      <c r="M157" s="44"/>
      <c r="N157" s="44"/>
      <c r="O157" s="44"/>
      <c r="P157" s="43"/>
      <c r="Q157" s="66"/>
      <c r="R157" s="46"/>
      <c r="S157" s="46"/>
      <c r="T157" s="46"/>
      <c r="U157" s="43"/>
      <c r="V157" s="46"/>
      <c r="W157" s="46"/>
      <c r="X157" s="46"/>
      <c r="Y157" s="46"/>
      <c r="Z157" s="46"/>
      <c r="AA157" s="66">
        <f>SUM(AB157:AE157)</f>
        <v>15.3</v>
      </c>
      <c r="AB157" s="46"/>
      <c r="AC157" s="46"/>
      <c r="AD157" s="46">
        <v>15.3</v>
      </c>
      <c r="AE157" s="43"/>
      <c r="AF157" s="66"/>
      <c r="AG157" s="46"/>
      <c r="AH157" s="46"/>
      <c r="AI157" s="46"/>
      <c r="AJ157" s="43"/>
      <c r="AK157" s="46"/>
      <c r="AL157" s="46"/>
      <c r="AM157" s="46"/>
      <c r="AN157" s="46"/>
      <c r="AO157" s="46"/>
      <c r="AP157" s="46"/>
      <c r="AQ157" s="46"/>
      <c r="AR157" s="46"/>
      <c r="AS157" s="46"/>
      <c r="AT157" s="59"/>
    </row>
    <row r="158" spans="1:46" s="20" customFormat="1" ht="11.25">
      <c r="A158" s="47" t="s">
        <v>48</v>
      </c>
      <c r="B158" s="177" t="s">
        <v>13</v>
      </c>
      <c r="C158" s="177"/>
      <c r="D158" s="177"/>
      <c r="E158" s="177"/>
      <c r="F158" s="53">
        <f>SUM(F159:F173)</f>
        <v>183.684</v>
      </c>
      <c r="G158" s="53">
        <f aca="true" t="shared" si="27" ref="G158:AT158">SUM(G159:G173)</f>
        <v>4.5</v>
      </c>
      <c r="H158" s="53">
        <f t="shared" si="27"/>
        <v>0</v>
      </c>
      <c r="I158" s="53">
        <f t="shared" si="27"/>
        <v>0</v>
      </c>
      <c r="J158" s="53">
        <f t="shared" si="27"/>
        <v>0</v>
      </c>
      <c r="K158" s="53">
        <f t="shared" si="27"/>
        <v>4.5</v>
      </c>
      <c r="L158" s="53">
        <f t="shared" si="27"/>
        <v>14.06</v>
      </c>
      <c r="M158" s="53">
        <f t="shared" si="27"/>
        <v>0</v>
      </c>
      <c r="N158" s="53">
        <f t="shared" si="27"/>
        <v>0</v>
      </c>
      <c r="O158" s="53">
        <f t="shared" si="27"/>
        <v>1.1</v>
      </c>
      <c r="P158" s="53">
        <f t="shared" si="27"/>
        <v>12.96</v>
      </c>
      <c r="Q158" s="53">
        <f t="shared" si="27"/>
        <v>11.457</v>
      </c>
      <c r="R158" s="53">
        <f t="shared" si="27"/>
        <v>0</v>
      </c>
      <c r="S158" s="53">
        <f t="shared" si="27"/>
        <v>0</v>
      </c>
      <c r="T158" s="53">
        <f t="shared" si="27"/>
        <v>4.757</v>
      </c>
      <c r="U158" s="53">
        <f t="shared" si="27"/>
        <v>6.7</v>
      </c>
      <c r="V158" s="53">
        <f t="shared" si="27"/>
        <v>9.487</v>
      </c>
      <c r="W158" s="53">
        <f t="shared" si="27"/>
        <v>0</v>
      </c>
      <c r="X158" s="53">
        <f t="shared" si="27"/>
        <v>0</v>
      </c>
      <c r="Y158" s="53">
        <f t="shared" si="27"/>
        <v>2.487</v>
      </c>
      <c r="Z158" s="53">
        <f t="shared" si="27"/>
        <v>7</v>
      </c>
      <c r="AA158" s="53">
        <f t="shared" si="27"/>
        <v>54.552</v>
      </c>
      <c r="AB158" s="53">
        <f t="shared" si="27"/>
        <v>0</v>
      </c>
      <c r="AC158" s="53">
        <f t="shared" si="27"/>
        <v>0</v>
      </c>
      <c r="AD158" s="53">
        <f t="shared" si="27"/>
        <v>4.549</v>
      </c>
      <c r="AE158" s="53">
        <f t="shared" si="27"/>
        <v>50.003</v>
      </c>
      <c r="AF158" s="53">
        <f t="shared" si="27"/>
        <v>5.5</v>
      </c>
      <c r="AG158" s="53">
        <f t="shared" si="27"/>
        <v>0</v>
      </c>
      <c r="AH158" s="53">
        <f t="shared" si="27"/>
        <v>0</v>
      </c>
      <c r="AI158" s="53">
        <f t="shared" si="27"/>
        <v>5.5</v>
      </c>
      <c r="AJ158" s="53">
        <f t="shared" si="27"/>
        <v>0</v>
      </c>
      <c r="AK158" s="53">
        <f t="shared" si="27"/>
        <v>32.598</v>
      </c>
      <c r="AL158" s="53">
        <f t="shared" si="27"/>
        <v>0</v>
      </c>
      <c r="AM158" s="53">
        <f t="shared" si="27"/>
        <v>0</v>
      </c>
      <c r="AN158" s="53">
        <f t="shared" si="27"/>
        <v>9</v>
      </c>
      <c r="AO158" s="53">
        <f t="shared" si="27"/>
        <v>23.598</v>
      </c>
      <c r="AP158" s="53">
        <f>SUM(AP159:AP173)</f>
        <v>51.53</v>
      </c>
      <c r="AQ158" s="53">
        <f t="shared" si="27"/>
        <v>0</v>
      </c>
      <c r="AR158" s="53">
        <f t="shared" si="27"/>
        <v>0</v>
      </c>
      <c r="AS158" s="53">
        <f t="shared" si="27"/>
        <v>12</v>
      </c>
      <c r="AT158" s="152">
        <f t="shared" si="27"/>
        <v>39.53</v>
      </c>
    </row>
    <row r="159" spans="1:46" s="20" customFormat="1" ht="65.25" customHeight="1">
      <c r="A159" s="50" t="s">
        <v>49</v>
      </c>
      <c r="B159" s="178" t="s">
        <v>666</v>
      </c>
      <c r="C159" s="132" t="s">
        <v>435</v>
      </c>
      <c r="D159" s="92" t="s">
        <v>582</v>
      </c>
      <c r="E159" s="46" t="s">
        <v>584</v>
      </c>
      <c r="F159" s="56">
        <f t="shared" si="23"/>
        <v>19.609</v>
      </c>
      <c r="G159" s="66">
        <f>SUM(H159:K159)</f>
        <v>2</v>
      </c>
      <c r="H159" s="44"/>
      <c r="I159" s="44"/>
      <c r="J159" s="44"/>
      <c r="K159" s="44">
        <v>2</v>
      </c>
      <c r="L159" s="45">
        <f>SUM(M159:P159)</f>
        <v>13.06</v>
      </c>
      <c r="M159" s="73"/>
      <c r="N159" s="73"/>
      <c r="O159" s="44">
        <v>1.1</v>
      </c>
      <c r="P159" s="43">
        <v>11.96</v>
      </c>
      <c r="Q159" s="44"/>
      <c r="R159" s="73"/>
      <c r="S159" s="45"/>
      <c r="T159" s="45"/>
      <c r="U159" s="45"/>
      <c r="V159" s="44"/>
      <c r="W159" s="73"/>
      <c r="X159" s="45"/>
      <c r="Y159" s="45"/>
      <c r="Z159" s="45"/>
      <c r="AA159" s="66">
        <f>SUM(AB159:AE159)</f>
        <v>4.549</v>
      </c>
      <c r="AB159" s="73"/>
      <c r="AC159" s="45"/>
      <c r="AD159" s="45">
        <v>4.549</v>
      </c>
      <c r="AE159" s="45"/>
      <c r="AF159" s="44"/>
      <c r="AG159" s="45"/>
      <c r="AH159" s="45"/>
      <c r="AI159" s="45"/>
      <c r="AJ159" s="73"/>
      <c r="AK159" s="44"/>
      <c r="AL159" s="45"/>
      <c r="AM159" s="45"/>
      <c r="AN159" s="45"/>
      <c r="AO159" s="73"/>
      <c r="AP159" s="44"/>
      <c r="AQ159" s="45"/>
      <c r="AR159" s="45"/>
      <c r="AS159" s="45"/>
      <c r="AT159" s="74"/>
    </row>
    <row r="160" spans="1:46" s="20" customFormat="1" ht="44.25" customHeight="1">
      <c r="A160" s="90" t="s">
        <v>50</v>
      </c>
      <c r="B160" s="178"/>
      <c r="C160" s="132" t="s">
        <v>663</v>
      </c>
      <c r="D160" s="92" t="s">
        <v>234</v>
      </c>
      <c r="E160" s="46" t="s">
        <v>664</v>
      </c>
      <c r="F160" s="56">
        <f t="shared" si="23"/>
        <v>2.25</v>
      </c>
      <c r="G160" s="66"/>
      <c r="H160" s="44"/>
      <c r="I160" s="44"/>
      <c r="J160" s="44"/>
      <c r="K160" s="44"/>
      <c r="L160" s="45"/>
      <c r="M160" s="73"/>
      <c r="N160" s="73"/>
      <c r="O160" s="44"/>
      <c r="P160" s="43"/>
      <c r="Q160" s="44"/>
      <c r="R160" s="73"/>
      <c r="S160" s="45"/>
      <c r="T160" s="45"/>
      <c r="U160" s="45"/>
      <c r="V160" s="44"/>
      <c r="W160" s="73"/>
      <c r="X160" s="45"/>
      <c r="Y160" s="45"/>
      <c r="Z160" s="45"/>
      <c r="AA160" s="45">
        <f aca="true" t="shared" si="28" ref="AA160:AA166">SUM(AB160:AE160)</f>
        <v>0.75</v>
      </c>
      <c r="AB160" s="73"/>
      <c r="AC160" s="73"/>
      <c r="AD160" s="44"/>
      <c r="AE160" s="43">
        <v>0.75</v>
      </c>
      <c r="AF160" s="45">
        <f>SUM(AG160:AJ160)</f>
        <v>1.5</v>
      </c>
      <c r="AG160" s="73"/>
      <c r="AH160" s="45"/>
      <c r="AI160" s="45">
        <v>1.5</v>
      </c>
      <c r="AJ160" s="43"/>
      <c r="AK160" s="44"/>
      <c r="AL160" s="45"/>
      <c r="AM160" s="45"/>
      <c r="AN160" s="45"/>
      <c r="AO160" s="73"/>
      <c r="AP160" s="44"/>
      <c r="AQ160" s="45"/>
      <c r="AR160" s="45"/>
      <c r="AS160" s="45"/>
      <c r="AT160" s="74"/>
    </row>
    <row r="161" spans="1:46" s="20" customFormat="1" ht="33" customHeight="1">
      <c r="A161" s="90" t="s">
        <v>51</v>
      </c>
      <c r="B161" s="178"/>
      <c r="C161" s="132" t="s">
        <v>331</v>
      </c>
      <c r="D161" s="92" t="s">
        <v>253</v>
      </c>
      <c r="E161" s="46"/>
      <c r="F161" s="56">
        <f t="shared" si="23"/>
        <v>0.88</v>
      </c>
      <c r="G161" s="66"/>
      <c r="H161" s="44"/>
      <c r="I161" s="44"/>
      <c r="J161" s="44"/>
      <c r="K161" s="44"/>
      <c r="L161" s="45"/>
      <c r="M161" s="73"/>
      <c r="N161" s="73"/>
      <c r="O161" s="44"/>
      <c r="P161" s="43"/>
      <c r="Q161" s="44"/>
      <c r="R161" s="73"/>
      <c r="S161" s="45"/>
      <c r="T161" s="45"/>
      <c r="U161" s="45"/>
      <c r="V161" s="44">
        <f>SUM(W161:Z161)</f>
        <v>0</v>
      </c>
      <c r="W161" s="44"/>
      <c r="X161" s="44"/>
      <c r="Y161" s="44"/>
      <c r="Z161" s="44">
        <v>0</v>
      </c>
      <c r="AA161" s="44">
        <f t="shared" si="28"/>
        <v>0.88</v>
      </c>
      <c r="AB161" s="44"/>
      <c r="AC161" s="44"/>
      <c r="AD161" s="44"/>
      <c r="AE161" s="44">
        <v>0.88</v>
      </c>
      <c r="AF161" s="45"/>
      <c r="AG161" s="73"/>
      <c r="AH161" s="45"/>
      <c r="AI161" s="45"/>
      <c r="AJ161" s="45"/>
      <c r="AK161" s="45"/>
      <c r="AL161" s="73"/>
      <c r="AM161" s="45"/>
      <c r="AN161" s="45"/>
      <c r="AO161" s="45"/>
      <c r="AP161" s="45"/>
      <c r="AQ161" s="73"/>
      <c r="AR161" s="45"/>
      <c r="AS161" s="45"/>
      <c r="AT161" s="75"/>
    </row>
    <row r="162" spans="1:46" s="20" customFormat="1" ht="43.5" customHeight="1">
      <c r="A162" s="90" t="s">
        <v>211</v>
      </c>
      <c r="B162" s="178"/>
      <c r="C162" s="132" t="s">
        <v>661</v>
      </c>
      <c r="D162" s="92" t="s">
        <v>163</v>
      </c>
      <c r="E162" s="46" t="s">
        <v>660</v>
      </c>
      <c r="F162" s="56">
        <f aca="true" t="shared" si="29" ref="F162:F175">G162+L162+Q162+V162+AA162+AF162+AK162+AP162</f>
        <v>10.9</v>
      </c>
      <c r="G162" s="66"/>
      <c r="H162" s="44"/>
      <c r="I162" s="44"/>
      <c r="J162" s="44"/>
      <c r="K162" s="44"/>
      <c r="L162" s="66"/>
      <c r="M162" s="44"/>
      <c r="N162" s="44"/>
      <c r="O162" s="44"/>
      <c r="P162" s="44"/>
      <c r="Q162" s="44"/>
      <c r="R162" s="44"/>
      <c r="S162" s="44"/>
      <c r="T162" s="44"/>
      <c r="U162" s="44"/>
      <c r="V162" s="44">
        <f>SUM(W162:Z162)</f>
        <v>4.9</v>
      </c>
      <c r="W162" s="44"/>
      <c r="X162" s="44"/>
      <c r="Y162" s="44"/>
      <c r="Z162" s="44">
        <v>4.9</v>
      </c>
      <c r="AA162" s="44">
        <f t="shared" si="28"/>
        <v>6</v>
      </c>
      <c r="AB162" s="44"/>
      <c r="AC162" s="44"/>
      <c r="AD162" s="44"/>
      <c r="AE162" s="44">
        <v>6</v>
      </c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70"/>
    </row>
    <row r="163" spans="1:46" s="20" customFormat="1" ht="43.5" customHeight="1">
      <c r="A163" s="90" t="s">
        <v>479</v>
      </c>
      <c r="B163" s="178"/>
      <c r="C163" s="132" t="s">
        <v>659</v>
      </c>
      <c r="D163" s="92" t="s">
        <v>299</v>
      </c>
      <c r="E163" s="46" t="s">
        <v>662</v>
      </c>
      <c r="F163" s="56">
        <f t="shared" si="29"/>
        <v>12</v>
      </c>
      <c r="G163" s="66"/>
      <c r="H163" s="44"/>
      <c r="I163" s="44"/>
      <c r="J163" s="44"/>
      <c r="K163" s="44"/>
      <c r="L163" s="66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>
        <f t="shared" si="28"/>
        <v>7</v>
      </c>
      <c r="AB163" s="44"/>
      <c r="AC163" s="44"/>
      <c r="AD163" s="44"/>
      <c r="AE163" s="44">
        <v>7</v>
      </c>
      <c r="AF163" s="44"/>
      <c r="AG163" s="44"/>
      <c r="AH163" s="44"/>
      <c r="AI163" s="44"/>
      <c r="AJ163" s="44"/>
      <c r="AK163" s="44">
        <f>SUM(AL163:AO163)</f>
        <v>1</v>
      </c>
      <c r="AL163" s="44"/>
      <c r="AM163" s="44"/>
      <c r="AN163" s="44">
        <v>1</v>
      </c>
      <c r="AO163" s="44"/>
      <c r="AP163" s="44">
        <f>SUM(AQ163:AT163)</f>
        <v>4</v>
      </c>
      <c r="AQ163" s="44"/>
      <c r="AR163" s="44"/>
      <c r="AS163" s="44">
        <v>4</v>
      </c>
      <c r="AT163" s="70"/>
    </row>
    <row r="164" spans="1:46" s="20" customFormat="1" ht="55.5" customHeight="1">
      <c r="A164" s="90" t="s">
        <v>298</v>
      </c>
      <c r="B164" s="178"/>
      <c r="C164" s="132" t="s">
        <v>665</v>
      </c>
      <c r="D164" s="92" t="s">
        <v>253</v>
      </c>
      <c r="E164" s="46" t="s">
        <v>440</v>
      </c>
      <c r="F164" s="56">
        <f t="shared" si="29"/>
        <v>4.5</v>
      </c>
      <c r="G164" s="66"/>
      <c r="H164" s="44"/>
      <c r="I164" s="44"/>
      <c r="J164" s="44"/>
      <c r="K164" s="44"/>
      <c r="L164" s="66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>
        <f t="shared" si="28"/>
        <v>4.5</v>
      </c>
      <c r="AB164" s="44"/>
      <c r="AC164" s="44"/>
      <c r="AD164" s="44"/>
      <c r="AE164" s="44">
        <v>4.5</v>
      </c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70"/>
    </row>
    <row r="165" spans="1:46" s="20" customFormat="1" ht="111" customHeight="1">
      <c r="A165" s="90" t="s">
        <v>300</v>
      </c>
      <c r="B165" s="178"/>
      <c r="C165" s="132" t="s">
        <v>629</v>
      </c>
      <c r="D165" s="92" t="s">
        <v>253</v>
      </c>
      <c r="E165" s="46"/>
      <c r="F165" s="56">
        <f t="shared" si="29"/>
        <v>7.583</v>
      </c>
      <c r="G165" s="66"/>
      <c r="H165" s="44"/>
      <c r="I165" s="44"/>
      <c r="J165" s="44"/>
      <c r="K165" s="44"/>
      <c r="L165" s="66"/>
      <c r="M165" s="44"/>
      <c r="N165" s="44"/>
      <c r="O165" s="44"/>
      <c r="P165" s="44"/>
      <c r="Q165" s="44"/>
      <c r="R165" s="44"/>
      <c r="S165" s="44"/>
      <c r="T165" s="44"/>
      <c r="U165" s="44"/>
      <c r="V165" s="44">
        <f>SUM(W165:Z165)</f>
        <v>0</v>
      </c>
      <c r="W165" s="44"/>
      <c r="X165" s="44"/>
      <c r="Y165" s="44"/>
      <c r="Z165" s="44">
        <v>0</v>
      </c>
      <c r="AA165" s="44">
        <f t="shared" si="28"/>
        <v>7.583</v>
      </c>
      <c r="AB165" s="44"/>
      <c r="AC165" s="44"/>
      <c r="AD165" s="44"/>
      <c r="AE165" s="44">
        <v>7.583</v>
      </c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70"/>
    </row>
    <row r="166" spans="1:46" s="20" customFormat="1" ht="43.5" customHeight="1">
      <c r="A166" s="90" t="s">
        <v>301</v>
      </c>
      <c r="B166" s="178"/>
      <c r="C166" s="132" t="s">
        <v>667</v>
      </c>
      <c r="D166" s="92" t="s">
        <v>253</v>
      </c>
      <c r="E166" s="46"/>
      <c r="F166" s="56">
        <f t="shared" si="29"/>
        <v>4</v>
      </c>
      <c r="G166" s="66"/>
      <c r="H166" s="44"/>
      <c r="I166" s="44"/>
      <c r="J166" s="44"/>
      <c r="K166" s="44"/>
      <c r="L166" s="66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>
        <f t="shared" si="28"/>
        <v>4</v>
      </c>
      <c r="AB166" s="44"/>
      <c r="AC166" s="44"/>
      <c r="AD166" s="44"/>
      <c r="AE166" s="44">
        <v>4</v>
      </c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70"/>
    </row>
    <row r="167" spans="1:46" s="20" customFormat="1" ht="133.5" customHeight="1">
      <c r="A167" s="90" t="s">
        <v>303</v>
      </c>
      <c r="B167" s="178"/>
      <c r="C167" s="132" t="s">
        <v>708</v>
      </c>
      <c r="D167" s="92" t="s">
        <v>175</v>
      </c>
      <c r="E167" s="46" t="s">
        <v>413</v>
      </c>
      <c r="F167" s="56">
        <f t="shared" si="29"/>
        <v>14.957</v>
      </c>
      <c r="G167" s="66">
        <f>SUM(H167:K167)</f>
        <v>2.5</v>
      </c>
      <c r="H167" s="44"/>
      <c r="I167" s="44"/>
      <c r="J167" s="44"/>
      <c r="K167" s="44">
        <v>2.5</v>
      </c>
      <c r="L167" s="66">
        <f>SUM(M167:P167)</f>
        <v>1</v>
      </c>
      <c r="M167" s="44"/>
      <c r="N167" s="44"/>
      <c r="O167" s="44"/>
      <c r="P167" s="44">
        <v>1</v>
      </c>
      <c r="Q167" s="44">
        <f>SUM(R167:U167)</f>
        <v>11.457</v>
      </c>
      <c r="R167" s="44"/>
      <c r="S167" s="44"/>
      <c r="T167" s="43">
        <v>4.757</v>
      </c>
      <c r="U167" s="43">
        <v>6.7</v>
      </c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70"/>
    </row>
    <row r="168" spans="1:46" s="20" customFormat="1" ht="66.75" customHeight="1">
      <c r="A168" s="90" t="s">
        <v>304</v>
      </c>
      <c r="B168" s="178"/>
      <c r="C168" s="132" t="s">
        <v>373</v>
      </c>
      <c r="D168" s="92">
        <v>2016</v>
      </c>
      <c r="E168" s="46"/>
      <c r="F168" s="56">
        <f t="shared" si="29"/>
        <v>2.1</v>
      </c>
      <c r="G168" s="66"/>
      <c r="H168" s="44"/>
      <c r="I168" s="44"/>
      <c r="J168" s="44"/>
      <c r="K168" s="44"/>
      <c r="L168" s="66"/>
      <c r="M168" s="44"/>
      <c r="N168" s="44"/>
      <c r="O168" s="44"/>
      <c r="P168" s="44"/>
      <c r="Q168" s="44"/>
      <c r="R168" s="44"/>
      <c r="S168" s="44"/>
      <c r="T168" s="43"/>
      <c r="U168" s="43"/>
      <c r="V168" s="44">
        <f>SUM(W168:Z168)</f>
        <v>2.1</v>
      </c>
      <c r="W168" s="44"/>
      <c r="X168" s="44"/>
      <c r="Y168" s="44"/>
      <c r="Z168" s="44">
        <v>2.1</v>
      </c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70"/>
    </row>
    <row r="169" spans="1:46" s="20" customFormat="1" ht="93" customHeight="1">
      <c r="A169" s="90" t="s">
        <v>305</v>
      </c>
      <c r="B169" s="178"/>
      <c r="C169" s="132" t="s">
        <v>668</v>
      </c>
      <c r="D169" s="92" t="s">
        <v>253</v>
      </c>
      <c r="E169" s="46"/>
      <c r="F169" s="56">
        <f t="shared" si="29"/>
        <v>1.89</v>
      </c>
      <c r="G169" s="66"/>
      <c r="H169" s="44"/>
      <c r="I169" s="44"/>
      <c r="J169" s="44"/>
      <c r="K169" s="44"/>
      <c r="L169" s="66"/>
      <c r="M169" s="44"/>
      <c r="N169" s="44"/>
      <c r="O169" s="44"/>
      <c r="P169" s="44"/>
      <c r="Q169" s="44"/>
      <c r="R169" s="44"/>
      <c r="S169" s="44"/>
      <c r="T169" s="43"/>
      <c r="U169" s="43"/>
      <c r="V169" s="44">
        <f>SUM(W169:Z169)</f>
        <v>0</v>
      </c>
      <c r="W169" s="44"/>
      <c r="X169" s="44"/>
      <c r="Y169" s="44"/>
      <c r="Z169" s="44">
        <v>0</v>
      </c>
      <c r="AA169" s="44">
        <f>SUM(AB169:AE169)</f>
        <v>1.89</v>
      </c>
      <c r="AB169" s="44"/>
      <c r="AC169" s="44"/>
      <c r="AD169" s="44"/>
      <c r="AE169" s="44">
        <v>1.89</v>
      </c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70"/>
    </row>
    <row r="170" spans="1:46" s="41" customFormat="1" ht="150.75" customHeight="1">
      <c r="A170" s="90" t="s">
        <v>306</v>
      </c>
      <c r="B170" s="178" t="s">
        <v>666</v>
      </c>
      <c r="C170" s="132" t="s">
        <v>669</v>
      </c>
      <c r="D170" s="92" t="s">
        <v>182</v>
      </c>
      <c r="E170" s="46" t="s">
        <v>480</v>
      </c>
      <c r="F170" s="56">
        <f t="shared" si="29"/>
        <v>28.328</v>
      </c>
      <c r="G170" s="66"/>
      <c r="H170" s="44"/>
      <c r="I170" s="44"/>
      <c r="J170" s="44"/>
      <c r="K170" s="44"/>
      <c r="L170" s="66"/>
      <c r="M170" s="44"/>
      <c r="N170" s="44"/>
      <c r="O170" s="44"/>
      <c r="P170" s="44"/>
      <c r="Q170" s="44"/>
      <c r="R170" s="44"/>
      <c r="S170" s="44"/>
      <c r="T170" s="43"/>
      <c r="U170" s="43"/>
      <c r="V170" s="44">
        <f>SUM(W170:Z170)</f>
        <v>0</v>
      </c>
      <c r="W170" s="44"/>
      <c r="X170" s="44"/>
      <c r="Y170" s="44"/>
      <c r="Z170" s="44">
        <v>0</v>
      </c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>
        <f>SUM(AL170:AO170)</f>
        <v>6.198</v>
      </c>
      <c r="AL170" s="44"/>
      <c r="AM170" s="44"/>
      <c r="AN170" s="44"/>
      <c r="AO170" s="44">
        <v>6.198</v>
      </c>
      <c r="AP170" s="44">
        <f>SUM(AQ170:AT170)</f>
        <v>22.13</v>
      </c>
      <c r="AQ170" s="44"/>
      <c r="AR170" s="44"/>
      <c r="AS170" s="44"/>
      <c r="AT170" s="70">
        <v>22.13</v>
      </c>
    </row>
    <row r="171" spans="1:46" s="20" customFormat="1" ht="43.5" customHeight="1">
      <c r="A171" s="90" t="s">
        <v>307</v>
      </c>
      <c r="B171" s="178"/>
      <c r="C171" s="132" t="s">
        <v>309</v>
      </c>
      <c r="D171" s="92" t="s">
        <v>296</v>
      </c>
      <c r="E171" s="46"/>
      <c r="F171" s="56">
        <f t="shared" si="29"/>
        <v>34.8</v>
      </c>
      <c r="G171" s="66"/>
      <c r="H171" s="44"/>
      <c r="I171" s="44"/>
      <c r="J171" s="44"/>
      <c r="K171" s="44"/>
      <c r="L171" s="66"/>
      <c r="M171" s="44"/>
      <c r="N171" s="44"/>
      <c r="O171" s="44"/>
      <c r="P171" s="44"/>
      <c r="Q171" s="44"/>
      <c r="R171" s="44"/>
      <c r="S171" s="44"/>
      <c r="T171" s="43"/>
      <c r="U171" s="43"/>
      <c r="V171" s="44">
        <f>SUM(W171:Z171)</f>
        <v>0</v>
      </c>
      <c r="W171" s="44"/>
      <c r="X171" s="44"/>
      <c r="Y171" s="44"/>
      <c r="Z171" s="44">
        <v>0</v>
      </c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>
        <f>SUM(AL171:AO171)</f>
        <v>17.4</v>
      </c>
      <c r="AL171" s="44"/>
      <c r="AM171" s="44"/>
      <c r="AN171" s="44"/>
      <c r="AO171" s="44">
        <v>17.4</v>
      </c>
      <c r="AP171" s="44">
        <f>SUM(AQ171:AT171)</f>
        <v>17.4</v>
      </c>
      <c r="AQ171" s="44"/>
      <c r="AR171" s="44"/>
      <c r="AS171" s="44"/>
      <c r="AT171" s="70">
        <v>17.4</v>
      </c>
    </row>
    <row r="172" spans="1:46" s="20" customFormat="1" ht="33" customHeight="1">
      <c r="A172" s="90" t="s">
        <v>308</v>
      </c>
      <c r="B172" s="178"/>
      <c r="C172" s="132" t="s">
        <v>349</v>
      </c>
      <c r="D172" s="92" t="s">
        <v>581</v>
      </c>
      <c r="E172" s="46" t="s">
        <v>580</v>
      </c>
      <c r="F172" s="56">
        <f t="shared" si="29"/>
        <v>22.487000000000002</v>
      </c>
      <c r="G172" s="66"/>
      <c r="H172" s="44"/>
      <c r="I172" s="44"/>
      <c r="J172" s="44"/>
      <c r="K172" s="44"/>
      <c r="L172" s="66"/>
      <c r="M172" s="44"/>
      <c r="N172" s="44"/>
      <c r="O172" s="44"/>
      <c r="P172" s="44"/>
      <c r="Q172" s="44"/>
      <c r="R172" s="44"/>
      <c r="S172" s="44"/>
      <c r="T172" s="44"/>
      <c r="U172" s="44"/>
      <c r="V172" s="44">
        <f>SUM(W172:Z172)</f>
        <v>2.487</v>
      </c>
      <c r="W172" s="44"/>
      <c r="X172" s="44"/>
      <c r="Y172" s="44">
        <v>2.487</v>
      </c>
      <c r="Z172" s="44"/>
      <c r="AA172" s="44"/>
      <c r="AB172" s="44"/>
      <c r="AC172" s="44"/>
      <c r="AD172" s="44"/>
      <c r="AE172" s="44"/>
      <c r="AF172" s="44">
        <f>SUM(AG172:AJ172)</f>
        <v>4</v>
      </c>
      <c r="AG172" s="44"/>
      <c r="AH172" s="44"/>
      <c r="AI172" s="44">
        <v>4</v>
      </c>
      <c r="AJ172" s="44"/>
      <c r="AK172" s="44">
        <f>SUM(AL172:AO172)</f>
        <v>8</v>
      </c>
      <c r="AL172" s="44"/>
      <c r="AM172" s="44"/>
      <c r="AN172" s="44">
        <v>8</v>
      </c>
      <c r="AO172" s="44"/>
      <c r="AP172" s="44">
        <f>SUM(AQ172:AT172)</f>
        <v>8</v>
      </c>
      <c r="AQ172" s="44"/>
      <c r="AR172" s="44"/>
      <c r="AS172" s="44">
        <v>8</v>
      </c>
      <c r="AT172" s="70"/>
    </row>
    <row r="173" spans="1:46" s="41" customFormat="1" ht="55.5" customHeight="1">
      <c r="A173" s="90" t="s">
        <v>545</v>
      </c>
      <c r="B173" s="178"/>
      <c r="C173" s="132" t="s">
        <v>546</v>
      </c>
      <c r="D173" s="92" t="s">
        <v>543</v>
      </c>
      <c r="E173" s="46" t="s">
        <v>544</v>
      </c>
      <c r="F173" s="56">
        <f t="shared" si="29"/>
        <v>17.4</v>
      </c>
      <c r="G173" s="66"/>
      <c r="H173" s="44"/>
      <c r="I173" s="44"/>
      <c r="J173" s="44"/>
      <c r="K173" s="44"/>
      <c r="L173" s="66"/>
      <c r="M173" s="44"/>
      <c r="N173" s="44"/>
      <c r="O173" s="44"/>
      <c r="P173" s="44"/>
      <c r="Q173" s="44"/>
      <c r="R173" s="44"/>
      <c r="S173" s="44"/>
      <c r="T173" s="43"/>
      <c r="U173" s="43"/>
      <c r="V173" s="44"/>
      <c r="W173" s="44"/>
      <c r="X173" s="44"/>
      <c r="Y173" s="44"/>
      <c r="Z173" s="44"/>
      <c r="AA173" s="44">
        <f>SUM(AB173:AE173)</f>
        <v>17.4</v>
      </c>
      <c r="AB173" s="44"/>
      <c r="AC173" s="44"/>
      <c r="AD173" s="44"/>
      <c r="AE173" s="44">
        <v>17.4</v>
      </c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70"/>
    </row>
    <row r="174" spans="1:46" s="20" customFormat="1" ht="11.25">
      <c r="A174" s="47" t="s">
        <v>52</v>
      </c>
      <c r="B174" s="177" t="s">
        <v>105</v>
      </c>
      <c r="C174" s="177"/>
      <c r="D174" s="177"/>
      <c r="E174" s="177"/>
      <c r="F174" s="53">
        <f>F175</f>
        <v>41.7605</v>
      </c>
      <c r="G174" s="53">
        <f aca="true" t="shared" si="30" ref="G174:AT174">G175</f>
        <v>24.1</v>
      </c>
      <c r="H174" s="53">
        <f t="shared" si="30"/>
        <v>0</v>
      </c>
      <c r="I174" s="53">
        <f t="shared" si="30"/>
        <v>11.4</v>
      </c>
      <c r="J174" s="53">
        <f t="shared" si="30"/>
        <v>11.4</v>
      </c>
      <c r="K174" s="53">
        <f t="shared" si="30"/>
        <v>1.3</v>
      </c>
      <c r="L174" s="53">
        <f t="shared" si="30"/>
        <v>12.8605</v>
      </c>
      <c r="M174" s="53">
        <f t="shared" si="30"/>
        <v>0</v>
      </c>
      <c r="N174" s="53">
        <f t="shared" si="30"/>
        <v>4.8804</v>
      </c>
      <c r="O174" s="53">
        <f t="shared" si="30"/>
        <v>7.3801</v>
      </c>
      <c r="P174" s="53">
        <f t="shared" si="30"/>
        <v>0.6</v>
      </c>
      <c r="Q174" s="53">
        <f t="shared" si="30"/>
        <v>4.8</v>
      </c>
      <c r="R174" s="53">
        <f t="shared" si="30"/>
        <v>0</v>
      </c>
      <c r="S174" s="53">
        <f t="shared" si="30"/>
        <v>0</v>
      </c>
      <c r="T174" s="53">
        <f t="shared" si="30"/>
        <v>4.5</v>
      </c>
      <c r="U174" s="53">
        <f t="shared" si="30"/>
        <v>0.3</v>
      </c>
      <c r="V174" s="53">
        <f t="shared" si="30"/>
        <v>0</v>
      </c>
      <c r="W174" s="53">
        <f t="shared" si="30"/>
        <v>0</v>
      </c>
      <c r="X174" s="53">
        <f t="shared" si="30"/>
        <v>0</v>
      </c>
      <c r="Y174" s="53">
        <f t="shared" si="30"/>
        <v>0</v>
      </c>
      <c r="Z174" s="53">
        <f t="shared" si="30"/>
        <v>0</v>
      </c>
      <c r="AA174" s="53">
        <f t="shared" si="30"/>
        <v>0</v>
      </c>
      <c r="AB174" s="53">
        <f t="shared" si="30"/>
        <v>0</v>
      </c>
      <c r="AC174" s="53">
        <f t="shared" si="30"/>
        <v>0</v>
      </c>
      <c r="AD174" s="53">
        <f t="shared" si="30"/>
        <v>0</v>
      </c>
      <c r="AE174" s="53">
        <f t="shared" si="30"/>
        <v>0</v>
      </c>
      <c r="AF174" s="53">
        <f t="shared" si="30"/>
        <v>0</v>
      </c>
      <c r="AG174" s="53">
        <f t="shared" si="30"/>
        <v>0</v>
      </c>
      <c r="AH174" s="53">
        <f t="shared" si="30"/>
        <v>0</v>
      </c>
      <c r="AI174" s="53">
        <f t="shared" si="30"/>
        <v>0</v>
      </c>
      <c r="AJ174" s="53">
        <f t="shared" si="30"/>
        <v>0</v>
      </c>
      <c r="AK174" s="53">
        <f t="shared" si="30"/>
        <v>0</v>
      </c>
      <c r="AL174" s="53">
        <f t="shared" si="30"/>
        <v>0</v>
      </c>
      <c r="AM174" s="53">
        <f t="shared" si="30"/>
        <v>0</v>
      </c>
      <c r="AN174" s="53">
        <f t="shared" si="30"/>
        <v>0</v>
      </c>
      <c r="AO174" s="53">
        <f t="shared" si="30"/>
        <v>0</v>
      </c>
      <c r="AP174" s="53">
        <f>AP175</f>
        <v>0</v>
      </c>
      <c r="AQ174" s="53">
        <f t="shared" si="30"/>
        <v>0</v>
      </c>
      <c r="AR174" s="53">
        <f t="shared" si="30"/>
        <v>0</v>
      </c>
      <c r="AS174" s="53">
        <f t="shared" si="30"/>
        <v>0</v>
      </c>
      <c r="AT174" s="152">
        <f t="shared" si="30"/>
        <v>0</v>
      </c>
    </row>
    <row r="175" spans="1:46" s="24" customFormat="1" ht="160.5" customHeight="1">
      <c r="A175" s="50" t="s">
        <v>53</v>
      </c>
      <c r="B175" s="134" t="s">
        <v>670</v>
      </c>
      <c r="C175" s="132" t="s">
        <v>482</v>
      </c>
      <c r="D175" s="92" t="s">
        <v>175</v>
      </c>
      <c r="E175" s="46" t="s">
        <v>141</v>
      </c>
      <c r="F175" s="56">
        <f t="shared" si="29"/>
        <v>41.7605</v>
      </c>
      <c r="G175" s="66">
        <f>I175+J175+K175</f>
        <v>24.1</v>
      </c>
      <c r="H175" s="45"/>
      <c r="I175" s="45">
        <v>11.4</v>
      </c>
      <c r="J175" s="45">
        <v>11.4</v>
      </c>
      <c r="K175" s="45">
        <v>1.3</v>
      </c>
      <c r="L175" s="66">
        <f>SUM(M175:P175)</f>
        <v>12.8605</v>
      </c>
      <c r="M175" s="45"/>
      <c r="N175" s="45">
        <v>4.8804</v>
      </c>
      <c r="O175" s="45">
        <v>7.3801</v>
      </c>
      <c r="P175" s="45">
        <v>0.6</v>
      </c>
      <c r="Q175" s="66">
        <f>SUM(R175:U175)</f>
        <v>4.8</v>
      </c>
      <c r="R175" s="45"/>
      <c r="S175" s="45"/>
      <c r="T175" s="43">
        <v>4.5</v>
      </c>
      <c r="U175" s="43">
        <v>0.3</v>
      </c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75"/>
    </row>
    <row r="176" spans="1:46" s="25" customFormat="1" ht="11.25">
      <c r="A176" s="47" t="s">
        <v>54</v>
      </c>
      <c r="B176" s="177" t="s">
        <v>139</v>
      </c>
      <c r="C176" s="177"/>
      <c r="D176" s="120"/>
      <c r="E176" s="28"/>
      <c r="F176" s="76">
        <f>F177+F182+F185</f>
        <v>90.8156</v>
      </c>
      <c r="G176" s="76">
        <f>G177+G182+G185</f>
        <v>1.4</v>
      </c>
      <c r="H176" s="76">
        <f aca="true" t="shared" si="31" ref="H176:AJ176">H177+H182+H185</f>
        <v>0</v>
      </c>
      <c r="I176" s="76">
        <f t="shared" si="31"/>
        <v>0</v>
      </c>
      <c r="J176" s="76">
        <f t="shared" si="31"/>
        <v>1.4</v>
      </c>
      <c r="K176" s="76">
        <f>K177+K182+K185</f>
        <v>0</v>
      </c>
      <c r="L176" s="76">
        <f t="shared" si="31"/>
        <v>3.7656</v>
      </c>
      <c r="M176" s="76">
        <f t="shared" si="31"/>
        <v>0</v>
      </c>
      <c r="N176" s="76">
        <f t="shared" si="31"/>
        <v>0</v>
      </c>
      <c r="O176" s="76">
        <f t="shared" si="31"/>
        <v>3.7656</v>
      </c>
      <c r="P176" s="76">
        <f t="shared" si="31"/>
        <v>0</v>
      </c>
      <c r="Q176" s="76">
        <f t="shared" si="31"/>
        <v>0.7999999999999999</v>
      </c>
      <c r="R176" s="76">
        <f t="shared" si="31"/>
        <v>0</v>
      </c>
      <c r="S176" s="76">
        <f t="shared" si="31"/>
        <v>0</v>
      </c>
      <c r="T176" s="76">
        <f t="shared" si="31"/>
        <v>0.7999999999999999</v>
      </c>
      <c r="U176" s="76">
        <f t="shared" si="31"/>
        <v>0</v>
      </c>
      <c r="V176" s="76">
        <f t="shared" si="31"/>
        <v>4.4</v>
      </c>
      <c r="W176" s="76">
        <f t="shared" si="31"/>
        <v>0</v>
      </c>
      <c r="X176" s="76">
        <f t="shared" si="31"/>
        <v>0</v>
      </c>
      <c r="Y176" s="76">
        <f t="shared" si="31"/>
        <v>4.4</v>
      </c>
      <c r="Z176" s="76">
        <f t="shared" si="31"/>
        <v>0</v>
      </c>
      <c r="AA176" s="76">
        <f t="shared" si="31"/>
        <v>9.6</v>
      </c>
      <c r="AB176" s="76">
        <f t="shared" si="31"/>
        <v>0</v>
      </c>
      <c r="AC176" s="76">
        <f t="shared" si="31"/>
        <v>0</v>
      </c>
      <c r="AD176" s="76">
        <f t="shared" si="31"/>
        <v>7.9</v>
      </c>
      <c r="AE176" s="76">
        <f t="shared" si="31"/>
        <v>1.7</v>
      </c>
      <c r="AF176" s="76">
        <f t="shared" si="31"/>
        <v>13.7</v>
      </c>
      <c r="AG176" s="76">
        <f t="shared" si="31"/>
        <v>0</v>
      </c>
      <c r="AH176" s="76">
        <f t="shared" si="31"/>
        <v>0</v>
      </c>
      <c r="AI176" s="76">
        <f t="shared" si="31"/>
        <v>12</v>
      </c>
      <c r="AJ176" s="76">
        <f t="shared" si="31"/>
        <v>1.7</v>
      </c>
      <c r="AK176" s="76">
        <f aca="true" t="shared" si="32" ref="AK176:AT176">AK177+AK182+AK185</f>
        <v>27.65</v>
      </c>
      <c r="AL176" s="76">
        <f t="shared" si="32"/>
        <v>0</v>
      </c>
      <c r="AM176" s="76">
        <f t="shared" si="32"/>
        <v>0</v>
      </c>
      <c r="AN176" s="76">
        <f t="shared" si="32"/>
        <v>26.15</v>
      </c>
      <c r="AO176" s="76">
        <f t="shared" si="32"/>
        <v>1.5</v>
      </c>
      <c r="AP176" s="76">
        <f t="shared" si="32"/>
        <v>29.5</v>
      </c>
      <c r="AQ176" s="76">
        <f t="shared" si="32"/>
        <v>0</v>
      </c>
      <c r="AR176" s="76">
        <f t="shared" si="32"/>
        <v>0</v>
      </c>
      <c r="AS176" s="76">
        <f t="shared" si="32"/>
        <v>29</v>
      </c>
      <c r="AT176" s="155">
        <f t="shared" si="32"/>
        <v>0.5</v>
      </c>
    </row>
    <row r="177" spans="1:46" s="20" customFormat="1" ht="22.5" customHeight="1">
      <c r="A177" s="47" t="s">
        <v>55</v>
      </c>
      <c r="B177" s="205" t="s">
        <v>419</v>
      </c>
      <c r="C177" s="205"/>
      <c r="D177" s="205"/>
      <c r="E177" s="205"/>
      <c r="F177" s="73">
        <f>SUM(F178:F181)</f>
        <v>16.0452</v>
      </c>
      <c r="G177" s="73">
        <f aca="true" t="shared" si="33" ref="G177:AO177">SUM(G178:G181)</f>
        <v>1</v>
      </c>
      <c r="H177" s="73">
        <f t="shared" si="33"/>
        <v>0</v>
      </c>
      <c r="I177" s="73">
        <f t="shared" si="33"/>
        <v>0</v>
      </c>
      <c r="J177" s="73">
        <f t="shared" si="33"/>
        <v>1</v>
      </c>
      <c r="K177" s="73">
        <f t="shared" si="33"/>
        <v>0</v>
      </c>
      <c r="L177" s="73">
        <f t="shared" si="33"/>
        <v>0.0952</v>
      </c>
      <c r="M177" s="73">
        <f t="shared" si="33"/>
        <v>0</v>
      </c>
      <c r="N177" s="73">
        <f t="shared" si="33"/>
        <v>0</v>
      </c>
      <c r="O177" s="73">
        <f t="shared" si="33"/>
        <v>0.0952</v>
      </c>
      <c r="P177" s="73">
        <f t="shared" si="33"/>
        <v>0</v>
      </c>
      <c r="Q177" s="73">
        <f t="shared" si="33"/>
        <v>0.7</v>
      </c>
      <c r="R177" s="73">
        <f t="shared" si="33"/>
        <v>0</v>
      </c>
      <c r="S177" s="73">
        <f t="shared" si="33"/>
        <v>0</v>
      </c>
      <c r="T177" s="73">
        <f t="shared" si="33"/>
        <v>0.7</v>
      </c>
      <c r="U177" s="73">
        <f t="shared" si="33"/>
        <v>0</v>
      </c>
      <c r="V177" s="73">
        <f t="shared" si="33"/>
        <v>4.4</v>
      </c>
      <c r="W177" s="73">
        <f t="shared" si="33"/>
        <v>0</v>
      </c>
      <c r="X177" s="73">
        <f t="shared" si="33"/>
        <v>0</v>
      </c>
      <c r="Y177" s="73">
        <f t="shared" si="33"/>
        <v>4.4</v>
      </c>
      <c r="Z177" s="73">
        <f t="shared" si="33"/>
        <v>0</v>
      </c>
      <c r="AA177" s="73">
        <f t="shared" si="33"/>
        <v>0</v>
      </c>
      <c r="AB177" s="73">
        <f t="shared" si="33"/>
        <v>0</v>
      </c>
      <c r="AC177" s="73">
        <f t="shared" si="33"/>
        <v>0</v>
      </c>
      <c r="AD177" s="73">
        <f t="shared" si="33"/>
        <v>0</v>
      </c>
      <c r="AE177" s="73">
        <f t="shared" si="33"/>
        <v>0</v>
      </c>
      <c r="AF177" s="73">
        <f t="shared" si="33"/>
        <v>1.2</v>
      </c>
      <c r="AG177" s="73">
        <f t="shared" si="33"/>
        <v>0</v>
      </c>
      <c r="AH177" s="73">
        <f t="shared" si="33"/>
        <v>0</v>
      </c>
      <c r="AI177" s="73">
        <f t="shared" si="33"/>
        <v>0</v>
      </c>
      <c r="AJ177" s="73">
        <f t="shared" si="33"/>
        <v>1.2</v>
      </c>
      <c r="AK177" s="73">
        <f t="shared" si="33"/>
        <v>4.65</v>
      </c>
      <c r="AL177" s="73">
        <f t="shared" si="33"/>
        <v>0</v>
      </c>
      <c r="AM177" s="73">
        <f t="shared" si="33"/>
        <v>0</v>
      </c>
      <c r="AN177" s="73">
        <f t="shared" si="33"/>
        <v>3.65</v>
      </c>
      <c r="AO177" s="73">
        <f t="shared" si="33"/>
        <v>1</v>
      </c>
      <c r="AP177" s="73">
        <f>SUM(AP178:AP181)</f>
        <v>4</v>
      </c>
      <c r="AQ177" s="73">
        <f>SUM(AQ178:AQ181)</f>
        <v>0</v>
      </c>
      <c r="AR177" s="73">
        <f>SUM(AR178:AR181)</f>
        <v>0</v>
      </c>
      <c r="AS177" s="73">
        <f>SUM(AS178:AS181)</f>
        <v>4</v>
      </c>
      <c r="AT177" s="74">
        <f>SUM(AT178:AT181)</f>
        <v>0</v>
      </c>
    </row>
    <row r="178" spans="1:46" s="20" customFormat="1" ht="43.5" customHeight="1">
      <c r="A178" s="50"/>
      <c r="B178" s="178" t="s">
        <v>403</v>
      </c>
      <c r="C178" s="132" t="s">
        <v>350</v>
      </c>
      <c r="D178" s="92" t="s">
        <v>168</v>
      </c>
      <c r="E178" s="46" t="s">
        <v>671</v>
      </c>
      <c r="F178" s="56">
        <f aca="true" t="shared" si="34" ref="F178:F196">G178+L178+Q178+V178+AA178+AF178+AK178+AP178</f>
        <v>6.1952</v>
      </c>
      <c r="G178" s="45">
        <f>SUM(H178:K178)</f>
        <v>1</v>
      </c>
      <c r="H178" s="45"/>
      <c r="I178" s="45"/>
      <c r="J178" s="45">
        <v>1</v>
      </c>
      <c r="K178" s="45"/>
      <c r="L178" s="45">
        <f>SUM(M178:P178)</f>
        <v>0.0952</v>
      </c>
      <c r="M178" s="45"/>
      <c r="N178" s="45"/>
      <c r="O178" s="45">
        <v>0.0952</v>
      </c>
      <c r="P178" s="45"/>
      <c r="Q178" s="66">
        <f>SUM(R178:U178)</f>
        <v>0.7</v>
      </c>
      <c r="R178" s="45"/>
      <c r="S178" s="45"/>
      <c r="T178" s="43">
        <v>0.7</v>
      </c>
      <c r="U178" s="45"/>
      <c r="V178" s="66">
        <f>SUM(W178:Z178)</f>
        <v>4.4</v>
      </c>
      <c r="W178" s="45"/>
      <c r="X178" s="45"/>
      <c r="Y178" s="45">
        <v>4.4</v>
      </c>
      <c r="Z178" s="45"/>
      <c r="AA178" s="66"/>
      <c r="AB178" s="45"/>
      <c r="AC178" s="45"/>
      <c r="AD178" s="45"/>
      <c r="AE178" s="45"/>
      <c r="AF178" s="66"/>
      <c r="AG178" s="45"/>
      <c r="AH178" s="45"/>
      <c r="AI178" s="45"/>
      <c r="AJ178" s="45"/>
      <c r="AK178" s="66"/>
      <c r="AL178" s="45"/>
      <c r="AM178" s="45"/>
      <c r="AN178" s="45"/>
      <c r="AO178" s="45"/>
      <c r="AP178" s="66"/>
      <c r="AQ178" s="45"/>
      <c r="AR178" s="45"/>
      <c r="AS178" s="45"/>
      <c r="AT178" s="75"/>
    </row>
    <row r="179" spans="1:46" s="20" customFormat="1" ht="43.5" customHeight="1">
      <c r="A179" s="90"/>
      <c r="B179" s="178"/>
      <c r="C179" s="132" t="s">
        <v>333</v>
      </c>
      <c r="D179" s="92" t="s">
        <v>297</v>
      </c>
      <c r="E179" s="46" t="s">
        <v>483</v>
      </c>
      <c r="F179" s="56">
        <f t="shared" si="34"/>
        <v>5</v>
      </c>
      <c r="G179" s="66"/>
      <c r="H179" s="44"/>
      <c r="I179" s="44"/>
      <c r="J179" s="44"/>
      <c r="K179" s="44"/>
      <c r="L179" s="45"/>
      <c r="M179" s="73"/>
      <c r="N179" s="73"/>
      <c r="O179" s="44"/>
      <c r="P179" s="43"/>
      <c r="Q179" s="44"/>
      <c r="R179" s="73"/>
      <c r="S179" s="45"/>
      <c r="T179" s="45"/>
      <c r="U179" s="45"/>
      <c r="V179" s="44"/>
      <c r="W179" s="73"/>
      <c r="X179" s="45"/>
      <c r="Y179" s="45"/>
      <c r="Z179" s="45"/>
      <c r="AA179" s="45"/>
      <c r="AB179" s="73"/>
      <c r="AC179" s="73"/>
      <c r="AD179" s="44"/>
      <c r="AE179" s="43"/>
      <c r="AF179" s="45">
        <f>SUM(AG179:AJ179)</f>
        <v>1</v>
      </c>
      <c r="AG179" s="73"/>
      <c r="AH179" s="45"/>
      <c r="AI179" s="45"/>
      <c r="AJ179" s="45">
        <v>1</v>
      </c>
      <c r="AK179" s="45">
        <f>SUM(AL179:AO179)</f>
        <v>2</v>
      </c>
      <c r="AL179" s="73"/>
      <c r="AM179" s="45"/>
      <c r="AN179" s="45">
        <v>2</v>
      </c>
      <c r="AO179" s="45"/>
      <c r="AP179" s="45">
        <f>SUM(AQ179:AT179)</f>
        <v>2</v>
      </c>
      <c r="AQ179" s="73"/>
      <c r="AR179" s="45"/>
      <c r="AS179" s="45">
        <v>2</v>
      </c>
      <c r="AT179" s="75"/>
    </row>
    <row r="180" spans="1:46" s="24" customFormat="1" ht="43.5" customHeight="1">
      <c r="A180" s="90"/>
      <c r="B180" s="178"/>
      <c r="C180" s="132" t="s">
        <v>332</v>
      </c>
      <c r="D180" s="92" t="s">
        <v>296</v>
      </c>
      <c r="E180" s="46" t="s">
        <v>539</v>
      </c>
      <c r="F180" s="56">
        <f t="shared" si="34"/>
        <v>3</v>
      </c>
      <c r="G180" s="66"/>
      <c r="H180" s="44"/>
      <c r="I180" s="44"/>
      <c r="J180" s="44"/>
      <c r="K180" s="44"/>
      <c r="L180" s="45"/>
      <c r="M180" s="73"/>
      <c r="N180" s="73"/>
      <c r="O180" s="44"/>
      <c r="P180" s="43"/>
      <c r="Q180" s="44"/>
      <c r="R180" s="73"/>
      <c r="S180" s="45"/>
      <c r="T180" s="45"/>
      <c r="U180" s="45"/>
      <c r="V180" s="44"/>
      <c r="W180" s="73"/>
      <c r="X180" s="45"/>
      <c r="Y180" s="45"/>
      <c r="Z180" s="45"/>
      <c r="AA180" s="45"/>
      <c r="AB180" s="73"/>
      <c r="AC180" s="73"/>
      <c r="AD180" s="44"/>
      <c r="AE180" s="43"/>
      <c r="AF180" s="45"/>
      <c r="AG180" s="73"/>
      <c r="AH180" s="45"/>
      <c r="AI180" s="45"/>
      <c r="AJ180" s="43"/>
      <c r="AK180" s="45">
        <f>SUM(AL180:AO180)</f>
        <v>1</v>
      </c>
      <c r="AL180" s="73"/>
      <c r="AM180" s="45"/>
      <c r="AN180" s="45"/>
      <c r="AO180" s="45">
        <v>1</v>
      </c>
      <c r="AP180" s="45">
        <f>SUM(AQ180:AT180)</f>
        <v>2</v>
      </c>
      <c r="AQ180" s="73"/>
      <c r="AR180" s="45"/>
      <c r="AS180" s="45">
        <v>2</v>
      </c>
      <c r="AT180" s="75"/>
    </row>
    <row r="181" spans="1:46" s="38" customFormat="1" ht="43.5" customHeight="1">
      <c r="A181" s="90"/>
      <c r="B181" s="178"/>
      <c r="C181" s="132" t="s">
        <v>484</v>
      </c>
      <c r="D181" s="92" t="s">
        <v>164</v>
      </c>
      <c r="E181" s="46" t="s">
        <v>328</v>
      </c>
      <c r="F181" s="56">
        <f t="shared" si="34"/>
        <v>1.8499999999999999</v>
      </c>
      <c r="G181" s="66"/>
      <c r="H181" s="44"/>
      <c r="I181" s="44"/>
      <c r="J181" s="44"/>
      <c r="K181" s="44"/>
      <c r="L181" s="45"/>
      <c r="M181" s="73"/>
      <c r="N181" s="73"/>
      <c r="O181" s="44"/>
      <c r="P181" s="43"/>
      <c r="Q181" s="44"/>
      <c r="R181" s="73"/>
      <c r="S181" s="45"/>
      <c r="T181" s="45"/>
      <c r="U181" s="45"/>
      <c r="V181" s="44"/>
      <c r="W181" s="73"/>
      <c r="X181" s="45"/>
      <c r="Y181" s="45"/>
      <c r="Z181" s="45"/>
      <c r="AA181" s="45"/>
      <c r="AB181" s="73"/>
      <c r="AC181" s="73"/>
      <c r="AD181" s="44"/>
      <c r="AE181" s="43"/>
      <c r="AF181" s="45">
        <f>SUM(AG181:AJ181)</f>
        <v>0.2</v>
      </c>
      <c r="AG181" s="73"/>
      <c r="AH181" s="45"/>
      <c r="AI181" s="45"/>
      <c r="AJ181" s="45">
        <v>0.2</v>
      </c>
      <c r="AK181" s="45">
        <f>SUM(AL181:AO181)</f>
        <v>1.65</v>
      </c>
      <c r="AL181" s="73"/>
      <c r="AM181" s="45"/>
      <c r="AN181" s="45">
        <v>1.65</v>
      </c>
      <c r="AO181" s="45"/>
      <c r="AP181" s="45"/>
      <c r="AQ181" s="73"/>
      <c r="AR181" s="45"/>
      <c r="AS181" s="45"/>
      <c r="AT181" s="75"/>
    </row>
    <row r="182" spans="1:46" s="38" customFormat="1" ht="23.25" customHeight="1">
      <c r="A182" s="47" t="s">
        <v>56</v>
      </c>
      <c r="B182" s="205" t="s">
        <v>402</v>
      </c>
      <c r="C182" s="205"/>
      <c r="D182" s="205"/>
      <c r="E182" s="205"/>
      <c r="F182" s="73">
        <f>SUM(F183:F184)</f>
        <v>10.7</v>
      </c>
      <c r="G182" s="73">
        <f aca="true" t="shared" si="35" ref="G182:AT182">SUM(G183:G184)</f>
        <v>0</v>
      </c>
      <c r="H182" s="73">
        <f t="shared" si="35"/>
        <v>0</v>
      </c>
      <c r="I182" s="73">
        <f t="shared" si="35"/>
        <v>0</v>
      </c>
      <c r="J182" s="73">
        <f t="shared" si="35"/>
        <v>0</v>
      </c>
      <c r="K182" s="73">
        <f t="shared" si="35"/>
        <v>0</v>
      </c>
      <c r="L182" s="73">
        <f t="shared" si="35"/>
        <v>0</v>
      </c>
      <c r="M182" s="73">
        <f t="shared" si="35"/>
        <v>0</v>
      </c>
      <c r="N182" s="73">
        <f t="shared" si="35"/>
        <v>0</v>
      </c>
      <c r="O182" s="73">
        <f t="shared" si="35"/>
        <v>0</v>
      </c>
      <c r="P182" s="73">
        <f t="shared" si="35"/>
        <v>0</v>
      </c>
      <c r="Q182" s="73">
        <f t="shared" si="35"/>
        <v>0</v>
      </c>
      <c r="R182" s="73">
        <f t="shared" si="35"/>
        <v>0</v>
      </c>
      <c r="S182" s="73">
        <f t="shared" si="35"/>
        <v>0</v>
      </c>
      <c r="T182" s="73">
        <f t="shared" si="35"/>
        <v>0</v>
      </c>
      <c r="U182" s="73">
        <f t="shared" si="35"/>
        <v>0</v>
      </c>
      <c r="V182" s="73">
        <f t="shared" si="35"/>
        <v>0</v>
      </c>
      <c r="W182" s="73">
        <f t="shared" si="35"/>
        <v>0</v>
      </c>
      <c r="X182" s="73">
        <f t="shared" si="35"/>
        <v>0</v>
      </c>
      <c r="Y182" s="73">
        <f t="shared" si="35"/>
        <v>0</v>
      </c>
      <c r="Z182" s="73">
        <f t="shared" si="35"/>
        <v>0</v>
      </c>
      <c r="AA182" s="73">
        <f t="shared" si="35"/>
        <v>9.2</v>
      </c>
      <c r="AB182" s="73">
        <f t="shared" si="35"/>
        <v>0</v>
      </c>
      <c r="AC182" s="73">
        <f t="shared" si="35"/>
        <v>0</v>
      </c>
      <c r="AD182" s="73">
        <f t="shared" si="35"/>
        <v>7.5</v>
      </c>
      <c r="AE182" s="73">
        <f t="shared" si="35"/>
        <v>1.7</v>
      </c>
      <c r="AF182" s="73">
        <f t="shared" si="35"/>
        <v>0.5</v>
      </c>
      <c r="AG182" s="73">
        <f t="shared" si="35"/>
        <v>0</v>
      </c>
      <c r="AH182" s="73">
        <f t="shared" si="35"/>
        <v>0</v>
      </c>
      <c r="AI182" s="73">
        <f t="shared" si="35"/>
        <v>0</v>
      </c>
      <c r="AJ182" s="73">
        <f t="shared" si="35"/>
        <v>0.5</v>
      </c>
      <c r="AK182" s="73">
        <f t="shared" si="35"/>
        <v>0.5</v>
      </c>
      <c r="AL182" s="73">
        <f t="shared" si="35"/>
        <v>0</v>
      </c>
      <c r="AM182" s="73">
        <f t="shared" si="35"/>
        <v>0</v>
      </c>
      <c r="AN182" s="73">
        <f t="shared" si="35"/>
        <v>0</v>
      </c>
      <c r="AO182" s="73">
        <f t="shared" si="35"/>
        <v>0.5</v>
      </c>
      <c r="AP182" s="73">
        <f>SUM(AP183:AP184)</f>
        <v>0.5</v>
      </c>
      <c r="AQ182" s="73">
        <f t="shared" si="35"/>
        <v>0</v>
      </c>
      <c r="AR182" s="73">
        <f t="shared" si="35"/>
        <v>0</v>
      </c>
      <c r="AS182" s="73">
        <f t="shared" si="35"/>
        <v>0</v>
      </c>
      <c r="AT182" s="74">
        <f t="shared" si="35"/>
        <v>0.5</v>
      </c>
    </row>
    <row r="183" spans="1:46" s="24" customFormat="1" ht="33" customHeight="1">
      <c r="A183" s="50"/>
      <c r="B183" s="178" t="s">
        <v>403</v>
      </c>
      <c r="C183" s="132" t="s">
        <v>402</v>
      </c>
      <c r="D183" s="92" t="s">
        <v>299</v>
      </c>
      <c r="E183" s="46" t="s">
        <v>485</v>
      </c>
      <c r="F183" s="56">
        <f t="shared" si="34"/>
        <v>9.5</v>
      </c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>
        <f>SUM(AB183:AE183)</f>
        <v>8</v>
      </c>
      <c r="AB183" s="45"/>
      <c r="AC183" s="45"/>
      <c r="AD183" s="45">
        <v>7.5</v>
      </c>
      <c r="AE183" s="45">
        <v>0.5</v>
      </c>
      <c r="AF183" s="45">
        <f>SUM(AG183:AJ183)</f>
        <v>0.5</v>
      </c>
      <c r="AG183" s="45"/>
      <c r="AH183" s="45"/>
      <c r="AI183" s="45"/>
      <c r="AJ183" s="45">
        <v>0.5</v>
      </c>
      <c r="AK183" s="45">
        <f>SUM(AL183:AO183)</f>
        <v>0.5</v>
      </c>
      <c r="AL183" s="45"/>
      <c r="AM183" s="45"/>
      <c r="AN183" s="45"/>
      <c r="AO183" s="45">
        <v>0.5</v>
      </c>
      <c r="AP183" s="45">
        <f>SUM(AQ183:AT183)</f>
        <v>0.5</v>
      </c>
      <c r="AQ183" s="45"/>
      <c r="AR183" s="45"/>
      <c r="AS183" s="45"/>
      <c r="AT183" s="75">
        <v>0.5</v>
      </c>
    </row>
    <row r="184" spans="1:46" s="20" customFormat="1" ht="43.5" customHeight="1">
      <c r="A184" s="50"/>
      <c r="B184" s="178"/>
      <c r="C184" s="132" t="s">
        <v>418</v>
      </c>
      <c r="D184" s="92" t="s">
        <v>253</v>
      </c>
      <c r="E184" s="100"/>
      <c r="F184" s="56">
        <f t="shared" si="34"/>
        <v>1.2</v>
      </c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>
        <f>SUM(AB184:AE184)</f>
        <v>1.2</v>
      </c>
      <c r="AB184" s="45"/>
      <c r="AC184" s="45"/>
      <c r="AD184" s="45"/>
      <c r="AE184" s="45">
        <v>1.2</v>
      </c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75"/>
    </row>
    <row r="185" spans="1:46" s="20" customFormat="1" ht="21.75" customHeight="1">
      <c r="A185" s="47" t="s">
        <v>57</v>
      </c>
      <c r="B185" s="200" t="s">
        <v>406</v>
      </c>
      <c r="C185" s="200"/>
      <c r="D185" s="200"/>
      <c r="E185" s="200"/>
      <c r="F185" s="73">
        <f>SUM(F186:F189)</f>
        <v>64.0704</v>
      </c>
      <c r="G185" s="73">
        <f aca="true" t="shared" si="36" ref="G185:AT185">SUM(G186:G189)</f>
        <v>0.4</v>
      </c>
      <c r="H185" s="73">
        <f t="shared" si="36"/>
        <v>0</v>
      </c>
      <c r="I185" s="73">
        <f t="shared" si="36"/>
        <v>0</v>
      </c>
      <c r="J185" s="73">
        <f t="shared" si="36"/>
        <v>0.4</v>
      </c>
      <c r="K185" s="73">
        <f t="shared" si="36"/>
        <v>0</v>
      </c>
      <c r="L185" s="73">
        <f t="shared" si="36"/>
        <v>3.6704</v>
      </c>
      <c r="M185" s="73">
        <f t="shared" si="36"/>
        <v>0</v>
      </c>
      <c r="N185" s="73">
        <f t="shared" si="36"/>
        <v>0</v>
      </c>
      <c r="O185" s="73">
        <f t="shared" si="36"/>
        <v>3.6704</v>
      </c>
      <c r="P185" s="73">
        <f t="shared" si="36"/>
        <v>0</v>
      </c>
      <c r="Q185" s="73">
        <f t="shared" si="36"/>
        <v>0.1</v>
      </c>
      <c r="R185" s="73">
        <f t="shared" si="36"/>
        <v>0</v>
      </c>
      <c r="S185" s="73">
        <f t="shared" si="36"/>
        <v>0</v>
      </c>
      <c r="T185" s="73">
        <f t="shared" si="36"/>
        <v>0.1</v>
      </c>
      <c r="U185" s="73">
        <f t="shared" si="36"/>
        <v>0</v>
      </c>
      <c r="V185" s="73">
        <f t="shared" si="36"/>
        <v>0</v>
      </c>
      <c r="W185" s="73">
        <f t="shared" si="36"/>
        <v>0</v>
      </c>
      <c r="X185" s="73">
        <f t="shared" si="36"/>
        <v>0</v>
      </c>
      <c r="Y185" s="73">
        <f t="shared" si="36"/>
        <v>0</v>
      </c>
      <c r="Z185" s="73">
        <f t="shared" si="36"/>
        <v>0</v>
      </c>
      <c r="AA185" s="73">
        <f t="shared" si="36"/>
        <v>0.4</v>
      </c>
      <c r="AB185" s="73">
        <f t="shared" si="36"/>
        <v>0</v>
      </c>
      <c r="AC185" s="73">
        <f t="shared" si="36"/>
        <v>0</v>
      </c>
      <c r="AD185" s="73">
        <f t="shared" si="36"/>
        <v>0.4</v>
      </c>
      <c r="AE185" s="73">
        <f t="shared" si="36"/>
        <v>0</v>
      </c>
      <c r="AF185" s="73">
        <f t="shared" si="36"/>
        <v>12</v>
      </c>
      <c r="AG185" s="73">
        <f t="shared" si="36"/>
        <v>0</v>
      </c>
      <c r="AH185" s="73">
        <f t="shared" si="36"/>
        <v>0</v>
      </c>
      <c r="AI185" s="73">
        <f t="shared" si="36"/>
        <v>12</v>
      </c>
      <c r="AJ185" s="73">
        <f t="shared" si="36"/>
        <v>0</v>
      </c>
      <c r="AK185" s="73">
        <f t="shared" si="36"/>
        <v>22.5</v>
      </c>
      <c r="AL185" s="73">
        <f t="shared" si="36"/>
        <v>0</v>
      </c>
      <c r="AM185" s="73">
        <f t="shared" si="36"/>
        <v>0</v>
      </c>
      <c r="AN185" s="73">
        <f t="shared" si="36"/>
        <v>22.5</v>
      </c>
      <c r="AO185" s="73">
        <f t="shared" si="36"/>
        <v>0</v>
      </c>
      <c r="AP185" s="73">
        <f>SUM(AP186:AP189)</f>
        <v>25</v>
      </c>
      <c r="AQ185" s="73">
        <f t="shared" si="36"/>
        <v>0</v>
      </c>
      <c r="AR185" s="73">
        <f t="shared" si="36"/>
        <v>0</v>
      </c>
      <c r="AS185" s="73">
        <f t="shared" si="36"/>
        <v>25</v>
      </c>
      <c r="AT185" s="74">
        <f t="shared" si="36"/>
        <v>0</v>
      </c>
    </row>
    <row r="186" spans="1:46" s="20" customFormat="1" ht="55.5" customHeight="1">
      <c r="A186" s="50"/>
      <c r="B186" s="178" t="s">
        <v>403</v>
      </c>
      <c r="C186" s="132" t="s">
        <v>351</v>
      </c>
      <c r="D186" s="92" t="s">
        <v>175</v>
      </c>
      <c r="E186" s="45"/>
      <c r="F186" s="56">
        <f t="shared" si="34"/>
        <v>4.1704</v>
      </c>
      <c r="G186" s="45">
        <f>SUM(H186:K186)</f>
        <v>0.4</v>
      </c>
      <c r="H186" s="45"/>
      <c r="I186" s="45"/>
      <c r="J186" s="45">
        <v>0.4</v>
      </c>
      <c r="K186" s="45"/>
      <c r="L186" s="45">
        <f>SUM(M186:P186)</f>
        <v>3.6704</v>
      </c>
      <c r="M186" s="45"/>
      <c r="N186" s="45"/>
      <c r="O186" s="45">
        <v>3.6704</v>
      </c>
      <c r="P186" s="45"/>
      <c r="Q186" s="45">
        <f>SUM(R186:U186)</f>
        <v>0.1</v>
      </c>
      <c r="R186" s="45"/>
      <c r="S186" s="45"/>
      <c r="T186" s="43">
        <v>0.1</v>
      </c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75"/>
    </row>
    <row r="187" spans="1:46" s="20" customFormat="1" ht="22.5" customHeight="1">
      <c r="A187" s="50"/>
      <c r="B187" s="178"/>
      <c r="C187" s="132" t="s">
        <v>417</v>
      </c>
      <c r="D187" s="92" t="s">
        <v>222</v>
      </c>
      <c r="E187" s="45"/>
      <c r="F187" s="56">
        <f t="shared" si="34"/>
        <v>25.4</v>
      </c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3"/>
      <c r="U187" s="45"/>
      <c r="V187" s="45"/>
      <c r="W187" s="45"/>
      <c r="X187" s="45"/>
      <c r="Y187" s="45"/>
      <c r="Z187" s="45"/>
      <c r="AA187" s="45">
        <f>SUM(AB187:AE187)</f>
        <v>0.4</v>
      </c>
      <c r="AB187" s="45"/>
      <c r="AC187" s="43"/>
      <c r="AD187" s="43">
        <v>0.4</v>
      </c>
      <c r="AE187" s="45"/>
      <c r="AF187" s="45">
        <f>SUM(AG187:AJ187)</f>
        <v>7.5</v>
      </c>
      <c r="AG187" s="45"/>
      <c r="AH187" s="43"/>
      <c r="AI187" s="43">
        <v>7.5</v>
      </c>
      <c r="AJ187" s="45"/>
      <c r="AK187" s="45">
        <f>SUM(AL187:AO187)</f>
        <v>7.5</v>
      </c>
      <c r="AL187" s="45"/>
      <c r="AM187" s="43"/>
      <c r="AN187" s="43">
        <v>7.5</v>
      </c>
      <c r="AO187" s="45"/>
      <c r="AP187" s="45">
        <f>SUM(AQ187:AT187)</f>
        <v>10</v>
      </c>
      <c r="AQ187" s="45"/>
      <c r="AR187" s="43"/>
      <c r="AS187" s="43">
        <v>10</v>
      </c>
      <c r="AT187" s="75"/>
    </row>
    <row r="188" spans="1:46" s="20" customFormat="1" ht="33" customHeight="1">
      <c r="A188" s="50"/>
      <c r="B188" s="178"/>
      <c r="C188" s="136" t="s">
        <v>497</v>
      </c>
      <c r="D188" s="92" t="s">
        <v>246</v>
      </c>
      <c r="E188" s="45"/>
      <c r="F188" s="56">
        <f>G188+L188+Q188+V188+AA188+AF188+AK188+AP188</f>
        <v>4.5</v>
      </c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3"/>
      <c r="U188" s="45"/>
      <c r="V188" s="45"/>
      <c r="W188" s="45"/>
      <c r="X188" s="45"/>
      <c r="Y188" s="45"/>
      <c r="Z188" s="45"/>
      <c r="AA188" s="45"/>
      <c r="AB188" s="45"/>
      <c r="AC188" s="43"/>
      <c r="AD188" s="43"/>
      <c r="AE188" s="45"/>
      <c r="AF188" s="45">
        <f>SUM(AG188:AJ188)</f>
        <v>4.5</v>
      </c>
      <c r="AG188" s="45"/>
      <c r="AH188" s="43"/>
      <c r="AI188" s="43">
        <v>4.5</v>
      </c>
      <c r="AJ188" s="45"/>
      <c r="AK188" s="45"/>
      <c r="AL188" s="45"/>
      <c r="AM188" s="43"/>
      <c r="AN188" s="43"/>
      <c r="AO188" s="45"/>
      <c r="AP188" s="45"/>
      <c r="AQ188" s="45"/>
      <c r="AR188" s="43"/>
      <c r="AS188" s="43"/>
      <c r="AT188" s="75"/>
    </row>
    <row r="189" spans="1:46" s="20" customFormat="1" ht="22.5" customHeight="1">
      <c r="A189" s="50"/>
      <c r="B189" s="178"/>
      <c r="C189" s="136" t="s">
        <v>498</v>
      </c>
      <c r="D189" s="92" t="s">
        <v>182</v>
      </c>
      <c r="E189" s="45"/>
      <c r="F189" s="56">
        <f>G189+L189+Q189+V189+AA189+AF189+AK189+AP189</f>
        <v>30</v>
      </c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3"/>
      <c r="U189" s="45"/>
      <c r="V189" s="45"/>
      <c r="W189" s="45"/>
      <c r="X189" s="45"/>
      <c r="Y189" s="45"/>
      <c r="Z189" s="45"/>
      <c r="AA189" s="45"/>
      <c r="AB189" s="45"/>
      <c r="AC189" s="43"/>
      <c r="AD189" s="43"/>
      <c r="AE189" s="45"/>
      <c r="AF189" s="45"/>
      <c r="AG189" s="45"/>
      <c r="AH189" s="43"/>
      <c r="AI189" s="43"/>
      <c r="AJ189" s="45"/>
      <c r="AK189" s="45">
        <f>SUM(AL189:AO189)</f>
        <v>15</v>
      </c>
      <c r="AL189" s="45"/>
      <c r="AM189" s="43"/>
      <c r="AN189" s="43">
        <v>15</v>
      </c>
      <c r="AO189" s="45"/>
      <c r="AP189" s="45">
        <f>SUM(AQ189:AT189)</f>
        <v>15</v>
      </c>
      <c r="AQ189" s="45"/>
      <c r="AR189" s="43"/>
      <c r="AS189" s="43">
        <v>15</v>
      </c>
      <c r="AT189" s="75"/>
    </row>
    <row r="190" spans="1:46" s="20" customFormat="1" ht="33" customHeight="1">
      <c r="A190" s="47" t="s">
        <v>58</v>
      </c>
      <c r="B190" s="192" t="s">
        <v>106</v>
      </c>
      <c r="C190" s="192"/>
      <c r="D190" s="192"/>
      <c r="E190" s="192"/>
      <c r="F190" s="58">
        <f>SUM(F191:F196)</f>
        <v>571.64698</v>
      </c>
      <c r="G190" s="58">
        <f>SUM(G191:G196)</f>
        <v>123.3</v>
      </c>
      <c r="H190" s="58">
        <f aca="true" t="shared" si="37" ref="H190:AT190">SUM(H191:H196)</f>
        <v>0</v>
      </c>
      <c r="I190" s="58">
        <f t="shared" si="37"/>
        <v>18.5</v>
      </c>
      <c r="J190" s="58">
        <f t="shared" si="37"/>
        <v>21.5</v>
      </c>
      <c r="K190" s="58">
        <f t="shared" si="37"/>
        <v>83.3</v>
      </c>
      <c r="L190" s="58">
        <f t="shared" si="37"/>
        <v>2.99498</v>
      </c>
      <c r="M190" s="58">
        <f t="shared" si="37"/>
        <v>0</v>
      </c>
      <c r="N190" s="58">
        <f t="shared" si="37"/>
        <v>0.656</v>
      </c>
      <c r="O190" s="58">
        <f t="shared" si="37"/>
        <v>2.3389800000000003</v>
      </c>
      <c r="P190" s="58">
        <f t="shared" si="37"/>
        <v>0</v>
      </c>
      <c r="Q190" s="58">
        <f t="shared" si="37"/>
        <v>117.29999999999998</v>
      </c>
      <c r="R190" s="58">
        <f t="shared" si="37"/>
        <v>32.9</v>
      </c>
      <c r="S190" s="58">
        <f t="shared" si="37"/>
        <v>51.4</v>
      </c>
      <c r="T190" s="58">
        <f t="shared" si="37"/>
        <v>33</v>
      </c>
      <c r="U190" s="58">
        <f t="shared" si="37"/>
        <v>0</v>
      </c>
      <c r="V190" s="58">
        <f t="shared" si="37"/>
        <v>272.841</v>
      </c>
      <c r="W190" s="58">
        <f t="shared" si="37"/>
        <v>29.744999999999997</v>
      </c>
      <c r="X190" s="58">
        <f t="shared" si="37"/>
        <v>42.052</v>
      </c>
      <c r="Y190" s="58">
        <f t="shared" si="37"/>
        <v>36.291</v>
      </c>
      <c r="Z190" s="58">
        <f t="shared" si="37"/>
        <v>174.3</v>
      </c>
      <c r="AA190" s="58">
        <f t="shared" si="37"/>
        <v>35.211</v>
      </c>
      <c r="AB190" s="58">
        <f t="shared" si="37"/>
        <v>0</v>
      </c>
      <c r="AC190" s="58">
        <f t="shared" si="37"/>
        <v>0</v>
      </c>
      <c r="AD190" s="58">
        <f t="shared" si="37"/>
        <v>0.6</v>
      </c>
      <c r="AE190" s="58">
        <f t="shared" si="37"/>
        <v>34.611</v>
      </c>
      <c r="AF190" s="58">
        <f t="shared" si="37"/>
        <v>20</v>
      </c>
      <c r="AG190" s="58">
        <f t="shared" si="37"/>
        <v>0</v>
      </c>
      <c r="AH190" s="58">
        <f t="shared" si="37"/>
        <v>0</v>
      </c>
      <c r="AI190" s="58">
        <f t="shared" si="37"/>
        <v>20</v>
      </c>
      <c r="AJ190" s="58">
        <f t="shared" si="37"/>
        <v>0</v>
      </c>
      <c r="AK190" s="58">
        <f t="shared" si="37"/>
        <v>0</v>
      </c>
      <c r="AL190" s="58">
        <f t="shared" si="37"/>
        <v>0</v>
      </c>
      <c r="AM190" s="58">
        <f t="shared" si="37"/>
        <v>0</v>
      </c>
      <c r="AN190" s="58">
        <f t="shared" si="37"/>
        <v>0</v>
      </c>
      <c r="AO190" s="58">
        <f t="shared" si="37"/>
        <v>0</v>
      </c>
      <c r="AP190" s="58">
        <f>SUM(AP191:AP196)</f>
        <v>0</v>
      </c>
      <c r="AQ190" s="58">
        <f t="shared" si="37"/>
        <v>0</v>
      </c>
      <c r="AR190" s="58">
        <f t="shared" si="37"/>
        <v>0</v>
      </c>
      <c r="AS190" s="58">
        <f t="shared" si="37"/>
        <v>0</v>
      </c>
      <c r="AT190" s="85">
        <f t="shared" si="37"/>
        <v>0</v>
      </c>
    </row>
    <row r="191" spans="1:46" s="21" customFormat="1" ht="55.5" customHeight="1">
      <c r="A191" s="50" t="s">
        <v>59</v>
      </c>
      <c r="B191" s="178" t="s">
        <v>672</v>
      </c>
      <c r="C191" s="132" t="s">
        <v>673</v>
      </c>
      <c r="D191" s="92" t="s">
        <v>173</v>
      </c>
      <c r="E191" s="46" t="s">
        <v>142</v>
      </c>
      <c r="F191" s="56">
        <f t="shared" si="34"/>
        <v>93.3</v>
      </c>
      <c r="G191" s="43">
        <f>SUM(H191:K191)</f>
        <v>93.3</v>
      </c>
      <c r="H191" s="43"/>
      <c r="I191" s="43">
        <v>18.5</v>
      </c>
      <c r="J191" s="43">
        <v>21.5</v>
      </c>
      <c r="K191" s="43">
        <v>53.3</v>
      </c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57"/>
    </row>
    <row r="192" spans="1:46" s="21" customFormat="1" ht="76.5" customHeight="1">
      <c r="A192" s="50" t="s">
        <v>60</v>
      </c>
      <c r="B192" s="178"/>
      <c r="C192" s="132" t="s">
        <v>682</v>
      </c>
      <c r="D192" s="92" t="s">
        <v>528</v>
      </c>
      <c r="E192" s="46" t="s">
        <v>529</v>
      </c>
      <c r="F192" s="56">
        <f t="shared" si="34"/>
        <v>243.70598</v>
      </c>
      <c r="G192" s="43"/>
      <c r="H192" s="43"/>
      <c r="I192" s="43"/>
      <c r="J192" s="43"/>
      <c r="K192" s="43"/>
      <c r="L192" s="43">
        <f>SUM(M192:P192)</f>
        <v>2.19498</v>
      </c>
      <c r="M192" s="43"/>
      <c r="N192" s="43"/>
      <c r="O192" s="43">
        <v>2.19498</v>
      </c>
      <c r="P192" s="43"/>
      <c r="Q192" s="43">
        <f>SUM(R192:U192)</f>
        <v>12.1</v>
      </c>
      <c r="R192" s="43"/>
      <c r="S192" s="43"/>
      <c r="T192" s="54">
        <v>12.1</v>
      </c>
      <c r="U192" s="43">
        <v>0</v>
      </c>
      <c r="V192" s="43">
        <f>SUM(W192:Z192)</f>
        <v>194.20000000000002</v>
      </c>
      <c r="W192" s="43"/>
      <c r="X192" s="43"/>
      <c r="Y192" s="43">
        <v>19.9</v>
      </c>
      <c r="Z192" s="43">
        <v>174.3</v>
      </c>
      <c r="AA192" s="43">
        <f>SUM(AB192:AE192)</f>
        <v>35.211</v>
      </c>
      <c r="AB192" s="43"/>
      <c r="AC192" s="43"/>
      <c r="AD192" s="43">
        <v>0.6</v>
      </c>
      <c r="AE192" s="43">
        <v>34.611</v>
      </c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57"/>
    </row>
    <row r="193" spans="1:46" s="21" customFormat="1" ht="109.5" customHeight="1">
      <c r="A193" s="184" t="s">
        <v>126</v>
      </c>
      <c r="B193" s="178"/>
      <c r="C193" s="132" t="s">
        <v>598</v>
      </c>
      <c r="D193" s="92" t="s">
        <v>167</v>
      </c>
      <c r="E193" s="46"/>
      <c r="F193" s="56">
        <f t="shared" si="34"/>
        <v>117.81799999999998</v>
      </c>
      <c r="G193" s="66">
        <f>SUM(H193:K193)</f>
        <v>30</v>
      </c>
      <c r="H193" s="43"/>
      <c r="I193" s="43"/>
      <c r="J193" s="43"/>
      <c r="K193" s="43">
        <v>30</v>
      </c>
      <c r="L193" s="66">
        <f>N193+O193+P193</f>
        <v>0.8</v>
      </c>
      <c r="M193" s="43"/>
      <c r="N193" s="43">
        <v>0.656</v>
      </c>
      <c r="O193" s="43">
        <v>0.144</v>
      </c>
      <c r="P193" s="43"/>
      <c r="Q193" s="43">
        <f>SUM(R193:U193)</f>
        <v>66.1</v>
      </c>
      <c r="R193" s="43">
        <v>20.8</v>
      </c>
      <c r="S193" s="43">
        <v>32.5</v>
      </c>
      <c r="T193" s="43">
        <v>12.8</v>
      </c>
      <c r="U193" s="43"/>
      <c r="V193" s="66">
        <f>X193+Y193+Z193</f>
        <v>20.918</v>
      </c>
      <c r="W193" s="43">
        <v>9.547</v>
      </c>
      <c r="X193" s="43">
        <v>14.918</v>
      </c>
      <c r="Y193" s="43">
        <v>6</v>
      </c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57"/>
    </row>
    <row r="194" spans="1:46" s="21" customFormat="1" ht="107.25" customHeight="1">
      <c r="A194" s="184"/>
      <c r="B194" s="178"/>
      <c r="C194" s="133" t="s">
        <v>599</v>
      </c>
      <c r="D194" s="92" t="s">
        <v>166</v>
      </c>
      <c r="E194" s="46"/>
      <c r="F194" s="56">
        <f t="shared" si="34"/>
        <v>94.351</v>
      </c>
      <c r="G194" s="66"/>
      <c r="H194" s="43"/>
      <c r="I194" s="43"/>
      <c r="J194" s="43"/>
      <c r="K194" s="43"/>
      <c r="L194" s="66"/>
      <c r="M194" s="43"/>
      <c r="N194" s="43"/>
      <c r="O194" s="43"/>
      <c r="P194" s="43"/>
      <c r="Q194" s="43">
        <f>SUM(R194:U194)</f>
        <v>39.1</v>
      </c>
      <c r="R194" s="43">
        <v>12.1</v>
      </c>
      <c r="S194" s="43">
        <v>18.9</v>
      </c>
      <c r="T194" s="43">
        <v>8.1</v>
      </c>
      <c r="U194" s="43"/>
      <c r="V194" s="43">
        <f>SUM(W194:Z194)</f>
        <v>55.251</v>
      </c>
      <c r="W194" s="43">
        <v>18.772</v>
      </c>
      <c r="X194" s="43">
        <v>26.534</v>
      </c>
      <c r="Y194" s="43">
        <v>9.945</v>
      </c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57"/>
    </row>
    <row r="195" spans="1:46" s="21" customFormat="1" ht="111" customHeight="1">
      <c r="A195" s="184"/>
      <c r="B195" s="178"/>
      <c r="C195" s="133" t="s">
        <v>600</v>
      </c>
      <c r="D195" s="92" t="s">
        <v>262</v>
      </c>
      <c r="E195" s="46"/>
      <c r="F195" s="56">
        <f t="shared" si="34"/>
        <v>2.472</v>
      </c>
      <c r="G195" s="66"/>
      <c r="H195" s="43"/>
      <c r="I195" s="43"/>
      <c r="J195" s="43"/>
      <c r="K195" s="43"/>
      <c r="L195" s="66"/>
      <c r="M195" s="43"/>
      <c r="N195" s="43"/>
      <c r="O195" s="43"/>
      <c r="P195" s="43"/>
      <c r="Q195" s="43"/>
      <c r="R195" s="43"/>
      <c r="S195" s="43"/>
      <c r="T195" s="43"/>
      <c r="U195" s="43"/>
      <c r="V195" s="43">
        <f>SUM(W195:Z195)</f>
        <v>2.472</v>
      </c>
      <c r="W195" s="43">
        <v>1.426</v>
      </c>
      <c r="X195" s="43">
        <v>0.6</v>
      </c>
      <c r="Y195" s="43">
        <v>0.446</v>
      </c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57"/>
    </row>
    <row r="196" spans="1:46" s="21" customFormat="1" ht="43.5" customHeight="1">
      <c r="A196" s="50"/>
      <c r="B196" s="178"/>
      <c r="C196" s="132" t="s">
        <v>683</v>
      </c>
      <c r="D196" s="92">
        <v>2018</v>
      </c>
      <c r="E196" s="46"/>
      <c r="F196" s="56">
        <f t="shared" si="34"/>
        <v>20</v>
      </c>
      <c r="G196" s="66"/>
      <c r="H196" s="43"/>
      <c r="I196" s="43"/>
      <c r="J196" s="43"/>
      <c r="K196" s="43"/>
      <c r="L196" s="66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>
        <f>SUM(AG196:AJ196)</f>
        <v>20</v>
      </c>
      <c r="AG196" s="43"/>
      <c r="AH196" s="43"/>
      <c r="AI196" s="43">
        <v>20</v>
      </c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57"/>
    </row>
    <row r="197" spans="1:46" s="20" customFormat="1" ht="11.25">
      <c r="A197" s="97" t="s">
        <v>500</v>
      </c>
      <c r="B197" s="192" t="s">
        <v>501</v>
      </c>
      <c r="C197" s="192"/>
      <c r="D197" s="192"/>
      <c r="E197" s="192"/>
      <c r="F197" s="58">
        <f>SUM(F198:F200)</f>
        <v>18.9543</v>
      </c>
      <c r="G197" s="58">
        <f aca="true" t="shared" si="38" ref="G197:AT197">SUM(G198:G200)</f>
        <v>0</v>
      </c>
      <c r="H197" s="58">
        <f t="shared" si="38"/>
        <v>0</v>
      </c>
      <c r="I197" s="58">
        <f t="shared" si="38"/>
        <v>0</v>
      </c>
      <c r="J197" s="58">
        <f t="shared" si="38"/>
        <v>0</v>
      </c>
      <c r="K197" s="58">
        <f t="shared" si="38"/>
        <v>0</v>
      </c>
      <c r="L197" s="58">
        <f t="shared" si="38"/>
        <v>0</v>
      </c>
      <c r="M197" s="58">
        <f t="shared" si="38"/>
        <v>0</v>
      </c>
      <c r="N197" s="58">
        <f t="shared" si="38"/>
        <v>0</v>
      </c>
      <c r="O197" s="58">
        <f t="shared" si="38"/>
        <v>0</v>
      </c>
      <c r="P197" s="58">
        <f t="shared" si="38"/>
        <v>0</v>
      </c>
      <c r="Q197" s="58">
        <f t="shared" si="38"/>
        <v>0</v>
      </c>
      <c r="R197" s="58">
        <f t="shared" si="38"/>
        <v>0</v>
      </c>
      <c r="S197" s="58">
        <f t="shared" si="38"/>
        <v>0</v>
      </c>
      <c r="T197" s="58">
        <f t="shared" si="38"/>
        <v>0</v>
      </c>
      <c r="U197" s="58">
        <f t="shared" si="38"/>
        <v>0</v>
      </c>
      <c r="V197" s="58">
        <f t="shared" si="38"/>
        <v>0</v>
      </c>
      <c r="W197" s="58">
        <f t="shared" si="38"/>
        <v>0</v>
      </c>
      <c r="X197" s="58">
        <f t="shared" si="38"/>
        <v>0</v>
      </c>
      <c r="Y197" s="58">
        <f t="shared" si="38"/>
        <v>0</v>
      </c>
      <c r="Z197" s="58">
        <f t="shared" si="38"/>
        <v>0</v>
      </c>
      <c r="AA197" s="58">
        <f t="shared" si="38"/>
        <v>4.86</v>
      </c>
      <c r="AB197" s="58">
        <f t="shared" si="38"/>
        <v>0</v>
      </c>
      <c r="AC197" s="58">
        <f t="shared" si="38"/>
        <v>0</v>
      </c>
      <c r="AD197" s="58">
        <f t="shared" si="38"/>
        <v>4.86</v>
      </c>
      <c r="AE197" s="58">
        <f t="shared" si="38"/>
        <v>0</v>
      </c>
      <c r="AF197" s="58">
        <f t="shared" si="38"/>
        <v>9.350000000000001</v>
      </c>
      <c r="AG197" s="58">
        <f t="shared" si="38"/>
        <v>0</v>
      </c>
      <c r="AH197" s="58">
        <f t="shared" si="38"/>
        <v>0</v>
      </c>
      <c r="AI197" s="58">
        <f t="shared" si="38"/>
        <v>9.350000000000001</v>
      </c>
      <c r="AJ197" s="58">
        <f t="shared" si="38"/>
        <v>0</v>
      </c>
      <c r="AK197" s="58">
        <f t="shared" si="38"/>
        <v>2.8629000000000002</v>
      </c>
      <c r="AL197" s="58">
        <f t="shared" si="38"/>
        <v>0</v>
      </c>
      <c r="AM197" s="58">
        <f t="shared" si="38"/>
        <v>0</v>
      </c>
      <c r="AN197" s="58">
        <f t="shared" si="38"/>
        <v>2.8629000000000002</v>
      </c>
      <c r="AO197" s="58">
        <f t="shared" si="38"/>
        <v>0</v>
      </c>
      <c r="AP197" s="58">
        <f>SUM(AP198:AP200)</f>
        <v>1.8814000000000002</v>
      </c>
      <c r="AQ197" s="58">
        <f t="shared" si="38"/>
        <v>0</v>
      </c>
      <c r="AR197" s="58">
        <f t="shared" si="38"/>
        <v>0</v>
      </c>
      <c r="AS197" s="58">
        <f t="shared" si="38"/>
        <v>1.8814000000000002</v>
      </c>
      <c r="AT197" s="85">
        <f t="shared" si="38"/>
        <v>0</v>
      </c>
    </row>
    <row r="198" spans="1:46" s="21" customFormat="1" ht="40.5" customHeight="1">
      <c r="A198" s="90" t="s">
        <v>503</v>
      </c>
      <c r="B198" s="178" t="s">
        <v>674</v>
      </c>
      <c r="C198" s="132" t="s">
        <v>502</v>
      </c>
      <c r="D198" s="92" t="s">
        <v>158</v>
      </c>
      <c r="E198" s="46"/>
      <c r="F198" s="56">
        <f>G198+L198+Q198+V198+AA198+AF198+AK198+AP198</f>
        <v>0.44999999999999996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>
        <f>SUM(AG198:AJ198)</f>
        <v>0.15</v>
      </c>
      <c r="AG198" s="43"/>
      <c r="AH198" s="43"/>
      <c r="AI198" s="43">
        <v>0.15</v>
      </c>
      <c r="AJ198" s="43"/>
      <c r="AK198" s="43">
        <f>SUM(AL198:AO198)</f>
        <v>0.15</v>
      </c>
      <c r="AL198" s="43"/>
      <c r="AM198" s="43"/>
      <c r="AN198" s="43">
        <v>0.15</v>
      </c>
      <c r="AO198" s="43"/>
      <c r="AP198" s="43">
        <f>SUM(AQ198:AT198)</f>
        <v>0.15</v>
      </c>
      <c r="AQ198" s="43"/>
      <c r="AR198" s="43"/>
      <c r="AS198" s="43">
        <v>0.15</v>
      </c>
      <c r="AT198" s="57"/>
    </row>
    <row r="199" spans="1:46" s="21" customFormat="1" ht="40.5" customHeight="1">
      <c r="A199" s="90" t="s">
        <v>504</v>
      </c>
      <c r="B199" s="178"/>
      <c r="C199" s="132" t="s">
        <v>675</v>
      </c>
      <c r="D199" s="92" t="s">
        <v>297</v>
      </c>
      <c r="E199" s="46"/>
      <c r="F199" s="56">
        <f>G199+L199+Q199+V199+AA199+AF199+AK199+AP199</f>
        <v>5.5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>
        <f>SUM(AG199:AJ199)</f>
        <v>4</v>
      </c>
      <c r="AG199" s="43"/>
      <c r="AH199" s="43"/>
      <c r="AI199" s="43">
        <v>4</v>
      </c>
      <c r="AJ199" s="43"/>
      <c r="AK199" s="43">
        <f>SUM(AL199:AO199)</f>
        <v>0.75</v>
      </c>
      <c r="AL199" s="43"/>
      <c r="AM199" s="43"/>
      <c r="AN199" s="43">
        <v>0.75</v>
      </c>
      <c r="AO199" s="43"/>
      <c r="AP199" s="43">
        <f>SUM(AQ199:AT199)</f>
        <v>0.75</v>
      </c>
      <c r="AQ199" s="43"/>
      <c r="AR199" s="43"/>
      <c r="AS199" s="43">
        <v>0.75</v>
      </c>
      <c r="AT199" s="57"/>
    </row>
    <row r="200" spans="1:46" s="21" customFormat="1" ht="38.25" customHeight="1">
      <c r="A200" s="90" t="s">
        <v>505</v>
      </c>
      <c r="B200" s="178"/>
      <c r="C200" s="132" t="s">
        <v>676</v>
      </c>
      <c r="D200" s="92" t="s">
        <v>299</v>
      </c>
      <c r="E200" s="46"/>
      <c r="F200" s="56">
        <f>G200+L200+Q200+V200+AA200+AF200+AK200+AP200</f>
        <v>13.0043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>
        <f>SUM(AB200:AE200)</f>
        <v>4.86</v>
      </c>
      <c r="AB200" s="43"/>
      <c r="AC200" s="43"/>
      <c r="AD200" s="43">
        <v>4.86</v>
      </c>
      <c r="AE200" s="43"/>
      <c r="AF200" s="43">
        <f>SUM(AG200:AJ200)</f>
        <v>5.2</v>
      </c>
      <c r="AG200" s="43"/>
      <c r="AH200" s="43"/>
      <c r="AI200" s="43">
        <v>5.2</v>
      </c>
      <c r="AJ200" s="43"/>
      <c r="AK200" s="43">
        <f>SUM(AL200:AO200)</f>
        <v>1.9629</v>
      </c>
      <c r="AL200" s="43"/>
      <c r="AM200" s="43"/>
      <c r="AN200" s="43">
        <v>1.9629</v>
      </c>
      <c r="AO200" s="43"/>
      <c r="AP200" s="43">
        <f>SUM(AQ200:AT200)</f>
        <v>0.9814</v>
      </c>
      <c r="AQ200" s="43"/>
      <c r="AR200" s="43"/>
      <c r="AS200" s="43">
        <v>0.9814</v>
      </c>
      <c r="AT200" s="57"/>
    </row>
    <row r="201" spans="1:46" s="20" customFormat="1" ht="11.25">
      <c r="A201" s="47" t="s">
        <v>61</v>
      </c>
      <c r="B201" s="177" t="s">
        <v>200</v>
      </c>
      <c r="C201" s="177"/>
      <c r="D201" s="177"/>
      <c r="E201" s="177"/>
      <c r="F201" s="53">
        <f>F202+SUM(F225:F232)</f>
        <v>4004.2572069900007</v>
      </c>
      <c r="G201" s="53">
        <f>G202+G225+G226+G227+G228+G229+G231+G232+G230</f>
        <v>0</v>
      </c>
      <c r="H201" s="53">
        <f aca="true" t="shared" si="39" ref="H201:AO201">H202+H225+H226+H227+H228+H229+H231+H232+H230</f>
        <v>0</v>
      </c>
      <c r="I201" s="53">
        <f t="shared" si="39"/>
        <v>0</v>
      </c>
      <c r="J201" s="53">
        <f t="shared" si="39"/>
        <v>0</v>
      </c>
      <c r="K201" s="53">
        <f t="shared" si="39"/>
        <v>0</v>
      </c>
      <c r="L201" s="53">
        <f t="shared" si="39"/>
        <v>292.8468</v>
      </c>
      <c r="M201" s="53">
        <f t="shared" si="39"/>
        <v>0</v>
      </c>
      <c r="N201" s="53">
        <f t="shared" si="39"/>
        <v>292.54679999999996</v>
      </c>
      <c r="O201" s="53">
        <f t="shared" si="39"/>
        <v>0.3</v>
      </c>
      <c r="P201" s="53">
        <f t="shared" si="39"/>
        <v>0</v>
      </c>
      <c r="Q201" s="53">
        <f t="shared" si="39"/>
        <v>283.2495</v>
      </c>
      <c r="R201" s="53">
        <f t="shared" si="39"/>
        <v>0</v>
      </c>
      <c r="S201" s="53">
        <f t="shared" si="39"/>
        <v>246.0115</v>
      </c>
      <c r="T201" s="53">
        <f t="shared" si="39"/>
        <v>14.7</v>
      </c>
      <c r="U201" s="53">
        <f t="shared" si="39"/>
        <v>22.538</v>
      </c>
      <c r="V201" s="53">
        <f t="shared" si="39"/>
        <v>63.91829999999999</v>
      </c>
      <c r="W201" s="53">
        <f t="shared" si="39"/>
        <v>0</v>
      </c>
      <c r="X201" s="53">
        <f t="shared" si="39"/>
        <v>30.3973</v>
      </c>
      <c r="Y201" s="53">
        <f t="shared" si="39"/>
        <v>10.876999999999999</v>
      </c>
      <c r="Z201" s="53">
        <f t="shared" si="39"/>
        <v>22.644</v>
      </c>
      <c r="AA201" s="53">
        <f t="shared" si="39"/>
        <v>541.07250699</v>
      </c>
      <c r="AB201" s="53">
        <f t="shared" si="39"/>
        <v>0</v>
      </c>
      <c r="AC201" s="53">
        <f t="shared" si="39"/>
        <v>329.898</v>
      </c>
      <c r="AD201" s="53">
        <f t="shared" si="39"/>
        <v>56.050000000000004</v>
      </c>
      <c r="AE201" s="53">
        <f t="shared" si="39"/>
        <v>155.12450699</v>
      </c>
      <c r="AF201" s="53">
        <f t="shared" si="39"/>
        <v>1331.2724999999998</v>
      </c>
      <c r="AG201" s="53">
        <f t="shared" si="39"/>
        <v>0</v>
      </c>
      <c r="AH201" s="53">
        <f t="shared" si="39"/>
        <v>646.0183</v>
      </c>
      <c r="AI201" s="53">
        <f t="shared" si="39"/>
        <v>642.8556999999998</v>
      </c>
      <c r="AJ201" s="53">
        <f t="shared" si="39"/>
        <v>42.3985</v>
      </c>
      <c r="AK201" s="53">
        <f t="shared" si="39"/>
        <v>1158.7975999999999</v>
      </c>
      <c r="AL201" s="53">
        <f t="shared" si="39"/>
        <v>0</v>
      </c>
      <c r="AM201" s="53">
        <f t="shared" si="39"/>
        <v>998.8356000000001</v>
      </c>
      <c r="AN201" s="53">
        <f t="shared" si="39"/>
        <v>159.962</v>
      </c>
      <c r="AO201" s="53">
        <f t="shared" si="39"/>
        <v>0</v>
      </c>
      <c r="AP201" s="53">
        <f>AP202+AP225+AP226+AP227+AP228+AP229+AP231+AP232+AP230</f>
        <v>333.1</v>
      </c>
      <c r="AQ201" s="53">
        <f>AQ202+AQ225+AQ226+AQ227+AQ228+AQ229+AQ231+AQ232+AQ230</f>
        <v>0</v>
      </c>
      <c r="AR201" s="53">
        <f>AR202+AR225+AR226+AR227+AR228+AR229+AR231+AR232+AR230</f>
        <v>324.97</v>
      </c>
      <c r="AS201" s="53">
        <f>AS202+AS225+AS226+AS227+AS228+AS229+AS231+AS232+AS230</f>
        <v>8.129999999999999</v>
      </c>
      <c r="AT201" s="152">
        <f>AT202+AT225+AT226+AT227+AT228+AT229+AT231+AT232+AT230</f>
        <v>0</v>
      </c>
    </row>
    <row r="202" spans="1:46" s="20" customFormat="1" ht="11.25" customHeight="1">
      <c r="A202" s="184" t="s">
        <v>62</v>
      </c>
      <c r="B202" s="196" t="s">
        <v>407</v>
      </c>
      <c r="C202" s="196"/>
      <c r="D202" s="196"/>
      <c r="E202" s="196"/>
      <c r="F202" s="56">
        <f>SUM(F203:F224)</f>
        <v>2274.7856069900004</v>
      </c>
      <c r="G202" s="56">
        <f aca="true" t="shared" si="40" ref="G202:AO202">SUM(G203:G224)</f>
        <v>0</v>
      </c>
      <c r="H202" s="56">
        <f t="shared" si="40"/>
        <v>0</v>
      </c>
      <c r="I202" s="56">
        <f t="shared" si="40"/>
        <v>0</v>
      </c>
      <c r="J202" s="56">
        <f t="shared" si="40"/>
        <v>0</v>
      </c>
      <c r="K202" s="56">
        <f t="shared" si="40"/>
        <v>0</v>
      </c>
      <c r="L202" s="56">
        <f t="shared" si="40"/>
        <v>0.3</v>
      </c>
      <c r="M202" s="56">
        <f t="shared" si="40"/>
        <v>0</v>
      </c>
      <c r="N202" s="56">
        <f t="shared" si="40"/>
        <v>0</v>
      </c>
      <c r="O202" s="56">
        <f t="shared" si="40"/>
        <v>0.3</v>
      </c>
      <c r="P202" s="56">
        <f t="shared" si="40"/>
        <v>0</v>
      </c>
      <c r="Q202" s="56">
        <f t="shared" si="40"/>
        <v>22.39</v>
      </c>
      <c r="R202" s="56">
        <f t="shared" si="40"/>
        <v>0</v>
      </c>
      <c r="S202" s="56">
        <f t="shared" si="40"/>
        <v>6.65</v>
      </c>
      <c r="T202" s="56">
        <f t="shared" si="40"/>
        <v>14.7</v>
      </c>
      <c r="U202" s="56">
        <f t="shared" si="40"/>
        <v>1.04</v>
      </c>
      <c r="V202" s="56">
        <f t="shared" si="40"/>
        <v>42.553999999999995</v>
      </c>
      <c r="W202" s="56">
        <f t="shared" si="40"/>
        <v>0</v>
      </c>
      <c r="X202" s="56">
        <f t="shared" si="40"/>
        <v>23.506</v>
      </c>
      <c r="Y202" s="56">
        <f t="shared" si="40"/>
        <v>10.876999999999999</v>
      </c>
      <c r="Z202" s="56">
        <f t="shared" si="40"/>
        <v>8.171</v>
      </c>
      <c r="AA202" s="56">
        <f t="shared" si="40"/>
        <v>347.32450699</v>
      </c>
      <c r="AB202" s="56">
        <f t="shared" si="40"/>
        <v>0</v>
      </c>
      <c r="AC202" s="56">
        <f t="shared" si="40"/>
        <v>265.5</v>
      </c>
      <c r="AD202" s="56">
        <f t="shared" si="40"/>
        <v>13.850000000000001</v>
      </c>
      <c r="AE202" s="56">
        <f t="shared" si="40"/>
        <v>67.97450699</v>
      </c>
      <c r="AF202" s="56">
        <f t="shared" si="40"/>
        <v>938.5124999999998</v>
      </c>
      <c r="AG202" s="56">
        <f t="shared" si="40"/>
        <v>0</v>
      </c>
      <c r="AH202" s="56">
        <f t="shared" si="40"/>
        <v>371.05830000000003</v>
      </c>
      <c r="AI202" s="56">
        <f t="shared" si="40"/>
        <v>525.0556999999999</v>
      </c>
      <c r="AJ202" s="56">
        <f t="shared" si="40"/>
        <v>42.3985</v>
      </c>
      <c r="AK202" s="56">
        <f t="shared" si="40"/>
        <v>760.7045999999998</v>
      </c>
      <c r="AL202" s="56">
        <f t="shared" si="40"/>
        <v>0</v>
      </c>
      <c r="AM202" s="56">
        <f t="shared" si="40"/>
        <v>718.5426000000001</v>
      </c>
      <c r="AN202" s="56">
        <f t="shared" si="40"/>
        <v>42.162000000000006</v>
      </c>
      <c r="AO202" s="56">
        <f t="shared" si="40"/>
        <v>0</v>
      </c>
      <c r="AP202" s="56">
        <f>SUM(AP203:AP224)</f>
        <v>163</v>
      </c>
      <c r="AQ202" s="56">
        <f>SUM(AQ203:AQ224)</f>
        <v>0</v>
      </c>
      <c r="AR202" s="56">
        <f>SUM(AR203:AR224)</f>
        <v>154.87</v>
      </c>
      <c r="AS202" s="56">
        <f>SUM(AS203:AS224)</f>
        <v>8.129999999999999</v>
      </c>
      <c r="AT202" s="81">
        <f>SUM(AT203:AT224)</f>
        <v>0</v>
      </c>
    </row>
    <row r="203" spans="1:46" s="20" customFormat="1" ht="55.5" customHeight="1">
      <c r="A203" s="184"/>
      <c r="B203" s="178" t="s">
        <v>677</v>
      </c>
      <c r="C203" s="132" t="s">
        <v>678</v>
      </c>
      <c r="D203" s="92" t="s">
        <v>160</v>
      </c>
      <c r="E203" s="79"/>
      <c r="F203" s="56">
        <f aca="true" t="shared" si="41" ref="F203:F234">G203+L203+Q203+V203+AA203+AF203+AK203+AP203</f>
        <v>7.95</v>
      </c>
      <c r="G203" s="46"/>
      <c r="H203" s="46"/>
      <c r="I203" s="46"/>
      <c r="J203" s="46"/>
      <c r="K203" s="46"/>
      <c r="L203" s="46">
        <f>SUM(M203:P203)</f>
        <v>0.3</v>
      </c>
      <c r="M203" s="46"/>
      <c r="N203" s="46"/>
      <c r="O203" s="46">
        <v>0.3</v>
      </c>
      <c r="P203" s="46"/>
      <c r="Q203" s="46">
        <f>SUM(R203:U203)</f>
        <v>7.65</v>
      </c>
      <c r="R203" s="46"/>
      <c r="S203" s="46">
        <v>6.65</v>
      </c>
      <c r="T203" s="46">
        <v>1</v>
      </c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59"/>
    </row>
    <row r="204" spans="1:46" s="20" customFormat="1" ht="43.5" customHeight="1">
      <c r="A204" s="184"/>
      <c r="B204" s="178"/>
      <c r="C204" s="132" t="s">
        <v>630</v>
      </c>
      <c r="D204" s="92" t="s">
        <v>318</v>
      </c>
      <c r="E204" s="45" t="s">
        <v>585</v>
      </c>
      <c r="F204" s="56">
        <f t="shared" si="41"/>
        <v>673.0310000000001</v>
      </c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  <c r="R204" s="43"/>
      <c r="S204" s="43"/>
      <c r="T204" s="43"/>
      <c r="U204" s="43"/>
      <c r="V204" s="46">
        <f>SUM(W204:Z204)</f>
        <v>5.131</v>
      </c>
      <c r="W204" s="43"/>
      <c r="X204" s="43"/>
      <c r="Y204" s="43"/>
      <c r="Z204" s="43">
        <v>5.131</v>
      </c>
      <c r="AA204" s="46">
        <f>SUM(AB204:AE204)</f>
        <v>5.2</v>
      </c>
      <c r="AB204" s="43"/>
      <c r="AC204" s="43"/>
      <c r="AD204" s="43"/>
      <c r="AE204" s="43">
        <v>5.2</v>
      </c>
      <c r="AF204" s="46">
        <f>SUM(AG204:AJ204)</f>
        <v>539</v>
      </c>
      <c r="AG204" s="43"/>
      <c r="AH204" s="43">
        <v>78.4</v>
      </c>
      <c r="AI204" s="43">
        <v>460.6</v>
      </c>
      <c r="AJ204" s="43"/>
      <c r="AK204" s="46">
        <f>SUM(AL204:AO204)</f>
        <v>123.7</v>
      </c>
      <c r="AL204" s="45"/>
      <c r="AM204" s="45">
        <v>117.5</v>
      </c>
      <c r="AN204" s="45">
        <v>6.2</v>
      </c>
      <c r="AO204" s="45"/>
      <c r="AP204" s="45"/>
      <c r="AQ204" s="45"/>
      <c r="AR204" s="45"/>
      <c r="AS204" s="45"/>
      <c r="AT204" s="75"/>
    </row>
    <row r="205" spans="1:46" s="20" customFormat="1" ht="66.75" customHeight="1">
      <c r="A205" s="184"/>
      <c r="B205" s="178"/>
      <c r="C205" s="132" t="s">
        <v>679</v>
      </c>
      <c r="D205" s="92" t="s">
        <v>318</v>
      </c>
      <c r="E205" s="45" t="s">
        <v>530</v>
      </c>
      <c r="F205" s="56">
        <f t="shared" si="41"/>
        <v>373.618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>
        <f>SUM(W205:Z205)</f>
        <v>34.382999999999996</v>
      </c>
      <c r="W205" s="46"/>
      <c r="X205" s="46">
        <v>23.506</v>
      </c>
      <c r="Y205" s="46">
        <v>10.876999999999999</v>
      </c>
      <c r="Z205" s="46"/>
      <c r="AA205" s="46">
        <f aca="true" t="shared" si="42" ref="AA205:AA219">SUM(AB205:AE205)</f>
        <v>135.35</v>
      </c>
      <c r="AB205" s="46"/>
      <c r="AC205" s="46">
        <v>132.5</v>
      </c>
      <c r="AD205" s="46">
        <v>2.85</v>
      </c>
      <c r="AE205" s="46"/>
      <c r="AF205" s="46">
        <f>SUM(AG205:AJ205)</f>
        <v>41.8</v>
      </c>
      <c r="AG205" s="46"/>
      <c r="AH205" s="46">
        <v>39.8</v>
      </c>
      <c r="AI205" s="46">
        <v>2</v>
      </c>
      <c r="AJ205" s="46"/>
      <c r="AK205" s="46">
        <f>SUM(AL205:AO205)</f>
        <v>162.08499999999998</v>
      </c>
      <c r="AL205" s="46"/>
      <c r="AM205" s="46">
        <v>153.6</v>
      </c>
      <c r="AN205" s="46">
        <v>8.485</v>
      </c>
      <c r="AO205" s="46"/>
      <c r="AP205" s="46"/>
      <c r="AQ205" s="46"/>
      <c r="AR205" s="46"/>
      <c r="AS205" s="46"/>
      <c r="AT205" s="59"/>
    </row>
    <row r="206" spans="1:46" s="20" customFormat="1" ht="22.5" customHeight="1">
      <c r="A206" s="184"/>
      <c r="B206" s="178"/>
      <c r="C206" s="132" t="s">
        <v>352</v>
      </c>
      <c r="D206" s="185" t="s">
        <v>353</v>
      </c>
      <c r="E206" s="191" t="s">
        <v>368</v>
      </c>
      <c r="F206" s="56">
        <f>G206+L206+Q206+V206+AA206+AF206+AK206+AP206</f>
        <v>59.183</v>
      </c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>
        <f t="shared" si="42"/>
        <v>0.776</v>
      </c>
      <c r="AB206" s="46"/>
      <c r="AC206" s="46"/>
      <c r="AD206" s="46"/>
      <c r="AE206" s="46">
        <v>0.776</v>
      </c>
      <c r="AF206" s="46">
        <v>11.6814</v>
      </c>
      <c r="AG206" s="46"/>
      <c r="AH206" s="46"/>
      <c r="AI206" s="46"/>
      <c r="AJ206" s="46">
        <v>11.6814</v>
      </c>
      <c r="AK206" s="46">
        <f>SUM(AL206:AO206)</f>
        <v>46.7256</v>
      </c>
      <c r="AL206" s="46"/>
      <c r="AM206" s="46">
        <v>44.3893</v>
      </c>
      <c r="AN206" s="46">
        <v>2.3363</v>
      </c>
      <c r="AO206" s="46"/>
      <c r="AP206" s="46"/>
      <c r="AQ206" s="46"/>
      <c r="AR206" s="46"/>
      <c r="AS206" s="46"/>
      <c r="AT206" s="59"/>
    </row>
    <row r="207" spans="1:46" s="20" customFormat="1" ht="24" customHeight="1">
      <c r="A207" s="184"/>
      <c r="B207" s="178"/>
      <c r="C207" s="132" t="s">
        <v>681</v>
      </c>
      <c r="D207" s="185"/>
      <c r="E207" s="191"/>
      <c r="F207" s="56">
        <f t="shared" si="41"/>
        <v>44.388999999999996</v>
      </c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>
        <f t="shared" si="42"/>
        <v>0.227</v>
      </c>
      <c r="AB207" s="46"/>
      <c r="AC207" s="46"/>
      <c r="AD207" s="46"/>
      <c r="AE207" s="46">
        <v>0.227</v>
      </c>
      <c r="AF207" s="46">
        <f>SUM(AG207:AJ207)</f>
        <v>8.8324</v>
      </c>
      <c r="AG207" s="46"/>
      <c r="AH207" s="46"/>
      <c r="AI207" s="46"/>
      <c r="AJ207" s="46">
        <v>8.8324</v>
      </c>
      <c r="AK207" s="46">
        <f>SUM(AL207:AO207)</f>
        <v>35.3296</v>
      </c>
      <c r="AL207" s="46"/>
      <c r="AM207" s="46">
        <v>33.5631</v>
      </c>
      <c r="AN207" s="46">
        <v>1.7665</v>
      </c>
      <c r="AO207" s="46"/>
      <c r="AP207" s="46"/>
      <c r="AQ207" s="46"/>
      <c r="AR207" s="46"/>
      <c r="AS207" s="46"/>
      <c r="AT207" s="59"/>
    </row>
    <row r="208" spans="1:46" s="20" customFormat="1" ht="43.5" customHeight="1">
      <c r="A208" s="184"/>
      <c r="B208" s="178"/>
      <c r="C208" s="132" t="s">
        <v>680</v>
      </c>
      <c r="D208" s="92" t="s">
        <v>169</v>
      </c>
      <c r="E208" s="45" t="s">
        <v>441</v>
      </c>
      <c r="F208" s="56">
        <f t="shared" si="41"/>
        <v>61.8</v>
      </c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>
        <f>SUM(R208:U208)</f>
        <v>13.7</v>
      </c>
      <c r="R208" s="46"/>
      <c r="S208" s="46"/>
      <c r="T208" s="46">
        <v>13.7</v>
      </c>
      <c r="U208" s="46"/>
      <c r="V208" s="46"/>
      <c r="W208" s="46"/>
      <c r="X208" s="46"/>
      <c r="Y208" s="46"/>
      <c r="Z208" s="46"/>
      <c r="AA208" s="46">
        <f t="shared" si="42"/>
        <v>48.1</v>
      </c>
      <c r="AB208" s="46"/>
      <c r="AC208" s="46">
        <v>44.5</v>
      </c>
      <c r="AD208" s="46">
        <v>3.6</v>
      </c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59"/>
    </row>
    <row r="209" spans="1:46" s="20" customFormat="1" ht="43.5" customHeight="1">
      <c r="A209" s="184"/>
      <c r="B209" s="178"/>
      <c r="C209" s="132" t="s">
        <v>486</v>
      </c>
      <c r="D209" s="92" t="s">
        <v>586</v>
      </c>
      <c r="E209" s="45" t="s">
        <v>587</v>
      </c>
      <c r="F209" s="56">
        <f t="shared" si="41"/>
        <v>234.23999999999998</v>
      </c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>
        <f>SUM(R209:U209)</f>
        <v>1.04</v>
      </c>
      <c r="R209" s="46"/>
      <c r="S209" s="46"/>
      <c r="T209" s="46"/>
      <c r="U209" s="43">
        <v>1.04</v>
      </c>
      <c r="V209" s="46">
        <f>SUM(W209:Z209)</f>
        <v>0</v>
      </c>
      <c r="W209" s="46"/>
      <c r="X209" s="46"/>
      <c r="Y209" s="46"/>
      <c r="Z209" s="46">
        <v>0</v>
      </c>
      <c r="AA209" s="46">
        <f t="shared" si="42"/>
        <v>1</v>
      </c>
      <c r="AB209" s="46"/>
      <c r="AC209" s="46"/>
      <c r="AD209" s="46"/>
      <c r="AE209" s="46">
        <v>1</v>
      </c>
      <c r="AF209" s="46">
        <f>SUM(AG209:AJ209)</f>
        <v>232.2</v>
      </c>
      <c r="AG209" s="46"/>
      <c r="AH209" s="46">
        <v>176.4</v>
      </c>
      <c r="AI209" s="46">
        <v>55.8</v>
      </c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59"/>
    </row>
    <row r="210" spans="1:46" s="20" customFormat="1" ht="43.5" customHeight="1">
      <c r="A210" s="184" t="s">
        <v>62</v>
      </c>
      <c r="B210" s="178" t="s">
        <v>677</v>
      </c>
      <c r="C210" s="132" t="s">
        <v>414</v>
      </c>
      <c r="D210" s="92" t="s">
        <v>353</v>
      </c>
      <c r="E210" s="45" t="s">
        <v>369</v>
      </c>
      <c r="F210" s="56">
        <f t="shared" si="41"/>
        <v>37.2235</v>
      </c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 t="shared" si="42"/>
        <v>1.8</v>
      </c>
      <c r="AB210" s="46"/>
      <c r="AC210" s="46"/>
      <c r="AD210" s="46"/>
      <c r="AE210" s="46">
        <v>1.8</v>
      </c>
      <c r="AF210" s="46">
        <f>SUM(AG210:AJ210)</f>
        <v>7.0847</v>
      </c>
      <c r="AG210" s="46"/>
      <c r="AH210" s="46"/>
      <c r="AI210" s="46"/>
      <c r="AJ210" s="46">
        <v>7.0847</v>
      </c>
      <c r="AK210" s="46">
        <f>SUM(AL210:AO210)</f>
        <v>28.3388</v>
      </c>
      <c r="AL210" s="46"/>
      <c r="AM210" s="46">
        <v>26.9219</v>
      </c>
      <c r="AN210" s="46">
        <v>1.4169</v>
      </c>
      <c r="AO210" s="46"/>
      <c r="AP210" s="46"/>
      <c r="AQ210" s="46"/>
      <c r="AR210" s="46"/>
      <c r="AS210" s="46"/>
      <c r="AT210" s="59"/>
    </row>
    <row r="211" spans="1:46" s="20" customFormat="1" ht="43.5" customHeight="1">
      <c r="A211" s="184"/>
      <c r="B211" s="178"/>
      <c r="C211" s="132" t="s">
        <v>439</v>
      </c>
      <c r="D211" s="92" t="s">
        <v>488</v>
      </c>
      <c r="E211" s="45" t="s">
        <v>574</v>
      </c>
      <c r="F211" s="56">
        <f t="shared" si="41"/>
        <v>143.4</v>
      </c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>
        <f>SUM(W211:Z211)</f>
        <v>0</v>
      </c>
      <c r="W211" s="46"/>
      <c r="X211" s="46"/>
      <c r="Y211" s="46"/>
      <c r="Z211" s="46">
        <v>0</v>
      </c>
      <c r="AA211" s="46">
        <f t="shared" si="42"/>
        <v>2</v>
      </c>
      <c r="AB211" s="46"/>
      <c r="AC211" s="46"/>
      <c r="AD211" s="46"/>
      <c r="AE211" s="46">
        <v>2</v>
      </c>
      <c r="AF211" s="46"/>
      <c r="AG211" s="46"/>
      <c r="AH211" s="46"/>
      <c r="AI211" s="46"/>
      <c r="AJ211" s="46"/>
      <c r="AK211" s="46">
        <f>SUM(AL211:AO211)</f>
        <v>70.7</v>
      </c>
      <c r="AL211" s="46"/>
      <c r="AM211" s="46">
        <v>67.2</v>
      </c>
      <c r="AN211" s="46">
        <v>3.5</v>
      </c>
      <c r="AO211" s="46"/>
      <c r="AP211" s="46">
        <f>SUM(AQ211:AT211)</f>
        <v>70.7</v>
      </c>
      <c r="AQ211" s="46"/>
      <c r="AR211" s="46">
        <v>67.2</v>
      </c>
      <c r="AS211" s="46">
        <v>3.5</v>
      </c>
      <c r="AT211" s="59"/>
    </row>
    <row r="212" spans="1:46" s="20" customFormat="1" ht="22.5" customHeight="1">
      <c r="A212" s="184"/>
      <c r="B212" s="178"/>
      <c r="C212" s="132" t="s">
        <v>487</v>
      </c>
      <c r="D212" s="185" t="s">
        <v>318</v>
      </c>
      <c r="E212" s="191" t="s">
        <v>575</v>
      </c>
      <c r="F212" s="56">
        <f t="shared" si="41"/>
        <v>53.812</v>
      </c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>
        <f>SUM(W212:Z212)</f>
        <v>0</v>
      </c>
      <c r="W212" s="46"/>
      <c r="X212" s="46"/>
      <c r="Y212" s="46"/>
      <c r="Z212" s="46">
        <v>0</v>
      </c>
      <c r="AA212" s="46">
        <f t="shared" si="42"/>
        <v>5</v>
      </c>
      <c r="AB212" s="46"/>
      <c r="AC212" s="46"/>
      <c r="AD212" s="46"/>
      <c r="AE212" s="46">
        <v>5</v>
      </c>
      <c r="AF212" s="46"/>
      <c r="AG212" s="46"/>
      <c r="AH212" s="46"/>
      <c r="AI212" s="46"/>
      <c r="AJ212" s="46"/>
      <c r="AK212" s="46">
        <f>SUM(AL212:AO212)</f>
        <v>48.812</v>
      </c>
      <c r="AL212" s="46"/>
      <c r="AM212" s="46">
        <v>46.3714</v>
      </c>
      <c r="AN212" s="46">
        <v>2.4406</v>
      </c>
      <c r="AO212" s="46"/>
      <c r="AP212" s="46"/>
      <c r="AQ212" s="46"/>
      <c r="AR212" s="46"/>
      <c r="AS212" s="46"/>
      <c r="AT212" s="59"/>
    </row>
    <row r="213" spans="1:46" s="20" customFormat="1" ht="22.5" customHeight="1">
      <c r="A213" s="184"/>
      <c r="B213" s="178"/>
      <c r="C213" s="132" t="s">
        <v>354</v>
      </c>
      <c r="D213" s="185"/>
      <c r="E213" s="191"/>
      <c r="F213" s="56">
        <f t="shared" si="41"/>
        <v>32.4726</v>
      </c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>
        <f>SUM(W213:Z213)</f>
        <v>0</v>
      </c>
      <c r="W213" s="46"/>
      <c r="X213" s="46"/>
      <c r="Y213" s="46"/>
      <c r="Z213" s="46">
        <v>0</v>
      </c>
      <c r="AA213" s="46">
        <f t="shared" si="42"/>
        <v>14.294999999999998</v>
      </c>
      <c r="AB213" s="46"/>
      <c r="AC213" s="46">
        <v>11.2</v>
      </c>
      <c r="AD213" s="46">
        <v>1.1</v>
      </c>
      <c r="AE213" s="46">
        <v>1.995</v>
      </c>
      <c r="AF213" s="46"/>
      <c r="AG213" s="46"/>
      <c r="AH213" s="46"/>
      <c r="AI213" s="46"/>
      <c r="AJ213" s="46"/>
      <c r="AK213" s="46">
        <f>SUM(AL213:AO213)</f>
        <v>18.177599999999998</v>
      </c>
      <c r="AL213" s="46"/>
      <c r="AM213" s="46">
        <v>17.2687</v>
      </c>
      <c r="AN213" s="46">
        <v>0.9089</v>
      </c>
      <c r="AO213" s="46"/>
      <c r="AP213" s="46"/>
      <c r="AQ213" s="46"/>
      <c r="AR213" s="46"/>
      <c r="AS213" s="46"/>
      <c r="AT213" s="59"/>
    </row>
    <row r="214" spans="1:46" s="20" customFormat="1" ht="43.5" customHeight="1">
      <c r="A214" s="184"/>
      <c r="B214" s="178"/>
      <c r="C214" s="132" t="s">
        <v>685</v>
      </c>
      <c r="D214" s="92" t="s">
        <v>234</v>
      </c>
      <c r="E214" s="45" t="s">
        <v>372</v>
      </c>
      <c r="F214" s="56">
        <f t="shared" si="41"/>
        <v>27.826999999999998</v>
      </c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>
        <f t="shared" si="42"/>
        <v>2.325</v>
      </c>
      <c r="AB214" s="46"/>
      <c r="AC214" s="46"/>
      <c r="AD214" s="46"/>
      <c r="AE214" s="46">
        <v>2.325</v>
      </c>
      <c r="AF214" s="46">
        <f aca="true" t="shared" si="43" ref="AF214:AF220">SUM(AG214:AJ214)</f>
        <v>25.502</v>
      </c>
      <c r="AG214" s="46"/>
      <c r="AH214" s="46">
        <v>24.2269</v>
      </c>
      <c r="AI214" s="46">
        <v>1.2751</v>
      </c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59"/>
    </row>
    <row r="215" spans="1:46" s="20" customFormat="1" ht="43.5" customHeight="1">
      <c r="A215" s="184"/>
      <c r="B215" s="178"/>
      <c r="C215" s="132" t="s">
        <v>436</v>
      </c>
      <c r="D215" s="92" t="s">
        <v>579</v>
      </c>
      <c r="E215" s="45" t="s">
        <v>578</v>
      </c>
      <c r="F215" s="56">
        <f t="shared" si="41"/>
        <v>145.237</v>
      </c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>
        <f>SUM(W215:Z215)</f>
        <v>0</v>
      </c>
      <c r="W215" s="46"/>
      <c r="X215" s="46"/>
      <c r="Y215" s="46"/>
      <c r="Z215" s="46">
        <v>0</v>
      </c>
      <c r="AA215" s="46">
        <f t="shared" si="42"/>
        <v>0.637</v>
      </c>
      <c r="AB215" s="46"/>
      <c r="AC215" s="46"/>
      <c r="AD215" s="46"/>
      <c r="AE215" s="46">
        <v>0.637</v>
      </c>
      <c r="AF215" s="46"/>
      <c r="AG215" s="46"/>
      <c r="AH215" s="46"/>
      <c r="AI215" s="46"/>
      <c r="AJ215" s="46"/>
      <c r="AK215" s="46">
        <f>SUM(AL215:AO215)</f>
        <v>72.3</v>
      </c>
      <c r="AL215" s="46"/>
      <c r="AM215" s="46">
        <v>68.67</v>
      </c>
      <c r="AN215" s="46">
        <v>3.63</v>
      </c>
      <c r="AO215" s="46"/>
      <c r="AP215" s="46">
        <f>SUM(AQ215:AT215)</f>
        <v>72.3</v>
      </c>
      <c r="AQ215" s="46"/>
      <c r="AR215" s="46">
        <v>68.67</v>
      </c>
      <c r="AS215" s="46">
        <v>3.63</v>
      </c>
      <c r="AT215" s="59"/>
    </row>
    <row r="216" spans="1:46" s="20" customFormat="1" ht="43.5" customHeight="1">
      <c r="A216" s="184"/>
      <c r="B216" s="178"/>
      <c r="C216" s="132" t="s">
        <v>631</v>
      </c>
      <c r="D216" s="92" t="s">
        <v>489</v>
      </c>
      <c r="E216" s="45" t="s">
        <v>490</v>
      </c>
      <c r="F216" s="56">
        <f t="shared" si="41"/>
        <v>32.83550699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>
        <f>SUM(W216:Z216)</f>
        <v>0</v>
      </c>
      <c r="W216" s="46"/>
      <c r="X216" s="46"/>
      <c r="Y216" s="46"/>
      <c r="Z216" s="46">
        <v>0</v>
      </c>
      <c r="AA216" s="46">
        <f t="shared" si="42"/>
        <v>7.83550699</v>
      </c>
      <c r="AB216" s="46"/>
      <c r="AC216" s="46"/>
      <c r="AD216" s="46"/>
      <c r="AE216" s="46">
        <v>7.83550699</v>
      </c>
      <c r="AF216" s="46">
        <f>SUM(AG216:AJ216)</f>
        <v>10</v>
      </c>
      <c r="AG216" s="46"/>
      <c r="AH216" s="46">
        <v>7</v>
      </c>
      <c r="AI216" s="46">
        <v>3</v>
      </c>
      <c r="AJ216" s="46"/>
      <c r="AK216" s="46">
        <f>SUM(AL216:AO216)</f>
        <v>15</v>
      </c>
      <c r="AL216" s="46"/>
      <c r="AM216" s="46">
        <v>10.5</v>
      </c>
      <c r="AN216" s="46">
        <v>4.5</v>
      </c>
      <c r="AO216" s="46"/>
      <c r="AP216" s="46"/>
      <c r="AQ216" s="46"/>
      <c r="AR216" s="46"/>
      <c r="AS216" s="46"/>
      <c r="AT216" s="59"/>
    </row>
    <row r="217" spans="1:46" s="20" customFormat="1" ht="43.5" customHeight="1">
      <c r="A217" s="184"/>
      <c r="B217" s="178"/>
      <c r="C217" s="132" t="s">
        <v>684</v>
      </c>
      <c r="D217" s="92" t="s">
        <v>488</v>
      </c>
      <c r="E217" s="45" t="s">
        <v>576</v>
      </c>
      <c r="F217" s="56">
        <f t="shared" si="41"/>
        <v>103.03999999999999</v>
      </c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>
        <f>SUM(W217:Z217)</f>
        <v>3.04</v>
      </c>
      <c r="W217" s="46"/>
      <c r="X217" s="46"/>
      <c r="Y217" s="46"/>
      <c r="Z217" s="46">
        <v>3.04</v>
      </c>
      <c r="AA217" s="46">
        <f t="shared" si="42"/>
        <v>30</v>
      </c>
      <c r="AB217" s="46"/>
      <c r="AC217" s="46"/>
      <c r="AD217" s="46"/>
      <c r="AE217" s="46">
        <v>30</v>
      </c>
      <c r="AF217" s="46"/>
      <c r="AG217" s="46"/>
      <c r="AH217" s="46"/>
      <c r="AI217" s="46"/>
      <c r="AJ217" s="46"/>
      <c r="AK217" s="46">
        <f>SUM(AL217:AO217)</f>
        <v>50</v>
      </c>
      <c r="AL217" s="46"/>
      <c r="AM217" s="46">
        <v>47.5</v>
      </c>
      <c r="AN217" s="46">
        <v>2.5</v>
      </c>
      <c r="AO217" s="46"/>
      <c r="AP217" s="46">
        <f>SUM(AQ217:AT217)</f>
        <v>20</v>
      </c>
      <c r="AQ217" s="46"/>
      <c r="AR217" s="46">
        <v>19</v>
      </c>
      <c r="AS217" s="46">
        <v>1</v>
      </c>
      <c r="AT217" s="59"/>
    </row>
    <row r="218" spans="1:46" s="20" customFormat="1" ht="43.5" customHeight="1">
      <c r="A218" s="184"/>
      <c r="B218" s="178"/>
      <c r="C218" s="132" t="s">
        <v>540</v>
      </c>
      <c r="D218" s="92" t="s">
        <v>353</v>
      </c>
      <c r="E218" s="45" t="s">
        <v>368</v>
      </c>
      <c r="F218" s="56">
        <f t="shared" si="41"/>
        <v>70.416</v>
      </c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 t="shared" si="42"/>
        <v>2.036</v>
      </c>
      <c r="AB218" s="46"/>
      <c r="AC218" s="46"/>
      <c r="AD218" s="46"/>
      <c r="AE218" s="46">
        <v>2.036</v>
      </c>
      <c r="AF218" s="46">
        <f t="shared" si="43"/>
        <v>10</v>
      </c>
      <c r="AG218" s="46"/>
      <c r="AH218" s="46"/>
      <c r="AI218" s="46"/>
      <c r="AJ218" s="46">
        <v>10</v>
      </c>
      <c r="AK218" s="46">
        <f>SUM(AL218:AO218)</f>
        <v>58.38</v>
      </c>
      <c r="AL218" s="46"/>
      <c r="AM218" s="46">
        <v>55.46</v>
      </c>
      <c r="AN218" s="46">
        <v>2.92</v>
      </c>
      <c r="AO218" s="46"/>
      <c r="AP218" s="46"/>
      <c r="AQ218" s="46"/>
      <c r="AR218" s="46"/>
      <c r="AS218" s="46"/>
      <c r="AT218" s="59"/>
    </row>
    <row r="219" spans="1:46" s="20" customFormat="1" ht="43.5" customHeight="1">
      <c r="A219" s="184"/>
      <c r="B219" s="178"/>
      <c r="C219" s="132" t="s">
        <v>686</v>
      </c>
      <c r="D219" s="92" t="s">
        <v>310</v>
      </c>
      <c r="E219" s="45" t="s">
        <v>245</v>
      </c>
      <c r="F219" s="56">
        <f t="shared" si="41"/>
        <v>52.786</v>
      </c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>
        <f t="shared" si="42"/>
        <v>5.174</v>
      </c>
      <c r="AB219" s="46"/>
      <c r="AC219" s="46"/>
      <c r="AD219" s="46"/>
      <c r="AE219" s="46">
        <v>5.174</v>
      </c>
      <c r="AF219" s="46">
        <f t="shared" si="43"/>
        <v>47.612</v>
      </c>
      <c r="AG219" s="46"/>
      <c r="AH219" s="46">
        <v>45.2314</v>
      </c>
      <c r="AI219" s="46">
        <v>2.3806</v>
      </c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59"/>
    </row>
    <row r="220" spans="1:46" s="41" customFormat="1" ht="66" customHeight="1">
      <c r="A220" s="184"/>
      <c r="B220" s="178"/>
      <c r="C220" s="132" t="s">
        <v>687</v>
      </c>
      <c r="D220" s="92">
        <v>2018</v>
      </c>
      <c r="E220" s="45" t="s">
        <v>202</v>
      </c>
      <c r="F220" s="56">
        <f t="shared" si="41"/>
        <v>4.8</v>
      </c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>
        <f t="shared" si="43"/>
        <v>4.8</v>
      </c>
      <c r="AG220" s="46"/>
      <c r="AH220" s="46"/>
      <c r="AI220" s="46"/>
      <c r="AJ220" s="46">
        <v>4.8</v>
      </c>
      <c r="AK220" s="46"/>
      <c r="AL220" s="46"/>
      <c r="AM220" s="46"/>
      <c r="AN220" s="46"/>
      <c r="AO220" s="46"/>
      <c r="AP220" s="46"/>
      <c r="AQ220" s="46"/>
      <c r="AR220" s="46"/>
      <c r="AS220" s="46"/>
      <c r="AT220" s="59"/>
    </row>
    <row r="221" spans="1:46" s="41" customFormat="1" ht="43.5" customHeight="1">
      <c r="A221" s="184"/>
      <c r="B221" s="178"/>
      <c r="C221" s="132" t="s">
        <v>510</v>
      </c>
      <c r="D221" s="92" t="s">
        <v>541</v>
      </c>
      <c r="E221" s="45" t="s">
        <v>577</v>
      </c>
      <c r="F221" s="56">
        <f t="shared" si="41"/>
        <v>33.125</v>
      </c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>
        <f>SUM(AB221:AE221)</f>
        <v>1.969</v>
      </c>
      <c r="AB221" s="46"/>
      <c r="AC221" s="46"/>
      <c r="AD221" s="46"/>
      <c r="AE221" s="46">
        <v>1.969</v>
      </c>
      <c r="AF221" s="46"/>
      <c r="AG221" s="46"/>
      <c r="AH221" s="46"/>
      <c r="AI221" s="46"/>
      <c r="AJ221" s="46"/>
      <c r="AK221" s="46">
        <f>SUM(AL221:AO221)</f>
        <v>31.156</v>
      </c>
      <c r="AL221" s="46"/>
      <c r="AM221" s="46">
        <v>29.5982</v>
      </c>
      <c r="AN221" s="46">
        <v>1.5578</v>
      </c>
      <c r="AO221" s="46"/>
      <c r="AP221" s="46"/>
      <c r="AQ221" s="46"/>
      <c r="AR221" s="46"/>
      <c r="AS221" s="46"/>
      <c r="AT221" s="59"/>
    </row>
    <row r="222" spans="1:46" s="20" customFormat="1" ht="33" customHeight="1">
      <c r="A222" s="184"/>
      <c r="B222" s="178"/>
      <c r="C222" s="132" t="s">
        <v>688</v>
      </c>
      <c r="D222" s="92" t="s">
        <v>253</v>
      </c>
      <c r="E222" s="45" t="s">
        <v>442</v>
      </c>
      <c r="F222" s="56">
        <f t="shared" si="41"/>
        <v>21.1</v>
      </c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>
        <f>SUM(AB222:AE222)</f>
        <v>21.1</v>
      </c>
      <c r="AB222" s="43"/>
      <c r="AC222" s="43">
        <v>19.6</v>
      </c>
      <c r="AD222" s="43">
        <v>1.5</v>
      </c>
      <c r="AE222" s="43"/>
      <c r="AF222" s="43"/>
      <c r="AG222" s="43"/>
      <c r="AH222" s="43"/>
      <c r="AI222" s="43"/>
      <c r="AJ222" s="43"/>
      <c r="AK222" s="45"/>
      <c r="AL222" s="45"/>
      <c r="AM222" s="45"/>
      <c r="AN222" s="45"/>
      <c r="AO222" s="45"/>
      <c r="AP222" s="45"/>
      <c r="AQ222" s="45"/>
      <c r="AR222" s="45"/>
      <c r="AS222" s="45"/>
      <c r="AT222" s="75"/>
    </row>
    <row r="223" spans="1:46" s="20" customFormat="1" ht="43.5" customHeight="1">
      <c r="A223" s="184"/>
      <c r="B223" s="178"/>
      <c r="C223" s="132" t="s">
        <v>689</v>
      </c>
      <c r="D223" s="92" t="s">
        <v>253</v>
      </c>
      <c r="E223" s="45" t="s">
        <v>442</v>
      </c>
      <c r="F223" s="56">
        <f t="shared" si="41"/>
        <v>15</v>
      </c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>
        <f>SUM(AB223:AE223)</f>
        <v>15</v>
      </c>
      <c r="AB223" s="43"/>
      <c r="AC223" s="43">
        <v>14</v>
      </c>
      <c r="AD223" s="43">
        <v>1</v>
      </c>
      <c r="AE223" s="43"/>
      <c r="AF223" s="43"/>
      <c r="AG223" s="43"/>
      <c r="AH223" s="43"/>
      <c r="AI223" s="43"/>
      <c r="AJ223" s="43"/>
      <c r="AK223" s="45"/>
      <c r="AL223" s="45"/>
      <c r="AM223" s="45"/>
      <c r="AN223" s="45"/>
      <c r="AO223" s="45"/>
      <c r="AP223" s="45"/>
      <c r="AQ223" s="45"/>
      <c r="AR223" s="45"/>
      <c r="AS223" s="45"/>
      <c r="AT223" s="75"/>
    </row>
    <row r="224" spans="1:46" s="20" customFormat="1" ht="33" customHeight="1">
      <c r="A224" s="184"/>
      <c r="B224" s="178"/>
      <c r="C224" s="132" t="s">
        <v>551</v>
      </c>
      <c r="D224" s="92" t="s">
        <v>253</v>
      </c>
      <c r="E224" s="45"/>
      <c r="F224" s="56">
        <f>G224+L224+Q224+V224+AA224+AF224+AK224+AP224</f>
        <v>47.5</v>
      </c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>
        <f>SUM(AB224:AE224)</f>
        <v>47.5</v>
      </c>
      <c r="AB224" s="43"/>
      <c r="AC224" s="43">
        <v>43.7</v>
      </c>
      <c r="AD224" s="43">
        <v>3.8</v>
      </c>
      <c r="AE224" s="43"/>
      <c r="AF224" s="43"/>
      <c r="AG224" s="43"/>
      <c r="AH224" s="43"/>
      <c r="AI224" s="43"/>
      <c r="AJ224" s="43"/>
      <c r="AK224" s="45"/>
      <c r="AL224" s="45"/>
      <c r="AM224" s="45"/>
      <c r="AN224" s="45"/>
      <c r="AO224" s="45"/>
      <c r="AP224" s="45"/>
      <c r="AQ224" s="45"/>
      <c r="AR224" s="45"/>
      <c r="AS224" s="45"/>
      <c r="AT224" s="75"/>
    </row>
    <row r="225" spans="1:46" s="20" customFormat="1" ht="43.5" customHeight="1">
      <c r="A225" s="50" t="s">
        <v>127</v>
      </c>
      <c r="B225" s="178"/>
      <c r="C225" s="132" t="s">
        <v>690</v>
      </c>
      <c r="D225" s="92" t="s">
        <v>218</v>
      </c>
      <c r="E225" s="186" t="s">
        <v>165</v>
      </c>
      <c r="F225" s="56">
        <f t="shared" si="41"/>
        <v>431.92293</v>
      </c>
      <c r="G225" s="79"/>
      <c r="H225" s="79"/>
      <c r="I225" s="79"/>
      <c r="J225" s="79"/>
      <c r="K225" s="79"/>
      <c r="L225" s="79">
        <f>SUM(M225:P225)</f>
        <v>207.69993</v>
      </c>
      <c r="M225" s="79"/>
      <c r="N225" s="45">
        <v>207.69993</v>
      </c>
      <c r="O225" s="79"/>
      <c r="P225" s="79"/>
      <c r="Q225" s="79">
        <f>SUM(R225:U225)</f>
        <v>224.223</v>
      </c>
      <c r="R225" s="79"/>
      <c r="S225" s="77">
        <v>224.223</v>
      </c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80"/>
    </row>
    <row r="226" spans="1:46" s="20" customFormat="1" ht="33" customHeight="1">
      <c r="A226" s="50" t="s">
        <v>128</v>
      </c>
      <c r="B226" s="178"/>
      <c r="C226" s="132" t="s">
        <v>408</v>
      </c>
      <c r="D226" s="92" t="s">
        <v>174</v>
      </c>
      <c r="E226" s="186"/>
      <c r="F226" s="56">
        <f t="shared" si="41"/>
        <v>81.90067</v>
      </c>
      <c r="G226" s="79"/>
      <c r="H226" s="79"/>
      <c r="I226" s="79"/>
      <c r="J226" s="79"/>
      <c r="K226" s="79"/>
      <c r="L226" s="79">
        <f>SUM(M226:P226)</f>
        <v>81.90067</v>
      </c>
      <c r="M226" s="79"/>
      <c r="N226" s="45">
        <v>81.90067</v>
      </c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80"/>
    </row>
    <row r="227" spans="1:46" s="20" customFormat="1" ht="96" customHeight="1">
      <c r="A227" s="50" t="s">
        <v>134</v>
      </c>
      <c r="B227" s="178"/>
      <c r="C227" s="132" t="s">
        <v>693</v>
      </c>
      <c r="D227" s="92" t="s">
        <v>170</v>
      </c>
      <c r="E227" s="186"/>
      <c r="F227" s="56">
        <f t="shared" si="41"/>
        <v>127.5961</v>
      </c>
      <c r="G227" s="79"/>
      <c r="H227" s="79"/>
      <c r="I227" s="79"/>
      <c r="J227" s="79"/>
      <c r="K227" s="79"/>
      <c r="L227" s="79">
        <f>SUM(M227:P227)</f>
        <v>2.9462</v>
      </c>
      <c r="M227" s="79"/>
      <c r="N227" s="45">
        <v>2.9462</v>
      </c>
      <c r="O227" s="79"/>
      <c r="P227" s="79"/>
      <c r="Q227" s="79">
        <f>SUM(R227:U227)</f>
        <v>2</v>
      </c>
      <c r="R227" s="79"/>
      <c r="S227" s="46">
        <v>2</v>
      </c>
      <c r="T227" s="79"/>
      <c r="U227" s="79"/>
      <c r="V227" s="79">
        <f>SUM(W227:Z227)</f>
        <v>2.3169</v>
      </c>
      <c r="W227" s="79"/>
      <c r="X227" s="79">
        <v>2.3169</v>
      </c>
      <c r="Y227" s="79"/>
      <c r="Z227" s="79"/>
      <c r="AA227" s="79"/>
      <c r="AB227" s="79"/>
      <c r="AC227" s="79"/>
      <c r="AD227" s="79"/>
      <c r="AE227" s="79"/>
      <c r="AF227" s="46"/>
      <c r="AG227" s="79"/>
      <c r="AH227" s="79"/>
      <c r="AI227" s="79"/>
      <c r="AJ227" s="79"/>
      <c r="AK227" s="46">
        <f>SUM(AL227:AO227)</f>
        <v>5.333</v>
      </c>
      <c r="AL227" s="79"/>
      <c r="AM227" s="79">
        <v>5.333</v>
      </c>
      <c r="AN227" s="79"/>
      <c r="AO227" s="79"/>
      <c r="AP227" s="46">
        <f>SUM(AQ227:AT227)</f>
        <v>115</v>
      </c>
      <c r="AQ227" s="79"/>
      <c r="AR227" s="79">
        <v>115</v>
      </c>
      <c r="AS227" s="79"/>
      <c r="AT227" s="80"/>
    </row>
    <row r="228" spans="1:46" s="20" customFormat="1" ht="55.5" customHeight="1">
      <c r="A228" s="50" t="s">
        <v>212</v>
      </c>
      <c r="B228" s="178"/>
      <c r="C228" s="132" t="s">
        <v>692</v>
      </c>
      <c r="D228" s="92" t="s">
        <v>171</v>
      </c>
      <c r="E228" s="186"/>
      <c r="F228" s="56">
        <f t="shared" si="41"/>
        <v>68.9724</v>
      </c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>
        <f>SUM(R228:U228)</f>
        <v>0</v>
      </c>
      <c r="R228" s="79"/>
      <c r="S228" s="79">
        <v>0</v>
      </c>
      <c r="T228" s="79"/>
      <c r="U228" s="79"/>
      <c r="V228" s="79">
        <f>SUM(W228:Z228)</f>
        <v>4.5744</v>
      </c>
      <c r="W228" s="79"/>
      <c r="X228" s="79">
        <v>4.5744</v>
      </c>
      <c r="Y228" s="79"/>
      <c r="Z228" s="79"/>
      <c r="AA228" s="79">
        <f>SUM(AB228:AE228)</f>
        <v>64.398</v>
      </c>
      <c r="AB228" s="79"/>
      <c r="AC228" s="79">
        <v>64.398</v>
      </c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80"/>
    </row>
    <row r="229" spans="1:46" s="20" customFormat="1" ht="90" customHeight="1">
      <c r="A229" s="50" t="s">
        <v>135</v>
      </c>
      <c r="B229" s="178"/>
      <c r="C229" s="132" t="s">
        <v>694</v>
      </c>
      <c r="D229" s="92">
        <v>2020</v>
      </c>
      <c r="E229" s="186"/>
      <c r="F229" s="56">
        <f t="shared" si="41"/>
        <v>55.1</v>
      </c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46"/>
      <c r="AG229" s="79"/>
      <c r="AH229" s="79"/>
      <c r="AI229" s="79"/>
      <c r="AJ229" s="79"/>
      <c r="AK229" s="46"/>
      <c r="AL229" s="79"/>
      <c r="AM229" s="79"/>
      <c r="AN229" s="79"/>
      <c r="AO229" s="79"/>
      <c r="AP229" s="46">
        <f>SUM(AQ229:AT229)</f>
        <v>55.1</v>
      </c>
      <c r="AQ229" s="79"/>
      <c r="AR229" s="79">
        <v>55.1</v>
      </c>
      <c r="AS229" s="79"/>
      <c r="AT229" s="80"/>
    </row>
    <row r="230" spans="1:46" s="20" customFormat="1" ht="55.5" customHeight="1">
      <c r="A230" s="50" t="s">
        <v>136</v>
      </c>
      <c r="B230" s="178" t="s">
        <v>677</v>
      </c>
      <c r="C230" s="132" t="s">
        <v>691</v>
      </c>
      <c r="D230" s="92" t="s">
        <v>531</v>
      </c>
      <c r="E230" s="79" t="s">
        <v>165</v>
      </c>
      <c r="F230" s="56">
        <f t="shared" si="41"/>
        <v>827.72</v>
      </c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3"/>
      <c r="R230" s="43"/>
      <c r="S230" s="43"/>
      <c r="T230" s="43"/>
      <c r="U230" s="43"/>
      <c r="V230" s="43">
        <f>SUM(W230:Z230)</f>
        <v>0</v>
      </c>
      <c r="W230" s="43"/>
      <c r="X230" s="43">
        <v>0</v>
      </c>
      <c r="Y230" s="43">
        <v>0</v>
      </c>
      <c r="Z230" s="43"/>
      <c r="AA230" s="43">
        <f>SUM(AB230:AE230)</f>
        <v>42.2</v>
      </c>
      <c r="AB230" s="43"/>
      <c r="AC230" s="43">
        <v>0</v>
      </c>
      <c r="AD230" s="43">
        <v>42.2</v>
      </c>
      <c r="AE230" s="43"/>
      <c r="AF230" s="43">
        <f>SUM(AG230:AJ230)</f>
        <v>392.76</v>
      </c>
      <c r="AG230" s="43"/>
      <c r="AH230" s="43">
        <v>274.96</v>
      </c>
      <c r="AI230" s="43">
        <v>117.8</v>
      </c>
      <c r="AJ230" s="43"/>
      <c r="AK230" s="43">
        <f>SUM(AL230:AO230)</f>
        <v>392.76</v>
      </c>
      <c r="AL230" s="43"/>
      <c r="AM230" s="43">
        <v>274.96</v>
      </c>
      <c r="AN230" s="43">
        <v>117.8</v>
      </c>
      <c r="AO230" s="43"/>
      <c r="AP230" s="45"/>
      <c r="AQ230" s="45"/>
      <c r="AR230" s="45"/>
      <c r="AS230" s="45"/>
      <c r="AT230" s="75"/>
    </row>
    <row r="231" spans="1:46" s="41" customFormat="1" ht="122.25" customHeight="1">
      <c r="A231" s="50" t="s">
        <v>137</v>
      </c>
      <c r="B231" s="178"/>
      <c r="C231" s="132" t="s">
        <v>695</v>
      </c>
      <c r="D231" s="92">
        <v>2015</v>
      </c>
      <c r="E231" s="46" t="s">
        <v>443</v>
      </c>
      <c r="F231" s="56">
        <f t="shared" si="41"/>
        <v>13.1385</v>
      </c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>
        <f>SUM(R231:U231)</f>
        <v>13.1385</v>
      </c>
      <c r="R231" s="79"/>
      <c r="S231" s="78">
        <v>13.1385</v>
      </c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46"/>
      <c r="AG231" s="79"/>
      <c r="AH231" s="79"/>
      <c r="AI231" s="79"/>
      <c r="AJ231" s="79"/>
      <c r="AK231" s="46"/>
      <c r="AL231" s="79"/>
      <c r="AM231" s="79"/>
      <c r="AN231" s="79"/>
      <c r="AO231" s="79"/>
      <c r="AP231" s="46"/>
      <c r="AQ231" s="79"/>
      <c r="AR231" s="79"/>
      <c r="AS231" s="79"/>
      <c r="AT231" s="80"/>
    </row>
    <row r="232" spans="1:46" s="41" customFormat="1" ht="77.25" customHeight="1">
      <c r="A232" s="50" t="s">
        <v>187</v>
      </c>
      <c r="B232" s="178"/>
      <c r="C232" s="132" t="s">
        <v>702</v>
      </c>
      <c r="D232" s="92" t="s">
        <v>169</v>
      </c>
      <c r="E232" s="45" t="s">
        <v>410</v>
      </c>
      <c r="F232" s="56">
        <f t="shared" si="41"/>
        <v>123.12100000000001</v>
      </c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3">
        <f>U232</f>
        <v>21.498</v>
      </c>
      <c r="R232" s="43"/>
      <c r="S232" s="43"/>
      <c r="T232" s="43"/>
      <c r="U232" s="43">
        <v>21.498</v>
      </c>
      <c r="V232" s="43">
        <f>Z232</f>
        <v>14.473</v>
      </c>
      <c r="W232" s="43"/>
      <c r="X232" s="43"/>
      <c r="Y232" s="43"/>
      <c r="Z232" s="43">
        <v>14.473</v>
      </c>
      <c r="AA232" s="43">
        <f>AE232</f>
        <v>87.15</v>
      </c>
      <c r="AB232" s="43"/>
      <c r="AC232" s="43"/>
      <c r="AD232" s="43"/>
      <c r="AE232" s="43">
        <v>87.15</v>
      </c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75"/>
    </row>
    <row r="233" spans="1:46" s="26" customFormat="1" ht="11.25">
      <c r="A233" s="47" t="s">
        <v>144</v>
      </c>
      <c r="B233" s="196" t="s">
        <v>201</v>
      </c>
      <c r="C233" s="196"/>
      <c r="D233" s="196"/>
      <c r="E233" s="196"/>
      <c r="F233" s="56">
        <f>F234</f>
        <v>19.5</v>
      </c>
      <c r="G233" s="56">
        <f aca="true" t="shared" si="44" ref="G233:AT233">G234</f>
        <v>19.5</v>
      </c>
      <c r="H233" s="56">
        <f t="shared" si="44"/>
        <v>0</v>
      </c>
      <c r="I233" s="56">
        <f t="shared" si="44"/>
        <v>19.5</v>
      </c>
      <c r="J233" s="56">
        <f t="shared" si="44"/>
        <v>0</v>
      </c>
      <c r="K233" s="56">
        <f t="shared" si="44"/>
        <v>0</v>
      </c>
      <c r="L233" s="56">
        <f t="shared" si="44"/>
        <v>0</v>
      </c>
      <c r="M233" s="56">
        <f t="shared" si="44"/>
        <v>0</v>
      </c>
      <c r="N233" s="56">
        <f t="shared" si="44"/>
        <v>0</v>
      </c>
      <c r="O233" s="56">
        <f t="shared" si="44"/>
        <v>0</v>
      </c>
      <c r="P233" s="56">
        <f t="shared" si="44"/>
        <v>0</v>
      </c>
      <c r="Q233" s="56">
        <f t="shared" si="44"/>
        <v>0</v>
      </c>
      <c r="R233" s="56">
        <f t="shared" si="44"/>
        <v>0</v>
      </c>
      <c r="S233" s="56">
        <f t="shared" si="44"/>
        <v>0</v>
      </c>
      <c r="T233" s="56">
        <f t="shared" si="44"/>
        <v>0</v>
      </c>
      <c r="U233" s="56">
        <f t="shared" si="44"/>
        <v>0</v>
      </c>
      <c r="V233" s="56">
        <f t="shared" si="44"/>
        <v>0</v>
      </c>
      <c r="W233" s="56">
        <f t="shared" si="44"/>
        <v>0</v>
      </c>
      <c r="X233" s="56">
        <f t="shared" si="44"/>
        <v>0</v>
      </c>
      <c r="Y233" s="56">
        <f t="shared" si="44"/>
        <v>0</v>
      </c>
      <c r="Z233" s="56">
        <f t="shared" si="44"/>
        <v>0</v>
      </c>
      <c r="AA233" s="56">
        <f t="shared" si="44"/>
        <v>0</v>
      </c>
      <c r="AB233" s="56">
        <f t="shared" si="44"/>
        <v>0</v>
      </c>
      <c r="AC233" s="56">
        <f t="shared" si="44"/>
        <v>0</v>
      </c>
      <c r="AD233" s="56">
        <f t="shared" si="44"/>
        <v>0</v>
      </c>
      <c r="AE233" s="56">
        <f t="shared" si="44"/>
        <v>0</v>
      </c>
      <c r="AF233" s="56">
        <f t="shared" si="44"/>
        <v>0</v>
      </c>
      <c r="AG233" s="56">
        <f t="shared" si="44"/>
        <v>0</v>
      </c>
      <c r="AH233" s="56">
        <f t="shared" si="44"/>
        <v>0</v>
      </c>
      <c r="AI233" s="56">
        <f t="shared" si="44"/>
        <v>0</v>
      </c>
      <c r="AJ233" s="56">
        <f t="shared" si="44"/>
        <v>0</v>
      </c>
      <c r="AK233" s="56">
        <f t="shared" si="44"/>
        <v>0</v>
      </c>
      <c r="AL233" s="56">
        <f t="shared" si="44"/>
        <v>0</v>
      </c>
      <c r="AM233" s="56">
        <f t="shared" si="44"/>
        <v>0</v>
      </c>
      <c r="AN233" s="56">
        <f t="shared" si="44"/>
        <v>0</v>
      </c>
      <c r="AO233" s="56">
        <f t="shared" si="44"/>
        <v>0</v>
      </c>
      <c r="AP233" s="56">
        <f>AP234</f>
        <v>0</v>
      </c>
      <c r="AQ233" s="56">
        <f t="shared" si="44"/>
        <v>0</v>
      </c>
      <c r="AR233" s="56">
        <f t="shared" si="44"/>
        <v>0</v>
      </c>
      <c r="AS233" s="56">
        <f t="shared" si="44"/>
        <v>0</v>
      </c>
      <c r="AT233" s="81">
        <f t="shared" si="44"/>
        <v>0</v>
      </c>
    </row>
    <row r="234" spans="1:46" s="40" customFormat="1" ht="43.5" customHeight="1">
      <c r="A234" s="50" t="s">
        <v>145</v>
      </c>
      <c r="B234" s="132" t="s">
        <v>696</v>
      </c>
      <c r="C234" s="132" t="s">
        <v>409</v>
      </c>
      <c r="D234" s="92">
        <v>2013</v>
      </c>
      <c r="E234" s="79" t="s">
        <v>87</v>
      </c>
      <c r="F234" s="56">
        <f t="shared" si="41"/>
        <v>19.5</v>
      </c>
      <c r="G234" s="79">
        <v>19.5</v>
      </c>
      <c r="H234" s="79"/>
      <c r="I234" s="79">
        <v>19.5</v>
      </c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80"/>
    </row>
    <row r="235" spans="1:46" s="37" customFormat="1" ht="11.25">
      <c r="A235" s="187" t="s">
        <v>81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9"/>
    </row>
    <row r="236" spans="1:46" s="24" customFormat="1" ht="11.25">
      <c r="A236" s="47"/>
      <c r="B236" s="192" t="s">
        <v>17</v>
      </c>
      <c r="C236" s="192"/>
      <c r="D236" s="92"/>
      <c r="E236" s="51"/>
      <c r="F236" s="56">
        <f aca="true" t="shared" si="45" ref="F236:AO236">F237+F254+F256+F258+F261+F264+F266+F270+F272+F274+F276</f>
        <v>38739.457765210005</v>
      </c>
      <c r="G236" s="56">
        <f t="shared" si="45"/>
        <v>6806.6</v>
      </c>
      <c r="H236" s="56">
        <f t="shared" si="45"/>
        <v>0</v>
      </c>
      <c r="I236" s="56">
        <f t="shared" si="45"/>
        <v>0</v>
      </c>
      <c r="J236" s="56">
        <f t="shared" si="45"/>
        <v>0</v>
      </c>
      <c r="K236" s="56">
        <f t="shared" si="45"/>
        <v>6806.6</v>
      </c>
      <c r="L236" s="56">
        <f t="shared" si="45"/>
        <v>4255.70254</v>
      </c>
      <c r="M236" s="56">
        <f t="shared" si="45"/>
        <v>0</v>
      </c>
      <c r="N236" s="56">
        <f t="shared" si="45"/>
        <v>0</v>
      </c>
      <c r="O236" s="56">
        <f t="shared" si="45"/>
        <v>0</v>
      </c>
      <c r="P236" s="56">
        <f t="shared" si="45"/>
        <v>4255.70254</v>
      </c>
      <c r="Q236" s="56">
        <f t="shared" si="45"/>
        <v>2459.8164599999996</v>
      </c>
      <c r="R236" s="56">
        <f t="shared" si="45"/>
        <v>0</v>
      </c>
      <c r="S236" s="56">
        <f t="shared" si="45"/>
        <v>31.7</v>
      </c>
      <c r="T236" s="56">
        <f t="shared" si="45"/>
        <v>0.2</v>
      </c>
      <c r="U236" s="56">
        <f t="shared" si="45"/>
        <v>2427.9164599999995</v>
      </c>
      <c r="V236" s="56">
        <f t="shared" si="45"/>
        <v>3854.824765210004</v>
      </c>
      <c r="W236" s="56">
        <f t="shared" si="45"/>
        <v>0</v>
      </c>
      <c r="X236" s="56">
        <f t="shared" si="45"/>
        <v>30.3</v>
      </c>
      <c r="Y236" s="56">
        <f t="shared" si="45"/>
        <v>1</v>
      </c>
      <c r="Z236" s="56">
        <f t="shared" si="45"/>
        <v>3823.524765210004</v>
      </c>
      <c r="AA236" s="56">
        <f t="shared" si="45"/>
        <v>5826.114</v>
      </c>
      <c r="AB236" s="56">
        <f t="shared" si="45"/>
        <v>0</v>
      </c>
      <c r="AC236" s="56">
        <f t="shared" si="45"/>
        <v>40</v>
      </c>
      <c r="AD236" s="56">
        <f t="shared" si="45"/>
        <v>50</v>
      </c>
      <c r="AE236" s="56">
        <f t="shared" si="45"/>
        <v>5736.114</v>
      </c>
      <c r="AF236" s="56">
        <f t="shared" si="45"/>
        <v>7021.400000000001</v>
      </c>
      <c r="AG236" s="56">
        <f t="shared" si="45"/>
        <v>0</v>
      </c>
      <c r="AH236" s="56">
        <f t="shared" si="45"/>
        <v>40</v>
      </c>
      <c r="AI236" s="56">
        <f t="shared" si="45"/>
        <v>80</v>
      </c>
      <c r="AJ236" s="56">
        <f t="shared" si="45"/>
        <v>6901.400000000001</v>
      </c>
      <c r="AK236" s="56">
        <f t="shared" si="45"/>
        <v>5268</v>
      </c>
      <c r="AL236" s="56">
        <f t="shared" si="45"/>
        <v>0</v>
      </c>
      <c r="AM236" s="56">
        <f t="shared" si="45"/>
        <v>40</v>
      </c>
      <c r="AN236" s="56">
        <f t="shared" si="45"/>
        <v>0</v>
      </c>
      <c r="AO236" s="56">
        <f t="shared" si="45"/>
        <v>5228</v>
      </c>
      <c r="AP236" s="56">
        <f>AP237+AP254+AP256+AP258+AP261+AP264+AP266+AP270+AP272+AP274+AP276</f>
        <v>3247</v>
      </c>
      <c r="AQ236" s="56">
        <f>AQ237+AQ254+AQ256+AQ258+AQ261+AQ264+AQ266+AQ270+AQ272+AQ274+AQ276</f>
        <v>0</v>
      </c>
      <c r="AR236" s="56">
        <f>AR237+AR254+AR256+AR258+AR261+AR264+AR266+AR270+AR272+AR274+AR276</f>
        <v>40</v>
      </c>
      <c r="AS236" s="56">
        <f>AS237+AS254+AS256+AS258+AS261+AS264+AS266+AS270+AS272+AS274+AS276</f>
        <v>0</v>
      </c>
      <c r="AT236" s="81">
        <f>AT237+AT254+AT256+AT258+AT261+AT264+AT266+AT270+AT272+AT274+AT276</f>
        <v>3207</v>
      </c>
    </row>
    <row r="237" spans="1:46" s="20" customFormat="1" ht="11.25">
      <c r="A237" s="97">
        <v>9</v>
      </c>
      <c r="B237" s="192" t="s">
        <v>357</v>
      </c>
      <c r="C237" s="192"/>
      <c r="D237" s="192"/>
      <c r="E237" s="192"/>
      <c r="F237" s="53">
        <f aca="true" t="shared" si="46" ref="F237:AO237">F239+F240+F242+F243+F245+F246+F248+F249+F250+F251+F252+F253</f>
        <v>10766.773563340004</v>
      </c>
      <c r="G237" s="53">
        <f t="shared" si="46"/>
        <v>3675.4</v>
      </c>
      <c r="H237" s="53">
        <f t="shared" si="46"/>
        <v>0</v>
      </c>
      <c r="I237" s="53">
        <f t="shared" si="46"/>
        <v>0</v>
      </c>
      <c r="J237" s="53">
        <f t="shared" si="46"/>
        <v>0</v>
      </c>
      <c r="K237" s="53">
        <f t="shared" si="46"/>
        <v>3675.4</v>
      </c>
      <c r="L237" s="53">
        <f t="shared" si="46"/>
        <v>2038.22354</v>
      </c>
      <c r="M237" s="53">
        <f t="shared" si="46"/>
        <v>0</v>
      </c>
      <c r="N237" s="53">
        <f t="shared" si="46"/>
        <v>0</v>
      </c>
      <c r="O237" s="53">
        <f t="shared" si="46"/>
        <v>0</v>
      </c>
      <c r="P237" s="53">
        <f t="shared" si="46"/>
        <v>2038.22354</v>
      </c>
      <c r="Q237" s="53">
        <f t="shared" si="46"/>
        <v>711.23646</v>
      </c>
      <c r="R237" s="53">
        <f t="shared" si="46"/>
        <v>0</v>
      </c>
      <c r="S237" s="53">
        <f t="shared" si="46"/>
        <v>0</v>
      </c>
      <c r="T237" s="53">
        <f t="shared" si="46"/>
        <v>0</v>
      </c>
      <c r="U237" s="53">
        <f t="shared" si="46"/>
        <v>711.23646</v>
      </c>
      <c r="V237" s="53">
        <f t="shared" si="46"/>
        <v>1663.6995633400038</v>
      </c>
      <c r="W237" s="53">
        <f t="shared" si="46"/>
        <v>0</v>
      </c>
      <c r="X237" s="53">
        <f t="shared" si="46"/>
        <v>0</v>
      </c>
      <c r="Y237" s="53">
        <f t="shared" si="46"/>
        <v>0</v>
      </c>
      <c r="Z237" s="53">
        <f t="shared" si="46"/>
        <v>1663.6995633400038</v>
      </c>
      <c r="AA237" s="53">
        <f t="shared" si="46"/>
        <v>2144.214</v>
      </c>
      <c r="AB237" s="53">
        <f t="shared" si="46"/>
        <v>0</v>
      </c>
      <c r="AC237" s="53">
        <f t="shared" si="46"/>
        <v>0</v>
      </c>
      <c r="AD237" s="53">
        <f t="shared" si="46"/>
        <v>0</v>
      </c>
      <c r="AE237" s="53">
        <f t="shared" si="46"/>
        <v>2144.214</v>
      </c>
      <c r="AF237" s="53">
        <f t="shared" si="46"/>
        <v>193</v>
      </c>
      <c r="AG237" s="53">
        <f t="shared" si="46"/>
        <v>0</v>
      </c>
      <c r="AH237" s="53">
        <f t="shared" si="46"/>
        <v>0</v>
      </c>
      <c r="AI237" s="53">
        <f t="shared" si="46"/>
        <v>0</v>
      </c>
      <c r="AJ237" s="53">
        <f t="shared" si="46"/>
        <v>193</v>
      </c>
      <c r="AK237" s="53">
        <f t="shared" si="46"/>
        <v>160</v>
      </c>
      <c r="AL237" s="53">
        <f t="shared" si="46"/>
        <v>0</v>
      </c>
      <c r="AM237" s="53">
        <f t="shared" si="46"/>
        <v>0</v>
      </c>
      <c r="AN237" s="53">
        <f t="shared" si="46"/>
        <v>0</v>
      </c>
      <c r="AO237" s="53">
        <f t="shared" si="46"/>
        <v>160</v>
      </c>
      <c r="AP237" s="53">
        <f>AP239+AP240+AP242+AP243+AP245+AP246+AP248+AP249+AP250+AP251+AP252+AP253</f>
        <v>181</v>
      </c>
      <c r="AQ237" s="53">
        <f>AQ239+AQ240+AQ242+AQ243+AQ245+AQ246+AQ248+AQ249+AQ250+AQ251+AQ252+AQ253</f>
        <v>0</v>
      </c>
      <c r="AR237" s="53">
        <f>AR239+AR240+AR242+AR243+AR245+AR246+AR248+AR249+AR250+AR251+AR252+AR253</f>
        <v>0</v>
      </c>
      <c r="AS237" s="53">
        <f>AS239+AS240+AS242+AS243+AS245+AS246+AS248+AS249+AS250+AS251+AS252+AS253</f>
        <v>0</v>
      </c>
      <c r="AT237" s="152">
        <f>AT239+AT240+AT242+AT243+AT245+AT246+AT248+AT249+AT250+AT251+AT252+AT253</f>
        <v>181</v>
      </c>
    </row>
    <row r="238" spans="1:46" s="20" customFormat="1" ht="11.25">
      <c r="A238" s="97" t="s">
        <v>63</v>
      </c>
      <c r="B238" s="198" t="s">
        <v>216</v>
      </c>
      <c r="C238" s="198"/>
      <c r="D238" s="198"/>
      <c r="E238" s="198"/>
      <c r="F238" s="53"/>
      <c r="G238" s="53"/>
      <c r="H238" s="56"/>
      <c r="I238" s="56"/>
      <c r="J238" s="56"/>
      <c r="K238" s="56"/>
      <c r="L238" s="53"/>
      <c r="M238" s="56"/>
      <c r="N238" s="56"/>
      <c r="O238" s="56"/>
      <c r="P238" s="56"/>
      <c r="Q238" s="53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81"/>
    </row>
    <row r="239" spans="1:46" s="42" customFormat="1" ht="55.5" customHeight="1">
      <c r="A239" s="90" t="s">
        <v>552</v>
      </c>
      <c r="B239" s="178" t="s">
        <v>697</v>
      </c>
      <c r="C239" s="133" t="s">
        <v>491</v>
      </c>
      <c r="D239" s="92" t="s">
        <v>175</v>
      </c>
      <c r="E239" s="46"/>
      <c r="F239" s="56">
        <f>G239+L239+Q239+V239+AA239+AF239+AK239+AP239</f>
        <v>271.81188000000003</v>
      </c>
      <c r="G239" s="66">
        <f>SUM(H239:K239)</f>
        <v>29.7</v>
      </c>
      <c r="H239" s="46"/>
      <c r="I239" s="46"/>
      <c r="J239" s="46"/>
      <c r="K239" s="46">
        <v>29.7</v>
      </c>
      <c r="L239" s="46">
        <f>SUM(M239:P239)</f>
        <v>239.83554</v>
      </c>
      <c r="M239" s="46"/>
      <c r="N239" s="46"/>
      <c r="O239" s="46"/>
      <c r="P239" s="43">
        <v>239.83554</v>
      </c>
      <c r="Q239" s="46">
        <f>U239</f>
        <v>2.27634</v>
      </c>
      <c r="R239" s="46"/>
      <c r="S239" s="46"/>
      <c r="T239" s="46"/>
      <c r="U239" s="54">
        <v>2.27634</v>
      </c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59"/>
    </row>
    <row r="240" spans="1:46" s="24" customFormat="1" ht="66" customHeight="1">
      <c r="A240" s="90" t="s">
        <v>553</v>
      </c>
      <c r="B240" s="178"/>
      <c r="C240" s="133" t="s">
        <v>89</v>
      </c>
      <c r="D240" s="92" t="s">
        <v>162</v>
      </c>
      <c r="E240" s="46"/>
      <c r="F240" s="56">
        <f>G240+L240+Q240+V240+AA240+AF240+AK240+AP240</f>
        <v>3823.1995799999995</v>
      </c>
      <c r="G240" s="66">
        <f>SUM(H240:K240)</f>
        <v>126.2</v>
      </c>
      <c r="H240" s="46"/>
      <c r="I240" s="46"/>
      <c r="J240" s="46"/>
      <c r="K240" s="46">
        <v>126.2</v>
      </c>
      <c r="L240" s="46">
        <f>SUM(M240:P240)</f>
        <v>182.7</v>
      </c>
      <c r="M240" s="46"/>
      <c r="N240" s="46"/>
      <c r="O240" s="46"/>
      <c r="P240" s="43">
        <v>182.7</v>
      </c>
      <c r="Q240" s="46">
        <f>U240</f>
        <v>498.76358</v>
      </c>
      <c r="R240" s="46"/>
      <c r="S240" s="46"/>
      <c r="T240" s="46"/>
      <c r="U240" s="54">
        <v>498.76358</v>
      </c>
      <c r="V240" s="46">
        <f>Z240</f>
        <v>1186.898</v>
      </c>
      <c r="W240" s="46"/>
      <c r="X240" s="46"/>
      <c r="Y240" s="46"/>
      <c r="Z240" s="54">
        <v>1186.898</v>
      </c>
      <c r="AA240" s="46">
        <f>AE240</f>
        <v>1828.638</v>
      </c>
      <c r="AB240" s="46"/>
      <c r="AC240" s="46"/>
      <c r="AD240" s="46"/>
      <c r="AE240" s="54">
        <f>1824.249+4.389</f>
        <v>1828.638</v>
      </c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59"/>
    </row>
    <row r="241" spans="1:46" s="20" customFormat="1" ht="11.25">
      <c r="A241" s="97" t="s">
        <v>554</v>
      </c>
      <c r="B241" s="190" t="s">
        <v>9</v>
      </c>
      <c r="C241" s="190"/>
      <c r="D241" s="190"/>
      <c r="E241" s="190"/>
      <c r="F241" s="53"/>
      <c r="G241" s="82"/>
      <c r="H241" s="83"/>
      <c r="I241" s="83"/>
      <c r="J241" s="83"/>
      <c r="K241" s="83"/>
      <c r="L241" s="82"/>
      <c r="M241" s="83"/>
      <c r="N241" s="83"/>
      <c r="O241" s="83"/>
      <c r="P241" s="83"/>
      <c r="Q241" s="82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4"/>
    </row>
    <row r="242" spans="1:46" s="24" customFormat="1" ht="76.5" customHeight="1">
      <c r="A242" s="90" t="s">
        <v>555</v>
      </c>
      <c r="B242" s="178" t="s">
        <v>698</v>
      </c>
      <c r="C242" s="132" t="s">
        <v>90</v>
      </c>
      <c r="D242" s="92" t="s">
        <v>176</v>
      </c>
      <c r="E242" s="46"/>
      <c r="F242" s="56">
        <f>G242+L242+Q242+V242+AA242+AF242+AK242+AP242</f>
        <v>3519.5</v>
      </c>
      <c r="G242" s="66">
        <f>SUM(H242:K242)</f>
        <v>3519.5</v>
      </c>
      <c r="H242" s="46"/>
      <c r="I242" s="46"/>
      <c r="J242" s="46"/>
      <c r="K242" s="46">
        <v>3519.5</v>
      </c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59"/>
    </row>
    <row r="243" spans="1:46" s="20" customFormat="1" ht="109.5" customHeight="1">
      <c r="A243" s="90" t="s">
        <v>556</v>
      </c>
      <c r="B243" s="178"/>
      <c r="C243" s="132" t="s">
        <v>220</v>
      </c>
      <c r="D243" s="92" t="s">
        <v>168</v>
      </c>
      <c r="E243" s="46"/>
      <c r="F243" s="56">
        <f>G243+L243+Q243+V243+AA243+AF243+AK243+AP243</f>
        <v>1979.0725400000001</v>
      </c>
      <c r="G243" s="66"/>
      <c r="H243" s="46"/>
      <c r="I243" s="46"/>
      <c r="J243" s="46"/>
      <c r="K243" s="46"/>
      <c r="L243" s="46">
        <f>P243</f>
        <v>1615.688</v>
      </c>
      <c r="M243" s="46"/>
      <c r="N243" s="46"/>
      <c r="O243" s="46"/>
      <c r="P243" s="43">
        <v>1615.688</v>
      </c>
      <c r="Q243" s="46">
        <f>U243</f>
        <v>169.32654</v>
      </c>
      <c r="R243" s="46"/>
      <c r="S243" s="46"/>
      <c r="T243" s="46"/>
      <c r="U243" s="54">
        <v>169.32654</v>
      </c>
      <c r="V243" s="46">
        <f>Z243</f>
        <v>194.058</v>
      </c>
      <c r="W243" s="46"/>
      <c r="X243" s="46"/>
      <c r="Y243" s="46"/>
      <c r="Z243" s="46">
        <v>194.058</v>
      </c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59"/>
    </row>
    <row r="244" spans="1:46" s="41" customFormat="1" ht="11.25">
      <c r="A244" s="97" t="s">
        <v>557</v>
      </c>
      <c r="B244" s="190" t="s">
        <v>10</v>
      </c>
      <c r="C244" s="190"/>
      <c r="D244" s="190"/>
      <c r="E244" s="190"/>
      <c r="F244" s="53"/>
      <c r="G244" s="82"/>
      <c r="H244" s="83"/>
      <c r="I244" s="83"/>
      <c r="J244" s="83"/>
      <c r="K244" s="83"/>
      <c r="L244" s="82"/>
      <c r="M244" s="83"/>
      <c r="N244" s="83"/>
      <c r="O244" s="83"/>
      <c r="P244" s="83"/>
      <c r="Q244" s="82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4"/>
    </row>
    <row r="245" spans="1:46" s="24" customFormat="1" ht="77.25" customHeight="1">
      <c r="A245" s="90" t="s">
        <v>558</v>
      </c>
      <c r="B245" s="132" t="s">
        <v>699</v>
      </c>
      <c r="C245" s="132" t="s">
        <v>355</v>
      </c>
      <c r="D245" s="92" t="s">
        <v>158</v>
      </c>
      <c r="E245" s="46"/>
      <c r="F245" s="56">
        <f>G245+L245+Q245+V245+AA245+AF245+AK245+AP245</f>
        <v>236</v>
      </c>
      <c r="G245" s="6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>
        <f>AJ245</f>
        <v>40</v>
      </c>
      <c r="AG245" s="46"/>
      <c r="AH245" s="46"/>
      <c r="AI245" s="46"/>
      <c r="AJ245" s="46">
        <v>40</v>
      </c>
      <c r="AK245" s="46">
        <f>AO245</f>
        <v>100</v>
      </c>
      <c r="AL245" s="46"/>
      <c r="AM245" s="46"/>
      <c r="AN245" s="46"/>
      <c r="AO245" s="46">
        <v>100</v>
      </c>
      <c r="AP245" s="46">
        <f>SUM(AQ245:AT245)</f>
        <v>96</v>
      </c>
      <c r="AQ245" s="46"/>
      <c r="AR245" s="46"/>
      <c r="AS245" s="46"/>
      <c r="AT245" s="59">
        <v>96</v>
      </c>
    </row>
    <row r="246" spans="1:46" s="20" customFormat="1" ht="33" customHeight="1">
      <c r="A246" s="90" t="s">
        <v>559</v>
      </c>
      <c r="B246" s="132" t="s">
        <v>700</v>
      </c>
      <c r="C246" s="132" t="s">
        <v>420</v>
      </c>
      <c r="D246" s="92">
        <v>2015</v>
      </c>
      <c r="E246" s="46"/>
      <c r="F246" s="56">
        <f>G246+L246+Q246+V246+AA246+AF246+AK246+AP246</f>
        <v>40.87</v>
      </c>
      <c r="G246" s="66"/>
      <c r="H246" s="46"/>
      <c r="I246" s="46"/>
      <c r="J246" s="46"/>
      <c r="K246" s="46"/>
      <c r="L246" s="46"/>
      <c r="M246" s="46"/>
      <c r="N246" s="46"/>
      <c r="O246" s="46"/>
      <c r="P246" s="46"/>
      <c r="Q246" s="46">
        <f>U246</f>
        <v>40.87</v>
      </c>
      <c r="R246" s="46"/>
      <c r="S246" s="46"/>
      <c r="T246" s="46"/>
      <c r="U246" s="43">
        <v>40.87</v>
      </c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59"/>
    </row>
    <row r="247" spans="1:46" s="20" customFormat="1" ht="11.25">
      <c r="A247" s="97" t="s">
        <v>560</v>
      </c>
      <c r="B247" s="190" t="s">
        <v>311</v>
      </c>
      <c r="C247" s="190"/>
      <c r="D247" s="190"/>
      <c r="E247" s="190"/>
      <c r="F247" s="53"/>
      <c r="G247" s="82"/>
      <c r="H247" s="83"/>
      <c r="I247" s="83"/>
      <c r="J247" s="83"/>
      <c r="K247" s="83"/>
      <c r="L247" s="82"/>
      <c r="M247" s="83"/>
      <c r="N247" s="83"/>
      <c r="O247" s="83"/>
      <c r="P247" s="83"/>
      <c r="Q247" s="82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46"/>
      <c r="AQ247" s="83"/>
      <c r="AR247" s="83"/>
      <c r="AS247" s="83"/>
      <c r="AT247" s="84"/>
    </row>
    <row r="248" spans="1:46" s="20" customFormat="1" ht="34.5" customHeight="1">
      <c r="A248" s="90" t="s">
        <v>561</v>
      </c>
      <c r="B248" s="178" t="s">
        <v>701</v>
      </c>
      <c r="C248" s="132" t="s">
        <v>312</v>
      </c>
      <c r="D248" s="92" t="s">
        <v>177</v>
      </c>
      <c r="E248" s="46"/>
      <c r="F248" s="56">
        <f>G248+L248+Q248+V248+AA248+AF248+AK248+AP248</f>
        <v>105.835273811294</v>
      </c>
      <c r="G248" s="6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>
        <f>Z248</f>
        <v>90.835273811294</v>
      </c>
      <c r="W248" s="46"/>
      <c r="X248" s="46"/>
      <c r="Y248" s="46"/>
      <c r="Z248" s="46">
        <v>90.835273811294</v>
      </c>
      <c r="AA248" s="46"/>
      <c r="AB248" s="46"/>
      <c r="AC248" s="46"/>
      <c r="AD248" s="46"/>
      <c r="AE248" s="46"/>
      <c r="AF248" s="46">
        <f>AJ248</f>
        <v>15</v>
      </c>
      <c r="AG248" s="46"/>
      <c r="AH248" s="46"/>
      <c r="AI248" s="46"/>
      <c r="AJ248" s="46">
        <v>15</v>
      </c>
      <c r="AK248" s="46"/>
      <c r="AL248" s="46"/>
      <c r="AM248" s="46"/>
      <c r="AN248" s="46"/>
      <c r="AO248" s="46"/>
      <c r="AP248" s="46"/>
      <c r="AQ248" s="46"/>
      <c r="AR248" s="46"/>
      <c r="AS248" s="46"/>
      <c r="AT248" s="59"/>
    </row>
    <row r="249" spans="1:46" s="20" customFormat="1" ht="22.5" customHeight="1">
      <c r="A249" s="90" t="s">
        <v>562</v>
      </c>
      <c r="B249" s="178"/>
      <c r="C249" s="132" t="s">
        <v>313</v>
      </c>
      <c r="D249" s="92" t="s">
        <v>163</v>
      </c>
      <c r="E249" s="46"/>
      <c r="F249" s="56">
        <f>G249+L249+Q249+V249+AA249+AF249+AK249+AP249</f>
        <v>101.07741688000002</v>
      </c>
      <c r="G249" s="6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>
        <f>Z249</f>
        <v>80.78141688000001</v>
      </c>
      <c r="W249" s="46"/>
      <c r="X249" s="46"/>
      <c r="Y249" s="46"/>
      <c r="Z249" s="46">
        <v>80.78141688000001</v>
      </c>
      <c r="AA249" s="46">
        <f>AE249</f>
        <v>20.296</v>
      </c>
      <c r="AB249" s="46"/>
      <c r="AC249" s="46"/>
      <c r="AD249" s="46"/>
      <c r="AE249" s="46">
        <v>20.296</v>
      </c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59"/>
    </row>
    <row r="250" spans="1:46" s="20" customFormat="1" ht="22.5" customHeight="1">
      <c r="A250" s="90" t="s">
        <v>563</v>
      </c>
      <c r="B250" s="178"/>
      <c r="C250" s="132" t="s">
        <v>314</v>
      </c>
      <c r="D250" s="92" t="s">
        <v>541</v>
      </c>
      <c r="E250" s="46"/>
      <c r="F250" s="56">
        <f>G250+L250+Q250+V250+AA250+AF250+AK250+AP250</f>
        <v>75.28</v>
      </c>
      <c r="G250" s="6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>
        <f>AE250</f>
        <v>65.28</v>
      </c>
      <c r="AB250" s="46"/>
      <c r="AC250" s="46"/>
      <c r="AD250" s="46"/>
      <c r="AE250" s="46">
        <v>65.28</v>
      </c>
      <c r="AF250" s="46">
        <f>AJ250</f>
        <v>10</v>
      </c>
      <c r="AG250" s="46"/>
      <c r="AH250" s="46"/>
      <c r="AI250" s="46"/>
      <c r="AJ250" s="46">
        <v>10</v>
      </c>
      <c r="AK250" s="46"/>
      <c r="AL250" s="46"/>
      <c r="AM250" s="46"/>
      <c r="AN250" s="46"/>
      <c r="AO250" s="46"/>
      <c r="AP250" s="46"/>
      <c r="AQ250" s="46"/>
      <c r="AR250" s="46"/>
      <c r="AS250" s="46"/>
      <c r="AT250" s="59"/>
    </row>
    <row r="251" spans="1:46" s="20" customFormat="1" ht="22.5" customHeight="1">
      <c r="A251" s="90" t="s">
        <v>564</v>
      </c>
      <c r="B251" s="178"/>
      <c r="C251" s="132" t="s">
        <v>315</v>
      </c>
      <c r="D251" s="92" t="s">
        <v>222</v>
      </c>
      <c r="E251" s="46"/>
      <c r="F251" s="53">
        <f>G251+L251+Q251+V251+AA251+AF251+AP251+AK251</f>
        <v>172.5</v>
      </c>
      <c r="G251" s="6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>
        <f>AE251</f>
        <v>119.5</v>
      </c>
      <c r="AB251" s="46"/>
      <c r="AC251" s="46"/>
      <c r="AD251" s="46"/>
      <c r="AE251" s="46">
        <v>119.5</v>
      </c>
      <c r="AF251" s="46">
        <f>AJ251</f>
        <v>3</v>
      </c>
      <c r="AG251" s="46"/>
      <c r="AH251" s="46"/>
      <c r="AI251" s="46"/>
      <c r="AJ251" s="46">
        <v>3</v>
      </c>
      <c r="AK251" s="46">
        <f>AO251</f>
        <v>10</v>
      </c>
      <c r="AL251" s="46"/>
      <c r="AM251" s="46"/>
      <c r="AN251" s="46"/>
      <c r="AO251" s="46">
        <v>10</v>
      </c>
      <c r="AP251" s="46">
        <f>SUM(AQ251:AT251)</f>
        <v>40</v>
      </c>
      <c r="AQ251" s="46"/>
      <c r="AR251" s="46"/>
      <c r="AS251" s="46"/>
      <c r="AT251" s="59">
        <v>40</v>
      </c>
    </row>
    <row r="252" spans="1:46" s="20" customFormat="1" ht="22.5" customHeight="1">
      <c r="A252" s="90" t="s">
        <v>565</v>
      </c>
      <c r="B252" s="178"/>
      <c r="C252" s="132" t="s">
        <v>316</v>
      </c>
      <c r="D252" s="92" t="s">
        <v>299</v>
      </c>
      <c r="E252" s="46"/>
      <c r="F252" s="53">
        <f>G252+L252+Q252+V252+AA252+AF252+AP252+AK252</f>
        <v>208</v>
      </c>
      <c r="G252" s="6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>
        <f>AE252</f>
        <v>63</v>
      </c>
      <c r="AB252" s="46"/>
      <c r="AC252" s="46"/>
      <c r="AD252" s="46"/>
      <c r="AE252" s="46">
        <v>63</v>
      </c>
      <c r="AF252" s="46">
        <f>AJ252</f>
        <v>110</v>
      </c>
      <c r="AG252" s="46"/>
      <c r="AH252" s="46"/>
      <c r="AI252" s="46"/>
      <c r="AJ252" s="46">
        <v>110</v>
      </c>
      <c r="AK252" s="46">
        <f>AO252</f>
        <v>20</v>
      </c>
      <c r="AL252" s="46"/>
      <c r="AM252" s="46"/>
      <c r="AN252" s="46"/>
      <c r="AO252" s="46">
        <v>20</v>
      </c>
      <c r="AP252" s="46">
        <f>SUM(AQ252:AT252)</f>
        <v>15</v>
      </c>
      <c r="AQ252" s="46"/>
      <c r="AR252" s="46"/>
      <c r="AS252" s="46"/>
      <c r="AT252" s="59">
        <v>15</v>
      </c>
    </row>
    <row r="253" spans="1:46" s="21" customFormat="1" ht="22.5" customHeight="1">
      <c r="A253" s="90" t="s">
        <v>566</v>
      </c>
      <c r="B253" s="178"/>
      <c r="C253" s="132" t="s">
        <v>317</v>
      </c>
      <c r="D253" s="92" t="s">
        <v>444</v>
      </c>
      <c r="E253" s="46"/>
      <c r="F253" s="53">
        <f>G253+L253+Q253+V253+AA253+AF253+AP253+AK253</f>
        <v>233.62687264871</v>
      </c>
      <c r="G253" s="6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>
        <f>Z253</f>
        <v>111.12687264870999</v>
      </c>
      <c r="W253" s="46"/>
      <c r="X253" s="46"/>
      <c r="Y253" s="46"/>
      <c r="Z253" s="46">
        <v>111.12687264870999</v>
      </c>
      <c r="AA253" s="46">
        <f>AE253</f>
        <v>47.5</v>
      </c>
      <c r="AB253" s="46"/>
      <c r="AC253" s="46"/>
      <c r="AD253" s="46"/>
      <c r="AE253" s="46">
        <v>47.5</v>
      </c>
      <c r="AF253" s="46">
        <f>AJ253</f>
        <v>15</v>
      </c>
      <c r="AG253" s="46"/>
      <c r="AH253" s="46"/>
      <c r="AI253" s="46"/>
      <c r="AJ253" s="46">
        <v>15</v>
      </c>
      <c r="AK253" s="46">
        <f>AO253</f>
        <v>30</v>
      </c>
      <c r="AL253" s="46"/>
      <c r="AM253" s="46"/>
      <c r="AN253" s="46"/>
      <c r="AO253" s="46">
        <v>30</v>
      </c>
      <c r="AP253" s="46">
        <f>SUM(AQ253:AT253)</f>
        <v>30</v>
      </c>
      <c r="AQ253" s="46"/>
      <c r="AR253" s="46"/>
      <c r="AS253" s="46"/>
      <c r="AT253" s="59">
        <v>30</v>
      </c>
    </row>
    <row r="254" spans="1:46" s="20" customFormat="1" ht="11.25">
      <c r="A254" s="97" t="s">
        <v>130</v>
      </c>
      <c r="B254" s="179" t="s">
        <v>11</v>
      </c>
      <c r="C254" s="179"/>
      <c r="D254" s="179"/>
      <c r="E254" s="179"/>
      <c r="F254" s="53">
        <f>F255</f>
        <v>253.2</v>
      </c>
      <c r="G254" s="53">
        <f aca="true" t="shared" si="47" ref="G254:AT254">G255</f>
        <v>253.2</v>
      </c>
      <c r="H254" s="53">
        <f t="shared" si="47"/>
        <v>0</v>
      </c>
      <c r="I254" s="53">
        <f t="shared" si="47"/>
        <v>0</v>
      </c>
      <c r="J254" s="53">
        <f t="shared" si="47"/>
        <v>0</v>
      </c>
      <c r="K254" s="53">
        <f t="shared" si="47"/>
        <v>253.2</v>
      </c>
      <c r="L254" s="53">
        <f t="shared" si="47"/>
        <v>0</v>
      </c>
      <c r="M254" s="53">
        <f t="shared" si="47"/>
        <v>0</v>
      </c>
      <c r="N254" s="53">
        <f t="shared" si="47"/>
        <v>0</v>
      </c>
      <c r="O254" s="53">
        <f t="shared" si="47"/>
        <v>0</v>
      </c>
      <c r="P254" s="53">
        <f t="shared" si="47"/>
        <v>0</v>
      </c>
      <c r="Q254" s="53">
        <f t="shared" si="47"/>
        <v>0</v>
      </c>
      <c r="R254" s="53">
        <f t="shared" si="47"/>
        <v>0</v>
      </c>
      <c r="S254" s="53">
        <f t="shared" si="47"/>
        <v>0</v>
      </c>
      <c r="T254" s="53">
        <f t="shared" si="47"/>
        <v>0</v>
      </c>
      <c r="U254" s="53">
        <f t="shared" si="47"/>
        <v>0</v>
      </c>
      <c r="V254" s="53">
        <f t="shared" si="47"/>
        <v>0</v>
      </c>
      <c r="W254" s="53">
        <f t="shared" si="47"/>
        <v>0</v>
      </c>
      <c r="X254" s="53">
        <f t="shared" si="47"/>
        <v>0</v>
      </c>
      <c r="Y254" s="53">
        <f t="shared" si="47"/>
        <v>0</v>
      </c>
      <c r="Z254" s="53">
        <f t="shared" si="47"/>
        <v>0</v>
      </c>
      <c r="AA254" s="53">
        <f t="shared" si="47"/>
        <v>0</v>
      </c>
      <c r="AB254" s="53">
        <f t="shared" si="47"/>
        <v>0</v>
      </c>
      <c r="AC254" s="53">
        <f t="shared" si="47"/>
        <v>0</v>
      </c>
      <c r="AD254" s="53">
        <f t="shared" si="47"/>
        <v>0</v>
      </c>
      <c r="AE254" s="53">
        <f t="shared" si="47"/>
        <v>0</v>
      </c>
      <c r="AF254" s="53">
        <f t="shared" si="47"/>
        <v>0</v>
      </c>
      <c r="AG254" s="53">
        <f t="shared" si="47"/>
        <v>0</v>
      </c>
      <c r="AH254" s="53">
        <f t="shared" si="47"/>
        <v>0</v>
      </c>
      <c r="AI254" s="53">
        <f t="shared" si="47"/>
        <v>0</v>
      </c>
      <c r="AJ254" s="53">
        <f t="shared" si="47"/>
        <v>0</v>
      </c>
      <c r="AK254" s="53">
        <f t="shared" si="47"/>
        <v>0</v>
      </c>
      <c r="AL254" s="53">
        <f t="shared" si="47"/>
        <v>0</v>
      </c>
      <c r="AM254" s="53">
        <f t="shared" si="47"/>
        <v>0</v>
      </c>
      <c r="AN254" s="53">
        <f t="shared" si="47"/>
        <v>0</v>
      </c>
      <c r="AO254" s="53">
        <f t="shared" si="47"/>
        <v>0</v>
      </c>
      <c r="AP254" s="53">
        <f>AP255</f>
        <v>0</v>
      </c>
      <c r="AQ254" s="53">
        <f t="shared" si="47"/>
        <v>0</v>
      </c>
      <c r="AR254" s="53">
        <f t="shared" si="47"/>
        <v>0</v>
      </c>
      <c r="AS254" s="53">
        <f t="shared" si="47"/>
        <v>0</v>
      </c>
      <c r="AT254" s="152">
        <f t="shared" si="47"/>
        <v>0</v>
      </c>
    </row>
    <row r="255" spans="1:46" s="20" customFormat="1" ht="43.5" customHeight="1">
      <c r="A255" s="90" t="s">
        <v>131</v>
      </c>
      <c r="B255" s="132" t="s">
        <v>611</v>
      </c>
      <c r="C255" s="132" t="s">
        <v>91</v>
      </c>
      <c r="D255" s="92">
        <v>2013</v>
      </c>
      <c r="E255" s="46"/>
      <c r="F255" s="53">
        <f>G255+L255+Q255+V255+AA255+AF255+AP255+AK255</f>
        <v>253.2</v>
      </c>
      <c r="G255" s="43">
        <f>SUM(H255:K255)</f>
        <v>253.2</v>
      </c>
      <c r="H255" s="43"/>
      <c r="I255" s="43"/>
      <c r="J255" s="43"/>
      <c r="K255" s="43">
        <v>253.2</v>
      </c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57"/>
    </row>
    <row r="256" spans="1:46" s="20" customFormat="1" ht="11.25">
      <c r="A256" s="97" t="s">
        <v>64</v>
      </c>
      <c r="B256" s="179" t="s">
        <v>5</v>
      </c>
      <c r="C256" s="179"/>
      <c r="D256" s="179"/>
      <c r="E256" s="179"/>
      <c r="F256" s="53">
        <f>F257</f>
        <v>534.51</v>
      </c>
      <c r="G256" s="53">
        <f aca="true" t="shared" si="48" ref="G256:AT256">G257</f>
        <v>176.7</v>
      </c>
      <c r="H256" s="53">
        <f t="shared" si="48"/>
        <v>0</v>
      </c>
      <c r="I256" s="53">
        <f t="shared" si="48"/>
        <v>0</v>
      </c>
      <c r="J256" s="53">
        <f t="shared" si="48"/>
        <v>0</v>
      </c>
      <c r="K256" s="53">
        <f t="shared" si="48"/>
        <v>176.7</v>
      </c>
      <c r="L256" s="53">
        <f t="shared" si="48"/>
        <v>93.37</v>
      </c>
      <c r="M256" s="53">
        <f t="shared" si="48"/>
        <v>0</v>
      </c>
      <c r="N256" s="53">
        <f t="shared" si="48"/>
        <v>0</v>
      </c>
      <c r="O256" s="53">
        <f t="shared" si="48"/>
        <v>0</v>
      </c>
      <c r="P256" s="53">
        <f t="shared" si="48"/>
        <v>93.37</v>
      </c>
      <c r="Q256" s="53">
        <f t="shared" si="48"/>
        <v>88.18</v>
      </c>
      <c r="R256" s="53">
        <f t="shared" si="48"/>
        <v>0</v>
      </c>
      <c r="S256" s="53">
        <f t="shared" si="48"/>
        <v>0</v>
      </c>
      <c r="T256" s="53">
        <f t="shared" si="48"/>
        <v>0</v>
      </c>
      <c r="U256" s="53">
        <f t="shared" si="48"/>
        <v>88.18</v>
      </c>
      <c r="V256" s="53">
        <f t="shared" si="48"/>
        <v>56.26</v>
      </c>
      <c r="W256" s="53">
        <f t="shared" si="48"/>
        <v>0</v>
      </c>
      <c r="X256" s="53">
        <f t="shared" si="48"/>
        <v>0</v>
      </c>
      <c r="Y256" s="53">
        <f t="shared" si="48"/>
        <v>0</v>
      </c>
      <c r="Z256" s="53">
        <f t="shared" si="48"/>
        <v>56.26</v>
      </c>
      <c r="AA256" s="53">
        <f t="shared" si="48"/>
        <v>30</v>
      </c>
      <c r="AB256" s="53">
        <f t="shared" si="48"/>
        <v>0</v>
      </c>
      <c r="AC256" s="53">
        <f t="shared" si="48"/>
        <v>0</v>
      </c>
      <c r="AD256" s="53">
        <f t="shared" si="48"/>
        <v>0</v>
      </c>
      <c r="AE256" s="53">
        <f t="shared" si="48"/>
        <v>30</v>
      </c>
      <c r="AF256" s="53">
        <f t="shared" si="48"/>
        <v>30</v>
      </c>
      <c r="AG256" s="53">
        <f t="shared" si="48"/>
        <v>0</v>
      </c>
      <c r="AH256" s="53">
        <f t="shared" si="48"/>
        <v>0</v>
      </c>
      <c r="AI256" s="53">
        <f t="shared" si="48"/>
        <v>0</v>
      </c>
      <c r="AJ256" s="53">
        <f t="shared" si="48"/>
        <v>30</v>
      </c>
      <c r="AK256" s="53">
        <f t="shared" si="48"/>
        <v>30</v>
      </c>
      <c r="AL256" s="53">
        <f t="shared" si="48"/>
        <v>0</v>
      </c>
      <c r="AM256" s="53">
        <f t="shared" si="48"/>
        <v>0</v>
      </c>
      <c r="AN256" s="53">
        <f t="shared" si="48"/>
        <v>0</v>
      </c>
      <c r="AO256" s="53">
        <f t="shared" si="48"/>
        <v>30</v>
      </c>
      <c r="AP256" s="53">
        <f>AP257</f>
        <v>30</v>
      </c>
      <c r="AQ256" s="53">
        <f t="shared" si="48"/>
        <v>0</v>
      </c>
      <c r="AR256" s="53">
        <f t="shared" si="48"/>
        <v>0</v>
      </c>
      <c r="AS256" s="53">
        <f t="shared" si="48"/>
        <v>0</v>
      </c>
      <c r="AT256" s="152">
        <f t="shared" si="48"/>
        <v>30</v>
      </c>
    </row>
    <row r="257" spans="1:46" s="21" customFormat="1" ht="43.5" customHeight="1">
      <c r="A257" s="90" t="s">
        <v>65</v>
      </c>
      <c r="B257" s="132" t="s">
        <v>703</v>
      </c>
      <c r="C257" s="132" t="s">
        <v>86</v>
      </c>
      <c r="D257" s="92" t="s">
        <v>172</v>
      </c>
      <c r="E257" s="46"/>
      <c r="F257" s="53">
        <f>G257+L257+Q257+V257+AA257+AF257+AK257+AP257</f>
        <v>534.51</v>
      </c>
      <c r="G257" s="66">
        <v>176.7</v>
      </c>
      <c r="H257" s="46"/>
      <c r="I257" s="46"/>
      <c r="J257" s="46"/>
      <c r="K257" s="43">
        <v>176.7</v>
      </c>
      <c r="L257" s="43">
        <f>P257</f>
        <v>93.37</v>
      </c>
      <c r="M257" s="46"/>
      <c r="N257" s="46"/>
      <c r="O257" s="46"/>
      <c r="P257" s="52">
        <v>93.37</v>
      </c>
      <c r="Q257" s="66">
        <f>U257</f>
        <v>88.18</v>
      </c>
      <c r="R257" s="46"/>
      <c r="S257" s="46"/>
      <c r="T257" s="46"/>
      <c r="U257" s="54">
        <v>88.18</v>
      </c>
      <c r="V257" s="43">
        <f>Z257</f>
        <v>56.26</v>
      </c>
      <c r="W257" s="43"/>
      <c r="X257" s="43"/>
      <c r="Y257" s="43"/>
      <c r="Z257" s="43">
        <v>56.26</v>
      </c>
      <c r="AA257" s="43">
        <f>AE257</f>
        <v>30</v>
      </c>
      <c r="AB257" s="43"/>
      <c r="AC257" s="43"/>
      <c r="AD257" s="43"/>
      <c r="AE257" s="43">
        <v>30</v>
      </c>
      <c r="AF257" s="43">
        <f>AJ257</f>
        <v>30</v>
      </c>
      <c r="AG257" s="43"/>
      <c r="AH257" s="43"/>
      <c r="AI257" s="43"/>
      <c r="AJ257" s="43">
        <v>30</v>
      </c>
      <c r="AK257" s="43">
        <f>AO257</f>
        <v>30</v>
      </c>
      <c r="AL257" s="43"/>
      <c r="AM257" s="43"/>
      <c r="AN257" s="43"/>
      <c r="AO257" s="43">
        <v>30</v>
      </c>
      <c r="AP257" s="46">
        <f>SUM(AQ257:AT257)</f>
        <v>30</v>
      </c>
      <c r="AQ257" s="43"/>
      <c r="AR257" s="43"/>
      <c r="AS257" s="43"/>
      <c r="AT257" s="57">
        <v>30</v>
      </c>
    </row>
    <row r="258" spans="1:46" s="21" customFormat="1" ht="11.25">
      <c r="A258" s="97" t="s">
        <v>66</v>
      </c>
      <c r="B258" s="177" t="s">
        <v>7</v>
      </c>
      <c r="C258" s="177"/>
      <c r="D258" s="177"/>
      <c r="E258" s="177"/>
      <c r="F258" s="53">
        <f>F259+F260</f>
        <v>44.2</v>
      </c>
      <c r="G258" s="53">
        <f aca="true" t="shared" si="49" ref="G258:AJ258">G259+G260</f>
        <v>7.7</v>
      </c>
      <c r="H258" s="53">
        <f t="shared" si="49"/>
        <v>0</v>
      </c>
      <c r="I258" s="53">
        <f t="shared" si="49"/>
        <v>0</v>
      </c>
      <c r="J258" s="53">
        <f t="shared" si="49"/>
        <v>0</v>
      </c>
      <c r="K258" s="53">
        <f t="shared" si="49"/>
        <v>7.7</v>
      </c>
      <c r="L258" s="53">
        <f t="shared" si="49"/>
        <v>0</v>
      </c>
      <c r="M258" s="53">
        <f t="shared" si="49"/>
        <v>0</v>
      </c>
      <c r="N258" s="53">
        <f t="shared" si="49"/>
        <v>0</v>
      </c>
      <c r="O258" s="53">
        <f t="shared" si="49"/>
        <v>0</v>
      </c>
      <c r="P258" s="53">
        <f t="shared" si="49"/>
        <v>0</v>
      </c>
      <c r="Q258" s="53">
        <f t="shared" si="49"/>
        <v>36.5</v>
      </c>
      <c r="R258" s="53">
        <f t="shared" si="49"/>
        <v>0</v>
      </c>
      <c r="S258" s="53">
        <f t="shared" si="49"/>
        <v>31.7</v>
      </c>
      <c r="T258" s="53">
        <f t="shared" si="49"/>
        <v>0</v>
      </c>
      <c r="U258" s="53">
        <f t="shared" si="49"/>
        <v>4.8</v>
      </c>
      <c r="V258" s="53">
        <f t="shared" si="49"/>
        <v>0</v>
      </c>
      <c r="W258" s="53">
        <f t="shared" si="49"/>
        <v>0</v>
      </c>
      <c r="X258" s="53">
        <f t="shared" si="49"/>
        <v>0</v>
      </c>
      <c r="Y258" s="53">
        <f t="shared" si="49"/>
        <v>0</v>
      </c>
      <c r="Z258" s="53">
        <f t="shared" si="49"/>
        <v>0</v>
      </c>
      <c r="AA258" s="53">
        <f t="shared" si="49"/>
        <v>0</v>
      </c>
      <c r="AB258" s="53">
        <f t="shared" si="49"/>
        <v>0</v>
      </c>
      <c r="AC258" s="53">
        <f t="shared" si="49"/>
        <v>0</v>
      </c>
      <c r="AD258" s="53">
        <f t="shared" si="49"/>
        <v>0</v>
      </c>
      <c r="AE258" s="53">
        <f t="shared" si="49"/>
        <v>0</v>
      </c>
      <c r="AF258" s="53">
        <f t="shared" si="49"/>
        <v>0</v>
      </c>
      <c r="AG258" s="53">
        <f t="shared" si="49"/>
        <v>0</v>
      </c>
      <c r="AH258" s="53">
        <f t="shared" si="49"/>
        <v>0</v>
      </c>
      <c r="AI258" s="53">
        <f t="shared" si="49"/>
        <v>0</v>
      </c>
      <c r="AJ258" s="53">
        <f t="shared" si="49"/>
        <v>0</v>
      </c>
      <c r="AK258" s="53">
        <f aca="true" t="shared" si="50" ref="AK258:AT258">AK259+AK260</f>
        <v>0</v>
      </c>
      <c r="AL258" s="53">
        <f t="shared" si="50"/>
        <v>0</v>
      </c>
      <c r="AM258" s="53">
        <f t="shared" si="50"/>
        <v>0</v>
      </c>
      <c r="AN258" s="53">
        <f t="shared" si="50"/>
        <v>0</v>
      </c>
      <c r="AO258" s="53">
        <f t="shared" si="50"/>
        <v>0</v>
      </c>
      <c r="AP258" s="53">
        <f t="shared" si="50"/>
        <v>0</v>
      </c>
      <c r="AQ258" s="53">
        <f t="shared" si="50"/>
        <v>0</v>
      </c>
      <c r="AR258" s="53">
        <f t="shared" si="50"/>
        <v>0</v>
      </c>
      <c r="AS258" s="53">
        <f t="shared" si="50"/>
        <v>0</v>
      </c>
      <c r="AT258" s="152">
        <f t="shared" si="50"/>
        <v>0</v>
      </c>
    </row>
    <row r="259" spans="1:46" s="19" customFormat="1" ht="33" customHeight="1">
      <c r="A259" s="90" t="s">
        <v>67</v>
      </c>
      <c r="B259" s="178" t="s">
        <v>614</v>
      </c>
      <c r="C259" s="132" t="s">
        <v>437</v>
      </c>
      <c r="D259" s="92">
        <v>2015</v>
      </c>
      <c r="E259" s="46" t="s">
        <v>6</v>
      </c>
      <c r="F259" s="53">
        <f>G259+L259+Q259+V259+AA259+AF259+AK259+AP259</f>
        <v>36.5</v>
      </c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>
        <f>SUM(R259:U259)</f>
        <v>36.5</v>
      </c>
      <c r="R259" s="43"/>
      <c r="S259" s="46">
        <v>31.7</v>
      </c>
      <c r="T259" s="43"/>
      <c r="U259" s="43">
        <v>4.8</v>
      </c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57"/>
    </row>
    <row r="260" spans="1:46" s="21" customFormat="1" ht="33" customHeight="1">
      <c r="A260" s="90" t="s">
        <v>567</v>
      </c>
      <c r="B260" s="178"/>
      <c r="C260" s="132" t="s">
        <v>0</v>
      </c>
      <c r="D260" s="92">
        <v>2013</v>
      </c>
      <c r="E260" s="46" t="s">
        <v>6</v>
      </c>
      <c r="F260" s="53">
        <f>G260+L260+Q260+V260+AA260+AF260+AK260+AP260</f>
        <v>7.7</v>
      </c>
      <c r="G260" s="43">
        <f>SUM(H260:K260)</f>
        <v>7.7</v>
      </c>
      <c r="H260" s="43"/>
      <c r="I260" s="43"/>
      <c r="J260" s="43"/>
      <c r="K260" s="43">
        <v>7.7</v>
      </c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57"/>
    </row>
    <row r="261" spans="1:46" s="21" customFormat="1" ht="11.25">
      <c r="A261" s="97" t="s">
        <v>68</v>
      </c>
      <c r="B261" s="179" t="s">
        <v>15</v>
      </c>
      <c r="C261" s="179"/>
      <c r="D261" s="179"/>
      <c r="E261" s="179"/>
      <c r="F261" s="56">
        <f>SUM(F262:F263)</f>
        <v>3314.462</v>
      </c>
      <c r="G261" s="56">
        <f aca="true" t="shared" si="51" ref="G261:AJ261">SUM(G262:G263)</f>
        <v>613.5</v>
      </c>
      <c r="H261" s="56">
        <f t="shared" si="51"/>
        <v>0</v>
      </c>
      <c r="I261" s="56">
        <f t="shared" si="51"/>
        <v>0</v>
      </c>
      <c r="J261" s="56">
        <f t="shared" si="51"/>
        <v>0</v>
      </c>
      <c r="K261" s="56">
        <f t="shared" si="51"/>
        <v>613.5</v>
      </c>
      <c r="L261" s="56">
        <f t="shared" si="51"/>
        <v>54.563</v>
      </c>
      <c r="M261" s="56">
        <f t="shared" si="51"/>
        <v>0</v>
      </c>
      <c r="N261" s="56">
        <f t="shared" si="51"/>
        <v>0</v>
      </c>
      <c r="O261" s="56">
        <f t="shared" si="51"/>
        <v>0</v>
      </c>
      <c r="P261" s="56">
        <f t="shared" si="51"/>
        <v>54.563</v>
      </c>
      <c r="Q261" s="56">
        <f t="shared" si="51"/>
        <v>50</v>
      </c>
      <c r="R261" s="56">
        <f t="shared" si="51"/>
        <v>0</v>
      </c>
      <c r="S261" s="56">
        <f t="shared" si="51"/>
        <v>0</v>
      </c>
      <c r="T261" s="56">
        <f t="shared" si="51"/>
        <v>0</v>
      </c>
      <c r="U261" s="56">
        <f t="shared" si="51"/>
        <v>50</v>
      </c>
      <c r="V261" s="56">
        <f t="shared" si="51"/>
        <v>136.799</v>
      </c>
      <c r="W261" s="56">
        <f t="shared" si="51"/>
        <v>0</v>
      </c>
      <c r="X261" s="56">
        <f t="shared" si="51"/>
        <v>0</v>
      </c>
      <c r="Y261" s="56">
        <f t="shared" si="51"/>
        <v>0</v>
      </c>
      <c r="Z261" s="56">
        <f t="shared" si="51"/>
        <v>136.799</v>
      </c>
      <c r="AA261" s="56">
        <f t="shared" si="51"/>
        <v>32</v>
      </c>
      <c r="AB261" s="56">
        <f t="shared" si="51"/>
        <v>0</v>
      </c>
      <c r="AC261" s="56">
        <f t="shared" si="51"/>
        <v>0</v>
      </c>
      <c r="AD261" s="56">
        <f t="shared" si="51"/>
        <v>0</v>
      </c>
      <c r="AE261" s="56">
        <f t="shared" si="51"/>
        <v>32</v>
      </c>
      <c r="AF261" s="56">
        <f t="shared" si="51"/>
        <v>2427.6</v>
      </c>
      <c r="AG261" s="56">
        <f t="shared" si="51"/>
        <v>0</v>
      </c>
      <c r="AH261" s="56">
        <f t="shared" si="51"/>
        <v>0</v>
      </c>
      <c r="AI261" s="56">
        <f t="shared" si="51"/>
        <v>0</v>
      </c>
      <c r="AJ261" s="56">
        <f t="shared" si="51"/>
        <v>2427.6</v>
      </c>
      <c r="AK261" s="56">
        <f aca="true" t="shared" si="52" ref="AK261:AT261">SUM(AK262:AK263)</f>
        <v>0</v>
      </c>
      <c r="AL261" s="56">
        <f t="shared" si="52"/>
        <v>0</v>
      </c>
      <c r="AM261" s="56">
        <f t="shared" si="52"/>
        <v>0</v>
      </c>
      <c r="AN261" s="56">
        <f t="shared" si="52"/>
        <v>0</v>
      </c>
      <c r="AO261" s="56">
        <f t="shared" si="52"/>
        <v>0</v>
      </c>
      <c r="AP261" s="56">
        <f t="shared" si="52"/>
        <v>0</v>
      </c>
      <c r="AQ261" s="56">
        <f t="shared" si="52"/>
        <v>0</v>
      </c>
      <c r="AR261" s="56">
        <f t="shared" si="52"/>
        <v>0</v>
      </c>
      <c r="AS261" s="56">
        <f t="shared" si="52"/>
        <v>0</v>
      </c>
      <c r="AT261" s="81">
        <f t="shared" si="52"/>
        <v>0</v>
      </c>
    </row>
    <row r="262" spans="1:46" s="19" customFormat="1" ht="22.5" customHeight="1">
      <c r="A262" s="90" t="s">
        <v>132</v>
      </c>
      <c r="B262" s="178" t="s">
        <v>14</v>
      </c>
      <c r="C262" s="132" t="s">
        <v>412</v>
      </c>
      <c r="D262" s="92">
        <v>2013</v>
      </c>
      <c r="E262" s="91"/>
      <c r="F262" s="53">
        <f aca="true" t="shared" si="53" ref="F262:F277">G262+L262+Q262+V262+AA262+AF262+AK262+AP262</f>
        <v>593.1</v>
      </c>
      <c r="G262" s="43">
        <f>K262</f>
        <v>593.1</v>
      </c>
      <c r="H262" s="43"/>
      <c r="I262" s="43"/>
      <c r="J262" s="43"/>
      <c r="K262" s="43">
        <v>593.1</v>
      </c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57"/>
    </row>
    <row r="263" spans="1:46" s="20" customFormat="1" ht="43.5" customHeight="1">
      <c r="A263" s="90" t="s">
        <v>80</v>
      </c>
      <c r="B263" s="178"/>
      <c r="C263" s="132" t="s">
        <v>88</v>
      </c>
      <c r="D263" s="92" t="s">
        <v>340</v>
      </c>
      <c r="E263" s="91" t="s">
        <v>583</v>
      </c>
      <c r="F263" s="53">
        <f t="shared" si="53"/>
        <v>2721.362</v>
      </c>
      <c r="G263" s="66">
        <f>K263</f>
        <v>20.4</v>
      </c>
      <c r="H263" s="46"/>
      <c r="I263" s="46"/>
      <c r="J263" s="46"/>
      <c r="K263" s="46">
        <v>20.4</v>
      </c>
      <c r="L263" s="46">
        <f>SUM(M263:P263)</f>
        <v>54.563</v>
      </c>
      <c r="M263" s="46"/>
      <c r="N263" s="46"/>
      <c r="O263" s="46"/>
      <c r="P263" s="46">
        <v>54.563</v>
      </c>
      <c r="Q263" s="46">
        <f>SUM(R263:U263)</f>
        <v>50</v>
      </c>
      <c r="R263" s="43"/>
      <c r="S263" s="43"/>
      <c r="T263" s="43"/>
      <c r="U263" s="43">
        <v>50</v>
      </c>
      <c r="V263" s="46">
        <f>SUM(W263:Z263)</f>
        <v>136.799</v>
      </c>
      <c r="W263" s="43"/>
      <c r="X263" s="43"/>
      <c r="Y263" s="43"/>
      <c r="Z263" s="43">
        <v>136.799</v>
      </c>
      <c r="AA263" s="46">
        <f>SUM(AB263:AE263)</f>
        <v>32</v>
      </c>
      <c r="AB263" s="43"/>
      <c r="AC263" s="43"/>
      <c r="AD263" s="43"/>
      <c r="AE263" s="43">
        <v>32</v>
      </c>
      <c r="AF263" s="46">
        <f>SUM(AG263:AJ263)</f>
        <v>2427.6</v>
      </c>
      <c r="AG263" s="43"/>
      <c r="AH263" s="43"/>
      <c r="AI263" s="43"/>
      <c r="AJ263" s="43">
        <v>2427.6</v>
      </c>
      <c r="AK263" s="43"/>
      <c r="AL263" s="43"/>
      <c r="AM263" s="43"/>
      <c r="AN263" s="43"/>
      <c r="AO263" s="43"/>
      <c r="AP263" s="43"/>
      <c r="AQ263" s="43"/>
      <c r="AR263" s="43"/>
      <c r="AS263" s="43"/>
      <c r="AT263" s="57"/>
    </row>
    <row r="264" spans="1:46" s="21" customFormat="1" ht="11.25">
      <c r="A264" s="97" t="s">
        <v>69</v>
      </c>
      <c r="B264" s="199" t="s">
        <v>85</v>
      </c>
      <c r="C264" s="199"/>
      <c r="D264" s="199"/>
      <c r="E264" s="199"/>
      <c r="F264" s="56">
        <f>F265</f>
        <v>28.968</v>
      </c>
      <c r="G264" s="56">
        <f aca="true" t="shared" si="54" ref="G264:AT264">G265</f>
        <v>0</v>
      </c>
      <c r="H264" s="56">
        <f t="shared" si="54"/>
        <v>0</v>
      </c>
      <c r="I264" s="56">
        <f t="shared" si="54"/>
        <v>0</v>
      </c>
      <c r="J264" s="56">
        <f t="shared" si="54"/>
        <v>0</v>
      </c>
      <c r="K264" s="56">
        <f t="shared" si="54"/>
        <v>0</v>
      </c>
      <c r="L264" s="56">
        <f t="shared" si="54"/>
        <v>0</v>
      </c>
      <c r="M264" s="56">
        <f t="shared" si="54"/>
        <v>0</v>
      </c>
      <c r="N264" s="56">
        <f t="shared" si="54"/>
        <v>0</v>
      </c>
      <c r="O264" s="56">
        <f t="shared" si="54"/>
        <v>0</v>
      </c>
      <c r="P264" s="56">
        <f t="shared" si="54"/>
        <v>0</v>
      </c>
      <c r="Q264" s="56">
        <f t="shared" si="54"/>
        <v>0</v>
      </c>
      <c r="R264" s="56">
        <f t="shared" si="54"/>
        <v>0</v>
      </c>
      <c r="S264" s="56">
        <f t="shared" si="54"/>
        <v>0</v>
      </c>
      <c r="T264" s="56">
        <f t="shared" si="54"/>
        <v>0</v>
      </c>
      <c r="U264" s="56">
        <f t="shared" si="54"/>
        <v>0</v>
      </c>
      <c r="V264" s="56">
        <f t="shared" si="54"/>
        <v>28.968</v>
      </c>
      <c r="W264" s="56">
        <f t="shared" si="54"/>
        <v>0</v>
      </c>
      <c r="X264" s="56">
        <f t="shared" si="54"/>
        <v>0</v>
      </c>
      <c r="Y264" s="56">
        <f t="shared" si="54"/>
        <v>0</v>
      </c>
      <c r="Z264" s="56">
        <f t="shared" si="54"/>
        <v>28.968</v>
      </c>
      <c r="AA264" s="56">
        <f t="shared" si="54"/>
        <v>0</v>
      </c>
      <c r="AB264" s="56">
        <f t="shared" si="54"/>
        <v>0</v>
      </c>
      <c r="AC264" s="56">
        <f t="shared" si="54"/>
        <v>0</v>
      </c>
      <c r="AD264" s="56">
        <f t="shared" si="54"/>
        <v>0</v>
      </c>
      <c r="AE264" s="56">
        <f t="shared" si="54"/>
        <v>0</v>
      </c>
      <c r="AF264" s="56">
        <f t="shared" si="54"/>
        <v>0</v>
      </c>
      <c r="AG264" s="56">
        <f t="shared" si="54"/>
        <v>0</v>
      </c>
      <c r="AH264" s="56">
        <f t="shared" si="54"/>
        <v>0</v>
      </c>
      <c r="AI264" s="56">
        <f t="shared" si="54"/>
        <v>0</v>
      </c>
      <c r="AJ264" s="56">
        <f t="shared" si="54"/>
        <v>0</v>
      </c>
      <c r="AK264" s="56">
        <f t="shared" si="54"/>
        <v>0</v>
      </c>
      <c r="AL264" s="56">
        <f t="shared" si="54"/>
        <v>0</v>
      </c>
      <c r="AM264" s="56">
        <f t="shared" si="54"/>
        <v>0</v>
      </c>
      <c r="AN264" s="56">
        <f t="shared" si="54"/>
        <v>0</v>
      </c>
      <c r="AO264" s="56">
        <f t="shared" si="54"/>
        <v>0</v>
      </c>
      <c r="AP264" s="56">
        <f>AP265</f>
        <v>0</v>
      </c>
      <c r="AQ264" s="56">
        <f t="shared" si="54"/>
        <v>0</v>
      </c>
      <c r="AR264" s="56">
        <f t="shared" si="54"/>
        <v>0</v>
      </c>
      <c r="AS264" s="56">
        <f t="shared" si="54"/>
        <v>0</v>
      </c>
      <c r="AT264" s="81">
        <f t="shared" si="54"/>
        <v>0</v>
      </c>
    </row>
    <row r="265" spans="1:46" s="21" customFormat="1" ht="87.75" customHeight="1">
      <c r="A265" s="90" t="s">
        <v>70</v>
      </c>
      <c r="B265" s="132" t="s">
        <v>18</v>
      </c>
      <c r="C265" s="132" t="s">
        <v>492</v>
      </c>
      <c r="D265" s="92" t="s">
        <v>262</v>
      </c>
      <c r="E265" s="91"/>
      <c r="F265" s="53">
        <f t="shared" si="53"/>
        <v>28.968</v>
      </c>
      <c r="G265" s="66"/>
      <c r="H265" s="43"/>
      <c r="I265" s="43"/>
      <c r="J265" s="43"/>
      <c r="K265" s="46"/>
      <c r="L265" s="66"/>
      <c r="M265" s="46"/>
      <c r="N265" s="46"/>
      <c r="O265" s="46"/>
      <c r="P265" s="46"/>
      <c r="Q265" s="46"/>
      <c r="R265" s="46"/>
      <c r="S265" s="46"/>
      <c r="T265" s="46"/>
      <c r="U265" s="46"/>
      <c r="V265" s="46">
        <f>SUM(W265:Z265)</f>
        <v>28.968</v>
      </c>
      <c r="W265" s="46"/>
      <c r="X265" s="46"/>
      <c r="Y265" s="46"/>
      <c r="Z265" s="46">
        <v>28.968</v>
      </c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59"/>
    </row>
    <row r="266" spans="1:46" s="21" customFormat="1" ht="11.25">
      <c r="A266" s="97" t="s">
        <v>71</v>
      </c>
      <c r="B266" s="179" t="s">
        <v>8</v>
      </c>
      <c r="C266" s="179"/>
      <c r="D266" s="179"/>
      <c r="E266" s="179"/>
      <c r="F266" s="53">
        <f>SUM(F267:F269)</f>
        <v>22523.09320187</v>
      </c>
      <c r="G266" s="53">
        <f aca="true" t="shared" si="55" ref="G266:AT266">SUM(G267:G269)</f>
        <v>2080.1</v>
      </c>
      <c r="H266" s="53">
        <f t="shared" si="55"/>
        <v>0</v>
      </c>
      <c r="I266" s="53">
        <f t="shared" si="55"/>
        <v>0</v>
      </c>
      <c r="J266" s="53">
        <f t="shared" si="55"/>
        <v>0</v>
      </c>
      <c r="K266" s="53">
        <f t="shared" si="55"/>
        <v>2080.1</v>
      </c>
      <c r="L266" s="53">
        <f t="shared" si="55"/>
        <v>2069.546</v>
      </c>
      <c r="M266" s="53">
        <f t="shared" si="55"/>
        <v>0</v>
      </c>
      <c r="N266" s="53">
        <f t="shared" si="55"/>
        <v>0</v>
      </c>
      <c r="O266" s="53">
        <f t="shared" si="55"/>
        <v>0</v>
      </c>
      <c r="P266" s="53">
        <f t="shared" si="55"/>
        <v>2069.546</v>
      </c>
      <c r="Q266" s="53">
        <f t="shared" si="55"/>
        <v>1573.6999999999998</v>
      </c>
      <c r="R266" s="53">
        <f t="shared" si="55"/>
        <v>0</v>
      </c>
      <c r="S266" s="53">
        <f t="shared" si="55"/>
        <v>0</v>
      </c>
      <c r="T266" s="53">
        <f t="shared" si="55"/>
        <v>0</v>
      </c>
      <c r="U266" s="53">
        <f t="shared" si="55"/>
        <v>1573.6999999999998</v>
      </c>
      <c r="V266" s="53">
        <f t="shared" si="55"/>
        <v>1674.74720187</v>
      </c>
      <c r="W266" s="53">
        <f t="shared" si="55"/>
        <v>0</v>
      </c>
      <c r="X266" s="53">
        <f t="shared" si="55"/>
        <v>0</v>
      </c>
      <c r="Y266" s="53">
        <f t="shared" si="55"/>
        <v>0</v>
      </c>
      <c r="Z266" s="53">
        <f t="shared" si="55"/>
        <v>1674.74720187</v>
      </c>
      <c r="AA266" s="53">
        <f t="shared" si="55"/>
        <v>3241</v>
      </c>
      <c r="AB266" s="53">
        <f t="shared" si="55"/>
        <v>0</v>
      </c>
      <c r="AC266" s="53">
        <f t="shared" si="55"/>
        <v>0</v>
      </c>
      <c r="AD266" s="53">
        <f t="shared" si="55"/>
        <v>0</v>
      </c>
      <c r="AE266" s="53">
        <f t="shared" si="55"/>
        <v>3241</v>
      </c>
      <c r="AF266" s="53">
        <f t="shared" si="55"/>
        <v>4010</v>
      </c>
      <c r="AG266" s="53">
        <f t="shared" si="55"/>
        <v>0</v>
      </c>
      <c r="AH266" s="53">
        <f t="shared" si="55"/>
        <v>0</v>
      </c>
      <c r="AI266" s="53">
        <f t="shared" si="55"/>
        <v>0</v>
      </c>
      <c r="AJ266" s="53">
        <f t="shared" si="55"/>
        <v>4010</v>
      </c>
      <c r="AK266" s="53">
        <f t="shared" si="55"/>
        <v>4958</v>
      </c>
      <c r="AL266" s="53">
        <f t="shared" si="55"/>
        <v>0</v>
      </c>
      <c r="AM266" s="53">
        <f t="shared" si="55"/>
        <v>0</v>
      </c>
      <c r="AN266" s="53">
        <f t="shared" si="55"/>
        <v>0</v>
      </c>
      <c r="AO266" s="53">
        <f t="shared" si="55"/>
        <v>4958</v>
      </c>
      <c r="AP266" s="53">
        <f>SUM(AP267:AP269)</f>
        <v>2916</v>
      </c>
      <c r="AQ266" s="53">
        <f t="shared" si="55"/>
        <v>0</v>
      </c>
      <c r="AR266" s="53">
        <f t="shared" si="55"/>
        <v>0</v>
      </c>
      <c r="AS266" s="53">
        <f t="shared" si="55"/>
        <v>0</v>
      </c>
      <c r="AT266" s="152">
        <f t="shared" si="55"/>
        <v>2916</v>
      </c>
    </row>
    <row r="267" spans="1:46" s="19" customFormat="1" ht="66" customHeight="1">
      <c r="A267" s="90" t="s">
        <v>72</v>
      </c>
      <c r="B267" s="178" t="s">
        <v>84</v>
      </c>
      <c r="C267" s="132" t="s">
        <v>704</v>
      </c>
      <c r="D267" s="92" t="s">
        <v>175</v>
      </c>
      <c r="E267" s="91"/>
      <c r="F267" s="53">
        <f t="shared" si="53"/>
        <v>1555.446</v>
      </c>
      <c r="G267" s="66">
        <f>K267</f>
        <v>1151.6</v>
      </c>
      <c r="H267" s="43"/>
      <c r="I267" s="43"/>
      <c r="J267" s="43"/>
      <c r="K267" s="43">
        <v>1151.6</v>
      </c>
      <c r="L267" s="66">
        <f>SUM(M267:P267)</f>
        <v>270.246</v>
      </c>
      <c r="M267" s="43"/>
      <c r="N267" s="43"/>
      <c r="O267" s="43"/>
      <c r="P267" s="43">
        <v>270.246</v>
      </c>
      <c r="Q267" s="66">
        <f>U267</f>
        <v>133.6</v>
      </c>
      <c r="R267" s="43"/>
      <c r="S267" s="43"/>
      <c r="T267" s="43"/>
      <c r="U267" s="43">
        <v>133.6</v>
      </c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85"/>
    </row>
    <row r="268" spans="1:46" s="20" customFormat="1" ht="108.75" customHeight="1">
      <c r="A268" s="90" t="s">
        <v>568</v>
      </c>
      <c r="B268" s="178"/>
      <c r="C268" s="132" t="s">
        <v>493</v>
      </c>
      <c r="D268" s="92" t="s">
        <v>172</v>
      </c>
      <c r="E268" s="91"/>
      <c r="F268" s="53">
        <f t="shared" si="53"/>
        <v>20767.64720187</v>
      </c>
      <c r="G268" s="66">
        <f>K268</f>
        <v>928.5</v>
      </c>
      <c r="H268" s="43"/>
      <c r="I268" s="43"/>
      <c r="J268" s="43"/>
      <c r="K268" s="43">
        <v>928.5</v>
      </c>
      <c r="L268" s="43">
        <f>P268</f>
        <v>1799.3</v>
      </c>
      <c r="M268" s="43"/>
      <c r="N268" s="43"/>
      <c r="O268" s="43"/>
      <c r="P268" s="43">
        <v>1799.3</v>
      </c>
      <c r="Q268" s="66">
        <f>U268</f>
        <v>1440.1</v>
      </c>
      <c r="R268" s="43"/>
      <c r="S268" s="43"/>
      <c r="T268" s="43"/>
      <c r="U268" s="43">
        <v>1440.1</v>
      </c>
      <c r="V268" s="43">
        <f>Z268</f>
        <v>1674.74720187</v>
      </c>
      <c r="W268" s="43"/>
      <c r="X268" s="43"/>
      <c r="Y268" s="43"/>
      <c r="Z268" s="43">
        <v>1674.74720187</v>
      </c>
      <c r="AA268" s="43">
        <f>SUM(AB268:AE268)</f>
        <v>3241</v>
      </c>
      <c r="AB268" s="43"/>
      <c r="AC268" s="43"/>
      <c r="AD268" s="43"/>
      <c r="AE268" s="43">
        <v>3241</v>
      </c>
      <c r="AF268" s="43">
        <f>AJ268</f>
        <v>3990</v>
      </c>
      <c r="AG268" s="43"/>
      <c r="AH268" s="43"/>
      <c r="AI268" s="43"/>
      <c r="AJ268" s="43">
        <v>3990</v>
      </c>
      <c r="AK268" s="43">
        <f>AO268</f>
        <v>4868</v>
      </c>
      <c r="AL268" s="43"/>
      <c r="AM268" s="43"/>
      <c r="AN268" s="43"/>
      <c r="AO268" s="43">
        <v>4868</v>
      </c>
      <c r="AP268" s="43">
        <f>SUM(AQ268:AT268)</f>
        <v>2826</v>
      </c>
      <c r="AQ268" s="43"/>
      <c r="AR268" s="43"/>
      <c r="AS268" s="43"/>
      <c r="AT268" s="57">
        <v>2826</v>
      </c>
    </row>
    <row r="269" spans="1:46" s="20" customFormat="1" ht="33" customHeight="1">
      <c r="A269" s="90" t="s">
        <v>569</v>
      </c>
      <c r="B269" s="178"/>
      <c r="C269" s="132" t="s">
        <v>499</v>
      </c>
      <c r="D269" s="92" t="s">
        <v>158</v>
      </c>
      <c r="E269" s="91"/>
      <c r="F269" s="53">
        <f>G269+L269+Q269+V269+AA269+AF269+AK269+AP269</f>
        <v>200</v>
      </c>
      <c r="G269" s="66"/>
      <c r="H269" s="43"/>
      <c r="I269" s="43"/>
      <c r="J269" s="43"/>
      <c r="K269" s="43"/>
      <c r="L269" s="43"/>
      <c r="M269" s="43"/>
      <c r="N269" s="43"/>
      <c r="O269" s="43"/>
      <c r="P269" s="43"/>
      <c r="Q269" s="66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>
        <f>AJ269</f>
        <v>20</v>
      </c>
      <c r="AG269" s="43"/>
      <c r="AH269" s="43"/>
      <c r="AI269" s="43"/>
      <c r="AJ269" s="43">
        <v>20</v>
      </c>
      <c r="AK269" s="43">
        <f>AO269</f>
        <v>90</v>
      </c>
      <c r="AL269" s="43"/>
      <c r="AM269" s="43"/>
      <c r="AN269" s="43"/>
      <c r="AO269" s="43">
        <v>90</v>
      </c>
      <c r="AP269" s="43">
        <f>SUM(AQ269:AT269)</f>
        <v>90</v>
      </c>
      <c r="AQ269" s="43"/>
      <c r="AR269" s="43"/>
      <c r="AS269" s="43"/>
      <c r="AT269" s="57">
        <v>90</v>
      </c>
    </row>
    <row r="270" spans="1:46" s="26" customFormat="1" ht="11.25">
      <c r="A270" s="97" t="s">
        <v>73</v>
      </c>
      <c r="B270" s="179" t="s">
        <v>82</v>
      </c>
      <c r="C270" s="179"/>
      <c r="D270" s="179"/>
      <c r="E270" s="179"/>
      <c r="F270" s="56">
        <f>SUM(F271:F271)</f>
        <v>160</v>
      </c>
      <c r="G270" s="56">
        <f aca="true" t="shared" si="56" ref="G270:AT270">SUM(G271:G271)</f>
        <v>0</v>
      </c>
      <c r="H270" s="56">
        <f t="shared" si="56"/>
        <v>0</v>
      </c>
      <c r="I270" s="56">
        <f t="shared" si="56"/>
        <v>0</v>
      </c>
      <c r="J270" s="56">
        <f t="shared" si="56"/>
        <v>0</v>
      </c>
      <c r="K270" s="56">
        <f t="shared" si="56"/>
        <v>0</v>
      </c>
      <c r="L270" s="56">
        <f t="shared" si="56"/>
        <v>0</v>
      </c>
      <c r="M270" s="56">
        <f t="shared" si="56"/>
        <v>0</v>
      </c>
      <c r="N270" s="56">
        <f t="shared" si="56"/>
        <v>0</v>
      </c>
      <c r="O270" s="56">
        <f t="shared" si="56"/>
        <v>0</v>
      </c>
      <c r="P270" s="56">
        <f t="shared" si="56"/>
        <v>0</v>
      </c>
      <c r="Q270" s="56">
        <f t="shared" si="56"/>
        <v>0</v>
      </c>
      <c r="R270" s="56">
        <f t="shared" si="56"/>
        <v>0</v>
      </c>
      <c r="S270" s="56">
        <f t="shared" si="56"/>
        <v>0</v>
      </c>
      <c r="T270" s="56">
        <f t="shared" si="56"/>
        <v>0</v>
      </c>
      <c r="U270" s="56">
        <f t="shared" si="56"/>
        <v>0</v>
      </c>
      <c r="V270" s="56">
        <f t="shared" si="56"/>
        <v>160</v>
      </c>
      <c r="W270" s="56">
        <f t="shared" si="56"/>
        <v>0</v>
      </c>
      <c r="X270" s="56">
        <f t="shared" si="56"/>
        <v>0</v>
      </c>
      <c r="Y270" s="56">
        <f t="shared" si="56"/>
        <v>0</v>
      </c>
      <c r="Z270" s="56">
        <f t="shared" si="56"/>
        <v>160</v>
      </c>
      <c r="AA270" s="56">
        <f t="shared" si="56"/>
        <v>0</v>
      </c>
      <c r="AB270" s="56">
        <f t="shared" si="56"/>
        <v>0</v>
      </c>
      <c r="AC270" s="56">
        <f t="shared" si="56"/>
        <v>0</v>
      </c>
      <c r="AD270" s="56">
        <f t="shared" si="56"/>
        <v>0</v>
      </c>
      <c r="AE270" s="56">
        <f t="shared" si="56"/>
        <v>0</v>
      </c>
      <c r="AF270" s="56">
        <f t="shared" si="56"/>
        <v>0</v>
      </c>
      <c r="AG270" s="56">
        <f t="shared" si="56"/>
        <v>0</v>
      </c>
      <c r="AH270" s="56">
        <f t="shared" si="56"/>
        <v>0</v>
      </c>
      <c r="AI270" s="56">
        <f t="shared" si="56"/>
        <v>0</v>
      </c>
      <c r="AJ270" s="56">
        <f t="shared" si="56"/>
        <v>0</v>
      </c>
      <c r="AK270" s="56">
        <f t="shared" si="56"/>
        <v>0</v>
      </c>
      <c r="AL270" s="56">
        <f t="shared" si="56"/>
        <v>0</v>
      </c>
      <c r="AM270" s="56">
        <f t="shared" si="56"/>
        <v>0</v>
      </c>
      <c r="AN270" s="56">
        <f t="shared" si="56"/>
        <v>0</v>
      </c>
      <c r="AO270" s="56">
        <f t="shared" si="56"/>
        <v>0</v>
      </c>
      <c r="AP270" s="56">
        <f>SUM(AP271:AP271)</f>
        <v>0</v>
      </c>
      <c r="AQ270" s="56">
        <f t="shared" si="56"/>
        <v>0</v>
      </c>
      <c r="AR270" s="56">
        <f t="shared" si="56"/>
        <v>0</v>
      </c>
      <c r="AS270" s="56">
        <f t="shared" si="56"/>
        <v>0</v>
      </c>
      <c r="AT270" s="81">
        <f t="shared" si="56"/>
        <v>0</v>
      </c>
    </row>
    <row r="271" spans="1:46" s="40" customFormat="1" ht="33" customHeight="1">
      <c r="A271" s="90" t="s">
        <v>129</v>
      </c>
      <c r="B271" s="132" t="s">
        <v>83</v>
      </c>
      <c r="C271" s="132" t="s">
        <v>356</v>
      </c>
      <c r="D271" s="92" t="s">
        <v>262</v>
      </c>
      <c r="E271" s="45"/>
      <c r="F271" s="53">
        <f t="shared" si="53"/>
        <v>160</v>
      </c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>
        <v>160</v>
      </c>
      <c r="W271" s="45"/>
      <c r="X271" s="45"/>
      <c r="Y271" s="45"/>
      <c r="Z271" s="45">
        <v>160</v>
      </c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75"/>
    </row>
    <row r="272" spans="1:46" s="26" customFormat="1" ht="11.25">
      <c r="A272" s="97" t="s">
        <v>189</v>
      </c>
      <c r="B272" s="177" t="s">
        <v>188</v>
      </c>
      <c r="C272" s="177"/>
      <c r="D272" s="177"/>
      <c r="E272" s="177"/>
      <c r="F272" s="56">
        <f>F273</f>
        <v>292</v>
      </c>
      <c r="G272" s="56">
        <f aca="true" t="shared" si="57" ref="G272:AT276">G273</f>
        <v>0</v>
      </c>
      <c r="H272" s="56">
        <f t="shared" si="57"/>
        <v>0</v>
      </c>
      <c r="I272" s="56">
        <f t="shared" si="57"/>
        <v>0</v>
      </c>
      <c r="J272" s="56">
        <f t="shared" si="57"/>
        <v>0</v>
      </c>
      <c r="K272" s="56">
        <f t="shared" si="57"/>
        <v>0</v>
      </c>
      <c r="L272" s="56">
        <f t="shared" si="57"/>
        <v>0</v>
      </c>
      <c r="M272" s="56">
        <f t="shared" si="57"/>
        <v>0</v>
      </c>
      <c r="N272" s="56">
        <f t="shared" si="57"/>
        <v>0</v>
      </c>
      <c r="O272" s="56">
        <f t="shared" si="57"/>
        <v>0</v>
      </c>
      <c r="P272" s="56">
        <f t="shared" si="57"/>
        <v>0</v>
      </c>
      <c r="Q272" s="56">
        <f t="shared" si="57"/>
        <v>0.2</v>
      </c>
      <c r="R272" s="56">
        <f t="shared" si="57"/>
        <v>0</v>
      </c>
      <c r="S272" s="56">
        <f t="shared" si="57"/>
        <v>0</v>
      </c>
      <c r="T272" s="56">
        <f t="shared" si="57"/>
        <v>0.2</v>
      </c>
      <c r="U272" s="56">
        <f t="shared" si="57"/>
        <v>0</v>
      </c>
      <c r="V272" s="56">
        <f t="shared" si="57"/>
        <v>1</v>
      </c>
      <c r="W272" s="56">
        <f t="shared" si="57"/>
        <v>0</v>
      </c>
      <c r="X272" s="56">
        <f t="shared" si="57"/>
        <v>0</v>
      </c>
      <c r="Y272" s="56">
        <f t="shared" si="57"/>
        <v>1</v>
      </c>
      <c r="Z272" s="56">
        <f t="shared" si="57"/>
        <v>0</v>
      </c>
      <c r="AA272" s="56">
        <f t="shared" si="57"/>
        <v>50</v>
      </c>
      <c r="AB272" s="56">
        <f t="shared" si="57"/>
        <v>0</v>
      </c>
      <c r="AC272" s="56">
        <f t="shared" si="57"/>
        <v>0</v>
      </c>
      <c r="AD272" s="56">
        <f t="shared" si="57"/>
        <v>50</v>
      </c>
      <c r="AE272" s="56">
        <f t="shared" si="57"/>
        <v>0</v>
      </c>
      <c r="AF272" s="56">
        <f t="shared" si="57"/>
        <v>240.8</v>
      </c>
      <c r="AG272" s="56">
        <f t="shared" si="57"/>
        <v>0</v>
      </c>
      <c r="AH272" s="56">
        <f t="shared" si="57"/>
        <v>0</v>
      </c>
      <c r="AI272" s="56">
        <f t="shared" si="57"/>
        <v>80</v>
      </c>
      <c r="AJ272" s="56">
        <f t="shared" si="57"/>
        <v>160.8</v>
      </c>
      <c r="AK272" s="56">
        <f t="shared" si="57"/>
        <v>0</v>
      </c>
      <c r="AL272" s="56">
        <f t="shared" si="57"/>
        <v>0</v>
      </c>
      <c r="AM272" s="56">
        <f t="shared" si="57"/>
        <v>0</v>
      </c>
      <c r="AN272" s="56">
        <f t="shared" si="57"/>
        <v>0</v>
      </c>
      <c r="AO272" s="56">
        <f t="shared" si="57"/>
        <v>0</v>
      </c>
      <c r="AP272" s="56">
        <f>AP273</f>
        <v>0</v>
      </c>
      <c r="AQ272" s="56">
        <f t="shared" si="57"/>
        <v>0</v>
      </c>
      <c r="AR272" s="56">
        <f t="shared" si="57"/>
        <v>0</v>
      </c>
      <c r="AS272" s="56">
        <f t="shared" si="57"/>
        <v>0</v>
      </c>
      <c r="AT272" s="81">
        <f t="shared" si="57"/>
        <v>0</v>
      </c>
    </row>
    <row r="273" spans="1:46" s="40" customFormat="1" ht="67.5" customHeight="1">
      <c r="A273" s="90" t="s">
        <v>190</v>
      </c>
      <c r="B273" s="132" t="s">
        <v>705</v>
      </c>
      <c r="C273" s="132" t="s">
        <v>632</v>
      </c>
      <c r="D273" s="92" t="s">
        <v>481</v>
      </c>
      <c r="E273" s="46" t="s">
        <v>532</v>
      </c>
      <c r="F273" s="53">
        <f>G273+L273+Q273+V273+AA273+AF273+AK273+AP273</f>
        <v>292</v>
      </c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3">
        <f>SUM(R273:U273)</f>
        <v>0.2</v>
      </c>
      <c r="R273" s="43"/>
      <c r="S273" s="43"/>
      <c r="T273" s="46">
        <v>0.2</v>
      </c>
      <c r="U273" s="43">
        <v>0</v>
      </c>
      <c r="V273" s="43">
        <f>SUM(W273:Z273)</f>
        <v>1</v>
      </c>
      <c r="W273" s="43"/>
      <c r="X273" s="43"/>
      <c r="Y273" s="43">
        <v>1</v>
      </c>
      <c r="Z273" s="43"/>
      <c r="AA273" s="43">
        <f>SUM(AB273:AE273)</f>
        <v>50</v>
      </c>
      <c r="AB273" s="45"/>
      <c r="AC273" s="45"/>
      <c r="AD273" s="45">
        <v>50</v>
      </c>
      <c r="AE273" s="45"/>
      <c r="AF273" s="43">
        <f>SUM(AG273:AJ273)</f>
        <v>240.8</v>
      </c>
      <c r="AG273" s="45"/>
      <c r="AH273" s="45"/>
      <c r="AI273" s="45">
        <v>80</v>
      </c>
      <c r="AJ273" s="45">
        <v>160.8</v>
      </c>
      <c r="AK273" s="45"/>
      <c r="AL273" s="45"/>
      <c r="AM273" s="45"/>
      <c r="AN273" s="45"/>
      <c r="AO273" s="45"/>
      <c r="AP273" s="45"/>
      <c r="AQ273" s="45"/>
      <c r="AR273" s="45"/>
      <c r="AS273" s="45"/>
      <c r="AT273" s="75"/>
    </row>
    <row r="274" spans="1:46" s="26" customFormat="1" ht="11.25">
      <c r="A274" s="97" t="s">
        <v>213</v>
      </c>
      <c r="B274" s="177" t="s">
        <v>319</v>
      </c>
      <c r="C274" s="177"/>
      <c r="D274" s="177"/>
      <c r="E274" s="177"/>
      <c r="F274" s="56">
        <f>F275</f>
        <v>240.751</v>
      </c>
      <c r="G274" s="56">
        <f t="shared" si="57"/>
        <v>0</v>
      </c>
      <c r="H274" s="56">
        <f t="shared" si="57"/>
        <v>0</v>
      </c>
      <c r="I274" s="56">
        <f t="shared" si="57"/>
        <v>0</v>
      </c>
      <c r="J274" s="56">
        <f t="shared" si="57"/>
        <v>0</v>
      </c>
      <c r="K274" s="56">
        <f t="shared" si="57"/>
        <v>0</v>
      </c>
      <c r="L274" s="56">
        <f t="shared" si="57"/>
        <v>0</v>
      </c>
      <c r="M274" s="56">
        <f t="shared" si="57"/>
        <v>0</v>
      </c>
      <c r="N274" s="56">
        <f t="shared" si="57"/>
        <v>0</v>
      </c>
      <c r="O274" s="56">
        <f t="shared" si="57"/>
        <v>0</v>
      </c>
      <c r="P274" s="56">
        <f t="shared" si="57"/>
        <v>0</v>
      </c>
      <c r="Q274" s="56">
        <f t="shared" si="57"/>
        <v>0</v>
      </c>
      <c r="R274" s="56">
        <f t="shared" si="57"/>
        <v>0</v>
      </c>
      <c r="S274" s="56">
        <f t="shared" si="57"/>
        <v>0</v>
      </c>
      <c r="T274" s="56">
        <f t="shared" si="57"/>
        <v>0</v>
      </c>
      <c r="U274" s="56">
        <f t="shared" si="57"/>
        <v>0</v>
      </c>
      <c r="V274" s="56">
        <f t="shared" si="57"/>
        <v>31.851</v>
      </c>
      <c r="W274" s="56">
        <f t="shared" si="57"/>
        <v>0</v>
      </c>
      <c r="X274" s="56">
        <f t="shared" si="57"/>
        <v>0</v>
      </c>
      <c r="Y274" s="56">
        <f t="shared" si="57"/>
        <v>0</v>
      </c>
      <c r="Z274" s="56">
        <f t="shared" si="57"/>
        <v>31.851</v>
      </c>
      <c r="AA274" s="56">
        <f t="shared" si="57"/>
        <v>208.9</v>
      </c>
      <c r="AB274" s="56">
        <f t="shared" si="57"/>
        <v>0</v>
      </c>
      <c r="AC274" s="56">
        <f t="shared" si="57"/>
        <v>0</v>
      </c>
      <c r="AD274" s="56">
        <f t="shared" si="57"/>
        <v>0</v>
      </c>
      <c r="AE274" s="56">
        <f t="shared" si="57"/>
        <v>208.9</v>
      </c>
      <c r="AF274" s="56">
        <f t="shared" si="57"/>
        <v>0</v>
      </c>
      <c r="AG274" s="56">
        <f t="shared" si="57"/>
        <v>0</v>
      </c>
      <c r="AH274" s="56">
        <f t="shared" si="57"/>
        <v>0</v>
      </c>
      <c r="AI274" s="56">
        <f t="shared" si="57"/>
        <v>0</v>
      </c>
      <c r="AJ274" s="56">
        <f t="shared" si="57"/>
        <v>0</v>
      </c>
      <c r="AK274" s="56">
        <f t="shared" si="57"/>
        <v>0</v>
      </c>
      <c r="AL274" s="56">
        <f t="shared" si="57"/>
        <v>0</v>
      </c>
      <c r="AM274" s="56">
        <f t="shared" si="57"/>
        <v>0</v>
      </c>
      <c r="AN274" s="56">
        <f t="shared" si="57"/>
        <v>0</v>
      </c>
      <c r="AO274" s="56">
        <f t="shared" si="57"/>
        <v>0</v>
      </c>
      <c r="AP274" s="56">
        <f>AP275</f>
        <v>0</v>
      </c>
      <c r="AQ274" s="56">
        <f t="shared" si="57"/>
        <v>0</v>
      </c>
      <c r="AR274" s="56">
        <f t="shared" si="57"/>
        <v>0</v>
      </c>
      <c r="AS274" s="56">
        <f t="shared" si="57"/>
        <v>0</v>
      </c>
      <c r="AT274" s="81">
        <f t="shared" si="57"/>
        <v>0</v>
      </c>
    </row>
    <row r="275" spans="1:46" s="40" customFormat="1" ht="43.5" customHeight="1">
      <c r="A275" s="90" t="s">
        <v>320</v>
      </c>
      <c r="B275" s="132" t="s">
        <v>706</v>
      </c>
      <c r="C275" s="132" t="s">
        <v>360</v>
      </c>
      <c r="D275" s="92" t="s">
        <v>163</v>
      </c>
      <c r="E275" s="91" t="s">
        <v>183</v>
      </c>
      <c r="F275" s="53">
        <f t="shared" si="53"/>
        <v>240.751</v>
      </c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3"/>
      <c r="R275" s="43"/>
      <c r="S275" s="43"/>
      <c r="T275" s="46"/>
      <c r="U275" s="43"/>
      <c r="V275" s="43">
        <f>SUM(W275:Z275)</f>
        <v>31.851</v>
      </c>
      <c r="W275" s="43"/>
      <c r="X275" s="43"/>
      <c r="Y275" s="43"/>
      <c r="Z275" s="43">
        <v>31.851</v>
      </c>
      <c r="AA275" s="43">
        <f>SUM(AB275:AE275)</f>
        <v>208.9</v>
      </c>
      <c r="AB275" s="43"/>
      <c r="AC275" s="43"/>
      <c r="AD275" s="43"/>
      <c r="AE275" s="43">
        <v>208.9</v>
      </c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75"/>
    </row>
    <row r="276" spans="1:46" s="27" customFormat="1" ht="11.25" customHeight="1">
      <c r="A276" s="97" t="s">
        <v>570</v>
      </c>
      <c r="B276" s="177" t="s">
        <v>321</v>
      </c>
      <c r="C276" s="177"/>
      <c r="D276" s="177"/>
      <c r="E276" s="177"/>
      <c r="F276" s="56">
        <f>F277</f>
        <v>581.5</v>
      </c>
      <c r="G276" s="56">
        <f t="shared" si="57"/>
        <v>0</v>
      </c>
      <c r="H276" s="56">
        <f t="shared" si="57"/>
        <v>0</v>
      </c>
      <c r="I276" s="56">
        <f t="shared" si="57"/>
        <v>0</v>
      </c>
      <c r="J276" s="56">
        <f t="shared" si="57"/>
        <v>0</v>
      </c>
      <c r="K276" s="56">
        <f t="shared" si="57"/>
        <v>0</v>
      </c>
      <c r="L276" s="56">
        <f t="shared" si="57"/>
        <v>0</v>
      </c>
      <c r="M276" s="56">
        <f t="shared" si="57"/>
        <v>0</v>
      </c>
      <c r="N276" s="56">
        <f t="shared" si="57"/>
        <v>0</v>
      </c>
      <c r="O276" s="56">
        <f t="shared" si="57"/>
        <v>0</v>
      </c>
      <c r="P276" s="56">
        <f t="shared" si="57"/>
        <v>0</v>
      </c>
      <c r="Q276" s="56">
        <f t="shared" si="57"/>
        <v>0</v>
      </c>
      <c r="R276" s="56">
        <f t="shared" si="57"/>
        <v>0</v>
      </c>
      <c r="S276" s="56">
        <f t="shared" si="57"/>
        <v>0</v>
      </c>
      <c r="T276" s="56">
        <f t="shared" si="57"/>
        <v>0</v>
      </c>
      <c r="U276" s="56">
        <f t="shared" si="57"/>
        <v>0</v>
      </c>
      <c r="V276" s="56">
        <f t="shared" si="57"/>
        <v>101.5</v>
      </c>
      <c r="W276" s="56">
        <f t="shared" si="57"/>
        <v>0</v>
      </c>
      <c r="X276" s="56">
        <f t="shared" si="57"/>
        <v>30.3</v>
      </c>
      <c r="Y276" s="56">
        <f t="shared" si="57"/>
        <v>0</v>
      </c>
      <c r="Z276" s="56">
        <f t="shared" si="57"/>
        <v>71.2</v>
      </c>
      <c r="AA276" s="56">
        <f t="shared" si="57"/>
        <v>120</v>
      </c>
      <c r="AB276" s="56">
        <f t="shared" si="57"/>
        <v>0</v>
      </c>
      <c r="AC276" s="56">
        <f t="shared" si="57"/>
        <v>40</v>
      </c>
      <c r="AD276" s="56">
        <f t="shared" si="57"/>
        <v>0</v>
      </c>
      <c r="AE276" s="56">
        <f t="shared" si="57"/>
        <v>80</v>
      </c>
      <c r="AF276" s="56">
        <f t="shared" si="57"/>
        <v>120</v>
      </c>
      <c r="AG276" s="56">
        <f t="shared" si="57"/>
        <v>0</v>
      </c>
      <c r="AH276" s="56">
        <f t="shared" si="57"/>
        <v>40</v>
      </c>
      <c r="AI276" s="56">
        <f t="shared" si="57"/>
        <v>0</v>
      </c>
      <c r="AJ276" s="56">
        <f t="shared" si="57"/>
        <v>80</v>
      </c>
      <c r="AK276" s="56">
        <f t="shared" si="57"/>
        <v>120</v>
      </c>
      <c r="AL276" s="56">
        <f t="shared" si="57"/>
        <v>0</v>
      </c>
      <c r="AM276" s="56">
        <f t="shared" si="57"/>
        <v>40</v>
      </c>
      <c r="AN276" s="56">
        <f t="shared" si="57"/>
        <v>0</v>
      </c>
      <c r="AO276" s="56">
        <f t="shared" si="57"/>
        <v>80</v>
      </c>
      <c r="AP276" s="56">
        <f>AP277</f>
        <v>120</v>
      </c>
      <c r="AQ276" s="56">
        <f t="shared" si="57"/>
        <v>0</v>
      </c>
      <c r="AR276" s="56">
        <f t="shared" si="57"/>
        <v>40</v>
      </c>
      <c r="AS276" s="56">
        <f t="shared" si="57"/>
        <v>0</v>
      </c>
      <c r="AT276" s="81">
        <f t="shared" si="57"/>
        <v>80</v>
      </c>
    </row>
    <row r="277" spans="1:46" s="27" customFormat="1" ht="55.5" customHeight="1" thickBot="1">
      <c r="A277" s="101" t="s">
        <v>320</v>
      </c>
      <c r="B277" s="137" t="s">
        <v>707</v>
      </c>
      <c r="C277" s="137" t="s">
        <v>325</v>
      </c>
      <c r="D277" s="124" t="s">
        <v>444</v>
      </c>
      <c r="E277" s="99" t="s">
        <v>495</v>
      </c>
      <c r="F277" s="102">
        <f t="shared" si="53"/>
        <v>581.5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4"/>
      <c r="R277" s="104"/>
      <c r="S277" s="104"/>
      <c r="T277" s="99"/>
      <c r="U277" s="104"/>
      <c r="V277" s="104">
        <f>SUM(W277:Z277)</f>
        <v>101.5</v>
      </c>
      <c r="W277" s="104"/>
      <c r="X277" s="104">
        <v>30.3</v>
      </c>
      <c r="Y277" s="104"/>
      <c r="Z277" s="104">
        <v>71.2</v>
      </c>
      <c r="AA277" s="104">
        <f>SUM(AB277:AE277)</f>
        <v>120</v>
      </c>
      <c r="AB277" s="104"/>
      <c r="AC277" s="104">
        <v>40</v>
      </c>
      <c r="AD277" s="104"/>
      <c r="AE277" s="104">
        <v>80</v>
      </c>
      <c r="AF277" s="104">
        <f>SUM(AG277:AJ277)</f>
        <v>120</v>
      </c>
      <c r="AG277" s="104"/>
      <c r="AH277" s="104">
        <v>40</v>
      </c>
      <c r="AI277" s="104"/>
      <c r="AJ277" s="104">
        <v>80</v>
      </c>
      <c r="AK277" s="104">
        <f>SUM(AL277:AO277)</f>
        <v>120</v>
      </c>
      <c r="AL277" s="104"/>
      <c r="AM277" s="104">
        <v>40</v>
      </c>
      <c r="AN277" s="104"/>
      <c r="AO277" s="104">
        <v>80</v>
      </c>
      <c r="AP277" s="104">
        <f>SUM(AQ277:AT277)</f>
        <v>120</v>
      </c>
      <c r="AQ277" s="104"/>
      <c r="AR277" s="104">
        <v>40</v>
      </c>
      <c r="AS277" s="104"/>
      <c r="AT277" s="105">
        <v>80</v>
      </c>
    </row>
    <row r="278" spans="1:46" s="27" customFormat="1" ht="11.25" thickBot="1">
      <c r="A278" s="129"/>
      <c r="B278" s="163" t="s">
        <v>421</v>
      </c>
      <c r="C278" s="138"/>
      <c r="D278" s="121"/>
      <c r="E278" s="106"/>
      <c r="F278" s="107">
        <f>G278+L278+Q278+V278+AA278+AF278+AK278+AP278</f>
        <v>60997.398688992</v>
      </c>
      <c r="G278" s="108">
        <f>SUM(H278:K278)</f>
        <v>7333.818</v>
      </c>
      <c r="H278" s="108">
        <f aca="true" t="shared" si="58" ref="H278:P278">H11+H236</f>
        <v>48.591</v>
      </c>
      <c r="I278" s="108">
        <f t="shared" si="58"/>
        <v>210.149</v>
      </c>
      <c r="J278" s="108">
        <f t="shared" si="58"/>
        <v>149.77800000000002</v>
      </c>
      <c r="K278" s="108">
        <f t="shared" si="58"/>
        <v>6925.3</v>
      </c>
      <c r="L278" s="108">
        <f t="shared" si="58"/>
        <v>5019.86844</v>
      </c>
      <c r="M278" s="108">
        <f t="shared" si="58"/>
        <v>50.9882</v>
      </c>
      <c r="N278" s="108">
        <f t="shared" si="58"/>
        <v>461.08329999999995</v>
      </c>
      <c r="O278" s="108">
        <f t="shared" si="58"/>
        <v>165.31984000000003</v>
      </c>
      <c r="P278" s="108">
        <f t="shared" si="58"/>
        <v>4342.4771</v>
      </c>
      <c r="Q278" s="108">
        <f>SUM(R278:U278)</f>
        <v>4398.47895488</v>
      </c>
      <c r="R278" s="108">
        <f>R11+R236</f>
        <v>136.3385</v>
      </c>
      <c r="S278" s="108">
        <f>S11+S236</f>
        <v>1135.7191768799998</v>
      </c>
      <c r="T278" s="108">
        <f>T11+T236</f>
        <v>566.8096200000001</v>
      </c>
      <c r="U278" s="108">
        <f>U11+U236</f>
        <v>2559.6116579999994</v>
      </c>
      <c r="V278" s="108">
        <f>SUM(W278:Z278)</f>
        <v>5134.578814770004</v>
      </c>
      <c r="W278" s="108">
        <f aca="true" t="shared" si="59" ref="W278:AO278">W11+W236</f>
        <v>31.380699999999997</v>
      </c>
      <c r="X278" s="108">
        <f t="shared" si="59"/>
        <v>627.6870499999999</v>
      </c>
      <c r="Y278" s="108">
        <f t="shared" si="59"/>
        <v>326.12719956</v>
      </c>
      <c r="Z278" s="108">
        <f t="shared" si="59"/>
        <v>4149.383865210004</v>
      </c>
      <c r="AA278" s="108">
        <f t="shared" si="59"/>
        <v>8065.048861089999</v>
      </c>
      <c r="AB278" s="108">
        <f t="shared" si="59"/>
        <v>1.3742999999999999</v>
      </c>
      <c r="AC278" s="108">
        <f t="shared" si="59"/>
        <v>976.7602</v>
      </c>
      <c r="AD278" s="108">
        <f t="shared" si="59"/>
        <v>791.6239999999999</v>
      </c>
      <c r="AE278" s="108">
        <f t="shared" si="59"/>
        <v>6295.290361089999</v>
      </c>
      <c r="AF278" s="108">
        <f t="shared" si="59"/>
        <v>11987.982718251991</v>
      </c>
      <c r="AG278" s="108">
        <f t="shared" si="59"/>
        <v>0.8743</v>
      </c>
      <c r="AH278" s="108">
        <f t="shared" si="59"/>
        <v>2635.87745</v>
      </c>
      <c r="AI278" s="108">
        <f t="shared" si="59"/>
        <v>1198.7581999999998</v>
      </c>
      <c r="AJ278" s="108">
        <f t="shared" si="59"/>
        <v>8152.4727682519915</v>
      </c>
      <c r="AK278" s="108">
        <f t="shared" si="59"/>
        <v>11208.3701</v>
      </c>
      <c r="AL278" s="108">
        <f t="shared" si="59"/>
        <v>0.8743</v>
      </c>
      <c r="AM278" s="108">
        <f t="shared" si="59"/>
        <v>4613.7919</v>
      </c>
      <c r="AN278" s="108">
        <f t="shared" si="59"/>
        <v>1300.8449</v>
      </c>
      <c r="AO278" s="108">
        <f t="shared" si="59"/>
        <v>5292.859</v>
      </c>
      <c r="AP278" s="108">
        <f>AP11+AP236</f>
        <v>7849.2528</v>
      </c>
      <c r="AQ278" s="108">
        <f>AQ11+AQ236</f>
        <v>0.8743</v>
      </c>
      <c r="AR278" s="108">
        <f>AR11+AR236</f>
        <v>2844.2</v>
      </c>
      <c r="AS278" s="108">
        <f>AS11+AS236</f>
        <v>1731.4485</v>
      </c>
      <c r="AT278" s="156">
        <f>AT11+AT236</f>
        <v>3272.73</v>
      </c>
    </row>
    <row r="279" spans="1:46" s="27" customFormat="1" ht="10.5">
      <c r="A279" s="29"/>
      <c r="B279" s="164"/>
      <c r="C279" s="139"/>
      <c r="D279" s="122"/>
      <c r="E279" s="125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1:46" s="27" customFormat="1" ht="11.25">
      <c r="A280" s="32"/>
      <c r="B280" s="165" t="s">
        <v>75</v>
      </c>
      <c r="C280" s="140" t="s">
        <v>146</v>
      </c>
      <c r="D280" s="122"/>
      <c r="E280" s="125"/>
      <c r="F280" s="30"/>
      <c r="G280" s="33"/>
      <c r="H280" s="34"/>
      <c r="I280" s="34"/>
      <c r="J280" s="34"/>
      <c r="K280" s="34"/>
      <c r="L280" s="35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 spans="1:46" ht="12.75">
      <c r="A281" s="32"/>
      <c r="B281" s="166"/>
      <c r="C281" s="140" t="s">
        <v>147</v>
      </c>
      <c r="D281" s="122"/>
      <c r="E281" s="125"/>
      <c r="F281" s="30"/>
      <c r="G281" s="33"/>
      <c r="H281" s="34"/>
      <c r="I281" s="34"/>
      <c r="J281" s="34"/>
      <c r="K281" s="34"/>
      <c r="L281" s="35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</row>
    <row r="282" spans="1:46" ht="12.75">
      <c r="A282" s="32"/>
      <c r="B282" s="166"/>
      <c r="C282" s="140" t="s">
        <v>148</v>
      </c>
      <c r="D282" s="122"/>
      <c r="E282" s="125"/>
      <c r="F282" s="30"/>
      <c r="G282" s="33"/>
      <c r="H282" s="34"/>
      <c r="I282" s="34"/>
      <c r="J282" s="34"/>
      <c r="K282" s="34"/>
      <c r="L282" s="35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</row>
    <row r="283" spans="2:17" ht="12.75">
      <c r="B283" s="167"/>
      <c r="C283" s="141"/>
      <c r="D283" s="12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8"/>
      <c r="Q283" s="11"/>
    </row>
    <row r="287" spans="10:12" ht="17.25">
      <c r="J287" s="5"/>
      <c r="K287" s="5"/>
      <c r="L287" s="5"/>
    </row>
    <row r="288" spans="10:12" ht="17.25">
      <c r="J288" s="7"/>
      <c r="K288" s="7"/>
      <c r="L288" s="5"/>
    </row>
    <row r="289" spans="10:12" ht="17.25">
      <c r="J289" s="6"/>
      <c r="K289" s="6"/>
      <c r="L289" s="5"/>
    </row>
    <row r="290" spans="10:12" ht="17.25">
      <c r="J290" s="1"/>
      <c r="K290" s="1"/>
      <c r="L290" s="5"/>
    </row>
    <row r="291" spans="10:12" ht="17.25">
      <c r="J291" s="5"/>
      <c r="K291" s="5"/>
      <c r="L291" s="5"/>
    </row>
    <row r="292" spans="1:46" ht="12.75">
      <c r="A292" s="159"/>
      <c r="B292" s="167"/>
      <c r="C292" s="143"/>
      <c r="D292" s="2"/>
      <c r="E292" s="2"/>
      <c r="F292" s="2"/>
      <c r="G292" s="2"/>
      <c r="H292" s="2"/>
      <c r="I292" s="2"/>
      <c r="J292" s="5"/>
      <c r="K292" s="5"/>
      <c r="L292" s="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>
      <c r="A293" s="159"/>
      <c r="B293" s="167"/>
      <c r="C293" s="143"/>
      <c r="D293" s="2"/>
      <c r="E293" s="2"/>
      <c r="F293" s="2"/>
      <c r="G293" s="2"/>
      <c r="H293" s="2"/>
      <c r="I293" s="2"/>
      <c r="J293" s="5"/>
      <c r="K293" s="5"/>
      <c r="L293" s="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>
      <c r="A294" s="159"/>
      <c r="B294" s="167"/>
      <c r="C294" s="143"/>
      <c r="D294" s="2"/>
      <c r="E294" s="2"/>
      <c r="F294" s="2"/>
      <c r="G294" s="2"/>
      <c r="H294" s="2"/>
      <c r="I294" s="2"/>
      <c r="J294" s="5"/>
      <c r="K294" s="5"/>
      <c r="L294" s="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>
      <c r="A295" s="159"/>
      <c r="B295" s="167"/>
      <c r="C295" s="143"/>
      <c r="D295" s="2"/>
      <c r="E295" s="2"/>
      <c r="F295" s="2"/>
      <c r="G295" s="2"/>
      <c r="H295" s="2"/>
      <c r="I295" s="2"/>
      <c r="J295" s="5"/>
      <c r="K295" s="5"/>
      <c r="L295" s="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2.75">
      <c r="A296" s="159"/>
      <c r="B296" s="167"/>
      <c r="C296" s="143"/>
      <c r="D296" s="2"/>
      <c r="E296" s="2"/>
      <c r="F296" s="2"/>
      <c r="G296" s="2"/>
      <c r="H296" s="2"/>
      <c r="I296" s="2"/>
      <c r="J296" s="5"/>
      <c r="K296" s="5"/>
      <c r="L296" s="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</sheetData>
  <sheetProtection/>
  <mergeCells count="125">
    <mergeCell ref="B267:B269"/>
    <mergeCell ref="B51:E51"/>
    <mergeCell ref="B47:B50"/>
    <mergeCell ref="B202:E202"/>
    <mergeCell ref="B203:B209"/>
    <mergeCell ref="A202:A209"/>
    <mergeCell ref="B210:B229"/>
    <mergeCell ref="A210:A224"/>
    <mergeCell ref="E225:E229"/>
    <mergeCell ref="E24:E26"/>
    <mergeCell ref="B28:B37"/>
    <mergeCell ref="B38:B45"/>
    <mergeCell ref="E43:E44"/>
    <mergeCell ref="B22:B26"/>
    <mergeCell ref="E39:E40"/>
    <mergeCell ref="A5:AT5"/>
    <mergeCell ref="E85:E86"/>
    <mergeCell ref="M7:P7"/>
    <mergeCell ref="F7:F8"/>
    <mergeCell ref="B14:E14"/>
    <mergeCell ref="B27:E27"/>
    <mergeCell ref="V7:V8"/>
    <mergeCell ref="R7:U7"/>
    <mergeCell ref="H7:K7"/>
    <mergeCell ref="B16:B21"/>
    <mergeCell ref="B101:E101"/>
    <mergeCell ref="E104:E105"/>
    <mergeCell ref="B176:C176"/>
    <mergeCell ref="B158:E158"/>
    <mergeCell ref="B178:B181"/>
    <mergeCell ref="B244:E244"/>
    <mergeCell ref="B183:B184"/>
    <mergeCell ref="B185:E185"/>
    <mergeCell ref="B191:B196"/>
    <mergeCell ref="B174:E174"/>
    <mergeCell ref="B64:E64"/>
    <mergeCell ref="B55:E55"/>
    <mergeCell ref="E90:E91"/>
    <mergeCell ref="B65:B73"/>
    <mergeCell ref="B56:B57"/>
    <mergeCell ref="B58:B63"/>
    <mergeCell ref="E30:E31"/>
    <mergeCell ref="E49:E50"/>
    <mergeCell ref="E41:E42"/>
    <mergeCell ref="B266:E266"/>
    <mergeCell ref="B238:E238"/>
    <mergeCell ref="B236:C236"/>
    <mergeCell ref="B241:E241"/>
    <mergeCell ref="B264:E264"/>
    <mergeCell ref="B248:B253"/>
    <mergeCell ref="B233:E233"/>
    <mergeCell ref="A10:AT10"/>
    <mergeCell ref="B12:E12"/>
    <mergeCell ref="B11:C11"/>
    <mergeCell ref="E212:E213"/>
    <mergeCell ref="B102:E102"/>
    <mergeCell ref="B186:B189"/>
    <mergeCell ref="B198:B200"/>
    <mergeCell ref="B190:E190"/>
    <mergeCell ref="B197:E197"/>
    <mergeCell ref="B261:E261"/>
    <mergeCell ref="B247:E247"/>
    <mergeCell ref="B259:B260"/>
    <mergeCell ref="E206:E207"/>
    <mergeCell ref="B239:B240"/>
    <mergeCell ref="B242:B243"/>
    <mergeCell ref="D212:D213"/>
    <mergeCell ref="B237:E237"/>
    <mergeCell ref="B230:B232"/>
    <mergeCell ref="B154:B157"/>
    <mergeCell ref="B276:E276"/>
    <mergeCell ref="B274:E274"/>
    <mergeCell ref="B254:E254"/>
    <mergeCell ref="A235:AT235"/>
    <mergeCell ref="B262:B263"/>
    <mergeCell ref="B258:E258"/>
    <mergeCell ref="B272:E272"/>
    <mergeCell ref="B270:E270"/>
    <mergeCell ref="B256:E256"/>
    <mergeCell ref="G7:G8"/>
    <mergeCell ref="A193:A195"/>
    <mergeCell ref="D206:D207"/>
    <mergeCell ref="B177:E177"/>
    <mergeCell ref="E113:E114"/>
    <mergeCell ref="B201:E201"/>
    <mergeCell ref="E32:E33"/>
    <mergeCell ref="Q7:Q8"/>
    <mergeCell ref="A7:A8"/>
    <mergeCell ref="AP7:AP8"/>
    <mergeCell ref="W7:Z7"/>
    <mergeCell ref="D7:D8"/>
    <mergeCell ref="B7:B8"/>
    <mergeCell ref="AA7:AA8"/>
    <mergeCell ref="AK7:AK8"/>
    <mergeCell ref="L7:L8"/>
    <mergeCell ref="E83:E84"/>
    <mergeCell ref="B15:E15"/>
    <mergeCell ref="B182:E182"/>
    <mergeCell ref="E53:E54"/>
    <mergeCell ref="B119:E119"/>
    <mergeCell ref="B52:B54"/>
    <mergeCell ref="B74:E74"/>
    <mergeCell ref="E94:E95"/>
    <mergeCell ref="E87:E88"/>
    <mergeCell ref="E96:E97"/>
    <mergeCell ref="B120:B127"/>
    <mergeCell ref="AQ7:AT7"/>
    <mergeCell ref="AL7:AO7"/>
    <mergeCell ref="AB7:AE7"/>
    <mergeCell ref="C7:C8"/>
    <mergeCell ref="E92:E93"/>
    <mergeCell ref="E7:E8"/>
    <mergeCell ref="AG7:AJ7"/>
    <mergeCell ref="AF7:AF8"/>
    <mergeCell ref="B46:E46"/>
    <mergeCell ref="B128:B153"/>
    <mergeCell ref="B159:B169"/>
    <mergeCell ref="B170:B173"/>
    <mergeCell ref="E65:E66"/>
    <mergeCell ref="E75:E76"/>
    <mergeCell ref="E117:E118"/>
    <mergeCell ref="B75:B82"/>
    <mergeCell ref="B83:B100"/>
    <mergeCell ref="B103:B106"/>
    <mergeCell ref="B107:B118"/>
  </mergeCells>
  <printOptions/>
  <pageMargins left="0.9055118110236221" right="0.31496062992125984" top="0.31496062992125984" bottom="0.4724409448818898" header="0.31496062992125984" footer="0.31496062992125984"/>
  <pageSetup fitToHeight="0" horizontalDpi="600" verticalDpi="600" orientation="landscape" paperSize="8" scale="83" r:id="rId1"/>
  <headerFooter alignWithMargins="0">
    <oddFooter>&amp;C&amp;"Times New Roman,обычный"Страница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Legnin</cp:lastModifiedBy>
  <cp:lastPrinted>2017-10-31T09:05:28Z</cp:lastPrinted>
  <dcterms:created xsi:type="dcterms:W3CDTF">1996-10-08T23:32:33Z</dcterms:created>
  <dcterms:modified xsi:type="dcterms:W3CDTF">2017-10-31T09:18:38Z</dcterms:modified>
  <cp:category/>
  <cp:version/>
  <cp:contentType/>
  <cp:contentStatus/>
</cp:coreProperties>
</file>