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300" windowWidth="19200" windowHeight="11460" tabRatio="97" activeTab="0"/>
  </bookViews>
  <sheets>
    <sheet name="1" sheetId="6" r:id="rId1"/>
  </sheets>
  <externalReferences>
    <externalReference r:id="rId4"/>
  </externalReferences>
  <definedNames>
    <definedName name="ProjectName">{"Client Name or Project Name"}</definedName>
    <definedName name="а_пять">#REF!</definedName>
    <definedName name="АТП">#REF!</definedName>
    <definedName name="Бюджет_ОАО__СУАЛ">'[1]Бюджет по кварталам'!$A$2:$A$65536</definedName>
    <definedName name="ванадий_колич">#REF!</definedName>
    <definedName name="ванадий_приход">#REF!</definedName>
    <definedName name="газ">#REF!</definedName>
    <definedName name="ГСС">#REF!</definedName>
    <definedName name="дол_Россия">#REF!</definedName>
    <definedName name="доллар">#REF!</definedName>
    <definedName name="зав_себ_7">#REF!</definedName>
    <definedName name="зат_7">#REF!</definedName>
    <definedName name="КДЦ">#REF!</definedName>
    <definedName name="КДЦ_реал">#REF!</definedName>
    <definedName name="ККП">#REF!</definedName>
    <definedName name="КМЦ">#REF!</definedName>
    <definedName name="кс">#REF!</definedName>
    <definedName name="КХП">#REF!</definedName>
    <definedName name="лом_тонн">#REF!</definedName>
    <definedName name="металл_тонн">#REF!</definedName>
    <definedName name="механ">#REF!</definedName>
    <definedName name="Номер">'[1]Бюджет по кварталам'!$A$1:$A$65536</definedName>
    <definedName name="о_29">#REF!</definedName>
    <definedName name="о_38">#REF!</definedName>
    <definedName name="о_42">#REF!</definedName>
    <definedName name="о_46">#REF!</definedName>
    <definedName name="о_47">#REF!</definedName>
    <definedName name="о_50">#REF!</definedName>
    <definedName name="о_54">#REF!</definedName>
    <definedName name="о_58">#REF!</definedName>
    <definedName name="о_62">#REF!</definedName>
    <definedName name="_xlnm.Print_Area" localSheetId="0">'1'!$A$1:$W$139</definedName>
    <definedName name="окал_1041">#REF!</definedName>
    <definedName name="окал_1062">#REF!</definedName>
    <definedName name="окал_1113">#REF!</definedName>
    <definedName name="окал_240">#REF!</definedName>
    <definedName name="окал_292">#REF!</definedName>
    <definedName name="окал_389">#REF!</definedName>
    <definedName name="окал_526">#REF!</definedName>
    <definedName name="окал_737">#REF!</definedName>
    <definedName name="ООВВО">#REF!</definedName>
    <definedName name="ПЖТ">#REF!</definedName>
    <definedName name="ПКИ">#REF!</definedName>
    <definedName name="приход_вспом">#REF!</definedName>
    <definedName name="приход_лом">#REF!</definedName>
    <definedName name="приход_попутн">#REF!</definedName>
    <definedName name="приход_реализ_отходы">#REF!</definedName>
    <definedName name="приход_Россия">#REF!</definedName>
    <definedName name="приход_экспорт">#REF!</definedName>
    <definedName name="ПСЦ">#REF!</definedName>
    <definedName name="ПТД">#REF!</definedName>
    <definedName name="реал_7">#REF!</definedName>
    <definedName name="Россия_тонн">#REF!</definedName>
    <definedName name="Россия_цена">#REF!</definedName>
    <definedName name="РСП">#REF!</definedName>
    <definedName name="РЭЦ">#REF!</definedName>
    <definedName name="скидка">#REF!</definedName>
    <definedName name="смета">#REF!</definedName>
    <definedName name="Статья">'[1]Бюджет по кварталам'!$C$1:$C$65536</definedName>
    <definedName name="ТНП">#REF!</definedName>
    <definedName name="УИВТ">#REF!</definedName>
    <definedName name="УИСО">#REF!</definedName>
    <definedName name="УРС">#REF!</definedName>
    <definedName name="УТК">#REF!</definedName>
    <definedName name="УЦС">#REF!</definedName>
    <definedName name="учебный">#REF!</definedName>
    <definedName name="ЦВС">#REF!</definedName>
    <definedName name="ЦМОП">#REF!</definedName>
    <definedName name="ЦПТО">#REF!</definedName>
    <definedName name="ЦПШ">#REF!</definedName>
    <definedName name="ЦПШ_колич">#REF!</definedName>
    <definedName name="ЦРМО_2">#REF!</definedName>
    <definedName name="ЦРМО_3">#REF!</definedName>
    <definedName name="ЦТА">#REF!</definedName>
    <definedName name="ЦУШ">#REF!</definedName>
    <definedName name="ЦУШ_колич">#REF!</definedName>
    <definedName name="ЦЭТЛ">#REF!</definedName>
    <definedName name="экспорт">#REF!</definedName>
    <definedName name="эл_энергия">#REF!</definedName>
    <definedName name="ЭРЦ">#REF!</definedName>
    <definedName name="_xlnm.Print_Titles" localSheetId="0">'1'!$8:$8</definedName>
  </definedNames>
  <calcPr calcId="145621"/>
</workbook>
</file>

<file path=xl/sharedStrings.xml><?xml version="1.0" encoding="utf-8"?>
<sst xmlns="http://schemas.openxmlformats.org/spreadsheetml/2006/main" count="459" uniqueCount="331">
  <si>
    <t xml:space="preserve">Развитие сети общеобразовательных учреждений </t>
  </si>
  <si>
    <t>Бюджетное финансирование</t>
  </si>
  <si>
    <t>Мероприятия по развитию розничной торговли</t>
  </si>
  <si>
    <t>Мероприятия по жилищному строительству</t>
  </si>
  <si>
    <t xml:space="preserve">Развитие системы теплоснабжения </t>
  </si>
  <si>
    <t>Развитие физической культуры и спорта в городском округе Верхняя Пышма</t>
  </si>
  <si>
    <t>1</t>
  </si>
  <si>
    <t>2</t>
  </si>
  <si>
    <t>2.2.1</t>
  </si>
  <si>
    <t>2.2.2</t>
  </si>
  <si>
    <t>3</t>
  </si>
  <si>
    <t>5</t>
  </si>
  <si>
    <t>6</t>
  </si>
  <si>
    <t>6.1</t>
  </si>
  <si>
    <t>6.2</t>
  </si>
  <si>
    <t>6.2.2</t>
  </si>
  <si>
    <t>6.3</t>
  </si>
  <si>
    <t>6.3.3</t>
  </si>
  <si>
    <t>6.5</t>
  </si>
  <si>
    <t>6.6</t>
  </si>
  <si>
    <t>6.6.2</t>
  </si>
  <si>
    <t>7</t>
  </si>
  <si>
    <t>7.1</t>
  </si>
  <si>
    <t>15</t>
  </si>
  <si>
    <t>Развитие системы водоснабжения и водоотведения</t>
  </si>
  <si>
    <t>Внебюджетное финансирование</t>
  </si>
  <si>
    <t>Строительство новых объектов потребительского рынка</t>
  </si>
  <si>
    <t>2 этап: "Реконструкция цеха электролиза меди открытого акционерного общества «Уралэлектромедь» с увеличением мощности безосновного производства"</t>
  </si>
  <si>
    <t>Всего по разделу "Образование"</t>
  </si>
  <si>
    <t xml:space="preserve">Модернизация системы здравоохранения </t>
  </si>
  <si>
    <t>Развитие и модернизация жилищно-коммунального хозяйства в городском округе Верхняя Пышма</t>
  </si>
  <si>
    <t>Формирование жилищного фонда для переселения граждан из жилых помещений, признанных непригодными для проживания и (или) с высоким уровнем износа</t>
  </si>
  <si>
    <t>6.1.8</t>
  </si>
  <si>
    <t>Реконструкция и строительство дорог в городе Верхняя Пышма</t>
  </si>
  <si>
    <t>Развитие газификации</t>
  </si>
  <si>
    <t>2.2</t>
  </si>
  <si>
    <t>факт</t>
  </si>
  <si>
    <t xml:space="preserve">местный бюджет </t>
  </si>
  <si>
    <t xml:space="preserve">внебюджетные источники </t>
  </si>
  <si>
    <t xml:space="preserve">Развитие системы электроснабжения </t>
  </si>
  <si>
    <t>план по КПР</t>
  </si>
  <si>
    <t xml:space="preserve">Всего по разделу "Развитие субъектов малого и среднего предпринимательства" </t>
  </si>
  <si>
    <t>2.2.3</t>
  </si>
  <si>
    <t>3.4</t>
  </si>
  <si>
    <t>Развитие культуры</t>
  </si>
  <si>
    <t>6.7</t>
  </si>
  <si>
    <t>Реконструкция улично-дорожной сети</t>
  </si>
  <si>
    <t>7.5</t>
  </si>
  <si>
    <t>7.7</t>
  </si>
  <si>
    <t>7.9</t>
  </si>
  <si>
    <t>Модернизация промышленного производства и логистических центров</t>
  </si>
  <si>
    <t>АО "Уралэлектромедь"</t>
  </si>
  <si>
    <t>Общегосударственные вопросы</t>
  </si>
  <si>
    <t>18</t>
  </si>
  <si>
    <t>18.1</t>
  </si>
  <si>
    <t>Информация о содержании реализованных мероприятий и достигнутых результатах</t>
  </si>
  <si>
    <t xml:space="preserve">Всего </t>
  </si>
  <si>
    <t xml:space="preserve"> областной бюджет </t>
  </si>
  <si>
    <t xml:space="preserve">федеральный бюджет </t>
  </si>
  <si>
    <t xml:space="preserve">Проектирование и строительство физкультурно-оздоровительного комплекса в п. Кедровое </t>
  </si>
  <si>
    <t>Разработка проектной документации на проект "Комплексное развитие дорожной инфраструктуры в северной части города Екатеринбурга и организация транспортного сообщения Екатеринбург – Верхняя Пышма"</t>
  </si>
  <si>
    <t>Строительство улицы от проезда ОАО "УЗХР" до автостоянки АО "Уралэлектромедь" в г. Верхняя Пышма</t>
  </si>
  <si>
    <t>ИТОГО по бюджетному финансированию</t>
  </si>
  <si>
    <t>ИТОГО по внебюджетному финансированию</t>
  </si>
  <si>
    <t>№ в КПР</t>
  </si>
  <si>
    <t>Поддержка начинающих субъектов малого предпринимательства (предоставление грантов)</t>
  </si>
  <si>
    <t>Реконструкция здания муниципального автономного общеобразовательного учреждения (далее – МАОУ) «Средняя общеобразовательная школа № 3» по адресу: г. Верхняя Пышма, ул. Машиностроителей, 6 (500 мест)</t>
  </si>
  <si>
    <t>Реконструкция здания МАОУ «Средняя общеобразовательная школа № 1» по адресу: г. Верхняя Пышма, ул. Красноармейская, 6 (1-я очередь – 2016-2017 годы без увеличения мест, 2-я очередь – 2018 год) (600 мест)</t>
  </si>
  <si>
    <t>2.2.5</t>
  </si>
  <si>
    <t>Разработка ПСД на реконструкцию МАОУ «Средняя общеобразовательная школа № 25» (г. Верхняя Пышма, ул. Петрова, д. 43а) (инвестор ДРЗТ-3)</t>
  </si>
  <si>
    <t>Проектно-изыскательские работы и строительство родильного дома с женской консультацией и отделением патологии беременных в г. Верхняя Пышма</t>
  </si>
  <si>
    <t>3.8</t>
  </si>
  <si>
    <t>Капитальный ремонт хирургического корпуса</t>
  </si>
  <si>
    <t>4.5</t>
  </si>
  <si>
    <t>5.14</t>
  </si>
  <si>
    <t>5.15</t>
  </si>
  <si>
    <t>Проектирование "Дворца самбо"</t>
  </si>
  <si>
    <t>6.1.6</t>
  </si>
  <si>
    <t>Замена ветхих водопроводных сетей в г. Верхняя Пышма</t>
  </si>
  <si>
    <t>6.1.10</t>
  </si>
  <si>
    <t>Строительство сетей водоснабжения и водоотведения индивидуальной жилой застройки</t>
  </si>
  <si>
    <t>Строительство ТП (2х1000 кВа), 4КЛ-10 кВ (0,1 км), г. Верхняя Пышма, ул. Машиностроителей</t>
  </si>
  <si>
    <t>Реконструкция оборудования РП "Машиностроителей", г. Верхняя Пышма</t>
  </si>
  <si>
    <t>6.2.9</t>
  </si>
  <si>
    <t>6.2.10</t>
  </si>
  <si>
    <t>Прочие мероприятия в части строительства и реконструкции, выполняемые в рамках технологического присоединения</t>
  </si>
  <si>
    <t>Замена трех котлов САРЗ ЭМ3 и двух насосов WILO 44263 в газовой котельной п. Соколовка</t>
  </si>
  <si>
    <t>6.3.4</t>
  </si>
  <si>
    <t>6.3.5</t>
  </si>
  <si>
    <t>6.3.8</t>
  </si>
  <si>
    <t>Техническое перевооружение теплотрассы от УТ2 до УТ (стр.) в п. Соколовка по ул. Загородной, 2Ду 65 мм протяженностью 104 м. Строительство теплотрассы от УТ (стр.) 2Ду 65 мм до границы застройки жилого дома в п. Соколовка протяженностью 170 м</t>
  </si>
  <si>
    <t>Реконструкция автомобильной дороги по ул. Феофанова в г. Верхняя Пышма</t>
  </si>
  <si>
    <t>Реконструкция автомобильной дороги по ул. Красных Партизан в г. Верхняя Пышма</t>
  </si>
  <si>
    <t>Транспортный узел от ул. Красных Партизан до ул. Октябрьской</t>
  </si>
  <si>
    <t>Реконструкция ул. Орджоникидзе</t>
  </si>
  <si>
    <t>Строительство дороги от ул. Первомайской вдоль жилой застройки южнее с. Балтым (проект «Балтым-Парк», 276 тыс. м² )</t>
  </si>
  <si>
    <t>АО «Екатеринбургский завод по обработке цветных металлов»</t>
  </si>
  <si>
    <t>Производство по переработке отработанных автокатализаторов</t>
  </si>
  <si>
    <t>Техническое перевооружение аффинажного передела</t>
  </si>
  <si>
    <t>Мероприятия по развитию культуры</t>
  </si>
  <si>
    <t>Строительство гастрольного театра на 520 зрительских мест</t>
  </si>
  <si>
    <t>17</t>
  </si>
  <si>
    <t>17.1</t>
  </si>
  <si>
    <t>Развитие туризма</t>
  </si>
  <si>
    <t>19.1</t>
  </si>
  <si>
    <t xml:space="preserve">Строительство здания гостиничного типа (апарт-отель) </t>
  </si>
  <si>
    <t>Развитие агропромышленного комплекса</t>
  </si>
  <si>
    <t>Строительство молочно-товарной фермы</t>
  </si>
  <si>
    <t>Строительство транспортной развязки на 13-м км автомобильной дороги "г. Екатеринбург – г. Невьянск" на территории ГО Верхняя Пышма</t>
  </si>
  <si>
    <t>Строительство новых микрорайонов на территории ГО Верхняя Пышма, в том числе "Садовый-2" (81,2 тысячи кв. м), "Центральный" (74,5 тысячи кв. м), "Центр-Юг" (150 тысяч кв. м), "Северный" (120 тысяч кв. м), "Петровский" (250 тысяч кв. м), "Юбилейный" (150 тысяч кв. м), жилой комплекс в с. Балтым (270 тысяч кв. м, более 5 000 квартир)</t>
  </si>
  <si>
    <t>Плановый (на год) и фактический (за отчетный период) объем расходов на выполнение мероприятий за счет всех источников ресурсного обеспечения, миллионов рублей</t>
  </si>
  <si>
    <t>2.1</t>
  </si>
  <si>
    <t>Развитие сети дошкольных образовательных учреждений</t>
  </si>
  <si>
    <t>2.1.3</t>
  </si>
  <si>
    <t>2017</t>
  </si>
  <si>
    <t>2.2.4</t>
  </si>
  <si>
    <t>Строительство объекта: «Дошкольное образовательное учреждение на 130 мест по адресу: Свердловская область, г. Верхняя Пышма, микрорайон «Центральный» в квартале просп. Успенского (бывшая ул. Ленина) – ул. Орджоникидзе – ул. Кривоусова – ул. Калинина на условиях «под ключ», включая разработку рабочей документации и оснащение здания технологическим, в т.ч. немонтируемым оборудованием и мебелью»</t>
  </si>
  <si>
    <t>2.2.6</t>
  </si>
  <si>
    <t>Реконструкция здания МАОУ «Средняя общеобразовательная школа № 25» (г. Верхняя Пышма, ул. Петрова, д. 43а) (600 мест)</t>
  </si>
  <si>
    <t>2.2.10</t>
  </si>
  <si>
    <t>2.2.12</t>
  </si>
  <si>
    <t>2.2.14</t>
  </si>
  <si>
    <t>2.2.18</t>
  </si>
  <si>
    <t>Реконструкция здания муниципального автономного общеобразовательного учреждения «Средняя общеобразовательная школа № 25» (г. Верхняя Пышма, ул. Петрова, д. 43 – бывшее училище олимпийского резерва) (600 мест)</t>
  </si>
  <si>
    <t>2.4</t>
  </si>
  <si>
    <t>Дополнительное образование</t>
  </si>
  <si>
    <t>2.4.2</t>
  </si>
  <si>
    <t>Разработка ПСД на строительство объектов (культурно-досуговый комплекс, спортивный комплекс) загородного оздоровительного лагеря "Медная горка" в г. Верхняя Пышма</t>
  </si>
  <si>
    <t>3.7</t>
  </si>
  <si>
    <t>Капитальный ремонт взрослой поликлиники № 2</t>
  </si>
  <si>
    <t>4.3</t>
  </si>
  <si>
    <t>Реконструкция парка культуры и отдыха в г. Верхняя Пышма</t>
  </si>
  <si>
    <t>5.26</t>
  </si>
  <si>
    <t>Строительство мотоциклетной трассы в г. Верхняя Пышма</t>
  </si>
  <si>
    <t>5.7</t>
  </si>
  <si>
    <t>5.13</t>
  </si>
  <si>
    <t>Строительство "Дворца самбо"</t>
  </si>
  <si>
    <t>Строительство объекта: «Физкультурно-оздоровительный комплекс по ул. Кривоусова, 53 в г. Верхняя Пышма»</t>
  </si>
  <si>
    <t>6.1.4</t>
  </si>
  <si>
    <t>Строительство сетей водоснабжения к районам новой застройки в г. Верхняя Пышма: микрорайонам «Садовый-2», «Cеверный» (участок на улице Машиностроителей), «Северный-2». Замена водопроводных сетей к микрорайонам «Центральный», «Центр-Юг», микрорайону жилого комплекса в с. Балтым, микрорайону «Петровский», жилому дому по пр-кту Успенскому, 113б (бывшая ул. Ленина) («Активстройсервис»), лабораторному корпусу Технического университета УГМК по пр-кту Успенскому, гастрольному театру по пр-кту Успенскому</t>
  </si>
  <si>
    <t>6.1.9</t>
  </si>
  <si>
    <t>6.1.16</t>
  </si>
  <si>
    <t>Реконструкция очистных сооружений п. Кедровое</t>
  </si>
  <si>
    <t>6.2.15</t>
  </si>
  <si>
    <t>Строительство ЛЭП-10 кВ, КТПН в центре нагрузок и ВЛ-0,4 кВ по улицам Станционной, Уральских рабочих в п. Зелёный Бор</t>
  </si>
  <si>
    <t>6.2.16</t>
  </si>
  <si>
    <t>Реконструкция ВЛ-0,4 кВ от ТП-7 ф. № 2 "ул. 40 лет Октября", г. Верхняя Пышма</t>
  </si>
  <si>
    <t>6.2.17</t>
  </si>
  <si>
    <t>Реконструкция ВЛ-0,4 кВ от ТП-69 Ф-2 "ул. 40 лет Октября", г. Верхняя Пышма</t>
  </si>
  <si>
    <t>6.2.18</t>
  </si>
  <si>
    <t>Строительство ЛЭП-6 кВ, КТПН в центре нагрузок и ВЛ-0,4 кВ по улицам Чапаева, Гранитной в п. Исеть</t>
  </si>
  <si>
    <t>6.2.24</t>
  </si>
  <si>
    <t>Строительство перемычки между РП "Машиностроителей" и ТП-107</t>
  </si>
  <si>
    <t>6.2.25</t>
  </si>
  <si>
    <t>6.2.30</t>
  </si>
  <si>
    <t>Строительство ЛЭП-10 кВ, КТПН в центре нагрузок и ВЛ-0,4 кВ по ул. Гражданской в п. Соколовка</t>
  </si>
  <si>
    <t>6.2.32</t>
  </si>
  <si>
    <t>6.2.34</t>
  </si>
  <si>
    <t>Строительство РП (1х2500 кВА), 2КЛ-6 кВ (1,5 км), район многоэтажной жилой застройки в границах улиц Петрова – Клары Цеткин – Новой в г. Верхняя Пышма</t>
  </si>
  <si>
    <t>6.2.36</t>
  </si>
  <si>
    <t>Ввод в эксплуатацию линейных сооружений электроснабжения в связи с развитием микрорайона «Петровский» в г. Верхняя Пышма</t>
  </si>
  <si>
    <t>6.2.37</t>
  </si>
  <si>
    <t>6.2.3</t>
  </si>
  <si>
    <t>Строительство ТП (1х1000 кВА), 2ВЛ-10 кВ (0,1 км), г. Верхняя Пышма, с. Балтым</t>
  </si>
  <si>
    <t>6.2.7</t>
  </si>
  <si>
    <t>Реконструкция ВЛ-6 кВ ф. 2 ПС Насосная 2-го подъема – ПС Насосная 1-го подъема, г. Верхняя Пышма</t>
  </si>
  <si>
    <t>6.2.13</t>
  </si>
  <si>
    <t>Строительство ЛЭП-6 кВ для перераспределения мощности с ф. "Посёлок" на ф. "Торфомассив" в п. Кедровое</t>
  </si>
  <si>
    <t>6.2.14</t>
  </si>
  <si>
    <t>Строительство ЛЭП-10 кВ, КТПН в центре нагрузок и реконструкция ВЛ-0,4 кВ по ул. 1 Мая в п. Глубокий Лог</t>
  </si>
  <si>
    <t>6.2.38</t>
  </si>
  <si>
    <t>Строительство и реконструкция уличного освещения в существующей застройке</t>
  </si>
  <si>
    <t>6.3.1</t>
  </si>
  <si>
    <t>Проектирование, реконструкция и техническое перевооружение котельных: инфекционной больницы г. Верхняя Пышма; с. Балтым; поселков Исеть, Красный и Ольховка</t>
  </si>
  <si>
    <t>6.3.2</t>
  </si>
  <si>
    <t>Строительство ЦТП № 1 (г. Верхняя Пышма, ул. Чайковского, 24а)</t>
  </si>
  <si>
    <t>6.3.6</t>
  </si>
  <si>
    <t>6.3.7</t>
  </si>
  <si>
    <t>6.3.11</t>
  </si>
  <si>
    <t>6.3.15</t>
  </si>
  <si>
    <t>Проектирование и техперевооружение котельной в с. Балтым. Замена котлов "Салют 2,09ВА"и "КВОГ-0,5" на котел "КВА-3,5"</t>
  </si>
  <si>
    <t>Реализация мероприятия перенесена на 2019 год</t>
  </si>
  <si>
    <t>6.5.2</t>
  </si>
  <si>
    <t>Развитие подводящих сетей для газоснабжения населенных пунктов ГО Верхняя Пышма</t>
  </si>
  <si>
    <t>В 2017 году торги не состоялись. Оформлен договор аренды на земельный участок под реконструкцию очистных сооружений</t>
  </si>
  <si>
    <t>Обращение с твердыми бытовыми (коммунальными) отходами</t>
  </si>
  <si>
    <t>6.7.3</t>
  </si>
  <si>
    <t>Рекультивация полигона в п. Красный</t>
  </si>
  <si>
    <t>Реконструкция ул. Калинина от ул. Зелёной до ул. Свердлова в г. Верхняя Пышма</t>
  </si>
  <si>
    <t>Ввод в эксплуатацию линейных сооружений газоснабжения в связи с развитием микрорайона «Петровский» в г. Верхняя Пышма</t>
  </si>
  <si>
    <t>6.5.3</t>
  </si>
  <si>
    <t>Развитие распределительных сетей для газоснабжения жилых домов и социальных объектов в населенных пунктах ГО</t>
  </si>
  <si>
    <t>Строительство распределительных газопроводов в с. Мостовское</t>
  </si>
  <si>
    <t>Строительство ул. Зеленой</t>
  </si>
  <si>
    <t>Реконструкция автомобильной дороги по ул. Свердлова от ул. Кривоусова до ул. Калинина в г. Верхняя Пышма</t>
  </si>
  <si>
    <t>Реконструкция ул. Лесной</t>
  </si>
  <si>
    <t>Строительство продолжения автомобильной дороги по ул. Александра Козицына</t>
  </si>
  <si>
    <t>Строительство ул. Мальцева</t>
  </si>
  <si>
    <t>Строительство ул. Горной (усл.) (ул. Волоскова)</t>
  </si>
  <si>
    <t>Строительство автомобильной дороги по ул. Зеленой от ул. Калинина до ул. Орджоникидзе в г. Верхняя Пышма</t>
  </si>
  <si>
    <t>Строительство и реконструкция автомобильных дорог микрорайона "Садовый-2"</t>
  </si>
  <si>
    <t>Строительство и реконструкция улично-дорожной сети ГО Верхняя Пышма со строительством трамвайной линии в границах ГО Верхняя Пышма</t>
  </si>
  <si>
    <t>9.1</t>
  </si>
  <si>
    <t>9.1.2</t>
  </si>
  <si>
    <t>9.4</t>
  </si>
  <si>
    <t>9.4.2</t>
  </si>
  <si>
    <t>9.4.3</t>
  </si>
  <si>
    <t>9.4.4</t>
  </si>
  <si>
    <t>9.4.5</t>
  </si>
  <si>
    <t>9.4.6</t>
  </si>
  <si>
    <t>Производство по переработке электронного лома</t>
  </si>
  <si>
    <t>Техническое перевооружение волочильного передела</t>
  </si>
  <si>
    <t>Техническое перевооружение плавильного передела</t>
  </si>
  <si>
    <t>Налажено производство по переработке отработанных автокатализаторов</t>
  </si>
  <si>
    <t>Продолжается техническое перевооружение волочильного передела</t>
  </si>
  <si>
    <t>Продолжается техническое перевооружение плавильного передела</t>
  </si>
  <si>
    <t>Продолжается техническое перевооружение аффинажного передела</t>
  </si>
  <si>
    <t>11</t>
  </si>
  <si>
    <t>11.1</t>
  </si>
  <si>
    <t>13</t>
  </si>
  <si>
    <t>13.2</t>
  </si>
  <si>
    <t>Продолжаются строительно-монтажные работы</t>
  </si>
  <si>
    <t>15.2</t>
  </si>
  <si>
    <t>19</t>
  </si>
  <si>
    <t>Реконструкция ул. Свердлова до
ул. Зеленой</t>
  </si>
  <si>
    <t>Реализация мероприятия перенесена на более поздние сроки</t>
  </si>
  <si>
    <t>Срок реализации мероприятия перенесен на 2018-2019 годы</t>
  </si>
  <si>
    <t>Проектирование и техническое перевооружение ЦТП № 6 по ул. Мамина-Сибиряка, 7а в г. Верхняя Пышма с увеличением нагрузки до 13,8 Гкал/ч</t>
  </si>
  <si>
    <t>Строительство сетей водоотведения к районам новой застройки в г. Верхняя Пышма: микрорайонам «Садовый-2», «Cеверный» (участок на улице Машиностроителей), «Северный-2». Замена водопроводных сетей к микрорайонам «Центральный», «Центр-Юг», микрорайону жилого комплекса в с. Балтым, микрорайону «Петровский», жилому дому по пр-кту Успенскому, 113б («Активстройсервис»), лабораторному корпусу технического университета УГМК по пр-кту Успенскому (бывшая ул. Ленина), гастрольному театру по пр-кту Успенскому</t>
  </si>
  <si>
    <t>Выполнена реконструкция объекта</t>
  </si>
  <si>
    <t>Мероприятие выполнено в 2016 году. Оплата произведена в 2017 году</t>
  </si>
  <si>
    <t>Выполнены мероприятия в части строительства и реконструкции</t>
  </si>
  <si>
    <t>Ведется предпроектная подготовка</t>
  </si>
  <si>
    <t>Выполняются проектные работы по ул. Тенистой от ул. Первомайской до границы земельного участка АО «ЮИТ Уралстрой»</t>
  </si>
  <si>
    <t>Проектирование и модернизация ЦТП № 4 по ул. Машиностроителей, 4а, ЦТП № 2 по пр-кту Успенскому, 111а в г. Верхняя Пышма</t>
  </si>
  <si>
    <t>Проведены дополнительные работы по введенным в 2015 году детским садам в соответствии с решением суда</t>
  </si>
  <si>
    <t xml:space="preserve">Предоставлены субсидии субъектам малого и среднего предпринимательств в городском округе Верхняя Пышма </t>
  </si>
  <si>
    <t>Построена сцена и благоустроена территория около сцены. В декабре 2017 года состоялся аукцион на проведение работ по благоустройству территории парка. Реализация перенесена на 2018 год в связи с погодными условиями</t>
  </si>
  <si>
    <t>Завершено строительство, устраняются замечания</t>
  </si>
  <si>
    <t>Проведено проектирование, ведется закупка материалов и оборудования. Реализация мероприятия продолжена в 2018 году</t>
  </si>
  <si>
    <t>Срок реализации мероприятия перенесен на 2018 год в связи с отзывом заявки на технологическое присоединение физкультурно-оздоровительного комплекса к сетям АО "Облкоммунэнерго"</t>
  </si>
  <si>
    <t>Ведется проектирование</t>
  </si>
  <si>
    <t>Внесены изменения в проектную документацию в части разделения ее на этапы строительства для поэтапного ввода объекта в эксплуатацию</t>
  </si>
  <si>
    <t>Отчет о выполнении в 2017 году мероприятий Комплексного плана развития городского округа Верхняя Пышма на 2013-2020 годы</t>
  </si>
  <si>
    <t>Срок реконструкции здания перенесен в связи со строительством нового здания Роспотребнадзора</t>
  </si>
  <si>
    <t>22.12.2017 года состоялось торжественное открытие первой очереди очистных сооружений</t>
  </si>
  <si>
    <t>Строится доильно-молочный блок и коровник № 8а, реконструируются коровники № 10 и 11</t>
  </si>
  <si>
    <t>Разработка ПСД перенесена на 2019 год</t>
  </si>
  <si>
    <t>07.07.2017 года заключен контракт на разработку ПСД, 05.02.2018 года получено положительное заключение государственной экспертизы</t>
  </si>
  <si>
    <t>Разработана ПСД, в 2018 году получено положительное заключение экспертизы достоверности сметной стоимости</t>
  </si>
  <si>
    <t>Разработана ПСД, проводится ее корректировка. Завершение работ запланировано до 31.07.2018 года</t>
  </si>
  <si>
    <t>Разработана ПСД, проведено общественное обсуждение, получено положительное заключение государственной экспертизы</t>
  </si>
  <si>
    <t>Разработана ПСД, получено положительное заключение государственной экспертизы</t>
  </si>
  <si>
    <t>10.07.2017 года заключен контракт на разработку ПСД. Проектная документация проходит государственную экспертизу</t>
  </si>
  <si>
    <t>Наименование мероприятия в соответствии с Комплексным планом развития городского округа Верхняя Пышма на 2013-2020 годы (далее – КПР)</t>
  </si>
  <si>
    <t>31.05.2016 года заключен контракт, строительство ведется согласно графику, срок окончания работ – 2019 год</t>
  </si>
  <si>
    <t>22.11.2016 года заключен контракт, строительство ведется согласно графику, срок окончания работ – 2019 год</t>
  </si>
  <si>
    <t>24.01.2018 года заключен контракт на разработку ПСД</t>
  </si>
  <si>
    <t>30.12.2017 года заключен контракт на проведение капитального ремонта</t>
  </si>
  <si>
    <t>Разработана ПСД, получено положительное заключение государственной экспертизы. Ведутся строительно-монтажные работы. Срок окончания строительства – 31.08.2018 года</t>
  </si>
  <si>
    <t>Построена мотоциклетная трасса: сделаны трамплины, контруклоны, дренажные каналы, отсыпана вся дистанция трассы, выполнены планировка зон безопасности и подсыпка финишным покрытием</t>
  </si>
  <si>
    <t>Заменены ветхие водопроводные сети полиэтиленовой трубой:
1) 150 м (ул. Калинина, д. 66 – ул. Калинина, д. 64);
2) 114 м (от теплопункта по ул. Уральских рабочих, д. 48а до ул. Машиностроителей)</t>
  </si>
  <si>
    <t xml:space="preserve">Построены канализационные сети полиэтиленовой трубой:
1) 205 м (для жилого дома № 1, строения 1.4-1.6 по пр-кту Успенскому, I этап, 1 очередь, микрорайон "Центральный");
2) 453,5 м (для жилых домов по ул. Орджоникидзе, д. 1, 3, 5) </t>
  </si>
  <si>
    <t>Выполнено техническое перевооружение ЦТП № 2 в связи с увеличением тепловой нагрузки. Повышены надежность и качество теплоснабжения объектов теплопотребления</t>
  </si>
  <si>
    <t>Разрабатывается ПСД. Завершение проектных работ запланировано на 4 квартал 2018 года</t>
  </si>
  <si>
    <t>01.07.2016 года заключен контракт. Выполнены этапы работ 1Б и 2. Работы приостановлены в связи с необходимостью вынесения коммуникационных сетей</t>
  </si>
  <si>
    <t>12.08.2017 года заключен контракт. Из-за погодных условий работы приостановлены. Строительно-монтажные работы возобновлены в мае 2018 года</t>
  </si>
  <si>
    <t>Введен 51 объект потребительского рынка, в том числе 38 объектов торговли, 11 объектов бытового обслуживания, 2 объекта общественного питания</t>
  </si>
  <si>
    <t>Объект введен в эксплуатацию. Изменилось наименование – "Здание общежития по ул. Орджоникидзе в г. Верхняя Пышма"</t>
  </si>
  <si>
    <t>Разработка проектно-сметной документации (далее – ПСД) на реконструкцию МАОУ «Средняя общеобразовательная школа № 22» в г. Верхняя Пышма, пр-кт Успенский, д. 49</t>
  </si>
  <si>
    <t>Реконструкция здания МАОУ «Средняя общеобразовательная школа № 22» в г. Верхняя Пышма, пр-кт Успенский, д. 49 (400 мест)</t>
  </si>
  <si>
    <t>Разработка ПСД на реконструкцию МАОУ «Средняя общеобразовательная школа № 24», п. Кедровое, ул. Школьников, д. 4</t>
  </si>
  <si>
    <t xml:space="preserve">Разработка ПСД на реконструкцию МАОУ «Средняя общеобразовательная школа № 2» в г. Верхняя Пышма, ул. Кривоусова, д. 48 </t>
  </si>
  <si>
    <t>Разработка ПСД на реконструкцию МАОУ «Средняя общеобразовательная школа № 4» г. Верхняя Пышма, ул. Калинина, д. 37б</t>
  </si>
  <si>
    <t>Ремонт помещения для библиотеки-клуба (п. Кедровое, ул. Классона, д. 1)</t>
  </si>
  <si>
    <t>Расширение канализационных очистных сооружений ГО Верхняя Пышма. Очистные сооружения хозяйственно-бытовых стоков производительностью 40 000 м³/сутки (1, 2-я очереди)</t>
  </si>
  <si>
    <t>Строительство 2КЛ-10 кВ, БКТП-1000 кВА и БКТП-1250 кВА, БКРП в г. Верхняя Пышма по ул. Огнеупорщиков</t>
  </si>
  <si>
    <t>ДГУ 400 кВт, на шасси (2 единицы)</t>
  </si>
  <si>
    <t>Реконструкция ВЛ-0,4 кВ от ТП-4 и ТП-16 по ул. Фрунзе п. Кедровое</t>
  </si>
  <si>
    <t>Проектирование и техническое перевооружение ЦТП № 7 с нагрузкой 14,6 Гкал/ч, строительство теплотрассы от ЦТП № 7 до границы участка перспективной застройки строительства здания администрации (г. Верхняя Пышма, пр-кт Успенский, д. 115) Ду 125 мм протяженностью 20 м</t>
  </si>
  <si>
    <t>Проектирование и техническое перевооружение с автоматизацией центрального теплового пункта № 11 "Горновский"</t>
  </si>
  <si>
    <t>Строительство жилого 9-этажного дома (2-я очередь, секции 1, 2) по ул. Сапожникова, д. 3, в том числе выполнение работ по разработке рабочей документации, осуществление строительного контроля (технический надзор) и авторский надзор</t>
  </si>
  <si>
    <t>Реконструкция пр-кта Успенского от ул. Петрова до путепровода с учетом полосы отвода для трамвая</t>
  </si>
  <si>
    <t>Строительство линейного объекта "участки ул. Машиностроителей, ул. Гороховая и ул. Зеленая (проектная) в границах района "Северный" г. Верхняя Пышма (включая проектные работы стадии "Р")"</t>
  </si>
  <si>
    <t>Строительство пешеходной улицы по пр-кту Успенскому между улицами Калинина и Сварщиков</t>
  </si>
  <si>
    <t xml:space="preserve">Проектирование и строительство здания администрации по адресу: Свердловская область, г. Верхняя Пышма, пр-кт Успенский, д. 115 </t>
  </si>
  <si>
    <t>Зарегистрировано право муниципальной собственности на комплекс зданий и земельный участок. Заключен договор на проектирование реконструкции здания под размещение начальной школы СОШ № 25. Получено отрицательное заключение государственной экспертизы. 24.11.2017 года заключен договор на повторное прохождение государственной экспертизы. 11.01.2018 года получено положительное заключение государственной экспертизы. Заключен договор на строительно-монтажные работы по реконструкции зданий со сроком выполнения 01.09.2018 года. Выполнены работы по демонтажу каркаса, земляные работы</t>
  </si>
  <si>
    <t>Разработана ПСД на реконструкцию здания и пристроя средней общеобразовательной школы (далее – СОШ) № 24. 27.12.2017 года контракт расторгнут на основании одностороннего отказа генерального проектировщика. Конкурс на разработку ПСД по реконструкции объекта состоялся в июне 2018 года</t>
  </si>
  <si>
    <t>Разработана и направлена на государственную экспертизу ПСД на реконструкцию здания столовой, расположенной по адресу п. Кедровое, ул. Классона, д. 1</t>
  </si>
  <si>
    <t>11.05.2018 года заключен контракт со сроком исполнения 15.12.2020 года</t>
  </si>
  <si>
    <t>Построены водопроводные сети полиэтиленовой трубой:
1) 616 м (для жилого дома № 1, строения 1.4-1.6 по пр-кту Успенскому, I этап, 1 очередь, микрорайон "Центральный");
2) 561 м (для жилых домов ул. Орджоникидзе, д. 1, 3, 5);
3) 189 м (к жилому дому по пр-кту Успенскому, д. 113б («Активстройсервис»)</t>
  </si>
  <si>
    <t>Проведены проектно-изыскательские работы и конкурсные процедуры на поставку оборудования, материалов и выполнение строительно-монтажных работ</t>
  </si>
  <si>
    <t xml:space="preserve">Объект не завершен в связи со сложностями, возникшими при согласовании прохождения кабельной трассы по территории ООО "Уральские локомотивы" </t>
  </si>
  <si>
    <t>Строительство новых тепловых сетей в зоне теплоснабжения от котельной АО "Уралэлектромедь" в районе "Центр-1", 2Ду=300 протяженностью 0,5 км</t>
  </si>
  <si>
    <t>Разработана проектная документация, получены положительные заключения государственной экспертизы и экспертизы сметной стоимости</t>
  </si>
  <si>
    <t>12.08.2017 года заключен контракт. Выкуплены земельные участки для реконструкции автомобильной дороги. Из-за погодных условий работы приостановлены. Строительно-монтажные работы возобновлены в мае 2018 года</t>
  </si>
  <si>
    <t>Ведутся монтаж технологического оборудования, инженерно-технических коммуникаций, чистовые работы</t>
  </si>
  <si>
    <t>Разработана ПСД на капитальный ремонт входной группы жилых корпусов, спортивной площадки, летней веранды; разработан эскизный проект реконструкции территории лагеря и здания клуба</t>
  </si>
  <si>
    <t>Разработана проектная документация, получены положительные заключения государственной экспертизы на проектную документацию и результаты инженерных изысканий для подготовки проектной документации и заключение о достоверности сметной стоимости объекта капитального строительства. 28.11.2017 года заключен государственный контракт на разработку рабочей документации и выполнение строительно-монтажных работ (их окончание и ввод объекта в эксплуатацию – 20.12.2019 года)</t>
  </si>
  <si>
    <t>Заключен договор на технологическое присоединение к сети газораспределения, выполнена проектная документация наружных сетей газоснабжения, получено положительное заключение экспертизы проектной документации. Разрабатывается рабочий проект</t>
  </si>
  <si>
    <t>Построены сети уличного освещения:
1) 5,26 км по улицам Юбилейной, Кривоусова, Уральских рабочих, Орджоникидзе в г. Верхняя Пышма;
2) 1,0 км по ул. Октябрьской в г. Верхняя Пышма и 2,1 км в п. Залесье;
3) 4,97 км в п. Красный Адуй</t>
  </si>
  <si>
    <t>Работы по строительству объекта выполнены. Приемка объекта состоится в 3 квартале 2018 года после получения акта технической готовности переустройства газопровода</t>
  </si>
  <si>
    <r>
      <t>Продолжается строительство жилых домов в новых микрорайонах. В микрорайоне «Северный» (жилой комплекс «Рифей») введены в эксплуатацию 2 жилых дома (9 645 кв. м). В жилом комплексе «Балтым Парк» в с. Балтым введены в эксплуатацию 4 жилых дома (9 946 кв. м). В микрорайоне «Центр-Юг» введены 1 и 2 секции 1-ой очереди жилого дома по ул. Орджоникидзе, д. 1 (11 623 кв. м). Ведется строительство жилого дома по ул. Орджоникидзе, д. 1: 1 очереди (3 и 4 секции с трансформаторной подстанцией)</t>
    </r>
    <r>
      <rPr>
        <sz val="10"/>
        <rFont val="Times New Roman"/>
        <family val="1"/>
      </rPr>
      <t>, 2 очереди (1 и 2 секции)</t>
    </r>
    <r>
      <rPr>
        <sz val="10"/>
        <rFont val="Times New Roman"/>
        <family val="1"/>
      </rPr>
      <t>, строительство теплотрассы от ТК4 и ТК10</t>
    </r>
    <r>
      <rPr>
        <sz val="10"/>
        <rFont val="Times New Roman"/>
        <family val="1"/>
      </rPr>
      <t>, вынос тепловой сети к жилому дому в связи со сносом домов по ул. Красноармейская, 12а и 16а</t>
    </r>
    <r>
      <rPr>
        <sz val="10"/>
        <rFont val="Times New Roman"/>
        <family val="1"/>
      </rPr>
      <t>. Выполнен каркас дома в микрорайоне «Петровский»: устройство монолитных работ ниже 0.00</t>
    </r>
    <r>
      <rPr>
        <sz val="10"/>
        <rFont val="Times New Roman"/>
        <family val="1"/>
      </rPr>
      <t>, выше отметки 0.00</t>
    </r>
    <r>
      <rPr>
        <sz val="10"/>
        <rFont val="Times New Roman"/>
        <family val="1"/>
      </rPr>
      <t>, наружные стены из твин-блока</t>
    </r>
    <r>
      <rPr>
        <sz val="10"/>
        <rFont val="Times New Roman"/>
        <family val="1"/>
      </rPr>
      <t>, ограждающие конструкции (окна)</t>
    </r>
    <r>
      <rPr>
        <sz val="10"/>
        <rFont val="Times New Roman"/>
        <family val="1"/>
      </rPr>
      <t>, монтаж лифтов</t>
    </r>
    <r>
      <rPr>
        <sz val="10"/>
        <rFont val="Times New Roman"/>
        <family val="1"/>
      </rPr>
      <t>, ведется прокладка инженерных сетей. Продолжается застройка 1 этапа 1 очереди строительства жилых секций 1.7 - 1.13 и 1.4 - 1.6 жилого дома № 1 (строительный) микрорайона «Центральный»</t>
    </r>
  </si>
  <si>
    <t xml:space="preserve">Срок реализации мероприятия перенесен на 4 квартал 2018 года </t>
  </si>
  <si>
    <t>Объект построен в 2017 году</t>
  </si>
  <si>
    <t>Срок реализации мероприятия перенесен на 4 квартал 2018 года</t>
  </si>
  <si>
    <t xml:space="preserve">Срок реализации мероприятия перенесен на 2-е полугодие 2018 года </t>
  </si>
  <si>
    <t>Срок реализации мероприятия перенесен на 2-е полугодие 2018 года</t>
  </si>
  <si>
    <t>Тепловые сети построены в 2017 году</t>
  </si>
  <si>
    <t>За счет внебюджетных средств ведутся строительно-монтажные работы. Получено положительное заключение государственной экспертизы проектной документации. Планируемый срок завершения работ – 2 квартал 2018 года</t>
  </si>
  <si>
    <t>Департаментом государственного жилищного и строительного надзора Свердловской области завершена проверка объекта строительства. Получено разрешение на ввод в эксплуатацию</t>
  </si>
  <si>
    <t>Разработана ПСД, проводится ее корректировка. Завершение работ запланировано до 30.06.2018 года</t>
  </si>
  <si>
    <t>Разработана  ПСД, проводится ее корректировка. Завершение работ запланировано до 30.06.2018 года</t>
  </si>
  <si>
    <t>Ведутся проектные работы. Завершение работ запланировано до 29.10.2018 года</t>
  </si>
  <si>
    <t>12.08.2017 года заключен контракт. Из-за погодных условий работы приостановлены. Строительно-монтажные работы возобновлены в мае 2018 года. Корректируется проектная документация оставшегося участка дороги. Завершение работ запланировано до 31.07.2018 года</t>
  </si>
  <si>
    <t>Разработана ПСД, получено отрицательное заключение государственной экспертизы, проводится ее корректировка. Завершение работ запланировано до 30.06.2018 года</t>
  </si>
  <si>
    <t>Выполняются проектные работы. Завершение работ запланировано до 31.07.2018 года</t>
  </si>
  <si>
    <t>Разработана проектная документация. Получены положительные заключения:
1) государственной экспертизы проектной документации и результатов инженерных изысканий, выполненных для подготовки проектной документации;
2) достоверности сметной стоимости объекта капитального строительства;
3) эффективности инвестиционного проекта</t>
  </si>
  <si>
    <t>ИТОГО по КПР</t>
  </si>
  <si>
    <t>Проведено проектирование и согласование проекта. Сроки реализации мероприятия изменены в связи с внесением изменений в договоры технологического присоединения с застройщиком указанного района. Строительство запланировано в 4 квартале 2018 года</t>
  </si>
  <si>
    <t>Ведутся проектные работы. Завершение работ запланировано во 2-м полугодии 2018 года</t>
  </si>
  <si>
    <t>Работы будут завершены во 2-м полугодии 2018 года</t>
  </si>
  <si>
    <t>утверж-денные назна-чения</t>
  </si>
  <si>
    <t>Приложение к Решению Думы городского округа
Верхняя Пышма от 28 июня 2018 года № 75/2</t>
  </si>
  <si>
    <t>Срок выпол-нения меро-прия-тия</t>
  </si>
  <si>
    <t>% испол-нения</t>
  </si>
  <si>
    <t>Построены:
1) 1,86 км подземных сетей водоотведения в г. Верхняя Пышма по улицам Дзержинского, Горького, Фабричной, Декабристов;
2) 0,14 км сетей водоснабжения по улицам Красных Партизан – Горняков в г. Верхняя Пышма</t>
  </si>
  <si>
    <t>Реконструкция ул. 40 лет Октября от ул. Уральских рабочих до ул. Октябрьской</t>
  </si>
  <si>
    <t>Разработана ПСД, проводится ее корректировка. Заверше-ние работ запланировано во 2-м полугодии 2018 года</t>
  </si>
  <si>
    <t>Ведется работа по выкупу земельных участков и объектов недвижимости, попадающих в зону строительства объекта. Конкурсные процедуры на осуществление строительно-монтажных работ проведены Департаментом государствен-ных закупок Свердловской области в апреле 2018 года</t>
  </si>
  <si>
    <t>В связи с изменением объемов выполняемых работ внесены изменения в техническое задание. 27.04.2018 года проведен электронный аукцион, по результатам которого 16.05.2018 года заключен контракт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</si>
</sst>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\ _р_._-;\-* #,##0\ _р_._-;_-* &quot;-&quot;\ _р_._-;_-@_-"/>
    <numFmt numFmtId="167" formatCode="_-* #,##0.00\ _р_._-;\-* #,##0.00\ _р_._-;_-* &quot;-&quot;??\ _р_._-;_-@_-"/>
    <numFmt numFmtId="168" formatCode="0.0"/>
    <numFmt numFmtId="169" formatCode="#,##0.0"/>
  </numFmts>
  <fonts count="24">
    <font>
      <sz val="10"/>
      <name val="Arial"/>
      <family val="2"/>
    </font>
    <font>
      <sz val="12"/>
      <name val="Times New Roman"/>
      <family val="1"/>
    </font>
    <font>
      <sz val="10"/>
      <name val="Arial CYR"/>
      <family val="2"/>
    </font>
    <font>
      <sz val="10"/>
      <name val="Arial Cyr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3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50">
    <xf numFmtId="0" fontId="0" fillId="0" borderId="0" xfId="0"/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/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Alignment="1">
      <alignment horizontal="justify" vertical="center"/>
    </xf>
    <xf numFmtId="0" fontId="14" fillId="0" borderId="0" xfId="0" applyFont="1" applyFill="1" applyAlignment="1">
      <alignment horizontal="right"/>
    </xf>
    <xf numFmtId="0" fontId="15" fillId="0" borderId="0" xfId="0" applyFont="1" applyFill="1"/>
    <xf numFmtId="0" fontId="16" fillId="0" borderId="0" xfId="0" applyFont="1" applyFill="1"/>
    <xf numFmtId="0" fontId="17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5" fillId="0" borderId="2" xfId="22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22" applyFont="1" applyFill="1" applyBorder="1" applyAlignment="1">
      <alignment horizontal="center" vertical="center" wrapText="1"/>
      <protection/>
    </xf>
    <xf numFmtId="169" fontId="5" fillId="0" borderId="6" xfId="0" applyNumberFormat="1" applyFont="1" applyFill="1" applyBorder="1" applyAlignment="1">
      <alignment horizontal="center" vertical="center"/>
    </xf>
    <xf numFmtId="169" fontId="5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169" fontId="6" fillId="0" borderId="6" xfId="0" applyNumberFormat="1" applyFont="1" applyFill="1" applyBorder="1" applyAlignment="1">
      <alignment horizontal="center" vertical="center"/>
    </xf>
    <xf numFmtId="168" fontId="6" fillId="0" borderId="6" xfId="22" applyNumberFormat="1" applyFont="1" applyFill="1" applyBorder="1" applyAlignment="1">
      <alignment horizontal="center" vertical="center" wrapText="1"/>
      <protection/>
    </xf>
    <xf numFmtId="49" fontId="5" fillId="0" borderId="6" xfId="0" applyNumberFormat="1" applyFont="1" applyFill="1" applyBorder="1" applyAlignment="1">
      <alignment horizontal="center" vertical="center"/>
    </xf>
    <xf numFmtId="169" fontId="6" fillId="0" borderId="6" xfId="0" applyNumberFormat="1" applyFont="1" applyFill="1" applyBorder="1" applyAlignment="1">
      <alignment horizontal="center" vertical="center" wrapText="1"/>
    </xf>
    <xf numFmtId="169" fontId="18" fillId="0" borderId="6" xfId="32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169" fontId="5" fillId="0" borderId="6" xfId="29" applyNumberFormat="1" applyFont="1" applyFill="1" applyBorder="1" applyAlignment="1">
      <alignment horizontal="center" vertical="center" wrapText="1"/>
    </xf>
    <xf numFmtId="169" fontId="5" fillId="0" borderId="6" xfId="22" applyNumberFormat="1" applyFont="1" applyFill="1" applyBorder="1" applyAlignment="1">
      <alignment horizontal="center" vertical="center" wrapText="1"/>
      <protection/>
    </xf>
    <xf numFmtId="169" fontId="6" fillId="0" borderId="6" xfId="29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169" fontId="5" fillId="0" borderId="6" xfId="26" applyNumberFormat="1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169" fontId="19" fillId="0" borderId="6" xfId="0" applyNumberFormat="1" applyFont="1" applyFill="1" applyBorder="1" applyAlignment="1">
      <alignment horizontal="center" vertical="center"/>
    </xf>
    <xf numFmtId="169" fontId="19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49" fontId="6" fillId="0" borderId="5" xfId="0" applyNumberFormat="1" applyFont="1" applyFill="1" applyBorder="1" applyAlignment="1">
      <alignment horizontal="center" vertical="center" wrapText="1"/>
    </xf>
    <xf numFmtId="169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169" fontId="6" fillId="0" borderId="5" xfId="25" applyNumberFormat="1" applyFont="1" applyFill="1" applyBorder="1" applyAlignment="1">
      <alignment horizontal="center" vertical="center" wrapText="1"/>
      <protection/>
    </xf>
    <xf numFmtId="169" fontId="5" fillId="0" borderId="2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3" fontId="5" fillId="0" borderId="5" xfId="0" applyNumberFormat="1" applyFont="1" applyFill="1" applyBorder="1" applyAlignment="1">
      <alignment horizontal="center" vertical="center"/>
    </xf>
    <xf numFmtId="169" fontId="6" fillId="0" borderId="5" xfId="25" applyNumberFormat="1" applyFont="1" applyFill="1" applyBorder="1" applyAlignment="1">
      <alignment horizontal="center" vertical="center"/>
      <protection/>
    </xf>
    <xf numFmtId="169" fontId="5" fillId="0" borderId="5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3" fontId="5" fillId="0" borderId="5" xfId="0" applyNumberFormat="1" applyFont="1" applyFill="1" applyBorder="1" applyAlignment="1">
      <alignment horizontal="center" vertical="center" wrapText="1"/>
    </xf>
    <xf numFmtId="169" fontId="0" fillId="0" borderId="0" xfId="0" applyNumberFormat="1" applyFont="1" applyFill="1"/>
    <xf numFmtId="169" fontId="6" fillId="0" borderId="6" xfId="0" applyNumberFormat="1" applyFont="1" applyFill="1" applyBorder="1" applyAlignment="1">
      <alignment horizontal="right" vertical="center"/>
    </xf>
    <xf numFmtId="169" fontId="5" fillId="0" borderId="6" xfId="0" applyNumberFormat="1" applyFont="1" applyFill="1" applyBorder="1" applyAlignment="1">
      <alignment horizontal="right" vertical="center"/>
    </xf>
    <xf numFmtId="169" fontId="5" fillId="0" borderId="6" xfId="0" applyNumberFormat="1" applyFont="1" applyFill="1" applyBorder="1" applyAlignment="1">
      <alignment horizontal="right" vertical="center" wrapText="1"/>
    </xf>
    <xf numFmtId="168" fontId="6" fillId="0" borderId="6" xfId="22" applyNumberFormat="1" applyFont="1" applyFill="1" applyBorder="1" applyAlignment="1">
      <alignment horizontal="right" vertical="center" wrapText="1"/>
      <protection/>
    </xf>
    <xf numFmtId="169" fontId="5" fillId="0" borderId="6" xfId="22" applyNumberFormat="1" applyFont="1" applyFill="1" applyBorder="1" applyAlignment="1">
      <alignment horizontal="right" vertical="center"/>
      <protection/>
    </xf>
    <xf numFmtId="169" fontId="5" fillId="0" borderId="6" xfId="0" applyNumberFormat="1" applyFont="1" applyFill="1" applyBorder="1" applyAlignment="1">
      <alignment vertical="center"/>
    </xf>
    <xf numFmtId="169" fontId="5" fillId="0" borderId="6" xfId="22" applyNumberFormat="1" applyFont="1" applyFill="1" applyBorder="1" applyAlignment="1">
      <alignment vertical="center"/>
      <protection/>
    </xf>
    <xf numFmtId="169" fontId="6" fillId="0" borderId="6" xfId="0" applyNumberFormat="1" applyFont="1" applyFill="1" applyBorder="1" applyAlignment="1">
      <alignment vertical="center"/>
    </xf>
    <xf numFmtId="169" fontId="6" fillId="0" borderId="6" xfId="0" applyNumberFormat="1" applyFont="1" applyFill="1" applyBorder="1" applyAlignment="1">
      <alignment horizontal="right" vertical="center" wrapText="1"/>
    </xf>
    <xf numFmtId="169" fontId="5" fillId="0" borderId="6" xfId="29" applyNumberFormat="1" applyFont="1" applyFill="1" applyBorder="1" applyAlignment="1">
      <alignment horizontal="right" vertical="center"/>
    </xf>
    <xf numFmtId="169" fontId="6" fillId="0" borderId="6" xfId="29" applyNumberFormat="1" applyFont="1" applyFill="1" applyBorder="1" applyAlignment="1">
      <alignment horizontal="right" vertical="center"/>
    </xf>
    <xf numFmtId="169" fontId="5" fillId="0" borderId="6" xfId="26" applyNumberFormat="1" applyFont="1" applyFill="1" applyBorder="1" applyAlignment="1">
      <alignment horizontal="right" vertical="center"/>
    </xf>
    <xf numFmtId="169" fontId="6" fillId="0" borderId="6" xfId="29" applyNumberFormat="1" applyFont="1" applyFill="1" applyBorder="1" applyAlignment="1">
      <alignment vertical="center"/>
    </xf>
    <xf numFmtId="169" fontId="5" fillId="0" borderId="6" xfId="29" applyNumberFormat="1" applyFont="1" applyFill="1" applyBorder="1" applyAlignment="1">
      <alignment horizontal="right" vertical="center" wrapText="1"/>
    </xf>
    <xf numFmtId="169" fontId="5" fillId="0" borderId="6" xfId="22" applyNumberFormat="1" applyFont="1" applyFill="1" applyBorder="1" applyAlignment="1">
      <alignment horizontal="right" vertical="center" wrapText="1"/>
      <protection/>
    </xf>
    <xf numFmtId="169" fontId="6" fillId="0" borderId="6" xfId="29" applyNumberFormat="1" applyFont="1" applyFill="1" applyBorder="1" applyAlignment="1">
      <alignment horizontal="right" vertical="center" wrapText="1"/>
    </xf>
    <xf numFmtId="169" fontId="18" fillId="0" borderId="6" xfId="33" applyNumberFormat="1" applyFont="1" applyFill="1" applyBorder="1" applyAlignment="1">
      <alignment horizontal="right" vertical="center" wrapText="1"/>
    </xf>
    <xf numFmtId="169" fontId="5" fillId="0" borderId="3" xfId="0" applyNumberFormat="1" applyFont="1" applyFill="1" applyBorder="1" applyAlignment="1">
      <alignment horizontal="right" vertical="center"/>
    </xf>
    <xf numFmtId="169" fontId="5" fillId="0" borderId="3" xfId="0" applyNumberFormat="1" applyFont="1" applyFill="1" applyBorder="1" applyAlignment="1">
      <alignment horizontal="right" vertical="center" wrapText="1"/>
    </xf>
    <xf numFmtId="49" fontId="5" fillId="0" borderId="6" xfId="0" applyNumberFormat="1" applyFont="1" applyFill="1" applyBorder="1" applyAlignment="1">
      <alignment horizontal="left" vertical="top" wrapText="1"/>
    </xf>
    <xf numFmtId="169" fontId="6" fillId="0" borderId="6" xfId="0" applyNumberFormat="1" applyFont="1" applyFill="1" applyBorder="1" applyAlignment="1">
      <alignment horizontal="left" vertical="top" wrapText="1"/>
    </xf>
    <xf numFmtId="169" fontId="5" fillId="0" borderId="6" xfId="0" applyNumberFormat="1" applyFont="1" applyFill="1" applyBorder="1" applyAlignment="1">
      <alignment horizontal="left" vertical="top" wrapText="1"/>
    </xf>
    <xf numFmtId="169" fontId="6" fillId="0" borderId="6" xfId="29" applyNumberFormat="1" applyFont="1" applyFill="1" applyBorder="1" applyAlignment="1">
      <alignment horizontal="left" vertical="top" wrapText="1"/>
    </xf>
    <xf numFmtId="169" fontId="6" fillId="0" borderId="6" xfId="26" applyNumberFormat="1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169" fontId="19" fillId="0" borderId="6" xfId="0" applyNumberFormat="1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169" fontId="5" fillId="0" borderId="7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top" wrapText="1"/>
    </xf>
    <xf numFmtId="49" fontId="6" fillId="0" borderId="8" xfId="0" applyNumberFormat="1" applyFont="1" applyFill="1" applyBorder="1" applyAlignment="1">
      <alignment horizontal="center" vertical="center" wrapText="1"/>
    </xf>
    <xf numFmtId="169" fontId="5" fillId="0" borderId="8" xfId="0" applyNumberFormat="1" applyFont="1" applyFill="1" applyBorder="1" applyAlignment="1">
      <alignment horizontal="center" vertical="center"/>
    </xf>
    <xf numFmtId="169" fontId="5" fillId="0" borderId="8" xfId="0" applyNumberFormat="1" applyFont="1" applyFill="1" applyBorder="1" applyAlignment="1">
      <alignment horizontal="center" vertical="center" wrapText="1"/>
    </xf>
    <xf numFmtId="169" fontId="6" fillId="0" borderId="9" xfId="0" applyNumberFormat="1" applyFont="1" applyFill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left" vertical="top" wrapText="1"/>
    </xf>
    <xf numFmtId="169" fontId="6" fillId="0" borderId="1" xfId="0" applyNumberFormat="1" applyFont="1" applyFill="1" applyBorder="1" applyAlignment="1">
      <alignment horizontal="right" vertical="center"/>
    </xf>
    <xf numFmtId="169" fontId="6" fillId="0" borderId="1" xfId="0" applyNumberFormat="1" applyFont="1" applyFill="1" applyBorder="1" applyAlignment="1">
      <alignment horizontal="right" vertical="center" wrapText="1"/>
    </xf>
    <xf numFmtId="169" fontId="6" fillId="0" borderId="1" xfId="29" applyNumberFormat="1" applyFont="1" applyFill="1" applyBorder="1" applyAlignment="1">
      <alignment horizontal="right" vertical="center" wrapText="1"/>
    </xf>
    <xf numFmtId="169" fontId="6" fillId="0" borderId="5" xfId="0" applyNumberFormat="1" applyFont="1" applyFill="1" applyBorder="1" applyAlignment="1">
      <alignment horizontal="center" vertical="center" wrapText="1"/>
    </xf>
    <xf numFmtId="169" fontId="5" fillId="0" borderId="3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69" fontId="5" fillId="0" borderId="2" xfId="22" applyNumberFormat="1" applyFont="1" applyFill="1" applyBorder="1" applyAlignment="1">
      <alignment horizontal="center" vertical="center" wrapText="1"/>
      <protection/>
    </xf>
    <xf numFmtId="169" fontId="5" fillId="0" borderId="3" xfId="22" applyNumberFormat="1" applyFont="1" applyFill="1" applyBorder="1" applyAlignment="1">
      <alignment horizontal="center" vertical="center" wrapText="1"/>
      <protection/>
    </xf>
    <xf numFmtId="169" fontId="5" fillId="0" borderId="4" xfId="22" applyNumberFormat="1" applyFont="1" applyFill="1" applyBorder="1" applyAlignment="1">
      <alignment horizontal="center" vertical="center" wrapText="1"/>
      <protection/>
    </xf>
    <xf numFmtId="0" fontId="5" fillId="0" borderId="7" xfId="22" applyFont="1" applyFill="1" applyBorder="1" applyAlignment="1">
      <alignment horizontal="center" vertical="center" wrapText="1"/>
      <protection/>
    </xf>
    <xf numFmtId="0" fontId="5" fillId="0" borderId="8" xfId="22" applyFont="1" applyFill="1" applyBorder="1" applyAlignment="1">
      <alignment horizontal="center" vertical="center" wrapText="1"/>
      <protection/>
    </xf>
    <xf numFmtId="0" fontId="5" fillId="0" borderId="10" xfId="22" applyFont="1" applyFill="1" applyBorder="1" applyAlignment="1">
      <alignment horizontal="center" vertical="center" wrapText="1"/>
      <protection/>
    </xf>
    <xf numFmtId="49" fontId="5" fillId="0" borderId="7" xfId="22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22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22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top" wrapText="1"/>
    </xf>
    <xf numFmtId="11" fontId="6" fillId="0" borderId="11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22" applyFont="1" applyFill="1" applyBorder="1" applyAlignment="1">
      <alignment horizontal="left" vertical="top" wrapText="1"/>
      <protection/>
    </xf>
    <xf numFmtId="0" fontId="6" fillId="0" borderId="11" xfId="22" applyFont="1" applyFill="1" applyBorder="1" applyAlignment="1">
      <alignment horizontal="left" vertical="top" wrapText="1"/>
      <protection/>
    </xf>
    <xf numFmtId="0" fontId="20" fillId="0" borderId="11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vertical="top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Денежный 2" xfId="21"/>
    <cellStyle name="Обычный 2" xfId="22"/>
    <cellStyle name="Обычный 3" xfId="23"/>
    <cellStyle name="Обычный 4" xfId="24"/>
    <cellStyle name="Обычный 5" xfId="25"/>
    <cellStyle name="Процентный" xfId="26"/>
    <cellStyle name="Процентный 2" xfId="27"/>
    <cellStyle name="Процентный 3" xfId="28"/>
    <cellStyle name="Процентный 4" xfId="29"/>
    <cellStyle name="Тысячи [0]_Выхода" xfId="30"/>
    <cellStyle name="Тысячи_Выхода" xfId="31"/>
    <cellStyle name="Финансовый" xfId="32"/>
    <cellStyle name="Финансовый 2" xfId="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\_write_\Budjet\Y%202000\&#1041;&#1102;&#1076;&#1078;&#1077;&#1090;%20&#1085;&#1072;%202000%20&#1075;&#1086;&#1076;%20&#1092;&#1086;&#1088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кропоказатели"/>
      <sheetName val="Расчет прибыли"/>
      <sheetName val="ФП по кварталам"/>
      <sheetName val="Бюджет по кварталам"/>
      <sheetName val="Фиксированные показатели"/>
      <sheetName val="Остатки продукции"/>
      <sheetName val="Общий план доходов"/>
      <sheetName val="Расчет доходов"/>
      <sheetName val="ФП Доходы"/>
      <sheetName val="Прочая реализация"/>
      <sheetName val="Расчет средних цен"/>
      <sheetName val="67-ТП Al"/>
      <sheetName val="67-ТП Качество Al"/>
      <sheetName val="67-ТП Si СУАЛ"/>
      <sheetName val="67-ТП прочие СУАЛ"/>
      <sheetName val="16-ТП 01 02"/>
      <sheetName val="16-ТП 03 04"/>
      <sheetName val="01 УАЗ"/>
      <sheetName val="01 ИркАЗ"/>
      <sheetName val="ФП 01"/>
      <sheetName val="02"/>
      <sheetName val="03 УАЗ"/>
      <sheetName val="03 ИркАЗ"/>
      <sheetName val="ФП 03 04"/>
      <sheetName val="04 СУАЛ"/>
      <sheetName val="05 ФЗП"/>
      <sheetName val="Транспорт"/>
      <sheetName val="Таможня"/>
      <sheetName val="ФП 10"/>
      <sheetName val="Накладные и прочие"/>
      <sheetName val="НДС"/>
      <sheetName val="Распределение"/>
      <sheetName val="Свод по налогам"/>
      <sheetName val="Налоги от реализации и с ФОТ"/>
      <sheetName val="Выбросы , налог на землю  "/>
      <sheetName val="Налог на прибыль, имущество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Бюджет ОАО "СУАЛ" на 2000 год</v>
          </cell>
        </row>
        <row r="2">
          <cell r="A2" t="str">
            <v>ID</v>
          </cell>
          <cell r="C2" t="str">
            <v>Статья затрат</v>
          </cell>
        </row>
        <row r="4">
          <cell r="A4" t="str">
            <v>в тыс. рублей</v>
          </cell>
        </row>
        <row r="5">
          <cell r="A5" t="str">
            <v>Филиал "УАЗ-СУАЛ"</v>
          </cell>
        </row>
        <row r="6">
          <cell r="A6" t="str">
            <v>02</v>
          </cell>
        </row>
        <row r="7">
          <cell r="A7" t="str">
            <v>03</v>
          </cell>
        </row>
        <row r="8">
          <cell r="A8" t="str">
            <v>04</v>
          </cell>
        </row>
        <row r="9">
          <cell r="A9" t="str">
            <v>05</v>
          </cell>
        </row>
        <row r="10">
          <cell r="A10" t="str">
            <v>06</v>
          </cell>
        </row>
        <row r="11">
          <cell r="A11" t="str">
            <v>07</v>
          </cell>
        </row>
        <row r="12">
          <cell r="A12" t="str">
            <v>08</v>
          </cell>
        </row>
        <row r="13">
          <cell r="A13" t="str">
            <v>09</v>
          </cell>
        </row>
        <row r="14">
          <cell r="A14" t="str">
            <v>10</v>
          </cell>
        </row>
        <row r="15">
          <cell r="A15" t="str">
            <v>11</v>
          </cell>
        </row>
        <row r="16">
          <cell r="A16" t="str">
            <v>Филиал "ИркАЗ-СУАЛ"</v>
          </cell>
        </row>
        <row r="17">
          <cell r="A17" t="str">
            <v>02</v>
          </cell>
        </row>
        <row r="18">
          <cell r="A18" t="str">
            <v>03</v>
          </cell>
        </row>
        <row r="19">
          <cell r="A19" t="str">
            <v>04</v>
          </cell>
        </row>
        <row r="20">
          <cell r="A20" t="str">
            <v>05</v>
          </cell>
        </row>
        <row r="21">
          <cell r="A21" t="str">
            <v>06</v>
          </cell>
        </row>
        <row r="22">
          <cell r="A22" t="str">
            <v>07</v>
          </cell>
        </row>
        <row r="23">
          <cell r="A23" t="str">
            <v>08</v>
          </cell>
        </row>
        <row r="24">
          <cell r="A24" t="str">
            <v>09</v>
          </cell>
        </row>
        <row r="25">
          <cell r="A25" t="str">
            <v>10</v>
          </cell>
        </row>
        <row r="26">
          <cell r="A26" t="str">
            <v>11</v>
          </cell>
        </row>
        <row r="27">
          <cell r="A27" t="str">
            <v>Московское представительство</v>
          </cell>
        </row>
        <row r="28">
          <cell r="A28" t="str">
            <v>05</v>
          </cell>
        </row>
        <row r="29">
          <cell r="A29" t="str">
            <v>06</v>
          </cell>
        </row>
        <row r="30">
          <cell r="A30" t="str">
            <v>08</v>
          </cell>
        </row>
        <row r="31">
          <cell r="A31" t="str">
            <v>11</v>
          </cell>
        </row>
        <row r="32">
          <cell r="A32" t="str">
            <v>Централизованные расходы</v>
          </cell>
        </row>
        <row r="33">
          <cell r="A33" t="str">
            <v>01</v>
          </cell>
        </row>
        <row r="34">
          <cell r="A34" t="str">
            <v>02</v>
          </cell>
        </row>
        <row r="35">
          <cell r="A35" t="str">
            <v>03</v>
          </cell>
        </row>
        <row r="36">
          <cell r="A36" t="str">
            <v>04</v>
          </cell>
        </row>
        <row r="37">
          <cell r="A37" t="str">
            <v>07</v>
          </cell>
        </row>
        <row r="38">
          <cell r="A38" t="str">
            <v>08</v>
          </cell>
        </row>
        <row r="39">
          <cell r="A39" t="str">
            <v>09</v>
          </cell>
        </row>
        <row r="40">
          <cell r="A40" t="str">
            <v>10</v>
          </cell>
        </row>
        <row r="41">
          <cell r="A41" t="str">
            <v>11</v>
          </cell>
        </row>
        <row r="42">
          <cell r="A42" t="str">
            <v>13</v>
          </cell>
        </row>
        <row r="43">
          <cell r="C43" t="str">
            <v>УАЗ</v>
          </cell>
        </row>
        <row r="44">
          <cell r="C44" t="str">
            <v>ИркАЗ</v>
          </cell>
        </row>
        <row r="45">
          <cell r="C45" t="str">
            <v>МП</v>
          </cell>
        </row>
        <row r="46">
          <cell r="A46" t="str">
            <v>14</v>
          </cell>
        </row>
        <row r="47">
          <cell r="A47" t="str">
            <v>СУАЛ</v>
          </cell>
        </row>
        <row r="48">
          <cell r="A48" t="str">
            <v>Всего поступлений</v>
          </cell>
        </row>
        <row r="50">
          <cell r="C50" t="str">
            <v>Экспорт</v>
          </cell>
        </row>
        <row r="51">
          <cell r="C51" t="str">
            <v>Внутренний рынок (основная)</v>
          </cell>
        </row>
        <row r="52">
          <cell r="C52" t="str">
            <v>Перепродажа</v>
          </cell>
        </row>
        <row r="53">
          <cell r="C53" t="str">
            <v>Прочая реализация Филиалов</v>
          </cell>
        </row>
        <row r="57">
          <cell r="A57" t="str">
            <v>Расходы</v>
          </cell>
        </row>
        <row r="58">
          <cell r="A58" t="str">
            <v>01</v>
          </cell>
        </row>
        <row r="59">
          <cell r="A59" t="str">
            <v>02</v>
          </cell>
        </row>
        <row r="60">
          <cell r="A60" t="str">
            <v>03</v>
          </cell>
        </row>
        <row r="61">
          <cell r="A61" t="str">
            <v>04</v>
          </cell>
        </row>
        <row r="62">
          <cell r="A62" t="str">
            <v>05</v>
          </cell>
        </row>
        <row r="63">
          <cell r="A63" t="str">
            <v>06</v>
          </cell>
        </row>
        <row r="64">
          <cell r="A64" t="str">
            <v>07</v>
          </cell>
        </row>
        <row r="65">
          <cell r="A65" t="str">
            <v>08</v>
          </cell>
        </row>
        <row r="66">
          <cell r="A66" t="str">
            <v>09</v>
          </cell>
        </row>
        <row r="67">
          <cell r="A67" t="str">
            <v>10</v>
          </cell>
        </row>
        <row r="68">
          <cell r="A68" t="str">
            <v>11</v>
          </cell>
        </row>
        <row r="69">
          <cell r="A69" t="str">
            <v>13</v>
          </cell>
        </row>
        <row r="70">
          <cell r="A70" t="str">
            <v>14</v>
          </cell>
        </row>
        <row r="71">
          <cell r="A71" t="str">
            <v>15</v>
          </cell>
        </row>
        <row r="72">
          <cell r="A72" t="str">
            <v>Остаток средств  / дефицит  (+/-)</v>
          </cell>
        </row>
        <row r="73">
          <cell r="A73" t="str">
            <v>в тыс. долларов США</v>
          </cell>
        </row>
        <row r="74">
          <cell r="A74" t="str">
            <v>Филиал "УАЗ-СУАЛ"</v>
          </cell>
        </row>
        <row r="75">
          <cell r="A75" t="str">
            <v>02</v>
          </cell>
        </row>
        <row r="76">
          <cell r="A76" t="str">
            <v>03</v>
          </cell>
        </row>
        <row r="77">
          <cell r="A77" t="str">
            <v>04</v>
          </cell>
        </row>
        <row r="78">
          <cell r="A78" t="str">
            <v>05</v>
          </cell>
        </row>
        <row r="79">
          <cell r="A79" t="str">
            <v>06</v>
          </cell>
        </row>
        <row r="80">
          <cell r="A80" t="str">
            <v>07</v>
          </cell>
        </row>
        <row r="81">
          <cell r="A81" t="str">
            <v>08</v>
          </cell>
        </row>
        <row r="82">
          <cell r="A82" t="str">
            <v>09</v>
          </cell>
        </row>
        <row r="83">
          <cell r="A83" t="str">
            <v>10</v>
          </cell>
        </row>
        <row r="84">
          <cell r="A84" t="str">
            <v>11</v>
          </cell>
        </row>
        <row r="85">
          <cell r="A85" t="str">
            <v>Филиал "ИркАЗ-СУАЛ"</v>
          </cell>
        </row>
        <row r="86">
          <cell r="A86" t="str">
            <v>02</v>
          </cell>
        </row>
        <row r="87">
          <cell r="A87" t="str">
            <v>03</v>
          </cell>
        </row>
        <row r="88">
          <cell r="A88" t="str">
            <v>04</v>
          </cell>
        </row>
        <row r="89">
          <cell r="A89" t="str">
            <v>05</v>
          </cell>
        </row>
        <row r="90">
          <cell r="A90" t="str">
            <v>06</v>
          </cell>
        </row>
        <row r="91">
          <cell r="A91" t="str">
            <v>07</v>
          </cell>
        </row>
        <row r="92">
          <cell r="A92" t="str">
            <v>08</v>
          </cell>
        </row>
        <row r="93">
          <cell r="A93" t="str">
            <v>09</v>
          </cell>
        </row>
        <row r="94">
          <cell r="A94" t="str">
            <v>10</v>
          </cell>
        </row>
        <row r="95">
          <cell r="A95" t="str">
            <v>11</v>
          </cell>
        </row>
        <row r="96">
          <cell r="A96" t="str">
            <v>Московское представительство</v>
          </cell>
        </row>
        <row r="97">
          <cell r="A97" t="str">
            <v>05</v>
          </cell>
        </row>
        <row r="98">
          <cell r="A98" t="str">
            <v>06</v>
          </cell>
        </row>
        <row r="99">
          <cell r="A99" t="str">
            <v>08</v>
          </cell>
        </row>
        <row r="100">
          <cell r="A100" t="str">
            <v>11</v>
          </cell>
        </row>
        <row r="101">
          <cell r="A101" t="str">
            <v>Централизованные расходы</v>
          </cell>
        </row>
        <row r="102">
          <cell r="A102" t="str">
            <v>01</v>
          </cell>
        </row>
        <row r="103">
          <cell r="A103" t="str">
            <v>02</v>
          </cell>
        </row>
        <row r="104">
          <cell r="A104" t="str">
            <v>03</v>
          </cell>
        </row>
        <row r="105">
          <cell r="A105" t="str">
            <v>04</v>
          </cell>
        </row>
        <row r="106">
          <cell r="A106" t="str">
            <v>07</v>
          </cell>
        </row>
        <row r="107">
          <cell r="A107" t="str">
            <v>08</v>
          </cell>
        </row>
        <row r="108">
          <cell r="A108" t="str">
            <v>09</v>
          </cell>
        </row>
        <row r="109">
          <cell r="A109" t="str">
            <v>10</v>
          </cell>
        </row>
        <row r="110">
          <cell r="A110" t="str">
            <v>11</v>
          </cell>
        </row>
        <row r="111">
          <cell r="A111" t="str">
            <v>13</v>
          </cell>
        </row>
        <row r="112">
          <cell r="C112" t="str">
            <v>УАЗ</v>
          </cell>
        </row>
        <row r="113">
          <cell r="C113" t="str">
            <v>ИркАЗ</v>
          </cell>
        </row>
        <row r="114">
          <cell r="C114" t="str">
            <v>МП</v>
          </cell>
        </row>
        <row r="115">
          <cell r="A115" t="str">
            <v>14</v>
          </cell>
        </row>
        <row r="116">
          <cell r="A116" t="str">
            <v>СУАЛ</v>
          </cell>
        </row>
        <row r="117">
          <cell r="A117" t="str">
            <v>Всего поступлений</v>
          </cell>
        </row>
        <row r="119">
          <cell r="C119" t="str">
            <v>Экспорт</v>
          </cell>
        </row>
        <row r="120">
          <cell r="C120" t="str">
            <v>Внутренний рынок (основная)</v>
          </cell>
        </row>
        <row r="121">
          <cell r="C121" t="str">
            <v>Перепродажа</v>
          </cell>
        </row>
        <row r="122">
          <cell r="C122" t="str">
            <v>Прочая реализация Филиалов</v>
          </cell>
        </row>
        <row r="126">
          <cell r="A126" t="str">
            <v>Расходы</v>
          </cell>
        </row>
        <row r="127">
          <cell r="A127" t="str">
            <v>01</v>
          </cell>
        </row>
        <row r="128">
          <cell r="A128" t="str">
            <v>02</v>
          </cell>
        </row>
        <row r="129">
          <cell r="A129" t="str">
            <v>03</v>
          </cell>
        </row>
        <row r="130">
          <cell r="A130" t="str">
            <v>04</v>
          </cell>
        </row>
        <row r="131">
          <cell r="A131" t="str">
            <v>05</v>
          </cell>
        </row>
        <row r="132">
          <cell r="A132" t="str">
            <v>06</v>
          </cell>
        </row>
        <row r="133">
          <cell r="A133" t="str">
            <v>07</v>
          </cell>
        </row>
        <row r="134">
          <cell r="A134" t="str">
            <v>08</v>
          </cell>
        </row>
        <row r="135">
          <cell r="A135" t="str">
            <v>09</v>
          </cell>
        </row>
        <row r="136">
          <cell r="A136" t="str">
            <v>10</v>
          </cell>
        </row>
        <row r="137">
          <cell r="A137" t="str">
            <v>11</v>
          </cell>
        </row>
        <row r="138">
          <cell r="A138" t="str">
            <v>13</v>
          </cell>
        </row>
        <row r="139">
          <cell r="A139" t="str">
            <v>14</v>
          </cell>
        </row>
        <row r="140">
          <cell r="A140" t="str">
            <v>15</v>
          </cell>
        </row>
        <row r="141">
          <cell r="A141" t="str">
            <v>Остаток средств  / дефицит  (+/-)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A1:W153"/>
  <sheetViews>
    <sheetView tabSelected="1" view="pageBreakPreview" zoomScaleSheetLayoutView="100" workbookViewId="0" topLeftCell="A99">
      <selection activeCell="F34" sqref="F34"/>
    </sheetView>
  </sheetViews>
  <sheetFormatPr defaultColWidth="9.140625" defaultRowHeight="12.75"/>
  <cols>
    <col min="1" max="1" width="5.28125" style="54" customWidth="1"/>
    <col min="2" max="2" width="38.7109375" style="3" customWidth="1"/>
    <col min="3" max="3" width="4.8515625" style="54" customWidth="1"/>
    <col min="4" max="6" width="6.57421875" style="3" customWidth="1"/>
    <col min="7" max="7" width="5.140625" style="3" customWidth="1"/>
    <col min="8" max="8" width="5.421875" style="3" bestFit="1" customWidth="1"/>
    <col min="9" max="9" width="6.28125" style="3" customWidth="1"/>
    <col min="10" max="10" width="5.421875" style="3" bestFit="1" customWidth="1"/>
    <col min="11" max="11" width="5.140625" style="3" customWidth="1"/>
    <col min="12" max="12" width="4.57421875" style="3" bestFit="1" customWidth="1"/>
    <col min="13" max="13" width="6.28125" style="3" customWidth="1"/>
    <col min="14" max="14" width="4.421875" style="3" customWidth="1"/>
    <col min="15" max="15" width="5.140625" style="3" customWidth="1"/>
    <col min="16" max="16" width="5.421875" style="3" customWidth="1"/>
    <col min="17" max="17" width="6.28125" style="3" customWidth="1"/>
    <col min="18" max="19" width="5.140625" style="3" customWidth="1"/>
    <col min="20" max="20" width="6.57421875" style="3" customWidth="1"/>
    <col min="21" max="22" width="6.57421875" style="2" customWidth="1"/>
    <col min="23" max="23" width="47.8515625" style="65" customWidth="1"/>
    <col min="24" max="16384" width="9.140625" style="2" customWidth="1"/>
  </cols>
  <sheetData>
    <row r="1" spans="1:23" s="21" customFormat="1" ht="30" customHeight="1">
      <c r="A1" s="53"/>
      <c r="B1" s="19"/>
      <c r="C1" s="11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/>
      <c r="V1" s="47"/>
      <c r="W1" s="63" t="s">
        <v>323</v>
      </c>
    </row>
    <row r="2" spans="1:23" s="10" customFormat="1" ht="12.75">
      <c r="A2" s="55"/>
      <c r="B2" s="56"/>
      <c r="C2" s="111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15"/>
      <c r="V2" s="15"/>
      <c r="W2" s="64"/>
    </row>
    <row r="3" spans="1:23" s="8" customFormat="1" ht="18" customHeight="1">
      <c r="A3" s="113" t="s">
        <v>243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</row>
    <row r="4" spans="1:23" s="10" customFormat="1" ht="13.5" thickBot="1">
      <c r="A4" s="57"/>
      <c r="B4" s="57"/>
      <c r="C4" s="58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9"/>
    </row>
    <row r="5" spans="1:23" s="7" customFormat="1" ht="28.5" customHeight="1">
      <c r="A5" s="130" t="s">
        <v>64</v>
      </c>
      <c r="B5" s="114" t="s">
        <v>254</v>
      </c>
      <c r="C5" s="117" t="s">
        <v>324</v>
      </c>
      <c r="D5" s="114" t="s">
        <v>110</v>
      </c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20" t="s">
        <v>55</v>
      </c>
    </row>
    <row r="6" spans="1:23" s="7" customFormat="1" ht="26.25" customHeight="1">
      <c r="A6" s="131"/>
      <c r="B6" s="115"/>
      <c r="C6" s="118"/>
      <c r="D6" s="123" t="s">
        <v>56</v>
      </c>
      <c r="E6" s="123"/>
      <c r="F6" s="123"/>
      <c r="G6" s="123"/>
      <c r="H6" s="123" t="s">
        <v>57</v>
      </c>
      <c r="I6" s="123"/>
      <c r="J6" s="123"/>
      <c r="K6" s="123"/>
      <c r="L6" s="123" t="s">
        <v>58</v>
      </c>
      <c r="M6" s="123"/>
      <c r="N6" s="123"/>
      <c r="O6" s="123"/>
      <c r="P6" s="123" t="s">
        <v>37</v>
      </c>
      <c r="Q6" s="123"/>
      <c r="R6" s="123"/>
      <c r="S6" s="123"/>
      <c r="T6" s="123" t="s">
        <v>38</v>
      </c>
      <c r="U6" s="123"/>
      <c r="V6" s="123"/>
      <c r="W6" s="121"/>
    </row>
    <row r="7" spans="1:23" s="7" customFormat="1" ht="48" customHeight="1" thickBot="1">
      <c r="A7" s="132"/>
      <c r="B7" s="116"/>
      <c r="C7" s="119"/>
      <c r="D7" s="23" t="s">
        <v>40</v>
      </c>
      <c r="E7" s="23" t="s">
        <v>322</v>
      </c>
      <c r="F7" s="23" t="s">
        <v>36</v>
      </c>
      <c r="G7" s="23" t="s">
        <v>325</v>
      </c>
      <c r="H7" s="23" t="s">
        <v>40</v>
      </c>
      <c r="I7" s="23" t="s">
        <v>322</v>
      </c>
      <c r="J7" s="23" t="s">
        <v>36</v>
      </c>
      <c r="K7" s="23" t="s">
        <v>325</v>
      </c>
      <c r="L7" s="23" t="s">
        <v>40</v>
      </c>
      <c r="M7" s="23" t="s">
        <v>322</v>
      </c>
      <c r="N7" s="23" t="s">
        <v>36</v>
      </c>
      <c r="O7" s="23" t="s">
        <v>325</v>
      </c>
      <c r="P7" s="23" t="s">
        <v>40</v>
      </c>
      <c r="Q7" s="23" t="s">
        <v>322</v>
      </c>
      <c r="R7" s="23" t="s">
        <v>36</v>
      </c>
      <c r="S7" s="23" t="s">
        <v>325</v>
      </c>
      <c r="T7" s="23" t="s">
        <v>40</v>
      </c>
      <c r="U7" s="23" t="s">
        <v>36</v>
      </c>
      <c r="V7" s="23" t="s">
        <v>325</v>
      </c>
      <c r="W7" s="122"/>
    </row>
    <row r="8" spans="1:23" s="22" customFormat="1" ht="13.5" thickBot="1">
      <c r="A8" s="24" t="s">
        <v>6</v>
      </c>
      <c r="B8" s="25">
        <v>2</v>
      </c>
      <c r="C8" s="26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  <c r="V8" s="25">
        <v>22</v>
      </c>
      <c r="W8" s="27">
        <v>23</v>
      </c>
    </row>
    <row r="9" spans="1:23" s="9" customFormat="1" ht="12.75">
      <c r="A9" s="127" t="s">
        <v>1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9"/>
    </row>
    <row r="10" spans="1:23" s="10" customFormat="1" ht="12.75" customHeight="1">
      <c r="A10" s="94"/>
      <c r="B10" s="136" t="s">
        <v>62</v>
      </c>
      <c r="C10" s="37" t="s">
        <v>114</v>
      </c>
      <c r="D10" s="29">
        <f>H10+L10+P10+T10</f>
        <v>2238.95638109</v>
      </c>
      <c r="E10" s="29">
        <f>I10+M10+Q10+T10</f>
        <v>2284.88539701</v>
      </c>
      <c r="F10" s="29">
        <f>J10+N10+R10+U10</f>
        <v>975.81342861</v>
      </c>
      <c r="G10" s="29">
        <f>F10/E10*100</f>
        <v>42.70732483506389</v>
      </c>
      <c r="H10" s="39">
        <f>H11+H13+H29+H33+H36+H42+H91</f>
        <v>937.1602</v>
      </c>
      <c r="I10" s="39">
        <f>I11+I13+I29+I33+I36+I42+I91</f>
        <v>892.72183592</v>
      </c>
      <c r="J10" s="39">
        <f>J11+J13+J29+J33+J36+J42+J91</f>
        <v>341.42647392</v>
      </c>
      <c r="K10" s="29">
        <f>J10/I10*100</f>
        <v>38.24556095551767</v>
      </c>
      <c r="L10" s="39">
        <f>L11+L13+L29+L33+L36+L42+L91</f>
        <v>0.8743</v>
      </c>
      <c r="M10" s="39">
        <f>M11+M13+M29+M33+M36+M42+M91</f>
        <v>0.8743</v>
      </c>
      <c r="N10" s="39">
        <f>N11+N13+N29+N33+N36+N42+N91</f>
        <v>0.8743</v>
      </c>
      <c r="O10" s="29">
        <f>N10/M10*100</f>
        <v>100</v>
      </c>
      <c r="P10" s="39">
        <f>P11+P13+P29+P33+P36+P42+P91</f>
        <v>741.7455199999999</v>
      </c>
      <c r="Q10" s="39">
        <f>Q11+Q13+Q29+Q33+Q36+Q42+Q91</f>
        <v>832.1128999999999</v>
      </c>
      <c r="R10" s="39">
        <f>R11+R13+R29+R33+R36+R42+R91</f>
        <v>392.12068999999997</v>
      </c>
      <c r="S10" s="29">
        <f>R10/Q10*100</f>
        <v>47.12349610251206</v>
      </c>
      <c r="T10" s="39">
        <f>T11+T13+T29+T33+T36+T42+T91</f>
        <v>559.17636109</v>
      </c>
      <c r="U10" s="39">
        <f>U11+U13+U29+U33+U36+U42+U91</f>
        <v>241.39196469</v>
      </c>
      <c r="V10" s="29">
        <f>U10/T10*100</f>
        <v>43.16920053978242</v>
      </c>
      <c r="W10" s="144"/>
    </row>
    <row r="11" spans="1:23" s="9" customFormat="1" ht="25.5">
      <c r="A11" s="60">
        <v>1</v>
      </c>
      <c r="B11" s="87" t="s">
        <v>41</v>
      </c>
      <c r="C11" s="37"/>
      <c r="D11" s="29">
        <f aca="true" t="shared" si="0" ref="D11:D54">H11+L11+P11+T11</f>
        <v>4.3743</v>
      </c>
      <c r="E11" s="29">
        <f aca="true" t="shared" si="1" ref="E11:F16">I11+M11+Q11+T11</f>
        <v>2.00103592</v>
      </c>
      <c r="F11" s="29">
        <f t="shared" si="1"/>
        <v>2.00103592</v>
      </c>
      <c r="G11" s="29">
        <f aca="true" t="shared" si="2" ref="G11:G18">F11/E11*100</f>
        <v>100</v>
      </c>
      <c r="H11" s="30">
        <f aca="true" t="shared" si="3" ref="H11:U11">H12</f>
        <v>2.3</v>
      </c>
      <c r="I11" s="30">
        <f t="shared" si="3"/>
        <v>1.02633592</v>
      </c>
      <c r="J11" s="30">
        <f t="shared" si="3"/>
        <v>1.02633592</v>
      </c>
      <c r="K11" s="29">
        <f>J11/I11*100</f>
        <v>100</v>
      </c>
      <c r="L11" s="30">
        <f t="shared" si="3"/>
        <v>0.8743</v>
      </c>
      <c r="M11" s="30">
        <f t="shared" si="3"/>
        <v>0.8743</v>
      </c>
      <c r="N11" s="30">
        <f t="shared" si="3"/>
        <v>0.8743</v>
      </c>
      <c r="O11" s="29">
        <f>N11/M11*100</f>
        <v>100</v>
      </c>
      <c r="P11" s="30">
        <f t="shared" si="3"/>
        <v>1.2</v>
      </c>
      <c r="Q11" s="30">
        <f t="shared" si="3"/>
        <v>0.1004</v>
      </c>
      <c r="R11" s="30">
        <f t="shared" si="3"/>
        <v>0.1004</v>
      </c>
      <c r="S11" s="29">
        <f aca="true" t="shared" si="4" ref="S11:S18">R11/Q11*100</f>
        <v>100</v>
      </c>
      <c r="T11" s="30">
        <f t="shared" si="3"/>
        <v>0</v>
      </c>
      <c r="U11" s="30">
        <f t="shared" si="3"/>
        <v>0</v>
      </c>
      <c r="V11" s="29">
        <v>0</v>
      </c>
      <c r="W11" s="145"/>
    </row>
    <row r="12" spans="1:23" s="9" customFormat="1" ht="25.5" customHeight="1">
      <c r="A12" s="28"/>
      <c r="B12" s="88" t="s">
        <v>65</v>
      </c>
      <c r="C12" s="31" t="s">
        <v>114</v>
      </c>
      <c r="D12" s="32">
        <f t="shared" si="0"/>
        <v>4.3743</v>
      </c>
      <c r="E12" s="32">
        <f t="shared" si="1"/>
        <v>2.00103592</v>
      </c>
      <c r="F12" s="32">
        <f t="shared" si="1"/>
        <v>2.00103592</v>
      </c>
      <c r="G12" s="32">
        <f t="shared" si="2"/>
        <v>100</v>
      </c>
      <c r="H12" s="33">
        <v>2.3</v>
      </c>
      <c r="I12" s="33">
        <v>1.02633592</v>
      </c>
      <c r="J12" s="33">
        <v>1.02633592</v>
      </c>
      <c r="K12" s="32">
        <f>J12/I12*100</f>
        <v>100</v>
      </c>
      <c r="L12" s="33">
        <v>0.8743</v>
      </c>
      <c r="M12" s="33">
        <v>0.8743</v>
      </c>
      <c r="N12" s="33">
        <v>0.8743</v>
      </c>
      <c r="O12" s="32">
        <f>N12/M12*100</f>
        <v>100</v>
      </c>
      <c r="P12" s="33">
        <v>1.2</v>
      </c>
      <c r="Q12" s="33">
        <v>0.1004</v>
      </c>
      <c r="R12" s="33">
        <v>0.1004</v>
      </c>
      <c r="S12" s="32">
        <f t="shared" si="4"/>
        <v>100</v>
      </c>
      <c r="T12" s="32">
        <v>0</v>
      </c>
      <c r="U12" s="33">
        <v>0</v>
      </c>
      <c r="V12" s="32">
        <v>0</v>
      </c>
      <c r="W12" s="146" t="s">
        <v>236</v>
      </c>
    </row>
    <row r="13" spans="1:23" ht="12.75">
      <c r="A13" s="49" t="s">
        <v>7</v>
      </c>
      <c r="B13" s="89" t="s">
        <v>28</v>
      </c>
      <c r="C13" s="31"/>
      <c r="D13" s="29">
        <f t="shared" si="0"/>
        <v>872.3915199999999</v>
      </c>
      <c r="E13" s="29">
        <f t="shared" si="1"/>
        <v>799.6116999999999</v>
      </c>
      <c r="F13" s="29">
        <f t="shared" si="1"/>
        <v>383.1035265999999</v>
      </c>
      <c r="G13" s="29">
        <f t="shared" si="2"/>
        <v>47.91119572162337</v>
      </c>
      <c r="H13" s="29">
        <f>H14+H16+H27</f>
        <v>367.90999999999997</v>
      </c>
      <c r="I13" s="29">
        <f>I14+I16+I27</f>
        <v>367.909</v>
      </c>
      <c r="J13" s="29">
        <f>J14+J16+J27</f>
        <v>93.1711</v>
      </c>
      <c r="K13" s="29">
        <f>J13/I13*100</f>
        <v>25.32449600308772</v>
      </c>
      <c r="L13" s="29">
        <f>L14+L16+L27</f>
        <v>0</v>
      </c>
      <c r="M13" s="29">
        <f>M14+M16+M27</f>
        <v>0</v>
      </c>
      <c r="N13" s="29">
        <f>N14+N16+N27</f>
        <v>0</v>
      </c>
      <c r="O13" s="29">
        <v>0</v>
      </c>
      <c r="P13" s="29">
        <f>P14+P16+P27</f>
        <v>496.48152</v>
      </c>
      <c r="Q13" s="29">
        <f>Q14+Q16+Q27</f>
        <v>423.7027</v>
      </c>
      <c r="R13" s="29">
        <f>R14+R16+R27</f>
        <v>242.90898999999996</v>
      </c>
      <c r="S13" s="29">
        <f>R13/Q13*100</f>
        <v>57.33005477661577</v>
      </c>
      <c r="T13" s="29">
        <f>T14+T16+T27</f>
        <v>8</v>
      </c>
      <c r="U13" s="29">
        <f>U14+U16+U27</f>
        <v>47.0234366</v>
      </c>
      <c r="V13" s="29">
        <f>U13/T13*100</f>
        <v>587.7929574999999</v>
      </c>
      <c r="W13" s="140"/>
    </row>
    <row r="14" spans="1:23" ht="25.5">
      <c r="A14" s="49" t="s">
        <v>111</v>
      </c>
      <c r="B14" s="89" t="s">
        <v>112</v>
      </c>
      <c r="C14" s="31"/>
      <c r="D14" s="29">
        <f t="shared" si="0"/>
        <v>0.02152</v>
      </c>
      <c r="E14" s="29">
        <f t="shared" si="1"/>
        <v>1.783</v>
      </c>
      <c r="F14" s="29">
        <f t="shared" si="1"/>
        <v>1.783</v>
      </c>
      <c r="G14" s="29">
        <f t="shared" si="2"/>
        <v>100</v>
      </c>
      <c r="H14" s="30">
        <f>H15</f>
        <v>0</v>
      </c>
      <c r="I14" s="30">
        <f>I15</f>
        <v>0</v>
      </c>
      <c r="J14" s="30">
        <f>J15</f>
        <v>0</v>
      </c>
      <c r="K14" s="29">
        <v>0</v>
      </c>
      <c r="L14" s="30">
        <f>L15</f>
        <v>0</v>
      </c>
      <c r="M14" s="30">
        <f>M15</f>
        <v>0</v>
      </c>
      <c r="N14" s="30">
        <f>N15</f>
        <v>0</v>
      </c>
      <c r="O14" s="29">
        <v>0</v>
      </c>
      <c r="P14" s="30">
        <f>P15</f>
        <v>0.02152</v>
      </c>
      <c r="Q14" s="30">
        <f>Q15</f>
        <v>1.783</v>
      </c>
      <c r="R14" s="30">
        <f>R15</f>
        <v>1.783</v>
      </c>
      <c r="S14" s="29">
        <f>R14/Q14*100</f>
        <v>100</v>
      </c>
      <c r="T14" s="30">
        <f>T15</f>
        <v>0</v>
      </c>
      <c r="U14" s="30">
        <f>U15</f>
        <v>0</v>
      </c>
      <c r="V14" s="29">
        <v>0</v>
      </c>
      <c r="W14" s="140"/>
    </row>
    <row r="15" spans="1:23" ht="131.25" customHeight="1">
      <c r="A15" s="106" t="s">
        <v>113</v>
      </c>
      <c r="B15" s="88" t="s">
        <v>116</v>
      </c>
      <c r="C15" s="31"/>
      <c r="D15" s="32">
        <f t="shared" si="0"/>
        <v>0.02152</v>
      </c>
      <c r="E15" s="32">
        <f t="shared" si="1"/>
        <v>1.783</v>
      </c>
      <c r="F15" s="32">
        <f t="shared" si="1"/>
        <v>1.783</v>
      </c>
      <c r="G15" s="32">
        <f t="shared" si="2"/>
        <v>100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3">
        <v>0.02152</v>
      </c>
      <c r="Q15" s="33">
        <v>1.783</v>
      </c>
      <c r="R15" s="33">
        <v>1.783</v>
      </c>
      <c r="S15" s="32">
        <f t="shared" si="4"/>
        <v>100</v>
      </c>
      <c r="T15" s="32">
        <v>0</v>
      </c>
      <c r="U15" s="32">
        <v>0</v>
      </c>
      <c r="V15" s="32">
        <v>0</v>
      </c>
      <c r="W15" s="140" t="s">
        <v>235</v>
      </c>
    </row>
    <row r="16" spans="1:23" s="10" customFormat="1" ht="25.5">
      <c r="A16" s="49" t="s">
        <v>35</v>
      </c>
      <c r="B16" s="89" t="s">
        <v>0</v>
      </c>
      <c r="C16" s="34"/>
      <c r="D16" s="29">
        <f t="shared" si="0"/>
        <v>869.67</v>
      </c>
      <c r="E16" s="29">
        <f t="shared" si="1"/>
        <v>795.1287</v>
      </c>
      <c r="F16" s="29">
        <f t="shared" si="1"/>
        <v>378.62052659999995</v>
      </c>
      <c r="G16" s="29">
        <f t="shared" si="2"/>
        <v>47.61751482495852</v>
      </c>
      <c r="H16" s="29">
        <f>SUM(H17:H26)</f>
        <v>367.90999999999997</v>
      </c>
      <c r="I16" s="29">
        <f>SUM(I17:I26)</f>
        <v>367.909</v>
      </c>
      <c r="J16" s="29">
        <f>SUM(J17:J26)</f>
        <v>93.1711</v>
      </c>
      <c r="K16" s="29">
        <f>J16/I16*100</f>
        <v>25.32449600308772</v>
      </c>
      <c r="L16" s="29">
        <f>SUM(L17:L26)</f>
        <v>0</v>
      </c>
      <c r="M16" s="29">
        <f>SUM(M17:M26)</f>
        <v>0</v>
      </c>
      <c r="N16" s="29">
        <f>SUM(N17:N26)</f>
        <v>0</v>
      </c>
      <c r="O16" s="29">
        <v>0</v>
      </c>
      <c r="P16" s="29">
        <f>SUM(P17:P26)</f>
        <v>493.76</v>
      </c>
      <c r="Q16" s="29">
        <f>SUM(Q17:Q26)</f>
        <v>419.2197</v>
      </c>
      <c r="R16" s="29">
        <f>SUM(R17:R26)</f>
        <v>238.42598999999998</v>
      </c>
      <c r="S16" s="29">
        <f>R16/Q16*100</f>
        <v>56.87375617128679</v>
      </c>
      <c r="T16" s="29">
        <f>SUM(T17:T26)</f>
        <v>8</v>
      </c>
      <c r="U16" s="29">
        <f>SUM(U17:U26)</f>
        <v>47.0234366</v>
      </c>
      <c r="V16" s="29">
        <f>U16/T16*100</f>
        <v>587.7929574999999</v>
      </c>
      <c r="W16" s="147"/>
    </row>
    <row r="17" spans="1:23" ht="66" customHeight="1">
      <c r="A17" s="106" t="s">
        <v>8</v>
      </c>
      <c r="B17" s="88" t="s">
        <v>66</v>
      </c>
      <c r="C17" s="31" t="s">
        <v>114</v>
      </c>
      <c r="D17" s="32">
        <f t="shared" si="0"/>
        <v>283.05</v>
      </c>
      <c r="E17" s="32">
        <f aca="true" t="shared" si="5" ref="E17:F20">I17+M17+Q17+T17</f>
        <v>283.0451</v>
      </c>
      <c r="F17" s="32">
        <f t="shared" si="5"/>
        <v>170.1925</v>
      </c>
      <c r="G17" s="32">
        <f t="shared" si="2"/>
        <v>60.12911016654237</v>
      </c>
      <c r="H17" s="32">
        <v>171.5</v>
      </c>
      <c r="I17" s="32">
        <v>171.5</v>
      </c>
      <c r="J17" s="32">
        <v>81.5</v>
      </c>
      <c r="K17" s="32">
        <f>J17/I17*100</f>
        <v>47.521865889212826</v>
      </c>
      <c r="L17" s="32">
        <v>0</v>
      </c>
      <c r="M17" s="32">
        <v>0</v>
      </c>
      <c r="N17" s="32">
        <v>0</v>
      </c>
      <c r="O17" s="32">
        <v>0</v>
      </c>
      <c r="P17" s="32">
        <v>111.55</v>
      </c>
      <c r="Q17" s="32">
        <v>111.5451</v>
      </c>
      <c r="R17" s="32">
        <v>88.6925</v>
      </c>
      <c r="S17" s="32">
        <f t="shared" si="4"/>
        <v>79.51268141765078</v>
      </c>
      <c r="T17" s="32">
        <v>0</v>
      </c>
      <c r="U17" s="32">
        <v>0</v>
      </c>
      <c r="V17" s="32">
        <v>0</v>
      </c>
      <c r="W17" s="143" t="s">
        <v>255</v>
      </c>
    </row>
    <row r="18" spans="1:23" ht="66" customHeight="1">
      <c r="A18" s="106" t="s">
        <v>9</v>
      </c>
      <c r="B18" s="88" t="s">
        <v>67</v>
      </c>
      <c r="C18" s="31" t="s">
        <v>114</v>
      </c>
      <c r="D18" s="32">
        <f t="shared" si="0"/>
        <v>472.4</v>
      </c>
      <c r="E18" s="32">
        <f t="shared" si="5"/>
        <v>452.0609</v>
      </c>
      <c r="F18" s="32">
        <f t="shared" si="5"/>
        <v>141.1393</v>
      </c>
      <c r="G18" s="32">
        <f t="shared" si="2"/>
        <v>31.22130226259338</v>
      </c>
      <c r="H18" s="32">
        <v>191.41</v>
      </c>
      <c r="I18" s="32">
        <v>191.409</v>
      </c>
      <c r="J18" s="32">
        <v>11.6711</v>
      </c>
      <c r="K18" s="32">
        <f>J18/I18*100</f>
        <v>6.097466681295028</v>
      </c>
      <c r="L18" s="32">
        <v>0</v>
      </c>
      <c r="M18" s="32">
        <v>0</v>
      </c>
      <c r="N18" s="32">
        <v>0</v>
      </c>
      <c r="O18" s="32">
        <v>0</v>
      </c>
      <c r="P18" s="32">
        <v>280.99</v>
      </c>
      <c r="Q18" s="32">
        <v>260.6519</v>
      </c>
      <c r="R18" s="32">
        <v>129.4682</v>
      </c>
      <c r="S18" s="32">
        <f t="shared" si="4"/>
        <v>49.670921255513576</v>
      </c>
      <c r="T18" s="32">
        <v>0</v>
      </c>
      <c r="U18" s="32">
        <v>0</v>
      </c>
      <c r="V18" s="32">
        <v>0</v>
      </c>
      <c r="W18" s="143" t="s">
        <v>256</v>
      </c>
    </row>
    <row r="19" spans="1:23" ht="52.5" customHeight="1">
      <c r="A19" s="48" t="s">
        <v>42</v>
      </c>
      <c r="B19" s="88" t="s">
        <v>269</v>
      </c>
      <c r="C19" s="31" t="s">
        <v>114</v>
      </c>
      <c r="D19" s="32">
        <f t="shared" si="0"/>
        <v>13</v>
      </c>
      <c r="E19" s="32">
        <f t="shared" si="5"/>
        <v>0</v>
      </c>
      <c r="F19" s="32">
        <f t="shared" si="5"/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13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143" t="s">
        <v>247</v>
      </c>
    </row>
    <row r="20" spans="1:23" ht="39" customHeight="1">
      <c r="A20" s="48" t="s">
        <v>115</v>
      </c>
      <c r="B20" s="88" t="s">
        <v>270</v>
      </c>
      <c r="C20" s="31" t="s">
        <v>114</v>
      </c>
      <c r="D20" s="32">
        <f t="shared" si="0"/>
        <v>35</v>
      </c>
      <c r="E20" s="32">
        <f t="shared" si="5"/>
        <v>5</v>
      </c>
      <c r="F20" s="32">
        <f t="shared" si="5"/>
        <v>0</v>
      </c>
      <c r="G20" s="32">
        <v>0</v>
      </c>
      <c r="H20" s="32">
        <v>5</v>
      </c>
      <c r="I20" s="32">
        <v>5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30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143" t="s">
        <v>244</v>
      </c>
    </row>
    <row r="21" spans="1:23" ht="51.75" customHeight="1">
      <c r="A21" s="48" t="s">
        <v>68</v>
      </c>
      <c r="B21" s="88" t="s">
        <v>69</v>
      </c>
      <c r="C21" s="31" t="s">
        <v>114</v>
      </c>
      <c r="D21" s="32">
        <f t="shared" si="0"/>
        <v>11.2</v>
      </c>
      <c r="E21" s="32">
        <f aca="true" t="shared" si="6" ref="E21:E32">I21+M21+Q21+T21</f>
        <v>11.2</v>
      </c>
      <c r="F21" s="32">
        <f aca="true" t="shared" si="7" ref="F21:F38">J21+N21+R21+U21</f>
        <v>11.2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11.2</v>
      </c>
      <c r="Q21" s="32">
        <v>11.2</v>
      </c>
      <c r="R21" s="32">
        <v>11.2</v>
      </c>
      <c r="S21" s="32">
        <f>R21/Q21*100</f>
        <v>100</v>
      </c>
      <c r="T21" s="32">
        <v>0</v>
      </c>
      <c r="U21" s="32">
        <v>0</v>
      </c>
      <c r="V21" s="32">
        <v>0</v>
      </c>
      <c r="W21" s="143" t="s">
        <v>252</v>
      </c>
    </row>
    <row r="22" spans="1:23" ht="39" customHeight="1">
      <c r="A22" s="48" t="s">
        <v>117</v>
      </c>
      <c r="B22" s="88" t="s">
        <v>118</v>
      </c>
      <c r="C22" s="31" t="s">
        <v>114</v>
      </c>
      <c r="D22" s="32">
        <f t="shared" si="0"/>
        <v>11.2</v>
      </c>
      <c r="E22" s="32">
        <f t="shared" si="6"/>
        <v>0</v>
      </c>
      <c r="F22" s="32">
        <f>J22+N22+R22+U22</f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11.2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140" t="s">
        <v>226</v>
      </c>
    </row>
    <row r="23" spans="1:23" ht="79.5" customHeight="1">
      <c r="A23" s="48" t="s">
        <v>119</v>
      </c>
      <c r="B23" s="88" t="s">
        <v>271</v>
      </c>
      <c r="C23" s="31" t="s">
        <v>114</v>
      </c>
      <c r="D23" s="68">
        <f t="shared" si="0"/>
        <v>11.34</v>
      </c>
      <c r="E23" s="68">
        <f t="shared" si="6"/>
        <v>11.3427</v>
      </c>
      <c r="F23" s="68">
        <f>J23+N23+R23+U23</f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11.34</v>
      </c>
      <c r="Q23" s="68">
        <v>11.3427</v>
      </c>
      <c r="R23" s="68">
        <v>0</v>
      </c>
      <c r="S23" s="68">
        <f>R23/Q23*100</f>
        <v>0</v>
      </c>
      <c r="T23" s="68">
        <v>0</v>
      </c>
      <c r="U23" s="68">
        <v>0</v>
      </c>
      <c r="V23" s="68">
        <v>0</v>
      </c>
      <c r="W23" s="140" t="s">
        <v>287</v>
      </c>
    </row>
    <row r="24" spans="1:23" ht="39" customHeight="1">
      <c r="A24" s="48" t="s">
        <v>120</v>
      </c>
      <c r="B24" s="88" t="s">
        <v>272</v>
      </c>
      <c r="C24" s="31" t="s">
        <v>114</v>
      </c>
      <c r="D24" s="68">
        <f t="shared" si="0"/>
        <v>7.98</v>
      </c>
      <c r="E24" s="68">
        <f t="shared" si="6"/>
        <v>7.98</v>
      </c>
      <c r="F24" s="68">
        <f t="shared" si="7"/>
        <v>1.9152</v>
      </c>
      <c r="G24" s="68">
        <f aca="true" t="shared" si="8" ref="G24:G38">F24/E24*100</f>
        <v>24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7.98</v>
      </c>
      <c r="Q24" s="68">
        <v>7.98</v>
      </c>
      <c r="R24" s="68">
        <v>1.9152</v>
      </c>
      <c r="S24" s="68">
        <f>R24/Q24*100</f>
        <v>24</v>
      </c>
      <c r="T24" s="68">
        <v>0</v>
      </c>
      <c r="U24" s="68">
        <v>0</v>
      </c>
      <c r="V24" s="68">
        <v>0</v>
      </c>
      <c r="W24" s="143" t="s">
        <v>253</v>
      </c>
    </row>
    <row r="25" spans="1:23" ht="39" customHeight="1">
      <c r="A25" s="48" t="s">
        <v>121</v>
      </c>
      <c r="B25" s="88" t="s">
        <v>273</v>
      </c>
      <c r="C25" s="31" t="s">
        <v>114</v>
      </c>
      <c r="D25" s="68">
        <f t="shared" si="0"/>
        <v>16.5</v>
      </c>
      <c r="E25" s="68">
        <f t="shared" si="6"/>
        <v>16.5</v>
      </c>
      <c r="F25" s="68">
        <f>J25+N25+R25+U25</f>
        <v>7.15009</v>
      </c>
      <c r="G25" s="68">
        <f t="shared" si="8"/>
        <v>43.33387878787879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16.5</v>
      </c>
      <c r="Q25" s="68">
        <v>16.5</v>
      </c>
      <c r="R25" s="68">
        <v>7.15009</v>
      </c>
      <c r="S25" s="68">
        <f>R25/Q25*100</f>
        <v>43.33387878787879</v>
      </c>
      <c r="T25" s="68">
        <v>0</v>
      </c>
      <c r="U25" s="68">
        <v>0</v>
      </c>
      <c r="V25" s="68">
        <v>0</v>
      </c>
      <c r="W25" s="143" t="s">
        <v>248</v>
      </c>
    </row>
    <row r="26" spans="1:23" ht="160.5" customHeight="1">
      <c r="A26" s="48" t="s">
        <v>122</v>
      </c>
      <c r="B26" s="88" t="s">
        <v>123</v>
      </c>
      <c r="C26" s="31" t="s">
        <v>114</v>
      </c>
      <c r="D26" s="68">
        <f t="shared" si="0"/>
        <v>8</v>
      </c>
      <c r="E26" s="68">
        <f t="shared" si="6"/>
        <v>8</v>
      </c>
      <c r="F26" s="68">
        <f t="shared" si="7"/>
        <v>47.0234366</v>
      </c>
      <c r="G26" s="68">
        <f t="shared" si="8"/>
        <v>587.7929574999999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68">
        <v>8</v>
      </c>
      <c r="U26" s="68">
        <v>47.0234366</v>
      </c>
      <c r="V26" s="68">
        <f>U26/T26*100</f>
        <v>587.7929574999999</v>
      </c>
      <c r="W26" s="143" t="s">
        <v>286</v>
      </c>
    </row>
    <row r="27" spans="1:23" ht="12.75">
      <c r="A27" s="49" t="s">
        <v>124</v>
      </c>
      <c r="B27" s="89" t="s">
        <v>125</v>
      </c>
      <c r="C27" s="31"/>
      <c r="D27" s="69">
        <f t="shared" si="0"/>
        <v>2.7</v>
      </c>
      <c r="E27" s="69">
        <f t="shared" si="6"/>
        <v>2.7</v>
      </c>
      <c r="F27" s="69">
        <f t="shared" si="7"/>
        <v>2.7</v>
      </c>
      <c r="G27" s="69">
        <f t="shared" si="8"/>
        <v>100</v>
      </c>
      <c r="H27" s="70">
        <f>H28</f>
        <v>0</v>
      </c>
      <c r="I27" s="70">
        <f>I28</f>
        <v>0</v>
      </c>
      <c r="J27" s="70">
        <f>J28</f>
        <v>0</v>
      </c>
      <c r="K27" s="69">
        <v>0</v>
      </c>
      <c r="L27" s="70">
        <f>L28</f>
        <v>0</v>
      </c>
      <c r="M27" s="70">
        <f>M28</f>
        <v>0</v>
      </c>
      <c r="N27" s="70">
        <f>N28</f>
        <v>0</v>
      </c>
      <c r="O27" s="69">
        <v>0</v>
      </c>
      <c r="P27" s="70">
        <f>P28</f>
        <v>2.7</v>
      </c>
      <c r="Q27" s="70">
        <f>Q28</f>
        <v>2.7</v>
      </c>
      <c r="R27" s="70">
        <f>R28</f>
        <v>2.7</v>
      </c>
      <c r="S27" s="69">
        <f>R27/Q27*100</f>
        <v>100</v>
      </c>
      <c r="T27" s="70">
        <f>T28</f>
        <v>0</v>
      </c>
      <c r="U27" s="70">
        <f>U28</f>
        <v>0</v>
      </c>
      <c r="V27" s="69">
        <v>0</v>
      </c>
      <c r="W27" s="140"/>
    </row>
    <row r="28" spans="1:23" ht="52.5" customHeight="1">
      <c r="A28" s="106" t="s">
        <v>126</v>
      </c>
      <c r="B28" s="88" t="s">
        <v>127</v>
      </c>
      <c r="C28" s="31" t="s">
        <v>114</v>
      </c>
      <c r="D28" s="68">
        <f t="shared" si="0"/>
        <v>2.7</v>
      </c>
      <c r="E28" s="68">
        <f t="shared" si="6"/>
        <v>2.7</v>
      </c>
      <c r="F28" s="68">
        <f t="shared" si="7"/>
        <v>2.7</v>
      </c>
      <c r="G28" s="68">
        <f t="shared" si="8"/>
        <v>100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71">
        <v>2.7</v>
      </c>
      <c r="Q28" s="71">
        <v>2.7</v>
      </c>
      <c r="R28" s="71">
        <v>2.7</v>
      </c>
      <c r="S28" s="68">
        <f>R28/Q28*100</f>
        <v>100</v>
      </c>
      <c r="T28" s="68">
        <v>0</v>
      </c>
      <c r="U28" s="68">
        <v>0</v>
      </c>
      <c r="V28" s="68">
        <v>0</v>
      </c>
      <c r="W28" s="140" t="s">
        <v>297</v>
      </c>
    </row>
    <row r="29" spans="1:23" ht="12.75">
      <c r="A29" s="49" t="s">
        <v>10</v>
      </c>
      <c r="B29" s="89" t="s">
        <v>29</v>
      </c>
      <c r="C29" s="31"/>
      <c r="D29" s="69">
        <f t="shared" si="0"/>
        <v>88.45</v>
      </c>
      <c r="E29" s="69">
        <f t="shared" si="6"/>
        <v>96.22999999999999</v>
      </c>
      <c r="F29" s="69">
        <f>J29+N29+R29+U29</f>
        <v>54.96804</v>
      </c>
      <c r="G29" s="69">
        <f t="shared" si="8"/>
        <v>57.12152135508678</v>
      </c>
      <c r="H29" s="72">
        <f>SUM(H30:H32)</f>
        <v>88.45</v>
      </c>
      <c r="I29" s="72">
        <f>SUM(I30:I32)</f>
        <v>96.22999999999999</v>
      </c>
      <c r="J29" s="72">
        <f>SUM(J30:J32)</f>
        <v>54.96804</v>
      </c>
      <c r="K29" s="69">
        <f aca="true" t="shared" si="9" ref="K29:K34">J29/I29*100</f>
        <v>57.12152135508678</v>
      </c>
      <c r="L29" s="72">
        <f>SUM(L30:L32)</f>
        <v>0</v>
      </c>
      <c r="M29" s="72">
        <f>SUM(M30:M32)</f>
        <v>0</v>
      </c>
      <c r="N29" s="72">
        <f>SUM(N30:N32)</f>
        <v>0</v>
      </c>
      <c r="O29" s="69">
        <v>0</v>
      </c>
      <c r="P29" s="72">
        <f>SUM(P30:P32)</f>
        <v>0</v>
      </c>
      <c r="Q29" s="72">
        <f>SUM(Q30:Q32)</f>
        <v>0</v>
      </c>
      <c r="R29" s="72">
        <f>SUM(R30:R32)</f>
        <v>0</v>
      </c>
      <c r="S29" s="69">
        <v>0</v>
      </c>
      <c r="T29" s="72">
        <f>SUM(T30:T32)</f>
        <v>0</v>
      </c>
      <c r="U29" s="72">
        <f>SUM(U30:U32)</f>
        <v>0</v>
      </c>
      <c r="V29" s="69">
        <v>0</v>
      </c>
      <c r="W29" s="140"/>
    </row>
    <row r="30" spans="1:23" ht="129.75" customHeight="1">
      <c r="A30" s="48" t="s">
        <v>43</v>
      </c>
      <c r="B30" s="88" t="s">
        <v>70</v>
      </c>
      <c r="C30" s="31" t="s">
        <v>114</v>
      </c>
      <c r="D30" s="68">
        <f t="shared" si="0"/>
        <v>55</v>
      </c>
      <c r="E30" s="68">
        <f t="shared" si="6"/>
        <v>55</v>
      </c>
      <c r="F30" s="68">
        <f t="shared" si="7"/>
        <v>54.96804</v>
      </c>
      <c r="G30" s="68">
        <f t="shared" si="8"/>
        <v>99.94189090909092</v>
      </c>
      <c r="H30" s="68">
        <v>55</v>
      </c>
      <c r="I30" s="68">
        <v>55</v>
      </c>
      <c r="J30" s="68">
        <v>54.96804</v>
      </c>
      <c r="K30" s="68">
        <f t="shared" si="9"/>
        <v>99.94189090909092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140" t="s">
        <v>298</v>
      </c>
    </row>
    <row r="31" spans="1:23" ht="12.75" customHeight="1">
      <c r="A31" s="48" t="s">
        <v>128</v>
      </c>
      <c r="B31" s="88" t="s">
        <v>129</v>
      </c>
      <c r="C31" s="31" t="s">
        <v>114</v>
      </c>
      <c r="D31" s="68">
        <f t="shared" si="0"/>
        <v>3</v>
      </c>
      <c r="E31" s="68">
        <f t="shared" si="6"/>
        <v>0.863</v>
      </c>
      <c r="F31" s="68">
        <f>J31+N31+R31+U31</f>
        <v>0</v>
      </c>
      <c r="G31" s="68">
        <f t="shared" si="8"/>
        <v>0</v>
      </c>
      <c r="H31" s="68">
        <v>3</v>
      </c>
      <c r="I31" s="68">
        <v>0.863</v>
      </c>
      <c r="J31" s="68">
        <v>0</v>
      </c>
      <c r="K31" s="68">
        <f t="shared" si="9"/>
        <v>0</v>
      </c>
      <c r="L31" s="68">
        <v>0</v>
      </c>
      <c r="M31" s="68">
        <v>0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140" t="s">
        <v>257</v>
      </c>
    </row>
    <row r="32" spans="1:23" ht="26.25" customHeight="1">
      <c r="A32" s="48" t="s">
        <v>71</v>
      </c>
      <c r="B32" s="88" t="s">
        <v>72</v>
      </c>
      <c r="C32" s="31" t="s">
        <v>114</v>
      </c>
      <c r="D32" s="68">
        <f t="shared" si="0"/>
        <v>30.45</v>
      </c>
      <c r="E32" s="68">
        <f t="shared" si="6"/>
        <v>40.367</v>
      </c>
      <c r="F32" s="68">
        <f t="shared" si="7"/>
        <v>0</v>
      </c>
      <c r="G32" s="68">
        <f t="shared" si="8"/>
        <v>0</v>
      </c>
      <c r="H32" s="68">
        <v>30.45</v>
      </c>
      <c r="I32" s="68">
        <v>40.367</v>
      </c>
      <c r="J32" s="68">
        <v>0</v>
      </c>
      <c r="K32" s="68">
        <f t="shared" si="9"/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8">
        <v>0</v>
      </c>
      <c r="V32" s="68">
        <v>0</v>
      </c>
      <c r="W32" s="140" t="s">
        <v>258</v>
      </c>
    </row>
    <row r="33" spans="1:23" ht="12.75">
      <c r="A33" s="50">
        <v>4</v>
      </c>
      <c r="B33" s="89" t="s">
        <v>44</v>
      </c>
      <c r="C33" s="31"/>
      <c r="D33" s="73">
        <f t="shared" si="0"/>
        <v>4.1</v>
      </c>
      <c r="E33" s="73">
        <f aca="true" t="shared" si="10" ref="E33:F36">I33+M33+Q33+T33</f>
        <v>2.508</v>
      </c>
      <c r="F33" s="73">
        <f t="shared" si="10"/>
        <v>2.291</v>
      </c>
      <c r="G33" s="73">
        <f t="shared" si="8"/>
        <v>91.34768740031897</v>
      </c>
      <c r="H33" s="74">
        <f>SUM(H34:H35)</f>
        <v>1</v>
      </c>
      <c r="I33" s="74">
        <f>SUM(I34:I35)</f>
        <v>1.063</v>
      </c>
      <c r="J33" s="74">
        <f>SUM(J34:J35)</f>
        <v>0.9</v>
      </c>
      <c r="K33" s="73">
        <f t="shared" si="9"/>
        <v>84.66603951081845</v>
      </c>
      <c r="L33" s="74">
        <f>SUM(L34:L35)</f>
        <v>0</v>
      </c>
      <c r="M33" s="74">
        <f>SUM(M34:M35)</f>
        <v>0</v>
      </c>
      <c r="N33" s="74">
        <f>SUM(N34:N35)</f>
        <v>0</v>
      </c>
      <c r="O33" s="73">
        <v>0</v>
      </c>
      <c r="P33" s="74">
        <f>SUM(P34:P35)</f>
        <v>3.1</v>
      </c>
      <c r="Q33" s="74">
        <f>SUM(Q34:Q35)</f>
        <v>1.445</v>
      </c>
      <c r="R33" s="74">
        <f>SUM(R34:R35)</f>
        <v>1.391</v>
      </c>
      <c r="S33" s="73">
        <f>R33/Q33*100</f>
        <v>96.26297577854672</v>
      </c>
      <c r="T33" s="74">
        <f>SUM(T34:T35)</f>
        <v>0</v>
      </c>
      <c r="U33" s="74">
        <f>SUM(U34:U35)</f>
        <v>0</v>
      </c>
      <c r="V33" s="73">
        <v>0</v>
      </c>
      <c r="W33" s="140"/>
    </row>
    <row r="34" spans="1:23" ht="52.5" customHeight="1">
      <c r="A34" s="106" t="s">
        <v>130</v>
      </c>
      <c r="B34" s="88" t="s">
        <v>131</v>
      </c>
      <c r="C34" s="31" t="s">
        <v>114</v>
      </c>
      <c r="D34" s="75">
        <f t="shared" si="0"/>
        <v>3.1</v>
      </c>
      <c r="E34" s="75">
        <f t="shared" si="10"/>
        <v>1.518</v>
      </c>
      <c r="F34" s="75">
        <f t="shared" si="10"/>
        <v>1.3010000000000002</v>
      </c>
      <c r="G34" s="75">
        <f t="shared" si="8"/>
        <v>85.70487483530962</v>
      </c>
      <c r="H34" s="75">
        <v>1</v>
      </c>
      <c r="I34" s="75">
        <v>1.063</v>
      </c>
      <c r="J34" s="75">
        <v>0.9</v>
      </c>
      <c r="K34" s="75">
        <f t="shared" si="9"/>
        <v>84.66603951081845</v>
      </c>
      <c r="L34" s="75">
        <v>0</v>
      </c>
      <c r="M34" s="75">
        <v>0</v>
      </c>
      <c r="N34" s="75">
        <v>0</v>
      </c>
      <c r="O34" s="75">
        <v>0</v>
      </c>
      <c r="P34" s="75">
        <v>2.1</v>
      </c>
      <c r="Q34" s="75">
        <v>0.455</v>
      </c>
      <c r="R34" s="75">
        <v>0.401</v>
      </c>
      <c r="S34" s="75">
        <f>R34/Q34*100</f>
        <v>88.13186813186813</v>
      </c>
      <c r="T34" s="75">
        <v>0</v>
      </c>
      <c r="U34" s="75">
        <v>0</v>
      </c>
      <c r="V34" s="75">
        <v>0</v>
      </c>
      <c r="W34" s="143" t="s">
        <v>237</v>
      </c>
    </row>
    <row r="35" spans="1:23" ht="39" customHeight="1">
      <c r="A35" s="106" t="s">
        <v>73</v>
      </c>
      <c r="B35" s="88" t="s">
        <v>274</v>
      </c>
      <c r="C35" s="31" t="s">
        <v>114</v>
      </c>
      <c r="D35" s="75">
        <f t="shared" si="0"/>
        <v>1</v>
      </c>
      <c r="E35" s="75">
        <f t="shared" si="10"/>
        <v>0.99</v>
      </c>
      <c r="F35" s="75">
        <f t="shared" si="10"/>
        <v>0.99</v>
      </c>
      <c r="G35" s="75">
        <f t="shared" si="8"/>
        <v>100</v>
      </c>
      <c r="H35" s="75">
        <v>0</v>
      </c>
      <c r="I35" s="75">
        <v>0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1</v>
      </c>
      <c r="Q35" s="75">
        <v>0.99</v>
      </c>
      <c r="R35" s="75">
        <v>0.99</v>
      </c>
      <c r="S35" s="75">
        <f>R35/Q35*100</f>
        <v>100</v>
      </c>
      <c r="T35" s="75">
        <v>0</v>
      </c>
      <c r="U35" s="75">
        <v>0</v>
      </c>
      <c r="V35" s="75">
        <v>0</v>
      </c>
      <c r="W35" s="143" t="s">
        <v>288</v>
      </c>
    </row>
    <row r="36" spans="1:23" s="12" customFormat="1" ht="27" customHeight="1">
      <c r="A36" s="49" t="s">
        <v>11</v>
      </c>
      <c r="B36" s="89" t="s">
        <v>5</v>
      </c>
      <c r="C36" s="34"/>
      <c r="D36" s="69">
        <f>H36+L36+P36+T36</f>
        <v>157.952</v>
      </c>
      <c r="E36" s="69">
        <f t="shared" si="10"/>
        <v>154.61079999999998</v>
      </c>
      <c r="F36" s="69">
        <f t="shared" si="10"/>
        <v>62.83053</v>
      </c>
      <c r="G36" s="69">
        <f t="shared" si="8"/>
        <v>40.63786617752447</v>
      </c>
      <c r="H36" s="72">
        <f>SUM(H37:H41)</f>
        <v>50</v>
      </c>
      <c r="I36" s="72">
        <f>SUM(I37:I41)</f>
        <v>50</v>
      </c>
      <c r="J36" s="72">
        <f>SUM(J37:J41)</f>
        <v>0</v>
      </c>
      <c r="K36" s="69">
        <v>0</v>
      </c>
      <c r="L36" s="72">
        <f>SUM(L37:L41)</f>
        <v>0</v>
      </c>
      <c r="M36" s="72">
        <f>SUM(M37:M41)</f>
        <v>0</v>
      </c>
      <c r="N36" s="72">
        <f>SUM(N37:N41)</f>
        <v>0</v>
      </c>
      <c r="O36" s="69">
        <v>0</v>
      </c>
      <c r="P36" s="72">
        <f>SUM(P37:P41)</f>
        <v>77.9</v>
      </c>
      <c r="Q36" s="72">
        <f>SUM(Q37:Q41)</f>
        <v>74.55879999999999</v>
      </c>
      <c r="R36" s="72">
        <f>SUM(R37:R41)</f>
        <v>51.3102</v>
      </c>
      <c r="S36" s="69">
        <f>R36/Q36*100</f>
        <v>68.81843591903304</v>
      </c>
      <c r="T36" s="72">
        <f>SUM(T37:T41)</f>
        <v>30.052000000000003</v>
      </c>
      <c r="U36" s="72">
        <f>SUM(U37:U41)</f>
        <v>11.52033</v>
      </c>
      <c r="V36" s="69">
        <f>U36/T36*100</f>
        <v>38.33465326766937</v>
      </c>
      <c r="W36" s="140"/>
    </row>
    <row r="37" spans="1:23" s="11" customFormat="1" ht="26.25" customHeight="1">
      <c r="A37" s="106" t="s">
        <v>134</v>
      </c>
      <c r="B37" s="88" t="s">
        <v>59</v>
      </c>
      <c r="C37" s="31" t="s">
        <v>114</v>
      </c>
      <c r="D37" s="68">
        <f t="shared" si="0"/>
        <v>56.5</v>
      </c>
      <c r="E37" s="68">
        <f>I37+M37+Q37+T37</f>
        <v>53.1588</v>
      </c>
      <c r="F37" s="68">
        <f t="shared" si="7"/>
        <v>51.3102</v>
      </c>
      <c r="G37" s="68">
        <f t="shared" si="8"/>
        <v>96.5224948644439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76">
        <v>56.5</v>
      </c>
      <c r="Q37" s="68">
        <v>53.1588</v>
      </c>
      <c r="R37" s="68">
        <v>51.3102</v>
      </c>
      <c r="S37" s="68">
        <f>R37/Q37*100</f>
        <v>96.5224948644439</v>
      </c>
      <c r="T37" s="68">
        <v>0</v>
      </c>
      <c r="U37" s="68">
        <v>0</v>
      </c>
      <c r="V37" s="68">
        <v>0</v>
      </c>
      <c r="W37" s="140" t="s">
        <v>238</v>
      </c>
    </row>
    <row r="38" spans="1:23" s="11" customFormat="1" ht="38.25">
      <c r="A38" s="106" t="s">
        <v>135</v>
      </c>
      <c r="B38" s="88" t="s">
        <v>76</v>
      </c>
      <c r="C38" s="31" t="s">
        <v>114</v>
      </c>
      <c r="D38" s="68">
        <f t="shared" si="0"/>
        <v>0.5</v>
      </c>
      <c r="E38" s="68">
        <f>I38+M38+Q38+T38</f>
        <v>0.5</v>
      </c>
      <c r="F38" s="68">
        <f t="shared" si="7"/>
        <v>0.30364</v>
      </c>
      <c r="G38" s="68">
        <f t="shared" si="8"/>
        <v>60.728</v>
      </c>
      <c r="H38" s="68">
        <v>0</v>
      </c>
      <c r="I38" s="68">
        <v>0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76">
        <v>0</v>
      </c>
      <c r="Q38" s="68">
        <v>0</v>
      </c>
      <c r="R38" s="68">
        <v>0</v>
      </c>
      <c r="S38" s="68">
        <v>0</v>
      </c>
      <c r="T38" s="68">
        <v>0.5</v>
      </c>
      <c r="U38" s="68">
        <v>0.30364</v>
      </c>
      <c r="V38" s="68">
        <f>U38/T38*100</f>
        <v>60.728</v>
      </c>
      <c r="W38" s="140" t="s">
        <v>249</v>
      </c>
    </row>
    <row r="39" spans="1:23" s="11" customFormat="1" ht="25.5">
      <c r="A39" s="106" t="s">
        <v>74</v>
      </c>
      <c r="B39" s="88" t="s">
        <v>136</v>
      </c>
      <c r="C39" s="31" t="s">
        <v>114</v>
      </c>
      <c r="D39" s="68">
        <f t="shared" si="0"/>
        <v>71.4</v>
      </c>
      <c r="E39" s="68">
        <f aca="true" t="shared" si="11" ref="E39:F41">I39+M39+Q39+T39</f>
        <v>71.4</v>
      </c>
      <c r="F39" s="68">
        <f t="shared" si="11"/>
        <v>0</v>
      </c>
      <c r="G39" s="68">
        <v>0</v>
      </c>
      <c r="H39" s="68">
        <v>50</v>
      </c>
      <c r="I39" s="68">
        <v>50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76">
        <v>21.4</v>
      </c>
      <c r="Q39" s="68">
        <v>21.4</v>
      </c>
      <c r="R39" s="68">
        <v>0</v>
      </c>
      <c r="S39" s="68">
        <v>0</v>
      </c>
      <c r="T39" s="68">
        <v>0</v>
      </c>
      <c r="U39" s="68">
        <v>0</v>
      </c>
      <c r="V39" s="68">
        <v>0</v>
      </c>
      <c r="W39" s="140" t="s">
        <v>289</v>
      </c>
    </row>
    <row r="40" spans="1:23" s="11" customFormat="1" ht="51">
      <c r="A40" s="106" t="s">
        <v>75</v>
      </c>
      <c r="B40" s="88" t="s">
        <v>137</v>
      </c>
      <c r="C40" s="31" t="s">
        <v>114</v>
      </c>
      <c r="D40" s="68">
        <f t="shared" si="0"/>
        <v>28.952</v>
      </c>
      <c r="E40" s="68">
        <f t="shared" si="11"/>
        <v>28.952</v>
      </c>
      <c r="F40" s="68">
        <f t="shared" si="11"/>
        <v>10.91809</v>
      </c>
      <c r="G40" s="68">
        <f aca="true" t="shared" si="12" ref="G40:G47">F40/E40*100</f>
        <v>37.7110044211108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76">
        <v>0</v>
      </c>
      <c r="Q40" s="68">
        <v>0</v>
      </c>
      <c r="R40" s="68">
        <v>0</v>
      </c>
      <c r="S40" s="68">
        <v>0</v>
      </c>
      <c r="T40" s="68">
        <v>28.952</v>
      </c>
      <c r="U40" s="68">
        <v>10.91809</v>
      </c>
      <c r="V40" s="68">
        <f aca="true" t="shared" si="13" ref="V40:V45">U40/T40*100</f>
        <v>37.7110044211108</v>
      </c>
      <c r="W40" s="140" t="s">
        <v>259</v>
      </c>
    </row>
    <row r="41" spans="1:23" s="11" customFormat="1" ht="52.5" customHeight="1">
      <c r="A41" s="106" t="s">
        <v>132</v>
      </c>
      <c r="B41" s="88" t="s">
        <v>133</v>
      </c>
      <c r="C41" s="31" t="s">
        <v>114</v>
      </c>
      <c r="D41" s="68">
        <f t="shared" si="0"/>
        <v>0.6</v>
      </c>
      <c r="E41" s="68">
        <f t="shared" si="11"/>
        <v>0.6</v>
      </c>
      <c r="F41" s="68">
        <f t="shared" si="11"/>
        <v>0.2986</v>
      </c>
      <c r="G41" s="68">
        <f t="shared" si="12"/>
        <v>49.766666666666666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>
        <v>0</v>
      </c>
      <c r="R41" s="68">
        <v>0</v>
      </c>
      <c r="S41" s="68">
        <v>0</v>
      </c>
      <c r="T41" s="68">
        <v>0.6</v>
      </c>
      <c r="U41" s="68">
        <v>0.2986</v>
      </c>
      <c r="V41" s="68">
        <f t="shared" si="13"/>
        <v>49.766666666666666</v>
      </c>
      <c r="W41" s="143" t="s">
        <v>260</v>
      </c>
    </row>
    <row r="42" spans="1:23" s="11" customFormat="1" ht="38.25">
      <c r="A42" s="49" t="s">
        <v>12</v>
      </c>
      <c r="B42" s="89" t="s">
        <v>30</v>
      </c>
      <c r="C42" s="34"/>
      <c r="D42" s="69">
        <f>H42+L42+P42+T42</f>
        <v>570.4160541</v>
      </c>
      <c r="E42" s="69">
        <f>I42+M42+Q42+T42</f>
        <v>551.1790541</v>
      </c>
      <c r="F42" s="69">
        <f>J42+N42+R42+U42</f>
        <v>275.41678508999996</v>
      </c>
      <c r="G42" s="70">
        <f>F42/E42*100</f>
        <v>49.96865955650617</v>
      </c>
      <c r="H42" s="72">
        <f>H43+H50+H70+H81+H87+H89</f>
        <v>97.6022</v>
      </c>
      <c r="I42" s="72">
        <f>I43+I50+I70+I81+I87+I89</f>
        <v>97.6022</v>
      </c>
      <c r="J42" s="72">
        <f>J43+J50+J70+J81+J87+J89</f>
        <v>83.799098</v>
      </c>
      <c r="K42" s="70">
        <f>J42/I42*100</f>
        <v>85.85779623819955</v>
      </c>
      <c r="L42" s="72">
        <f>L43+L50+L70+L81+L87+L89</f>
        <v>0</v>
      </c>
      <c r="M42" s="72">
        <f>M43+M50+M70+M81+M87+M89</f>
        <v>0</v>
      </c>
      <c r="N42" s="72">
        <f>N43+N50+N70+N81+N87+N89</f>
        <v>0</v>
      </c>
      <c r="O42" s="70">
        <v>0</v>
      </c>
      <c r="P42" s="72">
        <f>P43+P50+P70+P81+P87+P89</f>
        <v>106.814</v>
      </c>
      <c r="Q42" s="72">
        <f>Q43+Q50+Q70+Q81+Q87+Q89</f>
        <v>87.577</v>
      </c>
      <c r="R42" s="72">
        <f>R43+R50+R70+R81+R87+R89</f>
        <v>60.2701</v>
      </c>
      <c r="S42" s="70">
        <f>R42/Q42*100</f>
        <v>68.81955307900476</v>
      </c>
      <c r="T42" s="72">
        <f>T43+T50+T70+T81+T87+T89</f>
        <v>365.9998541</v>
      </c>
      <c r="U42" s="72">
        <f>U43+U50+U70+U81+U87+U89</f>
        <v>131.34758709</v>
      </c>
      <c r="V42" s="70">
        <f>U42/T42*100</f>
        <v>35.88733318295604</v>
      </c>
      <c r="W42" s="140"/>
    </row>
    <row r="43" spans="1:23" s="11" customFormat="1" ht="25.5">
      <c r="A43" s="49" t="s">
        <v>13</v>
      </c>
      <c r="B43" s="89" t="s">
        <v>24</v>
      </c>
      <c r="C43" s="34"/>
      <c r="D43" s="69">
        <f t="shared" si="0"/>
        <v>186.03719999999998</v>
      </c>
      <c r="E43" s="69">
        <f aca="true" t="shared" si="14" ref="E43:F46">I43+M43+Q43+T43</f>
        <v>185.3802</v>
      </c>
      <c r="F43" s="69">
        <f t="shared" si="14"/>
        <v>153.783998</v>
      </c>
      <c r="G43" s="70">
        <f>F43/E43*100</f>
        <v>82.95599961592445</v>
      </c>
      <c r="H43" s="77">
        <f>SUM(H44:H49)</f>
        <v>97.6022</v>
      </c>
      <c r="I43" s="77">
        <f>SUM(I44:I49)</f>
        <v>97.6022</v>
      </c>
      <c r="J43" s="77">
        <f>SUM(J44:J49)</f>
        <v>83.799098</v>
      </c>
      <c r="K43" s="70">
        <f>J43/I43*100</f>
        <v>85.85779623819955</v>
      </c>
      <c r="L43" s="77">
        <f>SUM(L44:L49)</f>
        <v>0</v>
      </c>
      <c r="M43" s="77">
        <f>SUM(M44:M49)</f>
        <v>0</v>
      </c>
      <c r="N43" s="77">
        <f>SUM(N44:N49)</f>
        <v>0</v>
      </c>
      <c r="O43" s="70">
        <v>0</v>
      </c>
      <c r="P43" s="77">
        <f>SUM(P44:P49)</f>
        <v>67.75999999999999</v>
      </c>
      <c r="Q43" s="77">
        <f>SUM(Q44:Q49)</f>
        <v>67.103</v>
      </c>
      <c r="R43" s="77">
        <f>SUM(R44:R49)</f>
        <v>49.7</v>
      </c>
      <c r="S43" s="70">
        <f>R43/Q43*100</f>
        <v>74.06524298466537</v>
      </c>
      <c r="T43" s="77">
        <f>SUM(T44:T49)</f>
        <v>20.675</v>
      </c>
      <c r="U43" s="77">
        <f>SUM(U44:U49)</f>
        <v>20.2849</v>
      </c>
      <c r="V43" s="70">
        <f>U43/T43*100</f>
        <v>98.11318016928658</v>
      </c>
      <c r="W43" s="140"/>
    </row>
    <row r="44" spans="1:23" s="11" customFormat="1" ht="171.75" customHeight="1">
      <c r="A44" s="61" t="s">
        <v>138</v>
      </c>
      <c r="B44" s="90" t="s">
        <v>139</v>
      </c>
      <c r="C44" s="31" t="s">
        <v>114</v>
      </c>
      <c r="D44" s="68">
        <f t="shared" si="0"/>
        <v>15.01</v>
      </c>
      <c r="E44" s="68">
        <f t="shared" si="14"/>
        <v>15.01</v>
      </c>
      <c r="F44" s="68">
        <f t="shared" si="14"/>
        <v>11.98</v>
      </c>
      <c r="G44" s="68">
        <f t="shared" si="12"/>
        <v>79.8134576948701</v>
      </c>
      <c r="H44" s="68">
        <v>0</v>
      </c>
      <c r="I44" s="68">
        <v>0</v>
      </c>
      <c r="J44" s="68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68">
        <v>0</v>
      </c>
      <c r="T44" s="68">
        <v>15.01</v>
      </c>
      <c r="U44" s="68">
        <v>11.98</v>
      </c>
      <c r="V44" s="68">
        <f t="shared" si="13"/>
        <v>79.8134576948701</v>
      </c>
      <c r="W44" s="140" t="s">
        <v>290</v>
      </c>
    </row>
    <row r="45" spans="1:23" s="11" customFormat="1" ht="65.25" customHeight="1">
      <c r="A45" s="51" t="s">
        <v>77</v>
      </c>
      <c r="B45" s="91" t="s">
        <v>78</v>
      </c>
      <c r="C45" s="31" t="s">
        <v>114</v>
      </c>
      <c r="D45" s="68">
        <f t="shared" si="0"/>
        <v>2.465</v>
      </c>
      <c r="E45" s="68">
        <f t="shared" si="14"/>
        <v>2.465</v>
      </c>
      <c r="F45" s="68">
        <f t="shared" si="14"/>
        <v>1.583</v>
      </c>
      <c r="G45" s="68">
        <f t="shared" si="12"/>
        <v>64.21906693711968</v>
      </c>
      <c r="H45" s="68">
        <v>0</v>
      </c>
      <c r="I45" s="68">
        <v>0</v>
      </c>
      <c r="J45" s="68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68">
        <v>0</v>
      </c>
      <c r="T45" s="68">
        <v>2.465</v>
      </c>
      <c r="U45" s="68">
        <v>1.583</v>
      </c>
      <c r="V45" s="68">
        <f t="shared" si="13"/>
        <v>64.21906693711968</v>
      </c>
      <c r="W45" s="143" t="s">
        <v>261</v>
      </c>
    </row>
    <row r="46" spans="1:23" s="11" customFormat="1" ht="65.25" customHeight="1">
      <c r="A46" s="51" t="s">
        <v>32</v>
      </c>
      <c r="B46" s="90" t="s">
        <v>275</v>
      </c>
      <c r="C46" s="31" t="s">
        <v>114</v>
      </c>
      <c r="D46" s="68">
        <f t="shared" si="0"/>
        <v>155.4622</v>
      </c>
      <c r="E46" s="68">
        <f t="shared" si="14"/>
        <v>155.4252</v>
      </c>
      <c r="F46" s="68">
        <f t="shared" si="14"/>
        <v>128.160998</v>
      </c>
      <c r="G46" s="68">
        <f t="shared" si="12"/>
        <v>82.4583130663496</v>
      </c>
      <c r="H46" s="78">
        <v>97.6022</v>
      </c>
      <c r="I46" s="68">
        <v>97.6022</v>
      </c>
      <c r="J46" s="68">
        <v>83.799098</v>
      </c>
      <c r="K46" s="68">
        <f>J46/I46*100</f>
        <v>85.85779623819955</v>
      </c>
      <c r="L46" s="68">
        <v>0</v>
      </c>
      <c r="M46" s="68">
        <v>0</v>
      </c>
      <c r="N46" s="68">
        <v>0</v>
      </c>
      <c r="O46" s="68">
        <v>0</v>
      </c>
      <c r="P46" s="68">
        <v>57.86</v>
      </c>
      <c r="Q46" s="68">
        <v>57.823</v>
      </c>
      <c r="R46" s="68">
        <v>43.02</v>
      </c>
      <c r="S46" s="68">
        <f>R46/Q46*100</f>
        <v>74.3994604223233</v>
      </c>
      <c r="T46" s="68">
        <v>0</v>
      </c>
      <c r="U46" s="68">
        <v>1.3419</v>
      </c>
      <c r="V46" s="68"/>
      <c r="W46" s="148" t="s">
        <v>245</v>
      </c>
    </row>
    <row r="47" spans="1:23" s="11" customFormat="1" ht="171.75" customHeight="1">
      <c r="A47" s="106" t="s">
        <v>140</v>
      </c>
      <c r="B47" s="88" t="s">
        <v>228</v>
      </c>
      <c r="C47" s="31" t="s">
        <v>114</v>
      </c>
      <c r="D47" s="68">
        <f t="shared" si="0"/>
        <v>2.2</v>
      </c>
      <c r="E47" s="68">
        <f aca="true" t="shared" si="15" ref="E47:F49">I47+M47+Q47+T47</f>
        <v>2.2</v>
      </c>
      <c r="F47" s="68">
        <f t="shared" si="15"/>
        <v>5.38</v>
      </c>
      <c r="G47" s="68">
        <f t="shared" si="12"/>
        <v>244.54545454545453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68">
        <v>0</v>
      </c>
      <c r="R47" s="68">
        <v>0</v>
      </c>
      <c r="S47" s="68">
        <v>0</v>
      </c>
      <c r="T47" s="68">
        <v>2.2</v>
      </c>
      <c r="U47" s="68">
        <v>5.38</v>
      </c>
      <c r="V47" s="68">
        <f>U47/T47*100</f>
        <v>244.54545454545453</v>
      </c>
      <c r="W47" s="143" t="s">
        <v>262</v>
      </c>
    </row>
    <row r="48" spans="1:23" s="11" customFormat="1" ht="78.75" customHeight="1">
      <c r="A48" s="106" t="s">
        <v>79</v>
      </c>
      <c r="B48" s="88" t="s">
        <v>80</v>
      </c>
      <c r="C48" s="31" t="s">
        <v>114</v>
      </c>
      <c r="D48" s="68">
        <f>H48+L48+P48+T48</f>
        <v>8.3</v>
      </c>
      <c r="E48" s="68">
        <f>I48+M48+Q48+T48</f>
        <v>7.68</v>
      </c>
      <c r="F48" s="68">
        <f>J48+N48+R48+U48</f>
        <v>6.68</v>
      </c>
      <c r="G48" s="68">
        <f>F48/E48*100</f>
        <v>86.97916666666666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7.3</v>
      </c>
      <c r="Q48" s="68">
        <v>6.68</v>
      </c>
      <c r="R48" s="68">
        <v>6.68</v>
      </c>
      <c r="S48" s="68">
        <f>R48/Q48*100</f>
        <v>100</v>
      </c>
      <c r="T48" s="68">
        <v>1</v>
      </c>
      <c r="U48" s="68">
        <v>0</v>
      </c>
      <c r="V48" s="68">
        <v>0</v>
      </c>
      <c r="W48" s="143" t="s">
        <v>326</v>
      </c>
    </row>
    <row r="49" spans="1:23" ht="38.25">
      <c r="A49" s="106" t="s">
        <v>141</v>
      </c>
      <c r="B49" s="88" t="s">
        <v>142</v>
      </c>
      <c r="C49" s="31" t="s">
        <v>114</v>
      </c>
      <c r="D49" s="68">
        <f t="shared" si="0"/>
        <v>2.6</v>
      </c>
      <c r="E49" s="68">
        <f t="shared" si="15"/>
        <v>2.6</v>
      </c>
      <c r="F49" s="68">
        <f t="shared" si="15"/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2.6</v>
      </c>
      <c r="Q49" s="68">
        <v>2.6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143" t="s">
        <v>184</v>
      </c>
    </row>
    <row r="50" spans="1:23" s="11" customFormat="1" ht="12.75">
      <c r="A50" s="62" t="s">
        <v>14</v>
      </c>
      <c r="B50" s="89" t="s">
        <v>39</v>
      </c>
      <c r="C50" s="30"/>
      <c r="D50" s="69">
        <f>H50+L50+P50+T50</f>
        <v>280.1558541</v>
      </c>
      <c r="E50" s="69">
        <f aca="true" t="shared" si="16" ref="E50:F55">I50+M50+Q50+T50</f>
        <v>268.9081541</v>
      </c>
      <c r="F50" s="69">
        <f t="shared" si="16"/>
        <v>69.69463633</v>
      </c>
      <c r="G50" s="70">
        <f aca="true" t="shared" si="17" ref="G50:G55">F50/E50*100</f>
        <v>25.917635916716144</v>
      </c>
      <c r="H50" s="79">
        <f>SUM(H51:H69)</f>
        <v>0</v>
      </c>
      <c r="I50" s="79">
        <f>SUM(I51:I69)</f>
        <v>0</v>
      </c>
      <c r="J50" s="79">
        <f>SUM(J51:J69)</f>
        <v>0</v>
      </c>
      <c r="K50" s="70">
        <v>0</v>
      </c>
      <c r="L50" s="79">
        <f>SUM(L51:L69)</f>
        <v>0</v>
      </c>
      <c r="M50" s="79">
        <f>SUM(M51:M69)</f>
        <v>0</v>
      </c>
      <c r="N50" s="79">
        <f>SUM(N51:N69)</f>
        <v>0</v>
      </c>
      <c r="O50" s="70">
        <v>0</v>
      </c>
      <c r="P50" s="79">
        <f>SUM(P51:P69)</f>
        <v>21.145</v>
      </c>
      <c r="Q50" s="79">
        <f>SUM(Q51:Q69)</f>
        <v>9.8973</v>
      </c>
      <c r="R50" s="79">
        <f>SUM(R51:R69)</f>
        <v>9.8973</v>
      </c>
      <c r="S50" s="70">
        <f>R50/Q50*100</f>
        <v>100</v>
      </c>
      <c r="T50" s="79">
        <f>SUM(T51:T69)</f>
        <v>259.0108541</v>
      </c>
      <c r="U50" s="79">
        <f>SUM(U51:U69)</f>
        <v>59.79733633</v>
      </c>
      <c r="V50" s="70">
        <f>U50/T50*100</f>
        <v>23.08680712929242</v>
      </c>
      <c r="W50" s="140"/>
    </row>
    <row r="51" spans="1:23" s="11" customFormat="1" ht="40.5" customHeight="1">
      <c r="A51" s="106" t="s">
        <v>15</v>
      </c>
      <c r="B51" s="88" t="s">
        <v>81</v>
      </c>
      <c r="C51" s="31" t="s">
        <v>114</v>
      </c>
      <c r="D51" s="68">
        <f t="shared" si="0"/>
        <v>3.25</v>
      </c>
      <c r="E51" s="68">
        <f t="shared" si="16"/>
        <v>3.25</v>
      </c>
      <c r="F51" s="68">
        <f t="shared" si="16"/>
        <v>7.31817</v>
      </c>
      <c r="G51" s="68">
        <f t="shared" si="17"/>
        <v>225.17446153846157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8">
        <v>0</v>
      </c>
      <c r="T51" s="68">
        <v>3.25</v>
      </c>
      <c r="U51" s="68">
        <v>7.31817</v>
      </c>
      <c r="V51" s="68">
        <f>U51/T51*100</f>
        <v>225.17446153846157</v>
      </c>
      <c r="W51" s="140" t="s">
        <v>291</v>
      </c>
    </row>
    <row r="52" spans="1:23" s="11" customFormat="1" ht="40.5" customHeight="1">
      <c r="A52" s="106" t="s">
        <v>162</v>
      </c>
      <c r="B52" s="88" t="s">
        <v>163</v>
      </c>
      <c r="C52" s="31" t="s">
        <v>114</v>
      </c>
      <c r="D52" s="68">
        <f t="shared" si="0"/>
        <v>3.7</v>
      </c>
      <c r="E52" s="68">
        <f t="shared" si="16"/>
        <v>3.7</v>
      </c>
      <c r="F52" s="68">
        <f t="shared" si="16"/>
        <v>3.7288685</v>
      </c>
      <c r="G52" s="68">
        <f t="shared" si="17"/>
        <v>100.78022972972973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68">
        <v>0</v>
      </c>
      <c r="T52" s="68">
        <v>3.7</v>
      </c>
      <c r="U52" s="68">
        <v>3.7288685</v>
      </c>
      <c r="V52" s="68">
        <f>U52/T52*100</f>
        <v>100.78022972972973</v>
      </c>
      <c r="W52" s="140" t="s">
        <v>291</v>
      </c>
    </row>
    <row r="53" spans="1:23" s="11" customFormat="1" ht="26.25" customHeight="1">
      <c r="A53" s="106" t="s">
        <v>164</v>
      </c>
      <c r="B53" s="88" t="s">
        <v>82</v>
      </c>
      <c r="C53" s="31" t="s">
        <v>114</v>
      </c>
      <c r="D53" s="68">
        <f t="shared" si="0"/>
        <v>1.5</v>
      </c>
      <c r="E53" s="68">
        <f t="shared" si="16"/>
        <v>1.5</v>
      </c>
      <c r="F53" s="68">
        <f t="shared" si="16"/>
        <v>2.3264848000000002</v>
      </c>
      <c r="G53" s="68">
        <f t="shared" si="17"/>
        <v>155.0989866666667</v>
      </c>
      <c r="H53" s="68">
        <v>0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8">
        <v>0</v>
      </c>
      <c r="Q53" s="68">
        <v>0</v>
      </c>
      <c r="R53" s="68">
        <v>0</v>
      </c>
      <c r="S53" s="68">
        <v>0</v>
      </c>
      <c r="T53" s="68">
        <v>1.5</v>
      </c>
      <c r="U53" s="68">
        <f>1.44914+0.8773448</f>
        <v>2.3264848000000002</v>
      </c>
      <c r="V53" s="68">
        <f>U53/T53*100</f>
        <v>155.0989866666667</v>
      </c>
      <c r="W53" s="140" t="s">
        <v>229</v>
      </c>
    </row>
    <row r="54" spans="1:23" s="11" customFormat="1" ht="40.5" customHeight="1">
      <c r="A54" s="106" t="s">
        <v>83</v>
      </c>
      <c r="B54" s="88" t="s">
        <v>276</v>
      </c>
      <c r="C54" s="31" t="s">
        <v>114</v>
      </c>
      <c r="D54" s="68">
        <f t="shared" si="0"/>
        <v>68.7698791</v>
      </c>
      <c r="E54" s="68">
        <f t="shared" si="16"/>
        <v>68.7698791</v>
      </c>
      <c r="F54" s="68">
        <f t="shared" si="16"/>
        <v>20.51449678</v>
      </c>
      <c r="G54" s="68">
        <f t="shared" si="17"/>
        <v>29.830642497087073</v>
      </c>
      <c r="H54" s="68">
        <v>0</v>
      </c>
      <c r="I54" s="68">
        <v>0</v>
      </c>
      <c r="J54" s="68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68">
        <v>0</v>
      </c>
      <c r="T54" s="68">
        <v>68.7698791</v>
      </c>
      <c r="U54" s="68">
        <v>20.51449678</v>
      </c>
      <c r="V54" s="68">
        <f>U54/T54*100</f>
        <v>29.830642497087073</v>
      </c>
      <c r="W54" s="140" t="s">
        <v>292</v>
      </c>
    </row>
    <row r="55" spans="1:23" s="11" customFormat="1" ht="39.75" customHeight="1">
      <c r="A55" s="106" t="s">
        <v>84</v>
      </c>
      <c r="B55" s="88" t="s">
        <v>165</v>
      </c>
      <c r="C55" s="31" t="s">
        <v>114</v>
      </c>
      <c r="D55" s="68">
        <f>H55+L55+P55+T55</f>
        <v>5.845</v>
      </c>
      <c r="E55" s="68">
        <f t="shared" si="16"/>
        <v>1.7973</v>
      </c>
      <c r="F55" s="68">
        <f t="shared" si="16"/>
        <v>1.7973</v>
      </c>
      <c r="G55" s="68">
        <f t="shared" si="17"/>
        <v>100</v>
      </c>
      <c r="H55" s="68">
        <v>0</v>
      </c>
      <c r="I55" s="68">
        <v>0</v>
      </c>
      <c r="J55" s="68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8">
        <v>5.845</v>
      </c>
      <c r="Q55" s="68">
        <v>1.7973</v>
      </c>
      <c r="R55" s="68">
        <v>1.7973</v>
      </c>
      <c r="S55" s="68">
        <f>R55/Q55*100</f>
        <v>100</v>
      </c>
      <c r="T55" s="68">
        <v>0</v>
      </c>
      <c r="U55" s="68">
        <v>0</v>
      </c>
      <c r="V55" s="68">
        <v>0</v>
      </c>
      <c r="W55" s="140" t="s">
        <v>230</v>
      </c>
    </row>
    <row r="56" spans="1:23" s="11" customFormat="1" ht="52.5" customHeight="1">
      <c r="A56" s="106" t="s">
        <v>166</v>
      </c>
      <c r="B56" s="88" t="s">
        <v>167</v>
      </c>
      <c r="C56" s="31" t="s">
        <v>114</v>
      </c>
      <c r="D56" s="68">
        <f aca="true" t="shared" si="18" ref="D56:D65">H56+L56+P56+T56</f>
        <v>0.87</v>
      </c>
      <c r="E56" s="68">
        <f aca="true" t="shared" si="19" ref="E56:E65">I56+M56+Q56+T56</f>
        <v>0.87</v>
      </c>
      <c r="F56" s="68">
        <f aca="true" t="shared" si="20" ref="F56:F65">J56+N56+R56+U56</f>
        <v>0.04549899</v>
      </c>
      <c r="G56" s="68">
        <f aca="true" t="shared" si="21" ref="G56:G65">F56/E56*100</f>
        <v>5.229768965517242</v>
      </c>
      <c r="H56" s="68">
        <v>0</v>
      </c>
      <c r="I56" s="68">
        <v>0</v>
      </c>
      <c r="J56" s="68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68">
        <v>0</v>
      </c>
      <c r="T56" s="68">
        <v>0.87</v>
      </c>
      <c r="U56" s="68">
        <v>0.04549899</v>
      </c>
      <c r="V56" s="68">
        <f aca="true" t="shared" si="22" ref="V56:V61">U56/T56*100</f>
        <v>5.229768965517242</v>
      </c>
      <c r="W56" s="140" t="s">
        <v>240</v>
      </c>
    </row>
    <row r="57" spans="1:23" s="11" customFormat="1" ht="39.75" customHeight="1">
      <c r="A57" s="95" t="s">
        <v>168</v>
      </c>
      <c r="B57" s="92" t="s">
        <v>169</v>
      </c>
      <c r="C57" s="31" t="s">
        <v>114</v>
      </c>
      <c r="D57" s="68">
        <f t="shared" si="18"/>
        <v>1.8</v>
      </c>
      <c r="E57" s="68">
        <f t="shared" si="19"/>
        <v>1.8</v>
      </c>
      <c r="F57" s="68">
        <f t="shared" si="20"/>
        <v>0.0238</v>
      </c>
      <c r="G57" s="68">
        <f t="shared" si="21"/>
        <v>1.3222222222222222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68">
        <v>0</v>
      </c>
      <c r="T57" s="68">
        <v>1.8</v>
      </c>
      <c r="U57" s="68">
        <f>23.8/1000</f>
        <v>0.0238</v>
      </c>
      <c r="V57" s="68">
        <f t="shared" si="22"/>
        <v>1.3222222222222222</v>
      </c>
      <c r="W57" s="149" t="s">
        <v>239</v>
      </c>
    </row>
    <row r="58" spans="1:23" s="11" customFormat="1" ht="40.5" customHeight="1">
      <c r="A58" s="95" t="s">
        <v>143</v>
      </c>
      <c r="B58" s="92" t="s">
        <v>144</v>
      </c>
      <c r="C58" s="31" t="s">
        <v>114</v>
      </c>
      <c r="D58" s="68">
        <f t="shared" si="18"/>
        <v>1</v>
      </c>
      <c r="E58" s="68">
        <f t="shared" si="19"/>
        <v>1</v>
      </c>
      <c r="F58" s="68">
        <f t="shared" si="20"/>
        <v>1.28349726</v>
      </c>
      <c r="G58" s="68">
        <f t="shared" si="21"/>
        <v>128.349726</v>
      </c>
      <c r="H58" s="68">
        <v>0</v>
      </c>
      <c r="I58" s="68">
        <v>0</v>
      </c>
      <c r="J58" s="68">
        <v>0</v>
      </c>
      <c r="K58" s="68">
        <v>0</v>
      </c>
      <c r="L58" s="68">
        <v>0</v>
      </c>
      <c r="M58" s="68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68">
        <v>0</v>
      </c>
      <c r="T58" s="68">
        <v>1</v>
      </c>
      <c r="U58" s="68">
        <v>1.28349726</v>
      </c>
      <c r="V58" s="68">
        <f t="shared" si="22"/>
        <v>128.349726</v>
      </c>
      <c r="W58" s="140" t="s">
        <v>291</v>
      </c>
    </row>
    <row r="59" spans="1:23" s="11" customFormat="1" ht="26.25" customHeight="1">
      <c r="A59" s="95" t="s">
        <v>145</v>
      </c>
      <c r="B59" s="92" t="s">
        <v>146</v>
      </c>
      <c r="C59" s="31" t="s">
        <v>114</v>
      </c>
      <c r="D59" s="68">
        <f t="shared" si="18"/>
        <v>4.9</v>
      </c>
      <c r="E59" s="68">
        <f t="shared" si="19"/>
        <v>4.9</v>
      </c>
      <c r="F59" s="68">
        <f t="shared" si="20"/>
        <v>0.004900000000000001</v>
      </c>
      <c r="G59" s="68">
        <f t="shared" si="21"/>
        <v>0.1</v>
      </c>
      <c r="H59" s="68">
        <v>0</v>
      </c>
      <c r="I59" s="68">
        <v>0</v>
      </c>
      <c r="J59" s="68">
        <v>0</v>
      </c>
      <c r="K59" s="68">
        <v>0</v>
      </c>
      <c r="L59" s="68">
        <v>0</v>
      </c>
      <c r="M59" s="68">
        <v>0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68">
        <v>0</v>
      </c>
      <c r="T59" s="68">
        <v>4.9</v>
      </c>
      <c r="U59" s="68">
        <f>4.9/1000</f>
        <v>0.004900000000000001</v>
      </c>
      <c r="V59" s="68">
        <f t="shared" si="22"/>
        <v>0.1</v>
      </c>
      <c r="W59" s="140" t="s">
        <v>306</v>
      </c>
    </row>
    <row r="60" spans="1:23" s="11" customFormat="1" ht="26.25" customHeight="1">
      <c r="A60" s="95" t="s">
        <v>147</v>
      </c>
      <c r="B60" s="92" t="s">
        <v>148</v>
      </c>
      <c r="C60" s="31" t="s">
        <v>114</v>
      </c>
      <c r="D60" s="68">
        <f t="shared" si="18"/>
        <v>0.728975</v>
      </c>
      <c r="E60" s="68">
        <f t="shared" si="19"/>
        <v>0.728975</v>
      </c>
      <c r="F60" s="68">
        <f t="shared" si="20"/>
        <v>0</v>
      </c>
      <c r="G60" s="68">
        <f t="shared" si="21"/>
        <v>0</v>
      </c>
      <c r="H60" s="68">
        <v>0</v>
      </c>
      <c r="I60" s="68">
        <v>0</v>
      </c>
      <c r="J60" s="68">
        <v>0</v>
      </c>
      <c r="K60" s="68">
        <v>0</v>
      </c>
      <c r="L60" s="68">
        <v>0</v>
      </c>
      <c r="M60" s="68">
        <v>0</v>
      </c>
      <c r="N60" s="68">
        <v>0</v>
      </c>
      <c r="O60" s="68">
        <v>0</v>
      </c>
      <c r="P60" s="68">
        <v>0</v>
      </c>
      <c r="Q60" s="68">
        <v>0</v>
      </c>
      <c r="R60" s="68">
        <v>0</v>
      </c>
      <c r="S60" s="68">
        <v>0</v>
      </c>
      <c r="T60" s="68">
        <v>0.728975</v>
      </c>
      <c r="U60" s="68">
        <v>0</v>
      </c>
      <c r="V60" s="68">
        <f t="shared" si="22"/>
        <v>0</v>
      </c>
      <c r="W60" s="140" t="s">
        <v>306</v>
      </c>
    </row>
    <row r="61" spans="1:23" s="11" customFormat="1" ht="39.75" customHeight="1">
      <c r="A61" s="95" t="s">
        <v>149</v>
      </c>
      <c r="B61" s="92" t="s">
        <v>150</v>
      </c>
      <c r="C61" s="31" t="s">
        <v>114</v>
      </c>
      <c r="D61" s="68">
        <f t="shared" si="18"/>
        <v>5.5</v>
      </c>
      <c r="E61" s="68">
        <f t="shared" si="19"/>
        <v>5.5</v>
      </c>
      <c r="F61" s="68">
        <f t="shared" si="20"/>
        <v>0.044020000000000004</v>
      </c>
      <c r="G61" s="68">
        <f t="shared" si="21"/>
        <v>0.8003636363636364</v>
      </c>
      <c r="H61" s="68">
        <v>0</v>
      </c>
      <c r="I61" s="68">
        <v>0</v>
      </c>
      <c r="J61" s="68">
        <v>0</v>
      </c>
      <c r="K61" s="68">
        <v>0</v>
      </c>
      <c r="L61" s="68">
        <v>0</v>
      </c>
      <c r="M61" s="68">
        <v>0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68">
        <v>0</v>
      </c>
      <c r="T61" s="68">
        <v>5.5</v>
      </c>
      <c r="U61" s="68">
        <f>44.02/1000</f>
        <v>0.044020000000000004</v>
      </c>
      <c r="V61" s="68">
        <f t="shared" si="22"/>
        <v>0.8003636363636364</v>
      </c>
      <c r="W61" s="140" t="s">
        <v>303</v>
      </c>
    </row>
    <row r="62" spans="1:23" s="11" customFormat="1" ht="26.25" customHeight="1">
      <c r="A62" s="95" t="s">
        <v>151</v>
      </c>
      <c r="B62" s="92" t="s">
        <v>152</v>
      </c>
      <c r="C62" s="31" t="s">
        <v>114</v>
      </c>
      <c r="D62" s="68">
        <f t="shared" si="18"/>
        <v>1.965</v>
      </c>
      <c r="E62" s="68">
        <f t="shared" si="19"/>
        <v>1.965</v>
      </c>
      <c r="F62" s="68">
        <f t="shared" si="20"/>
        <v>0</v>
      </c>
      <c r="G62" s="68">
        <f t="shared" si="21"/>
        <v>0</v>
      </c>
      <c r="H62" s="68">
        <v>0</v>
      </c>
      <c r="I62" s="68">
        <v>0</v>
      </c>
      <c r="J62" s="68">
        <v>0</v>
      </c>
      <c r="K62" s="68">
        <v>0</v>
      </c>
      <c r="L62" s="68">
        <v>0</v>
      </c>
      <c r="M62" s="68">
        <v>0</v>
      </c>
      <c r="N62" s="68">
        <v>0</v>
      </c>
      <c r="O62" s="68">
        <v>0</v>
      </c>
      <c r="P62" s="68">
        <v>0</v>
      </c>
      <c r="Q62" s="68">
        <v>0</v>
      </c>
      <c r="R62" s="68">
        <v>0</v>
      </c>
      <c r="S62" s="68">
        <v>0</v>
      </c>
      <c r="T62" s="68">
        <v>1.965</v>
      </c>
      <c r="U62" s="68">
        <v>0</v>
      </c>
      <c r="V62" s="68">
        <f>U62/T62*100</f>
        <v>0</v>
      </c>
      <c r="W62" s="140" t="s">
        <v>304</v>
      </c>
    </row>
    <row r="63" spans="1:23" s="11" customFormat="1" ht="26.25" customHeight="1">
      <c r="A63" s="95" t="s">
        <v>153</v>
      </c>
      <c r="B63" s="92" t="s">
        <v>277</v>
      </c>
      <c r="C63" s="31" t="s">
        <v>114</v>
      </c>
      <c r="D63" s="68">
        <f t="shared" si="18"/>
        <v>3</v>
      </c>
      <c r="E63" s="68">
        <f t="shared" si="19"/>
        <v>3</v>
      </c>
      <c r="F63" s="68">
        <f t="shared" si="20"/>
        <v>0</v>
      </c>
      <c r="G63" s="68">
        <f t="shared" si="21"/>
        <v>0</v>
      </c>
      <c r="H63" s="68">
        <v>0</v>
      </c>
      <c r="I63" s="68">
        <v>0</v>
      </c>
      <c r="J63" s="68">
        <v>0</v>
      </c>
      <c r="K63" s="68">
        <v>0</v>
      </c>
      <c r="L63" s="68">
        <v>0</v>
      </c>
      <c r="M63" s="68">
        <v>0</v>
      </c>
      <c r="N63" s="68">
        <v>0</v>
      </c>
      <c r="O63" s="68">
        <v>0</v>
      </c>
      <c r="P63" s="68">
        <v>0</v>
      </c>
      <c r="Q63" s="68">
        <v>0</v>
      </c>
      <c r="R63" s="68">
        <v>0</v>
      </c>
      <c r="S63" s="68">
        <v>0</v>
      </c>
      <c r="T63" s="68">
        <v>3</v>
      </c>
      <c r="U63" s="68">
        <v>0</v>
      </c>
      <c r="V63" s="68">
        <f aca="true" t="shared" si="23" ref="V63:V68">U63/T63*100</f>
        <v>0</v>
      </c>
      <c r="W63" s="140" t="s">
        <v>305</v>
      </c>
    </row>
    <row r="64" spans="1:23" s="11" customFormat="1" ht="39.75" customHeight="1">
      <c r="A64" s="95" t="s">
        <v>154</v>
      </c>
      <c r="B64" s="92" t="s">
        <v>155</v>
      </c>
      <c r="C64" s="31" t="s">
        <v>114</v>
      </c>
      <c r="D64" s="68">
        <f t="shared" si="18"/>
        <v>1.286</v>
      </c>
      <c r="E64" s="68">
        <f t="shared" si="19"/>
        <v>1.286</v>
      </c>
      <c r="F64" s="68">
        <f t="shared" si="20"/>
        <v>1.307</v>
      </c>
      <c r="G64" s="68">
        <f t="shared" si="21"/>
        <v>101.63297045101088</v>
      </c>
      <c r="H64" s="68">
        <v>0</v>
      </c>
      <c r="I64" s="68">
        <v>0</v>
      </c>
      <c r="J64" s="68">
        <v>0</v>
      </c>
      <c r="K64" s="68">
        <v>0</v>
      </c>
      <c r="L64" s="68">
        <v>0</v>
      </c>
      <c r="M64" s="68">
        <v>0</v>
      </c>
      <c r="N64" s="68">
        <v>0</v>
      </c>
      <c r="O64" s="68">
        <v>0</v>
      </c>
      <c r="P64" s="68">
        <v>0</v>
      </c>
      <c r="Q64" s="68">
        <v>0</v>
      </c>
      <c r="R64" s="68">
        <v>0</v>
      </c>
      <c r="S64" s="68">
        <v>0</v>
      </c>
      <c r="T64" s="68">
        <v>1.286</v>
      </c>
      <c r="U64" s="68">
        <v>1.307</v>
      </c>
      <c r="V64" s="68">
        <f t="shared" si="23"/>
        <v>101.63297045101088</v>
      </c>
      <c r="W64" s="140" t="s">
        <v>304</v>
      </c>
    </row>
    <row r="65" spans="1:23" s="11" customFormat="1" ht="39.75" customHeight="1">
      <c r="A65" s="95" t="s">
        <v>156</v>
      </c>
      <c r="B65" s="92" t="s">
        <v>85</v>
      </c>
      <c r="C65" s="31" t="s">
        <v>114</v>
      </c>
      <c r="D65" s="68">
        <f t="shared" si="18"/>
        <v>121.371</v>
      </c>
      <c r="E65" s="68">
        <f t="shared" si="19"/>
        <v>121.371</v>
      </c>
      <c r="F65" s="68">
        <f t="shared" si="20"/>
        <v>22.843</v>
      </c>
      <c r="G65" s="68">
        <f t="shared" si="21"/>
        <v>18.820805629021763</v>
      </c>
      <c r="H65" s="68">
        <v>0</v>
      </c>
      <c r="I65" s="68">
        <v>0</v>
      </c>
      <c r="J65" s="68">
        <v>0</v>
      </c>
      <c r="K65" s="68">
        <v>0</v>
      </c>
      <c r="L65" s="68">
        <v>0</v>
      </c>
      <c r="M65" s="68">
        <v>0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68">
        <v>0</v>
      </c>
      <c r="T65" s="68">
        <v>121.371</v>
      </c>
      <c r="U65" s="68">
        <v>22.843</v>
      </c>
      <c r="V65" s="68">
        <f t="shared" si="23"/>
        <v>18.820805629021763</v>
      </c>
      <c r="W65" s="140" t="s">
        <v>231</v>
      </c>
    </row>
    <row r="66" spans="1:23" s="11" customFormat="1" ht="66" customHeight="1">
      <c r="A66" s="95" t="s">
        <v>157</v>
      </c>
      <c r="B66" s="92" t="s">
        <v>158</v>
      </c>
      <c r="C66" s="31" t="s">
        <v>114</v>
      </c>
      <c r="D66" s="68">
        <f>H66+L66+P66+T66</f>
        <v>38.12</v>
      </c>
      <c r="E66" s="68">
        <f aca="true" t="shared" si="24" ref="E66:E85">I66+M66+Q66+T66</f>
        <v>38.12</v>
      </c>
      <c r="F66" s="68">
        <f aca="true" t="shared" si="25" ref="F66:F85">J66+N66+R66+U66</f>
        <v>0.28</v>
      </c>
      <c r="G66" s="68">
        <f>F66/E66*100</f>
        <v>0.7345225603357819</v>
      </c>
      <c r="H66" s="68">
        <v>0</v>
      </c>
      <c r="I66" s="68">
        <v>0</v>
      </c>
      <c r="J66" s="68">
        <v>0</v>
      </c>
      <c r="K66" s="68">
        <v>0</v>
      </c>
      <c r="L66" s="68">
        <v>0</v>
      </c>
      <c r="M66" s="68">
        <v>0</v>
      </c>
      <c r="N66" s="68">
        <v>0</v>
      </c>
      <c r="O66" s="68">
        <v>0</v>
      </c>
      <c r="P66" s="68">
        <v>0</v>
      </c>
      <c r="Q66" s="68">
        <v>0</v>
      </c>
      <c r="R66" s="68">
        <v>0</v>
      </c>
      <c r="S66" s="68">
        <v>0</v>
      </c>
      <c r="T66" s="68">
        <v>38.12</v>
      </c>
      <c r="U66" s="68">
        <f>280/1000</f>
        <v>0.28</v>
      </c>
      <c r="V66" s="68">
        <f t="shared" si="23"/>
        <v>0.7345225603357819</v>
      </c>
      <c r="W66" s="140" t="s">
        <v>319</v>
      </c>
    </row>
    <row r="67" spans="1:23" s="11" customFormat="1" ht="66" customHeight="1">
      <c r="A67" s="95" t="s">
        <v>159</v>
      </c>
      <c r="B67" s="92" t="s">
        <v>160</v>
      </c>
      <c r="C67" s="31" t="s">
        <v>114</v>
      </c>
      <c r="D67" s="68">
        <f>H67+L67+P67+T67</f>
        <v>0.5</v>
      </c>
      <c r="E67" s="68">
        <f t="shared" si="24"/>
        <v>0.5</v>
      </c>
      <c r="F67" s="68">
        <f t="shared" si="25"/>
        <v>0</v>
      </c>
      <c r="G67" s="68">
        <f>F67/E67*100</f>
        <v>0</v>
      </c>
      <c r="H67" s="68">
        <v>0</v>
      </c>
      <c r="I67" s="68">
        <v>0</v>
      </c>
      <c r="J67" s="68">
        <v>0</v>
      </c>
      <c r="K67" s="68">
        <v>0</v>
      </c>
      <c r="L67" s="68">
        <v>0</v>
      </c>
      <c r="M67" s="68">
        <v>0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68">
        <v>0</v>
      </c>
      <c r="T67" s="68">
        <v>0.5</v>
      </c>
      <c r="U67" s="68">
        <v>0</v>
      </c>
      <c r="V67" s="68">
        <f t="shared" si="23"/>
        <v>0</v>
      </c>
      <c r="W67" s="140" t="s">
        <v>319</v>
      </c>
    </row>
    <row r="68" spans="1:23" s="11" customFormat="1" ht="26.25" customHeight="1">
      <c r="A68" s="95" t="s">
        <v>161</v>
      </c>
      <c r="B68" s="92" t="s">
        <v>278</v>
      </c>
      <c r="C68" s="31" t="s">
        <v>114</v>
      </c>
      <c r="D68" s="68">
        <f>H68+L68+P68+T68</f>
        <v>0.75</v>
      </c>
      <c r="E68" s="68">
        <f t="shared" si="24"/>
        <v>0.75</v>
      </c>
      <c r="F68" s="68">
        <f t="shared" si="25"/>
        <v>0.07759999999999999</v>
      </c>
      <c r="G68" s="68">
        <f>F68/E68*100</f>
        <v>10.346666666666666</v>
      </c>
      <c r="H68" s="68">
        <v>0</v>
      </c>
      <c r="I68" s="68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68">
        <v>0</v>
      </c>
      <c r="T68" s="68">
        <v>0.75</v>
      </c>
      <c r="U68" s="68">
        <f>77.6/1000</f>
        <v>0.07759999999999999</v>
      </c>
      <c r="V68" s="68">
        <f t="shared" si="23"/>
        <v>10.346666666666666</v>
      </c>
      <c r="W68" s="140" t="s">
        <v>307</v>
      </c>
    </row>
    <row r="69" spans="1:23" ht="78" customHeight="1">
      <c r="A69" s="48" t="s">
        <v>170</v>
      </c>
      <c r="B69" s="88" t="s">
        <v>171</v>
      </c>
      <c r="C69" s="31" t="s">
        <v>114</v>
      </c>
      <c r="D69" s="68">
        <f>H69+L69+P69+T69</f>
        <v>15.3</v>
      </c>
      <c r="E69" s="68">
        <f t="shared" si="24"/>
        <v>8.1</v>
      </c>
      <c r="F69" s="68">
        <f t="shared" si="25"/>
        <v>8.1</v>
      </c>
      <c r="G69" s="68">
        <f>F69/E69*100</f>
        <v>100</v>
      </c>
      <c r="H69" s="68">
        <v>0</v>
      </c>
      <c r="I69" s="68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8">
        <v>0</v>
      </c>
      <c r="P69" s="68">
        <v>15.3</v>
      </c>
      <c r="Q69" s="68">
        <v>8.1</v>
      </c>
      <c r="R69" s="68">
        <v>8.1</v>
      </c>
      <c r="S69" s="68">
        <f>R69/Q69*100</f>
        <v>100</v>
      </c>
      <c r="T69" s="68">
        <v>0</v>
      </c>
      <c r="U69" s="68">
        <v>0</v>
      </c>
      <c r="V69" s="68">
        <v>0</v>
      </c>
      <c r="W69" s="143" t="s">
        <v>300</v>
      </c>
    </row>
    <row r="70" spans="1:23" s="11" customFormat="1" ht="12.75">
      <c r="A70" s="49" t="s">
        <v>16</v>
      </c>
      <c r="B70" s="89" t="s">
        <v>4</v>
      </c>
      <c r="C70" s="37"/>
      <c r="D70" s="69">
        <f>H70+L70+P70+T70</f>
        <v>54.552</v>
      </c>
      <c r="E70" s="69">
        <f t="shared" si="24"/>
        <v>50.003</v>
      </c>
      <c r="F70" s="69">
        <f t="shared" si="25"/>
        <v>22.869999999999997</v>
      </c>
      <c r="G70" s="70">
        <f>F70/E70*100</f>
        <v>45.737255764654115</v>
      </c>
      <c r="H70" s="81">
        <f>SUM(H71:H80)</f>
        <v>0</v>
      </c>
      <c r="I70" s="81">
        <f>SUM(I71:I80)</f>
        <v>0</v>
      </c>
      <c r="J70" s="81">
        <f>SUM(J71:J80)</f>
        <v>0</v>
      </c>
      <c r="K70" s="70">
        <v>0</v>
      </c>
      <c r="L70" s="81">
        <f>SUM(L71:L80)</f>
        <v>0</v>
      </c>
      <c r="M70" s="81">
        <f>SUM(M71:M80)</f>
        <v>0</v>
      </c>
      <c r="N70" s="81">
        <f>SUM(N71:N80)</f>
        <v>0</v>
      </c>
      <c r="O70" s="70">
        <v>0</v>
      </c>
      <c r="P70" s="81">
        <f>SUM(P71:P80)</f>
        <v>4.549</v>
      </c>
      <c r="Q70" s="81">
        <f>SUM(Q71:Q80)</f>
        <v>0</v>
      </c>
      <c r="R70" s="81">
        <f>SUM(R71:R80)</f>
        <v>0</v>
      </c>
      <c r="S70" s="70">
        <v>0</v>
      </c>
      <c r="T70" s="81">
        <f>SUM(T71:T80)</f>
        <v>50.003</v>
      </c>
      <c r="U70" s="81">
        <f>SUM(U71:U80)</f>
        <v>22.869999999999997</v>
      </c>
      <c r="V70" s="70">
        <f>U70/T70*100</f>
        <v>45.737255764654115</v>
      </c>
      <c r="W70" s="140"/>
    </row>
    <row r="71" spans="1:23" ht="52.5" customHeight="1">
      <c r="A71" s="106" t="s">
        <v>172</v>
      </c>
      <c r="B71" s="88" t="s">
        <v>173</v>
      </c>
      <c r="C71" s="31" t="s">
        <v>114</v>
      </c>
      <c r="D71" s="75">
        <f aca="true" t="shared" si="26" ref="D71:D79">H71+L71+P71+T71</f>
        <v>4.549</v>
      </c>
      <c r="E71" s="75">
        <f t="shared" si="24"/>
        <v>0</v>
      </c>
      <c r="F71" s="75">
        <f t="shared" si="25"/>
        <v>0</v>
      </c>
      <c r="G71" s="75">
        <v>0</v>
      </c>
      <c r="H71" s="80">
        <v>0</v>
      </c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4.549</v>
      </c>
      <c r="Q71" s="75">
        <v>0</v>
      </c>
      <c r="R71" s="75">
        <v>0</v>
      </c>
      <c r="S71" s="75">
        <v>0</v>
      </c>
      <c r="T71" s="75">
        <v>0</v>
      </c>
      <c r="U71" s="75">
        <v>0</v>
      </c>
      <c r="V71" s="75">
        <v>0</v>
      </c>
      <c r="W71" s="140" t="s">
        <v>225</v>
      </c>
    </row>
    <row r="72" spans="1:23" ht="39.75" customHeight="1">
      <c r="A72" s="106" t="s">
        <v>174</v>
      </c>
      <c r="B72" s="88" t="s">
        <v>180</v>
      </c>
      <c r="C72" s="31" t="s">
        <v>114</v>
      </c>
      <c r="D72" s="75">
        <f t="shared" si="26"/>
        <v>0.75</v>
      </c>
      <c r="E72" s="75">
        <f t="shared" si="24"/>
        <v>0.75</v>
      </c>
      <c r="F72" s="75">
        <f t="shared" si="25"/>
        <v>0</v>
      </c>
      <c r="G72" s="75">
        <f aca="true" t="shared" si="27" ref="G72:G84">F72/E72*100</f>
        <v>0</v>
      </c>
      <c r="H72" s="80">
        <v>0</v>
      </c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75">
        <v>0</v>
      </c>
      <c r="T72" s="75">
        <v>0.75</v>
      </c>
      <c r="U72" s="75">
        <v>0</v>
      </c>
      <c r="V72" s="75">
        <v>0</v>
      </c>
      <c r="W72" s="143" t="s">
        <v>232</v>
      </c>
    </row>
    <row r="73" spans="1:23" ht="26.25" customHeight="1">
      <c r="A73" s="106" t="s">
        <v>17</v>
      </c>
      <c r="B73" s="88" t="s">
        <v>86</v>
      </c>
      <c r="C73" s="31" t="s">
        <v>114</v>
      </c>
      <c r="D73" s="75">
        <f t="shared" si="26"/>
        <v>0.88</v>
      </c>
      <c r="E73" s="75">
        <f t="shared" si="24"/>
        <v>0.88</v>
      </c>
      <c r="F73" s="75">
        <f t="shared" si="25"/>
        <v>0</v>
      </c>
      <c r="G73" s="75">
        <f t="shared" si="27"/>
        <v>0</v>
      </c>
      <c r="H73" s="80">
        <v>0</v>
      </c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75">
        <v>0</v>
      </c>
      <c r="T73" s="75">
        <v>0.88</v>
      </c>
      <c r="U73" s="75">
        <v>0</v>
      </c>
      <c r="V73" s="75">
        <v>0</v>
      </c>
      <c r="W73" s="140" t="s">
        <v>225</v>
      </c>
    </row>
    <row r="74" spans="1:23" ht="41.25" customHeight="1">
      <c r="A74" s="106" t="s">
        <v>87</v>
      </c>
      <c r="B74" s="88" t="s">
        <v>234</v>
      </c>
      <c r="C74" s="31" t="s">
        <v>114</v>
      </c>
      <c r="D74" s="75">
        <f t="shared" si="26"/>
        <v>6</v>
      </c>
      <c r="E74" s="75">
        <f t="shared" si="24"/>
        <v>6</v>
      </c>
      <c r="F74" s="75">
        <f t="shared" si="25"/>
        <v>5.47</v>
      </c>
      <c r="G74" s="75">
        <f t="shared" si="27"/>
        <v>91.16666666666666</v>
      </c>
      <c r="H74" s="80">
        <v>0</v>
      </c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75">
        <v>0</v>
      </c>
      <c r="T74" s="75">
        <v>6</v>
      </c>
      <c r="U74" s="75">
        <v>5.47</v>
      </c>
      <c r="V74" s="75">
        <v>91.2</v>
      </c>
      <c r="W74" s="143" t="s">
        <v>263</v>
      </c>
    </row>
    <row r="75" spans="1:23" ht="26.25" customHeight="1">
      <c r="A75" s="106" t="s">
        <v>88</v>
      </c>
      <c r="B75" s="88" t="s">
        <v>175</v>
      </c>
      <c r="C75" s="31" t="s">
        <v>114</v>
      </c>
      <c r="D75" s="75">
        <f t="shared" si="26"/>
        <v>7</v>
      </c>
      <c r="E75" s="75">
        <f t="shared" si="24"/>
        <v>7</v>
      </c>
      <c r="F75" s="75">
        <f t="shared" si="25"/>
        <v>0</v>
      </c>
      <c r="G75" s="75">
        <f t="shared" si="27"/>
        <v>0</v>
      </c>
      <c r="H75" s="80">
        <v>0</v>
      </c>
      <c r="I75" s="75">
        <v>0</v>
      </c>
      <c r="J75" s="75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75">
        <v>0</v>
      </c>
      <c r="R75" s="75">
        <v>0</v>
      </c>
      <c r="S75" s="75">
        <v>0</v>
      </c>
      <c r="T75" s="75">
        <v>7</v>
      </c>
      <c r="U75" s="75">
        <v>0</v>
      </c>
      <c r="V75" s="75">
        <v>0</v>
      </c>
      <c r="W75" s="140" t="s">
        <v>225</v>
      </c>
    </row>
    <row r="76" spans="1:23" ht="52.5" customHeight="1">
      <c r="A76" s="106" t="s">
        <v>176</v>
      </c>
      <c r="B76" s="88" t="s">
        <v>227</v>
      </c>
      <c r="C76" s="31" t="s">
        <v>114</v>
      </c>
      <c r="D76" s="75">
        <f t="shared" si="26"/>
        <v>4.5</v>
      </c>
      <c r="E76" s="75">
        <f t="shared" si="24"/>
        <v>4.5</v>
      </c>
      <c r="F76" s="75">
        <f t="shared" si="25"/>
        <v>0</v>
      </c>
      <c r="G76" s="75">
        <f t="shared" si="27"/>
        <v>0</v>
      </c>
      <c r="H76" s="80">
        <v>0</v>
      </c>
      <c r="I76" s="75">
        <v>0</v>
      </c>
      <c r="J76" s="75">
        <v>0</v>
      </c>
      <c r="K76" s="75">
        <v>0</v>
      </c>
      <c r="L76" s="75">
        <v>0</v>
      </c>
      <c r="M76" s="75">
        <v>0</v>
      </c>
      <c r="N76" s="75">
        <v>0</v>
      </c>
      <c r="O76" s="75">
        <v>0</v>
      </c>
      <c r="P76" s="75">
        <v>0</v>
      </c>
      <c r="Q76" s="75">
        <v>0</v>
      </c>
      <c r="R76" s="75">
        <v>0</v>
      </c>
      <c r="S76" s="75">
        <v>0</v>
      </c>
      <c r="T76" s="75">
        <v>4.5</v>
      </c>
      <c r="U76" s="75">
        <v>0</v>
      </c>
      <c r="V76" s="75">
        <v>0</v>
      </c>
      <c r="W76" s="140" t="s">
        <v>181</v>
      </c>
    </row>
    <row r="77" spans="1:23" ht="90" customHeight="1">
      <c r="A77" s="106" t="s">
        <v>177</v>
      </c>
      <c r="B77" s="88" t="s">
        <v>279</v>
      </c>
      <c r="C77" s="31" t="s">
        <v>114</v>
      </c>
      <c r="D77" s="68">
        <f t="shared" si="26"/>
        <v>7.583</v>
      </c>
      <c r="E77" s="68">
        <f t="shared" si="24"/>
        <v>7.583</v>
      </c>
      <c r="F77" s="68">
        <f t="shared" si="25"/>
        <v>0</v>
      </c>
      <c r="G77" s="68">
        <f t="shared" si="27"/>
        <v>0</v>
      </c>
      <c r="H77" s="78">
        <v>0</v>
      </c>
      <c r="I77" s="68">
        <v>0</v>
      </c>
      <c r="J77" s="68">
        <v>0</v>
      </c>
      <c r="K77" s="68">
        <v>0</v>
      </c>
      <c r="L77" s="68">
        <v>0</v>
      </c>
      <c r="M77" s="68">
        <v>0</v>
      </c>
      <c r="N77" s="68">
        <v>0</v>
      </c>
      <c r="O77" s="68">
        <v>0</v>
      </c>
      <c r="P77" s="68">
        <v>0</v>
      </c>
      <c r="Q77" s="68">
        <v>0</v>
      </c>
      <c r="R77" s="68">
        <v>0</v>
      </c>
      <c r="S77" s="68">
        <v>0</v>
      </c>
      <c r="T77" s="68">
        <v>7.583</v>
      </c>
      <c r="U77" s="68">
        <v>0</v>
      </c>
      <c r="V77" s="68">
        <v>0</v>
      </c>
      <c r="W77" s="143" t="s">
        <v>241</v>
      </c>
    </row>
    <row r="78" spans="1:23" ht="39.75" customHeight="1">
      <c r="A78" s="106" t="s">
        <v>89</v>
      </c>
      <c r="B78" s="88" t="s">
        <v>280</v>
      </c>
      <c r="C78" s="31" t="s">
        <v>114</v>
      </c>
      <c r="D78" s="68">
        <f t="shared" si="26"/>
        <v>4</v>
      </c>
      <c r="E78" s="68">
        <f t="shared" si="24"/>
        <v>4</v>
      </c>
      <c r="F78" s="68">
        <f t="shared" si="25"/>
        <v>0</v>
      </c>
      <c r="G78" s="68">
        <f t="shared" si="27"/>
        <v>0</v>
      </c>
      <c r="H78" s="78">
        <v>0</v>
      </c>
      <c r="I78" s="68">
        <v>0</v>
      </c>
      <c r="J78" s="68">
        <v>0</v>
      </c>
      <c r="K78" s="68">
        <v>0</v>
      </c>
      <c r="L78" s="68">
        <v>0</v>
      </c>
      <c r="M78" s="68">
        <v>0</v>
      </c>
      <c r="N78" s="68">
        <v>0</v>
      </c>
      <c r="O78" s="68">
        <v>0</v>
      </c>
      <c r="P78" s="68">
        <v>0</v>
      </c>
      <c r="Q78" s="68">
        <v>0</v>
      </c>
      <c r="R78" s="68">
        <v>0</v>
      </c>
      <c r="S78" s="68">
        <v>0</v>
      </c>
      <c r="T78" s="68">
        <v>4</v>
      </c>
      <c r="U78" s="68">
        <v>0</v>
      </c>
      <c r="V78" s="68">
        <v>0</v>
      </c>
      <c r="W78" s="140" t="s">
        <v>225</v>
      </c>
    </row>
    <row r="79" spans="1:23" ht="78.75" customHeight="1">
      <c r="A79" s="106" t="s">
        <v>178</v>
      </c>
      <c r="B79" s="88" t="s">
        <v>90</v>
      </c>
      <c r="C79" s="31" t="s">
        <v>114</v>
      </c>
      <c r="D79" s="68">
        <f t="shared" si="26"/>
        <v>1.89</v>
      </c>
      <c r="E79" s="68">
        <f t="shared" si="24"/>
        <v>1.89</v>
      </c>
      <c r="F79" s="68">
        <f t="shared" si="25"/>
        <v>0</v>
      </c>
      <c r="G79" s="68">
        <f t="shared" si="27"/>
        <v>0</v>
      </c>
      <c r="H79" s="78">
        <v>0</v>
      </c>
      <c r="I79" s="68">
        <v>0</v>
      </c>
      <c r="J79" s="68">
        <v>0</v>
      </c>
      <c r="K79" s="68">
        <v>0</v>
      </c>
      <c r="L79" s="68">
        <v>0</v>
      </c>
      <c r="M79" s="68">
        <v>0</v>
      </c>
      <c r="N79" s="68">
        <v>0</v>
      </c>
      <c r="O79" s="68">
        <v>0</v>
      </c>
      <c r="P79" s="68">
        <v>0</v>
      </c>
      <c r="Q79" s="68">
        <v>0</v>
      </c>
      <c r="R79" s="68">
        <v>0</v>
      </c>
      <c r="S79" s="68">
        <v>0</v>
      </c>
      <c r="T79" s="68">
        <v>1.89</v>
      </c>
      <c r="U79" s="68">
        <v>0</v>
      </c>
      <c r="V79" s="68">
        <v>0</v>
      </c>
      <c r="W79" s="140" t="s">
        <v>225</v>
      </c>
    </row>
    <row r="80" spans="1:23" ht="52.5" customHeight="1">
      <c r="A80" s="106" t="s">
        <v>179</v>
      </c>
      <c r="B80" s="88" t="s">
        <v>293</v>
      </c>
      <c r="C80" s="31" t="s">
        <v>114</v>
      </c>
      <c r="D80" s="68">
        <f aca="true" t="shared" si="28" ref="D80:D90">H80+L80+P80+T80</f>
        <v>17.4</v>
      </c>
      <c r="E80" s="68">
        <f t="shared" si="24"/>
        <v>17.4</v>
      </c>
      <c r="F80" s="68">
        <f t="shared" si="25"/>
        <v>17.4</v>
      </c>
      <c r="G80" s="68">
        <f t="shared" si="27"/>
        <v>100</v>
      </c>
      <c r="H80" s="78">
        <v>0</v>
      </c>
      <c r="I80" s="68">
        <v>0</v>
      </c>
      <c r="J80" s="68">
        <v>0</v>
      </c>
      <c r="K80" s="68">
        <v>0</v>
      </c>
      <c r="L80" s="68">
        <v>0</v>
      </c>
      <c r="M80" s="68">
        <v>0</v>
      </c>
      <c r="N80" s="68">
        <v>0</v>
      </c>
      <c r="O80" s="68">
        <v>0</v>
      </c>
      <c r="P80" s="68">
        <v>0</v>
      </c>
      <c r="Q80" s="68">
        <v>0</v>
      </c>
      <c r="R80" s="68">
        <v>0</v>
      </c>
      <c r="S80" s="68">
        <v>0</v>
      </c>
      <c r="T80" s="68">
        <v>17.4</v>
      </c>
      <c r="U80" s="68">
        <v>17.4</v>
      </c>
      <c r="V80" s="68">
        <v>100</v>
      </c>
      <c r="W80" s="143" t="s">
        <v>308</v>
      </c>
    </row>
    <row r="81" spans="1:23" s="13" customFormat="1" ht="12.75">
      <c r="A81" s="49" t="s">
        <v>18</v>
      </c>
      <c r="B81" s="89" t="s">
        <v>34</v>
      </c>
      <c r="C81" s="41"/>
      <c r="D81" s="29">
        <f>H81+L81+P81+T81</f>
        <v>9.6</v>
      </c>
      <c r="E81" s="29">
        <f t="shared" si="24"/>
        <v>9.2</v>
      </c>
      <c r="F81" s="29">
        <f t="shared" si="25"/>
        <v>24.11745076</v>
      </c>
      <c r="G81" s="30">
        <f>F81/E81*100</f>
        <v>262.1462039130435</v>
      </c>
      <c r="H81" s="42">
        <f>H82+H85</f>
        <v>0</v>
      </c>
      <c r="I81" s="42">
        <f>I82+I85</f>
        <v>0</v>
      </c>
      <c r="J81" s="42">
        <f>J82+J85</f>
        <v>0</v>
      </c>
      <c r="K81" s="30">
        <v>0</v>
      </c>
      <c r="L81" s="42">
        <f>L82+L85</f>
        <v>0</v>
      </c>
      <c r="M81" s="42">
        <f>M82+M85</f>
        <v>0</v>
      </c>
      <c r="N81" s="42">
        <f>N82+N85</f>
        <v>0</v>
      </c>
      <c r="O81" s="30">
        <v>0</v>
      </c>
      <c r="P81" s="42">
        <f>P82+P85</f>
        <v>7.9</v>
      </c>
      <c r="Q81" s="42">
        <f>Q82+Q85</f>
        <v>7.5</v>
      </c>
      <c r="R81" s="42">
        <f>R82+R85</f>
        <v>0</v>
      </c>
      <c r="S81" s="30">
        <v>0</v>
      </c>
      <c r="T81" s="42">
        <f>T82+T85</f>
        <v>1.7</v>
      </c>
      <c r="U81" s="42">
        <f>U82+U85</f>
        <v>24.11745076</v>
      </c>
      <c r="V81" s="30">
        <f>U81/T81*100</f>
        <v>1418.6735741176471</v>
      </c>
      <c r="W81" s="140"/>
    </row>
    <row r="82" spans="1:23" s="14" customFormat="1" ht="39.75" customHeight="1">
      <c r="A82" s="49" t="s">
        <v>182</v>
      </c>
      <c r="B82" s="93" t="s">
        <v>183</v>
      </c>
      <c r="C82" s="43"/>
      <c r="D82" s="29">
        <f t="shared" si="28"/>
        <v>9.2</v>
      </c>
      <c r="E82" s="29">
        <f t="shared" si="24"/>
        <v>9.2</v>
      </c>
      <c r="F82" s="29">
        <f t="shared" si="25"/>
        <v>24.11745076</v>
      </c>
      <c r="G82" s="30">
        <v>0</v>
      </c>
      <c r="H82" s="38">
        <f>SUM(H83:H84)</f>
        <v>0</v>
      </c>
      <c r="I82" s="38">
        <f>SUM(I83:I84)</f>
        <v>0</v>
      </c>
      <c r="J82" s="38">
        <f>SUM(J83:J84)</f>
        <v>0</v>
      </c>
      <c r="K82" s="30">
        <v>0</v>
      </c>
      <c r="L82" s="38">
        <f>SUM(L83:L84)</f>
        <v>0</v>
      </c>
      <c r="M82" s="38">
        <f>SUM(M83:M84)</f>
        <v>0</v>
      </c>
      <c r="N82" s="38">
        <f>SUM(N83:N84)</f>
        <v>0</v>
      </c>
      <c r="O82" s="30">
        <v>0</v>
      </c>
      <c r="P82" s="38">
        <f>SUM(P83:P84)</f>
        <v>7.5</v>
      </c>
      <c r="Q82" s="38">
        <f>SUM(Q83:Q84)</f>
        <v>7.5</v>
      </c>
      <c r="R82" s="38">
        <f>SUM(R83:R84)</f>
        <v>0</v>
      </c>
      <c r="S82" s="30">
        <v>0</v>
      </c>
      <c r="T82" s="38">
        <f>SUM(T83:T84)</f>
        <v>1.7</v>
      </c>
      <c r="U82" s="38">
        <f>SUM(U83:U84)</f>
        <v>24.11745076</v>
      </c>
      <c r="V82" s="30">
        <f>U82/T82*100</f>
        <v>1418.6735741176471</v>
      </c>
      <c r="W82" s="141"/>
    </row>
    <row r="83" spans="1:23" s="11" customFormat="1" ht="52.5" customHeight="1">
      <c r="A83" s="106"/>
      <c r="B83" s="88" t="s">
        <v>183</v>
      </c>
      <c r="C83" s="31" t="s">
        <v>114</v>
      </c>
      <c r="D83" s="68">
        <f t="shared" si="28"/>
        <v>8</v>
      </c>
      <c r="E83" s="68">
        <f t="shared" si="24"/>
        <v>8</v>
      </c>
      <c r="F83" s="68">
        <f t="shared" si="25"/>
        <v>24.11745076</v>
      </c>
      <c r="G83" s="68">
        <v>0</v>
      </c>
      <c r="H83" s="78">
        <v>0</v>
      </c>
      <c r="I83" s="68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  <c r="O83" s="68">
        <v>0</v>
      </c>
      <c r="P83" s="76">
        <v>7.5</v>
      </c>
      <c r="Q83" s="76">
        <v>7.5</v>
      </c>
      <c r="R83" s="68">
        <v>0</v>
      </c>
      <c r="S83" s="68">
        <v>0</v>
      </c>
      <c r="T83" s="78">
        <v>0.5</v>
      </c>
      <c r="U83" s="68">
        <v>24.11745076</v>
      </c>
      <c r="V83" s="68">
        <f>U83/T83*100</f>
        <v>4823.490152</v>
      </c>
      <c r="W83" s="140" t="s">
        <v>309</v>
      </c>
    </row>
    <row r="84" spans="1:23" s="11" customFormat="1" ht="66.75" customHeight="1">
      <c r="A84" s="106"/>
      <c r="B84" s="88" t="s">
        <v>189</v>
      </c>
      <c r="C84" s="31" t="s">
        <v>114</v>
      </c>
      <c r="D84" s="68">
        <f t="shared" si="28"/>
        <v>1.2</v>
      </c>
      <c r="E84" s="68">
        <f t="shared" si="24"/>
        <v>1.2</v>
      </c>
      <c r="F84" s="68">
        <f t="shared" si="25"/>
        <v>0</v>
      </c>
      <c r="G84" s="68">
        <f t="shared" si="27"/>
        <v>0</v>
      </c>
      <c r="H84" s="78">
        <v>0</v>
      </c>
      <c r="I84" s="68">
        <v>0</v>
      </c>
      <c r="J84" s="68">
        <v>0</v>
      </c>
      <c r="K84" s="68">
        <v>0</v>
      </c>
      <c r="L84" s="68">
        <v>0</v>
      </c>
      <c r="M84" s="68">
        <v>0</v>
      </c>
      <c r="N84" s="68">
        <v>0</v>
      </c>
      <c r="O84" s="68">
        <v>0</v>
      </c>
      <c r="P84" s="68">
        <v>0</v>
      </c>
      <c r="Q84" s="68">
        <v>0</v>
      </c>
      <c r="R84" s="68">
        <v>0</v>
      </c>
      <c r="S84" s="68">
        <v>0</v>
      </c>
      <c r="T84" s="78">
        <v>1.2</v>
      </c>
      <c r="U84" s="68">
        <v>0</v>
      </c>
      <c r="V84" s="68">
        <f>U84/T84*100</f>
        <v>0</v>
      </c>
      <c r="W84" s="140" t="s">
        <v>299</v>
      </c>
    </row>
    <row r="85" spans="1:23" s="11" customFormat="1" ht="39.75" customHeight="1">
      <c r="A85" s="49" t="s">
        <v>190</v>
      </c>
      <c r="B85" s="93" t="s">
        <v>191</v>
      </c>
      <c r="C85" s="37"/>
      <c r="D85" s="69">
        <f t="shared" si="28"/>
        <v>0.4</v>
      </c>
      <c r="E85" s="69">
        <f t="shared" si="24"/>
        <v>0</v>
      </c>
      <c r="F85" s="69">
        <f t="shared" si="25"/>
        <v>0</v>
      </c>
      <c r="G85" s="70">
        <v>0</v>
      </c>
      <c r="H85" s="69">
        <f>H86</f>
        <v>0</v>
      </c>
      <c r="I85" s="69">
        <f>I86</f>
        <v>0</v>
      </c>
      <c r="J85" s="69">
        <f>J86</f>
        <v>0</v>
      </c>
      <c r="K85" s="70">
        <v>0</v>
      </c>
      <c r="L85" s="69">
        <f>L86</f>
        <v>0</v>
      </c>
      <c r="M85" s="69">
        <f>M86</f>
        <v>0</v>
      </c>
      <c r="N85" s="69">
        <f>N86</f>
        <v>0</v>
      </c>
      <c r="O85" s="70">
        <v>0</v>
      </c>
      <c r="P85" s="69">
        <f>P86</f>
        <v>0.4</v>
      </c>
      <c r="Q85" s="69">
        <f>Q86</f>
        <v>0</v>
      </c>
      <c r="R85" s="69">
        <f>R86</f>
        <v>0</v>
      </c>
      <c r="S85" s="70">
        <v>0</v>
      </c>
      <c r="T85" s="69">
        <f>T86</f>
        <v>0</v>
      </c>
      <c r="U85" s="69">
        <f>U86</f>
        <v>0</v>
      </c>
      <c r="V85" s="70">
        <v>0</v>
      </c>
      <c r="W85" s="140"/>
    </row>
    <row r="86" spans="1:23" ht="39.75" customHeight="1">
      <c r="A86" s="106"/>
      <c r="B86" s="88" t="s">
        <v>192</v>
      </c>
      <c r="C86" s="31" t="s">
        <v>114</v>
      </c>
      <c r="D86" s="68">
        <f t="shared" si="28"/>
        <v>0.4</v>
      </c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  <c r="O86" s="68">
        <v>0</v>
      </c>
      <c r="P86" s="68">
        <v>0.4</v>
      </c>
      <c r="Q86" s="68">
        <v>0</v>
      </c>
      <c r="R86" s="68">
        <v>0</v>
      </c>
      <c r="S86" s="68">
        <v>0</v>
      </c>
      <c r="T86" s="68">
        <v>0</v>
      </c>
      <c r="U86" s="68">
        <v>0</v>
      </c>
      <c r="V86" s="68">
        <v>0</v>
      </c>
      <c r="W86" s="143" t="s">
        <v>242</v>
      </c>
    </row>
    <row r="87" spans="1:23" s="11" customFormat="1" ht="52.5" customHeight="1">
      <c r="A87" s="49" t="s">
        <v>19</v>
      </c>
      <c r="B87" s="89" t="s">
        <v>31</v>
      </c>
      <c r="C87" s="37"/>
      <c r="D87" s="69">
        <f t="shared" si="28"/>
        <v>35.211</v>
      </c>
      <c r="E87" s="69">
        <f aca="true" t="shared" si="29" ref="E87:F90">I87+M87+Q87+T87</f>
        <v>37.594899999999996</v>
      </c>
      <c r="F87" s="69">
        <f t="shared" si="29"/>
        <v>4.8579</v>
      </c>
      <c r="G87" s="70">
        <f aca="true" t="shared" si="30" ref="G87:G96">F87/E87*100</f>
        <v>12.921699485834514</v>
      </c>
      <c r="H87" s="69">
        <f>SUM(H88:H88)</f>
        <v>0</v>
      </c>
      <c r="I87" s="69">
        <f>SUM(I88:I88)</f>
        <v>0</v>
      </c>
      <c r="J87" s="69">
        <f>SUM(J88:J88)</f>
        <v>0</v>
      </c>
      <c r="K87" s="70">
        <v>0</v>
      </c>
      <c r="L87" s="69">
        <f>SUM(L88:L88)</f>
        <v>0</v>
      </c>
      <c r="M87" s="69">
        <f>SUM(M88:M88)</f>
        <v>0</v>
      </c>
      <c r="N87" s="69">
        <f>SUM(N88:N88)</f>
        <v>0</v>
      </c>
      <c r="O87" s="70">
        <v>0</v>
      </c>
      <c r="P87" s="69">
        <f>SUM(P88:P88)</f>
        <v>0.6</v>
      </c>
      <c r="Q87" s="69">
        <f>SUM(Q88:Q88)</f>
        <v>2.9839</v>
      </c>
      <c r="R87" s="69">
        <f>SUM(R88:R88)</f>
        <v>0.58</v>
      </c>
      <c r="S87" s="70">
        <f aca="true" t="shared" si="31" ref="S87:S92">R87/Q87*100</f>
        <v>19.43764871476926</v>
      </c>
      <c r="T87" s="69">
        <f>SUM(T88:T88)</f>
        <v>34.611</v>
      </c>
      <c r="U87" s="69">
        <f>SUM(U88:U88)</f>
        <v>4.2779</v>
      </c>
      <c r="V87" s="70">
        <f>U87/T87*100</f>
        <v>12.359943370604721</v>
      </c>
      <c r="W87" s="140"/>
    </row>
    <row r="88" spans="1:23" ht="78" customHeight="1">
      <c r="A88" s="106" t="s">
        <v>20</v>
      </c>
      <c r="B88" s="88" t="s">
        <v>281</v>
      </c>
      <c r="C88" s="31" t="s">
        <v>114</v>
      </c>
      <c r="D88" s="68">
        <f t="shared" si="28"/>
        <v>35.211</v>
      </c>
      <c r="E88" s="68">
        <f t="shared" si="29"/>
        <v>37.594899999999996</v>
      </c>
      <c r="F88" s="68">
        <f t="shared" si="29"/>
        <v>4.8579</v>
      </c>
      <c r="G88" s="68">
        <f t="shared" si="30"/>
        <v>12.921699485834514</v>
      </c>
      <c r="H88" s="78">
        <v>0</v>
      </c>
      <c r="I88" s="68">
        <v>0</v>
      </c>
      <c r="J88" s="68">
        <v>0</v>
      </c>
      <c r="K88" s="68">
        <v>0</v>
      </c>
      <c r="L88" s="68">
        <v>0</v>
      </c>
      <c r="M88" s="68">
        <v>0</v>
      </c>
      <c r="N88" s="68">
        <v>0</v>
      </c>
      <c r="O88" s="68">
        <v>0</v>
      </c>
      <c r="P88" s="76">
        <v>0.6</v>
      </c>
      <c r="Q88" s="68">
        <v>2.9839</v>
      </c>
      <c r="R88" s="68">
        <v>0.58</v>
      </c>
      <c r="S88" s="68">
        <f t="shared" si="31"/>
        <v>19.43764871476926</v>
      </c>
      <c r="T88" s="78">
        <v>34.611</v>
      </c>
      <c r="U88" s="68">
        <v>4.2779</v>
      </c>
      <c r="V88" s="68">
        <f>U88/T88*100</f>
        <v>12.359943370604721</v>
      </c>
      <c r="W88" s="140" t="s">
        <v>310</v>
      </c>
    </row>
    <row r="89" spans="1:23" s="11" customFormat="1" ht="26.25" customHeight="1">
      <c r="A89" s="50" t="s">
        <v>45</v>
      </c>
      <c r="B89" s="89" t="s">
        <v>185</v>
      </c>
      <c r="C89" s="37"/>
      <c r="D89" s="69">
        <f>H89+L89+P89+T89</f>
        <v>4.86</v>
      </c>
      <c r="E89" s="69">
        <f t="shared" si="29"/>
        <v>0.0928</v>
      </c>
      <c r="F89" s="69">
        <f t="shared" si="29"/>
        <v>0.0928</v>
      </c>
      <c r="G89" s="70">
        <f t="shared" si="30"/>
        <v>100</v>
      </c>
      <c r="H89" s="69">
        <f>SUM(H90)</f>
        <v>0</v>
      </c>
      <c r="I89" s="69">
        <f>SUM(I90)</f>
        <v>0</v>
      </c>
      <c r="J89" s="69">
        <f>SUM(J90)</f>
        <v>0</v>
      </c>
      <c r="K89" s="70">
        <v>0</v>
      </c>
      <c r="L89" s="69">
        <f>SUM(L90)</f>
        <v>0</v>
      </c>
      <c r="M89" s="69">
        <f>SUM(M90)</f>
        <v>0</v>
      </c>
      <c r="N89" s="69">
        <f>SUM(N90)</f>
        <v>0</v>
      </c>
      <c r="O89" s="70">
        <v>0</v>
      </c>
      <c r="P89" s="69">
        <f>SUM(P90)</f>
        <v>4.86</v>
      </c>
      <c r="Q89" s="69">
        <f>SUM(Q90)</f>
        <v>0.0928</v>
      </c>
      <c r="R89" s="69">
        <f>SUM(R90)</f>
        <v>0.0928</v>
      </c>
      <c r="S89" s="70">
        <f t="shared" si="31"/>
        <v>100</v>
      </c>
      <c r="T89" s="69">
        <f>SUM(T90)</f>
        <v>0</v>
      </c>
      <c r="U89" s="69">
        <f>SUM(U90)</f>
        <v>0</v>
      </c>
      <c r="V89" s="70">
        <v>0</v>
      </c>
      <c r="W89" s="140"/>
    </row>
    <row r="90" spans="1:23" s="11" customFormat="1" ht="26.25" customHeight="1">
      <c r="A90" s="106" t="s">
        <v>186</v>
      </c>
      <c r="B90" s="88" t="s">
        <v>187</v>
      </c>
      <c r="C90" s="31" t="s">
        <v>114</v>
      </c>
      <c r="D90" s="68">
        <f t="shared" si="28"/>
        <v>4.86</v>
      </c>
      <c r="E90" s="68">
        <f t="shared" si="29"/>
        <v>0.0928</v>
      </c>
      <c r="F90" s="68">
        <f t="shared" si="29"/>
        <v>0.0928</v>
      </c>
      <c r="G90" s="76">
        <f t="shared" si="30"/>
        <v>100</v>
      </c>
      <c r="H90" s="78">
        <v>0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68">
        <v>0</v>
      </c>
      <c r="O90" s="68">
        <v>0</v>
      </c>
      <c r="P90" s="76">
        <v>4.86</v>
      </c>
      <c r="Q90" s="68">
        <v>0.0928</v>
      </c>
      <c r="R90" s="68">
        <v>0.0928</v>
      </c>
      <c r="S90" s="76">
        <f t="shared" si="31"/>
        <v>100</v>
      </c>
      <c r="T90" s="78">
        <v>0</v>
      </c>
      <c r="U90" s="68">
        <v>0</v>
      </c>
      <c r="V90" s="68">
        <v>0</v>
      </c>
      <c r="W90" s="140" t="s">
        <v>264</v>
      </c>
    </row>
    <row r="91" spans="1:23" s="11" customFormat="1" ht="12.75">
      <c r="A91" s="49" t="s">
        <v>21</v>
      </c>
      <c r="B91" s="89" t="s">
        <v>46</v>
      </c>
      <c r="C91" s="37"/>
      <c r="D91" s="69">
        <f>H91+L91+P91+T91</f>
        <v>541.27250699</v>
      </c>
      <c r="E91" s="69">
        <f aca="true" t="shared" si="32" ref="E91:F93">I91+M91+Q91+T91</f>
        <v>678.74480699</v>
      </c>
      <c r="F91" s="69">
        <f t="shared" si="32"/>
        <v>195.20251099999996</v>
      </c>
      <c r="G91" s="70">
        <f>F91/E91*100</f>
        <v>28.75933767591623</v>
      </c>
      <c r="H91" s="69">
        <f>SUM(H92+H113+H114+H115)</f>
        <v>329.898</v>
      </c>
      <c r="I91" s="69">
        <f>SUM(I92+I113+I114+I115)</f>
        <v>278.8913</v>
      </c>
      <c r="J91" s="69">
        <f>SUM(J92+J113+J114+J115)</f>
        <v>107.56189999999998</v>
      </c>
      <c r="K91" s="70">
        <f>J91/I91*100</f>
        <v>38.56767851847655</v>
      </c>
      <c r="L91" s="69">
        <f>SUM(L92+L113+L114+L115)</f>
        <v>0</v>
      </c>
      <c r="M91" s="69">
        <f>SUM(M92+M113+M114+M115)</f>
        <v>0</v>
      </c>
      <c r="N91" s="69">
        <f>SUM(N92+N113+N114+N115)</f>
        <v>0</v>
      </c>
      <c r="O91" s="70">
        <v>0</v>
      </c>
      <c r="P91" s="69">
        <f>SUM(P92+P113+P114+P115)</f>
        <v>56.25</v>
      </c>
      <c r="Q91" s="69">
        <f>SUM(Q92+Q113+Q114+Q115)</f>
        <v>244.72899999999998</v>
      </c>
      <c r="R91" s="69">
        <f>SUM(R92+R113+R114+R115)</f>
        <v>36.14</v>
      </c>
      <c r="S91" s="70">
        <f t="shared" si="31"/>
        <v>14.76735491094231</v>
      </c>
      <c r="T91" s="69">
        <f>SUM(T92+T113+T114+T115)</f>
        <v>155.12450699</v>
      </c>
      <c r="U91" s="69">
        <f>SUM(U92+U113+U114+U115)</f>
        <v>51.500611000000006</v>
      </c>
      <c r="V91" s="70">
        <f>U91/T91*100</f>
        <v>33.19953242676218</v>
      </c>
      <c r="W91" s="140"/>
    </row>
    <row r="92" spans="1:23" s="11" customFormat="1" ht="26.25" customHeight="1">
      <c r="A92" s="133" t="s">
        <v>22</v>
      </c>
      <c r="B92" s="89" t="s">
        <v>33</v>
      </c>
      <c r="C92" s="41"/>
      <c r="D92" s="69">
        <f>H92+L92+P92+T92</f>
        <v>347.52450699</v>
      </c>
      <c r="E92" s="69">
        <f t="shared" si="32"/>
        <v>299.50780698999995</v>
      </c>
      <c r="F92" s="69">
        <f t="shared" si="32"/>
        <v>104.14861099999999</v>
      </c>
      <c r="G92" s="69">
        <f>F92/E92*100</f>
        <v>34.77325417546706</v>
      </c>
      <c r="H92" s="70">
        <f>SUM(H93:H112)</f>
        <v>265.5</v>
      </c>
      <c r="I92" s="70">
        <f>SUM(I93:I112)</f>
        <v>214.49329999999998</v>
      </c>
      <c r="J92" s="70">
        <f>SUM(J93:J112)</f>
        <v>68.57799999999999</v>
      </c>
      <c r="K92" s="69">
        <f>J92/I92*100</f>
        <v>31.972094233246445</v>
      </c>
      <c r="L92" s="70">
        <f>SUM(L93:L112)</f>
        <v>0</v>
      </c>
      <c r="M92" s="70">
        <f>SUM(M93:M112)</f>
        <v>0</v>
      </c>
      <c r="N92" s="70">
        <f>SUM(N93:N112)</f>
        <v>0</v>
      </c>
      <c r="O92" s="69">
        <v>0</v>
      </c>
      <c r="P92" s="70">
        <f>SUM(P93:P112)</f>
        <v>14.05</v>
      </c>
      <c r="Q92" s="70">
        <f>SUM(Q93:Q112)</f>
        <v>17.04</v>
      </c>
      <c r="R92" s="70">
        <f>SUM(R93:R112)</f>
        <v>13.14</v>
      </c>
      <c r="S92" s="69">
        <f t="shared" si="31"/>
        <v>77.11267605633803</v>
      </c>
      <c r="T92" s="70">
        <f>SUM(T93:T112)</f>
        <v>67.97450699</v>
      </c>
      <c r="U92" s="70">
        <f>SUM(U93:U112)</f>
        <v>22.430611000000003</v>
      </c>
      <c r="V92" s="69">
        <f>U92/T92*100</f>
        <v>32.99856371639424</v>
      </c>
      <c r="W92" s="140"/>
    </row>
    <row r="93" spans="1:23" s="11" customFormat="1" ht="39.75" customHeight="1">
      <c r="A93" s="134"/>
      <c r="B93" s="88" t="s">
        <v>282</v>
      </c>
      <c r="C93" s="41" t="s">
        <v>114</v>
      </c>
      <c r="D93" s="68">
        <f aca="true" t="shared" si="33" ref="D93:D105">H93+L93+P93+T93</f>
        <v>5.2</v>
      </c>
      <c r="E93" s="68">
        <f t="shared" si="32"/>
        <v>5.2</v>
      </c>
      <c r="F93" s="68">
        <f t="shared" si="32"/>
        <v>1.3824</v>
      </c>
      <c r="G93" s="76">
        <f t="shared" si="30"/>
        <v>26.584615384615383</v>
      </c>
      <c r="H93" s="76">
        <v>0</v>
      </c>
      <c r="I93" s="76">
        <v>0</v>
      </c>
      <c r="J93" s="76">
        <v>0</v>
      </c>
      <c r="K93" s="68">
        <v>0</v>
      </c>
      <c r="L93" s="76">
        <v>0</v>
      </c>
      <c r="M93" s="76">
        <v>0</v>
      </c>
      <c r="N93" s="68">
        <v>0</v>
      </c>
      <c r="O93" s="68">
        <v>0</v>
      </c>
      <c r="P93" s="76">
        <v>0</v>
      </c>
      <c r="Q93" s="76">
        <v>0</v>
      </c>
      <c r="R93" s="76">
        <v>0</v>
      </c>
      <c r="S93" s="68">
        <v>0</v>
      </c>
      <c r="T93" s="76">
        <v>5.2</v>
      </c>
      <c r="U93" s="68">
        <v>1.3824</v>
      </c>
      <c r="V93" s="68">
        <f>U93/T93*100</f>
        <v>26.584615384615383</v>
      </c>
      <c r="W93" s="140" t="s">
        <v>294</v>
      </c>
    </row>
    <row r="94" spans="1:23" s="11" customFormat="1" ht="63.75">
      <c r="A94" s="134"/>
      <c r="B94" s="88" t="s">
        <v>283</v>
      </c>
      <c r="C94" s="41" t="s">
        <v>114</v>
      </c>
      <c r="D94" s="68">
        <f t="shared" si="33"/>
        <v>135.35</v>
      </c>
      <c r="E94" s="68">
        <f aca="true" t="shared" si="34" ref="E94:F96">I94+M94+Q94+T94</f>
        <v>81.4933</v>
      </c>
      <c r="F94" s="68">
        <f t="shared" si="34"/>
        <v>41.3061</v>
      </c>
      <c r="G94" s="76">
        <f>F94/E94*100</f>
        <v>50.686498153835956</v>
      </c>
      <c r="H94" s="76">
        <v>132.5</v>
      </c>
      <c r="I94" s="76">
        <v>81.4933</v>
      </c>
      <c r="J94" s="76">
        <v>41.3061</v>
      </c>
      <c r="K94" s="68">
        <f>J94/I94*100</f>
        <v>50.686498153835956</v>
      </c>
      <c r="L94" s="76">
        <v>0</v>
      </c>
      <c r="M94" s="76">
        <v>0</v>
      </c>
      <c r="N94" s="68">
        <v>0</v>
      </c>
      <c r="O94" s="68">
        <v>0</v>
      </c>
      <c r="P94" s="76">
        <v>2.85</v>
      </c>
      <c r="Q94" s="76">
        <v>0</v>
      </c>
      <c r="R94" s="76">
        <v>0</v>
      </c>
      <c r="S94" s="68">
        <v>0</v>
      </c>
      <c r="T94" s="68">
        <v>0</v>
      </c>
      <c r="U94" s="68">
        <v>0</v>
      </c>
      <c r="V94" s="68">
        <v>0</v>
      </c>
      <c r="W94" s="140" t="s">
        <v>265</v>
      </c>
    </row>
    <row r="95" spans="1:23" s="11" customFormat="1" ht="26.25" customHeight="1">
      <c r="A95" s="134"/>
      <c r="B95" s="88" t="s">
        <v>193</v>
      </c>
      <c r="C95" s="41" t="s">
        <v>114</v>
      </c>
      <c r="D95" s="68">
        <f t="shared" si="33"/>
        <v>0.776</v>
      </c>
      <c r="E95" s="68">
        <f t="shared" si="34"/>
        <v>0.776</v>
      </c>
      <c r="F95" s="68">
        <f t="shared" si="34"/>
        <v>4.0899</v>
      </c>
      <c r="G95" s="68">
        <f t="shared" si="30"/>
        <v>527.0489690721649</v>
      </c>
      <c r="H95" s="68">
        <v>0</v>
      </c>
      <c r="I95" s="68">
        <v>0</v>
      </c>
      <c r="J95" s="68">
        <v>0</v>
      </c>
      <c r="K95" s="68">
        <v>0</v>
      </c>
      <c r="L95" s="68">
        <v>0</v>
      </c>
      <c r="M95" s="68">
        <v>0</v>
      </c>
      <c r="N95" s="68">
        <v>0</v>
      </c>
      <c r="O95" s="68">
        <v>0</v>
      </c>
      <c r="P95" s="68">
        <v>0</v>
      </c>
      <c r="Q95" s="68">
        <v>0</v>
      </c>
      <c r="R95" s="68">
        <v>0</v>
      </c>
      <c r="S95" s="68">
        <v>0</v>
      </c>
      <c r="T95" s="76">
        <v>0.776</v>
      </c>
      <c r="U95" s="68">
        <v>4.0899</v>
      </c>
      <c r="V95" s="68">
        <f>U95/T95*100</f>
        <v>527.0489690721649</v>
      </c>
      <c r="W95" s="140" t="s">
        <v>311</v>
      </c>
    </row>
    <row r="96" spans="1:23" s="11" customFormat="1" ht="26.25" customHeight="1">
      <c r="A96" s="134"/>
      <c r="B96" s="88" t="s">
        <v>224</v>
      </c>
      <c r="C96" s="41" t="s">
        <v>114</v>
      </c>
      <c r="D96" s="68">
        <f t="shared" si="33"/>
        <v>0.227</v>
      </c>
      <c r="E96" s="68">
        <f t="shared" si="34"/>
        <v>0.227</v>
      </c>
      <c r="F96" s="68">
        <f t="shared" si="34"/>
        <v>0.226717</v>
      </c>
      <c r="G96" s="68">
        <f t="shared" si="30"/>
        <v>99.87533039647577</v>
      </c>
      <c r="H96" s="68">
        <v>0</v>
      </c>
      <c r="I96" s="68">
        <v>0</v>
      </c>
      <c r="J96" s="68">
        <v>0</v>
      </c>
      <c r="K96" s="68">
        <v>0</v>
      </c>
      <c r="L96" s="68">
        <v>0</v>
      </c>
      <c r="M96" s="68">
        <v>0</v>
      </c>
      <c r="N96" s="68">
        <v>0</v>
      </c>
      <c r="O96" s="68">
        <v>0</v>
      </c>
      <c r="P96" s="68">
        <v>0</v>
      </c>
      <c r="Q96" s="68">
        <v>0</v>
      </c>
      <c r="R96" s="68">
        <v>0</v>
      </c>
      <c r="S96" s="68">
        <v>0</v>
      </c>
      <c r="T96" s="76">
        <v>0.227</v>
      </c>
      <c r="U96" s="68">
        <v>0.226717</v>
      </c>
      <c r="V96" s="68">
        <f>U96/T96*100</f>
        <v>99.87533039647577</v>
      </c>
      <c r="W96" s="140" t="s">
        <v>311</v>
      </c>
    </row>
    <row r="97" spans="1:23" s="11" customFormat="1" ht="52.5" customHeight="1">
      <c r="A97" s="134"/>
      <c r="B97" s="88" t="s">
        <v>194</v>
      </c>
      <c r="C97" s="41" t="s">
        <v>114</v>
      </c>
      <c r="D97" s="68">
        <f t="shared" si="33"/>
        <v>48.3</v>
      </c>
      <c r="E97" s="68">
        <f aca="true" t="shared" si="35" ref="E97:E105">I97+M97+Q97+T97</f>
        <v>58.04</v>
      </c>
      <c r="F97" s="68">
        <v>0</v>
      </c>
      <c r="G97" s="68">
        <v>0</v>
      </c>
      <c r="H97" s="76">
        <v>44.5</v>
      </c>
      <c r="I97" s="76">
        <v>44.5</v>
      </c>
      <c r="J97" s="76">
        <v>15.0128</v>
      </c>
      <c r="K97" s="68">
        <f>J97/I97*100</f>
        <v>33.73662921348315</v>
      </c>
      <c r="L97" s="68">
        <v>0</v>
      </c>
      <c r="M97" s="68">
        <v>0</v>
      </c>
      <c r="N97" s="68">
        <v>0</v>
      </c>
      <c r="O97" s="68">
        <v>0</v>
      </c>
      <c r="P97" s="76">
        <v>3.8</v>
      </c>
      <c r="Q97" s="76">
        <v>13.54</v>
      </c>
      <c r="R97" s="76">
        <v>9.64</v>
      </c>
      <c r="S97" s="76">
        <f>R97/Q97*100</f>
        <v>71.19645494830134</v>
      </c>
      <c r="T97" s="76">
        <v>0</v>
      </c>
      <c r="U97" s="68">
        <v>0</v>
      </c>
      <c r="V97" s="68">
        <v>0</v>
      </c>
      <c r="W97" s="140" t="s">
        <v>295</v>
      </c>
    </row>
    <row r="98" spans="1:23" s="11" customFormat="1" ht="39.75" customHeight="1">
      <c r="A98" s="134"/>
      <c r="B98" s="88" t="s">
        <v>91</v>
      </c>
      <c r="C98" s="41" t="s">
        <v>114</v>
      </c>
      <c r="D98" s="68">
        <f t="shared" si="33"/>
        <v>1</v>
      </c>
      <c r="E98" s="68">
        <f t="shared" si="35"/>
        <v>1</v>
      </c>
      <c r="F98" s="68">
        <f aca="true" t="shared" si="36" ref="F98:F106">J98+N98+R98+U98</f>
        <v>1.3114</v>
      </c>
      <c r="G98" s="68">
        <f aca="true" t="shared" si="37" ref="G98:G105">F98/E98*100</f>
        <v>131.14</v>
      </c>
      <c r="H98" s="68">
        <v>0</v>
      </c>
      <c r="I98" s="68">
        <v>0</v>
      </c>
      <c r="J98" s="68">
        <v>0</v>
      </c>
      <c r="K98" s="68">
        <v>0</v>
      </c>
      <c r="L98" s="68">
        <v>0</v>
      </c>
      <c r="M98" s="68">
        <v>0</v>
      </c>
      <c r="N98" s="68">
        <v>0</v>
      </c>
      <c r="O98" s="68">
        <v>0</v>
      </c>
      <c r="P98" s="68">
        <v>0</v>
      </c>
      <c r="Q98" s="68">
        <v>0</v>
      </c>
      <c r="R98" s="68">
        <v>0</v>
      </c>
      <c r="S98" s="68">
        <v>0</v>
      </c>
      <c r="T98" s="76">
        <v>1</v>
      </c>
      <c r="U98" s="68">
        <v>1.3114</v>
      </c>
      <c r="V98" s="68">
        <f aca="true" t="shared" si="38" ref="V98:V109">U98/T98*100</f>
        <v>131.14</v>
      </c>
      <c r="W98" s="140" t="s">
        <v>294</v>
      </c>
    </row>
    <row r="99" spans="1:23" s="11" customFormat="1" ht="26.25" customHeight="1">
      <c r="A99" s="134"/>
      <c r="B99" s="88" t="s">
        <v>195</v>
      </c>
      <c r="C99" s="41" t="s">
        <v>114</v>
      </c>
      <c r="D99" s="68">
        <f t="shared" si="33"/>
        <v>1.8</v>
      </c>
      <c r="E99" s="68">
        <f t="shared" si="35"/>
        <v>1.8</v>
      </c>
      <c r="F99" s="68">
        <f t="shared" si="36"/>
        <v>2.11</v>
      </c>
      <c r="G99" s="68">
        <f t="shared" si="37"/>
        <v>117.2222222222222</v>
      </c>
      <c r="H99" s="68">
        <v>0</v>
      </c>
      <c r="I99" s="68">
        <v>0</v>
      </c>
      <c r="J99" s="68">
        <v>0</v>
      </c>
      <c r="K99" s="68">
        <v>0</v>
      </c>
      <c r="L99" s="68">
        <v>0</v>
      </c>
      <c r="M99" s="68">
        <v>0</v>
      </c>
      <c r="N99" s="68">
        <v>0</v>
      </c>
      <c r="O99" s="68">
        <v>0</v>
      </c>
      <c r="P99" s="68">
        <v>0</v>
      </c>
      <c r="Q99" s="68">
        <v>0</v>
      </c>
      <c r="R99" s="68">
        <v>0</v>
      </c>
      <c r="S99" s="68">
        <v>0</v>
      </c>
      <c r="T99" s="76">
        <v>1.8</v>
      </c>
      <c r="U99" s="68">
        <v>2.11</v>
      </c>
      <c r="V99" s="76">
        <f t="shared" si="38"/>
        <v>117.2222222222222</v>
      </c>
      <c r="W99" s="140" t="s">
        <v>312</v>
      </c>
    </row>
    <row r="100" spans="1:23" s="11" customFormat="1" ht="26.25" customHeight="1">
      <c r="A100" s="134"/>
      <c r="B100" s="88" t="s">
        <v>92</v>
      </c>
      <c r="C100" s="41" t="s">
        <v>114</v>
      </c>
      <c r="D100" s="68">
        <f t="shared" si="33"/>
        <v>2</v>
      </c>
      <c r="E100" s="68">
        <f t="shared" si="35"/>
        <v>2</v>
      </c>
      <c r="F100" s="68">
        <f t="shared" si="36"/>
        <v>0</v>
      </c>
      <c r="G100" s="68">
        <f t="shared" si="37"/>
        <v>0</v>
      </c>
      <c r="H100" s="68">
        <v>0</v>
      </c>
      <c r="I100" s="68">
        <v>0</v>
      </c>
      <c r="J100" s="68">
        <v>0</v>
      </c>
      <c r="K100" s="68">
        <v>0</v>
      </c>
      <c r="L100" s="68">
        <v>0</v>
      </c>
      <c r="M100" s="68">
        <v>0</v>
      </c>
      <c r="N100" s="68">
        <v>0</v>
      </c>
      <c r="O100" s="68">
        <v>0</v>
      </c>
      <c r="P100" s="68">
        <v>0</v>
      </c>
      <c r="Q100" s="68">
        <v>0</v>
      </c>
      <c r="R100" s="68">
        <v>0</v>
      </c>
      <c r="S100" s="68">
        <v>0</v>
      </c>
      <c r="T100" s="76">
        <v>2</v>
      </c>
      <c r="U100" s="68">
        <v>0</v>
      </c>
      <c r="V100" s="76">
        <f t="shared" si="38"/>
        <v>0</v>
      </c>
      <c r="W100" s="140" t="s">
        <v>313</v>
      </c>
    </row>
    <row r="101" spans="1:23" s="11" customFormat="1" ht="26.25" customHeight="1">
      <c r="A101" s="135"/>
      <c r="B101" s="88" t="s">
        <v>93</v>
      </c>
      <c r="C101" s="41" t="s">
        <v>114</v>
      </c>
      <c r="D101" s="68">
        <f t="shared" si="33"/>
        <v>5</v>
      </c>
      <c r="E101" s="68">
        <f t="shared" si="35"/>
        <v>5</v>
      </c>
      <c r="F101" s="68">
        <f t="shared" si="36"/>
        <v>0</v>
      </c>
      <c r="G101" s="68">
        <f t="shared" si="37"/>
        <v>0</v>
      </c>
      <c r="H101" s="68">
        <v>0</v>
      </c>
      <c r="I101" s="68">
        <v>0</v>
      </c>
      <c r="J101" s="68">
        <v>0</v>
      </c>
      <c r="K101" s="68">
        <v>0</v>
      </c>
      <c r="L101" s="68">
        <v>0</v>
      </c>
      <c r="M101" s="68">
        <v>0</v>
      </c>
      <c r="N101" s="68">
        <v>0</v>
      </c>
      <c r="O101" s="68">
        <v>0</v>
      </c>
      <c r="P101" s="68">
        <v>0</v>
      </c>
      <c r="Q101" s="68">
        <v>0</v>
      </c>
      <c r="R101" s="68">
        <v>0</v>
      </c>
      <c r="S101" s="68">
        <v>0</v>
      </c>
      <c r="T101" s="76">
        <v>5</v>
      </c>
      <c r="U101" s="68">
        <v>0</v>
      </c>
      <c r="V101" s="76">
        <f t="shared" si="38"/>
        <v>0</v>
      </c>
      <c r="W101" s="140" t="s">
        <v>320</v>
      </c>
    </row>
    <row r="102" spans="1:23" s="11" customFormat="1" ht="66.75" customHeight="1">
      <c r="A102" s="133" t="s">
        <v>22</v>
      </c>
      <c r="B102" s="88" t="s">
        <v>94</v>
      </c>
      <c r="C102" s="41" t="s">
        <v>114</v>
      </c>
      <c r="D102" s="68">
        <f t="shared" si="33"/>
        <v>14.294999999999998</v>
      </c>
      <c r="E102" s="68">
        <f t="shared" si="35"/>
        <v>14.294999999999998</v>
      </c>
      <c r="F102" s="68">
        <f t="shared" si="36"/>
        <v>1.72213</v>
      </c>
      <c r="G102" s="68">
        <f t="shared" si="37"/>
        <v>12.047079398391048</v>
      </c>
      <c r="H102" s="68">
        <v>11.2</v>
      </c>
      <c r="I102" s="68">
        <v>11.2</v>
      </c>
      <c r="J102" s="68">
        <v>0.0009</v>
      </c>
      <c r="K102" s="76">
        <f>J102/I102*100</f>
        <v>0.008035714285714287</v>
      </c>
      <c r="L102" s="68">
        <v>0</v>
      </c>
      <c r="M102" s="68">
        <v>0</v>
      </c>
      <c r="N102" s="68">
        <v>0</v>
      </c>
      <c r="O102" s="68">
        <v>0</v>
      </c>
      <c r="P102" s="68">
        <v>1.1</v>
      </c>
      <c r="Q102" s="68">
        <v>1.1</v>
      </c>
      <c r="R102" s="68">
        <v>1.1</v>
      </c>
      <c r="S102" s="76">
        <f>R102/Q102*100</f>
        <v>100</v>
      </c>
      <c r="T102" s="76">
        <v>1.995</v>
      </c>
      <c r="U102" s="68">
        <v>0.62123</v>
      </c>
      <c r="V102" s="76">
        <f t="shared" si="38"/>
        <v>31.139348370927316</v>
      </c>
      <c r="W102" s="140" t="s">
        <v>314</v>
      </c>
    </row>
    <row r="103" spans="1:23" s="11" customFormat="1" ht="26.25" customHeight="1">
      <c r="A103" s="134"/>
      <c r="B103" s="88" t="s">
        <v>196</v>
      </c>
      <c r="C103" s="41" t="s">
        <v>114</v>
      </c>
      <c r="D103" s="68">
        <f t="shared" si="33"/>
        <v>2.325</v>
      </c>
      <c r="E103" s="68">
        <f t="shared" si="35"/>
        <v>2.325</v>
      </c>
      <c r="F103" s="68">
        <f t="shared" si="36"/>
        <v>2.0606</v>
      </c>
      <c r="G103" s="68">
        <f t="shared" si="37"/>
        <v>88.62795698924731</v>
      </c>
      <c r="H103" s="68">
        <v>0</v>
      </c>
      <c r="I103" s="68">
        <v>0</v>
      </c>
      <c r="J103" s="68">
        <v>0</v>
      </c>
      <c r="K103" s="68">
        <v>0</v>
      </c>
      <c r="L103" s="68">
        <v>0</v>
      </c>
      <c r="M103" s="68">
        <v>0</v>
      </c>
      <c r="N103" s="68">
        <v>0</v>
      </c>
      <c r="O103" s="68">
        <v>0</v>
      </c>
      <c r="P103" s="68">
        <v>0</v>
      </c>
      <c r="Q103" s="68">
        <v>0</v>
      </c>
      <c r="R103" s="68">
        <v>0</v>
      </c>
      <c r="S103" s="68">
        <v>0</v>
      </c>
      <c r="T103" s="76">
        <v>2.325</v>
      </c>
      <c r="U103" s="68">
        <v>2.0606</v>
      </c>
      <c r="V103" s="76">
        <f t="shared" si="38"/>
        <v>88.62795698924731</v>
      </c>
      <c r="W103" s="140" t="s">
        <v>250</v>
      </c>
    </row>
    <row r="104" spans="1:23" s="11" customFormat="1" ht="39.75" customHeight="1">
      <c r="A104" s="134"/>
      <c r="B104" s="88" t="s">
        <v>61</v>
      </c>
      <c r="C104" s="41" t="s">
        <v>114</v>
      </c>
      <c r="D104" s="68">
        <f t="shared" si="33"/>
        <v>0.637</v>
      </c>
      <c r="E104" s="68">
        <f t="shared" si="35"/>
        <v>0.637</v>
      </c>
      <c r="F104" s="68">
        <f t="shared" si="36"/>
        <v>0</v>
      </c>
      <c r="G104" s="68">
        <f t="shared" si="37"/>
        <v>0</v>
      </c>
      <c r="H104" s="68">
        <v>0</v>
      </c>
      <c r="I104" s="68">
        <v>0</v>
      </c>
      <c r="J104" s="68">
        <v>0</v>
      </c>
      <c r="K104" s="68">
        <v>0</v>
      </c>
      <c r="L104" s="68">
        <v>0</v>
      </c>
      <c r="M104" s="68">
        <v>0</v>
      </c>
      <c r="N104" s="68">
        <v>0</v>
      </c>
      <c r="O104" s="68">
        <v>0</v>
      </c>
      <c r="P104" s="68">
        <v>0</v>
      </c>
      <c r="Q104" s="68">
        <v>0</v>
      </c>
      <c r="R104" s="68">
        <v>0</v>
      </c>
      <c r="S104" s="68">
        <v>0</v>
      </c>
      <c r="T104" s="76">
        <v>0.637</v>
      </c>
      <c r="U104" s="68">
        <v>0</v>
      </c>
      <c r="V104" s="76">
        <f t="shared" si="38"/>
        <v>0</v>
      </c>
      <c r="W104" s="140" t="s">
        <v>315</v>
      </c>
    </row>
    <row r="105" spans="1:23" s="11" customFormat="1" ht="39.75" customHeight="1">
      <c r="A105" s="134"/>
      <c r="B105" s="88" t="s">
        <v>284</v>
      </c>
      <c r="C105" s="41" t="s">
        <v>114</v>
      </c>
      <c r="D105" s="68">
        <f t="shared" si="33"/>
        <v>7.83550699</v>
      </c>
      <c r="E105" s="68">
        <f t="shared" si="35"/>
        <v>7.83550699</v>
      </c>
      <c r="F105" s="68">
        <f t="shared" si="36"/>
        <v>0.721522</v>
      </c>
      <c r="G105" s="68">
        <f t="shared" si="37"/>
        <v>9.208363937660147</v>
      </c>
      <c r="H105" s="68">
        <v>0</v>
      </c>
      <c r="I105" s="68">
        <v>0</v>
      </c>
      <c r="J105" s="68">
        <v>0</v>
      </c>
      <c r="K105" s="68">
        <v>0</v>
      </c>
      <c r="L105" s="68">
        <v>0</v>
      </c>
      <c r="M105" s="68">
        <v>0</v>
      </c>
      <c r="N105" s="68">
        <v>0</v>
      </c>
      <c r="O105" s="68">
        <v>0</v>
      </c>
      <c r="P105" s="68">
        <v>0</v>
      </c>
      <c r="Q105" s="68">
        <v>0</v>
      </c>
      <c r="R105" s="68">
        <v>0</v>
      </c>
      <c r="S105" s="68">
        <v>0</v>
      </c>
      <c r="T105" s="76">
        <v>7.83550699</v>
      </c>
      <c r="U105" s="68">
        <v>0.721522</v>
      </c>
      <c r="V105" s="76">
        <f t="shared" si="38"/>
        <v>9.208363937660147</v>
      </c>
      <c r="W105" s="140" t="s">
        <v>251</v>
      </c>
    </row>
    <row r="106" spans="1:23" s="11" customFormat="1" ht="39.75" customHeight="1">
      <c r="A106" s="134"/>
      <c r="B106" s="88" t="s">
        <v>95</v>
      </c>
      <c r="C106" s="41" t="s">
        <v>114</v>
      </c>
      <c r="D106" s="68">
        <f aca="true" t="shared" si="39" ref="D106:D115">H106+L106+P106+T106</f>
        <v>30</v>
      </c>
      <c r="E106" s="68">
        <f aca="true" t="shared" si="40" ref="E106:E115">I106+M106+Q106+T106</f>
        <v>30</v>
      </c>
      <c r="F106" s="68">
        <f t="shared" si="36"/>
        <v>2.42</v>
      </c>
      <c r="G106" s="76">
        <f aca="true" t="shared" si="41" ref="G106:G115">F106/E106*100</f>
        <v>8.066666666666666</v>
      </c>
      <c r="H106" s="76">
        <v>0</v>
      </c>
      <c r="I106" s="76">
        <v>0</v>
      </c>
      <c r="J106" s="76">
        <v>0</v>
      </c>
      <c r="K106" s="68">
        <v>0</v>
      </c>
      <c r="L106" s="76">
        <v>0</v>
      </c>
      <c r="M106" s="76">
        <v>0</v>
      </c>
      <c r="N106" s="68">
        <v>0</v>
      </c>
      <c r="O106" s="68">
        <v>0</v>
      </c>
      <c r="P106" s="76">
        <v>0</v>
      </c>
      <c r="Q106" s="76">
        <v>0</v>
      </c>
      <c r="R106" s="76">
        <v>0</v>
      </c>
      <c r="S106" s="68">
        <v>0</v>
      </c>
      <c r="T106" s="76">
        <v>30</v>
      </c>
      <c r="U106" s="68">
        <v>2.42</v>
      </c>
      <c r="V106" s="76">
        <f t="shared" si="38"/>
        <v>8.066666666666666</v>
      </c>
      <c r="W106" s="140" t="s">
        <v>233</v>
      </c>
    </row>
    <row r="107" spans="1:23" s="11" customFormat="1" ht="26.25" customHeight="1">
      <c r="A107" s="134"/>
      <c r="B107" s="88" t="s">
        <v>197</v>
      </c>
      <c r="C107" s="41" t="s">
        <v>114</v>
      </c>
      <c r="D107" s="68">
        <f t="shared" si="39"/>
        <v>2.036</v>
      </c>
      <c r="E107" s="68">
        <f t="shared" si="40"/>
        <v>2.036</v>
      </c>
      <c r="F107" s="68">
        <f aca="true" t="shared" si="42" ref="F107:F115">J107+N107+R107+U107</f>
        <v>3.002542</v>
      </c>
      <c r="G107" s="76">
        <f t="shared" si="41"/>
        <v>147.47259332023575</v>
      </c>
      <c r="H107" s="76">
        <v>0</v>
      </c>
      <c r="I107" s="76">
        <v>0</v>
      </c>
      <c r="J107" s="76">
        <v>0</v>
      </c>
      <c r="K107" s="68">
        <v>0</v>
      </c>
      <c r="L107" s="76">
        <v>0</v>
      </c>
      <c r="M107" s="76">
        <v>0</v>
      </c>
      <c r="N107" s="68">
        <v>0</v>
      </c>
      <c r="O107" s="68">
        <v>0</v>
      </c>
      <c r="P107" s="76">
        <v>0</v>
      </c>
      <c r="Q107" s="76">
        <v>0</v>
      </c>
      <c r="R107" s="76">
        <v>0</v>
      </c>
      <c r="S107" s="68">
        <v>0</v>
      </c>
      <c r="T107" s="76">
        <v>2.036</v>
      </c>
      <c r="U107" s="68">
        <v>3.002542</v>
      </c>
      <c r="V107" s="76">
        <f t="shared" si="38"/>
        <v>147.47259332023575</v>
      </c>
      <c r="W107" s="140" t="s">
        <v>252</v>
      </c>
    </row>
    <row r="108" spans="1:23" s="11" customFormat="1" ht="26.25" customHeight="1">
      <c r="A108" s="134"/>
      <c r="B108" s="88" t="s">
        <v>327</v>
      </c>
      <c r="C108" s="41" t="s">
        <v>114</v>
      </c>
      <c r="D108" s="68">
        <f t="shared" si="39"/>
        <v>5.174</v>
      </c>
      <c r="E108" s="68">
        <f t="shared" si="40"/>
        <v>5.174</v>
      </c>
      <c r="F108" s="68">
        <f t="shared" si="42"/>
        <v>2.0515</v>
      </c>
      <c r="G108" s="76">
        <f t="shared" si="41"/>
        <v>39.65017394665635</v>
      </c>
      <c r="H108" s="76">
        <v>0</v>
      </c>
      <c r="I108" s="76">
        <v>0</v>
      </c>
      <c r="J108" s="76">
        <v>0</v>
      </c>
      <c r="K108" s="68">
        <v>0</v>
      </c>
      <c r="L108" s="76">
        <v>0</v>
      </c>
      <c r="M108" s="76">
        <v>0</v>
      </c>
      <c r="N108" s="68">
        <v>0</v>
      </c>
      <c r="O108" s="68">
        <v>0</v>
      </c>
      <c r="P108" s="76">
        <v>0</v>
      </c>
      <c r="Q108" s="76">
        <v>0</v>
      </c>
      <c r="R108" s="76">
        <v>0</v>
      </c>
      <c r="S108" s="68">
        <v>0</v>
      </c>
      <c r="T108" s="76">
        <v>5.174</v>
      </c>
      <c r="U108" s="68">
        <v>2.0515</v>
      </c>
      <c r="V108" s="76">
        <f t="shared" si="38"/>
        <v>39.65017394665635</v>
      </c>
      <c r="W108" s="140" t="s">
        <v>328</v>
      </c>
    </row>
    <row r="109" spans="1:23" s="11" customFormat="1" ht="26.25" customHeight="1">
      <c r="A109" s="134"/>
      <c r="B109" s="88" t="s">
        <v>198</v>
      </c>
      <c r="C109" s="41" t="s">
        <v>114</v>
      </c>
      <c r="D109" s="68">
        <f t="shared" si="39"/>
        <v>1.969</v>
      </c>
      <c r="E109" s="68">
        <f t="shared" si="40"/>
        <v>1.969</v>
      </c>
      <c r="F109" s="68">
        <f t="shared" si="42"/>
        <v>2.4328000000000003</v>
      </c>
      <c r="G109" s="76">
        <f t="shared" si="41"/>
        <v>123.55510411376333</v>
      </c>
      <c r="H109" s="76">
        <v>0</v>
      </c>
      <c r="I109" s="76">
        <v>0</v>
      </c>
      <c r="J109" s="76">
        <v>0</v>
      </c>
      <c r="K109" s="68">
        <v>0</v>
      </c>
      <c r="L109" s="76">
        <v>0</v>
      </c>
      <c r="M109" s="76">
        <v>0</v>
      </c>
      <c r="N109" s="68">
        <v>0</v>
      </c>
      <c r="O109" s="68">
        <v>0</v>
      </c>
      <c r="P109" s="76">
        <v>0</v>
      </c>
      <c r="Q109" s="76">
        <v>0</v>
      </c>
      <c r="R109" s="76">
        <v>0</v>
      </c>
      <c r="S109" s="68">
        <v>0</v>
      </c>
      <c r="T109" s="76">
        <v>1.969</v>
      </c>
      <c r="U109" s="68">
        <v>2.4328000000000003</v>
      </c>
      <c r="V109" s="76">
        <f t="shared" si="38"/>
        <v>123.55510411376333</v>
      </c>
      <c r="W109" s="140" t="s">
        <v>316</v>
      </c>
    </row>
    <row r="110" spans="1:23" s="11" customFormat="1" ht="39.75" customHeight="1">
      <c r="A110" s="134"/>
      <c r="B110" s="88" t="s">
        <v>188</v>
      </c>
      <c r="C110" s="41" t="s">
        <v>114</v>
      </c>
      <c r="D110" s="68">
        <f t="shared" si="39"/>
        <v>21.1</v>
      </c>
      <c r="E110" s="68">
        <f t="shared" si="40"/>
        <v>21</v>
      </c>
      <c r="F110" s="68">
        <f t="shared" si="42"/>
        <v>10.887</v>
      </c>
      <c r="G110" s="68">
        <f t="shared" si="41"/>
        <v>51.84285714285715</v>
      </c>
      <c r="H110" s="76">
        <v>19.6</v>
      </c>
      <c r="I110" s="76">
        <v>19.6</v>
      </c>
      <c r="J110" s="76">
        <v>9.487</v>
      </c>
      <c r="K110" s="68">
        <f>J110/I110*100</f>
        <v>48.40306122448979</v>
      </c>
      <c r="L110" s="68">
        <v>0</v>
      </c>
      <c r="M110" s="68">
        <v>0</v>
      </c>
      <c r="N110" s="68">
        <v>0</v>
      </c>
      <c r="O110" s="68">
        <v>0</v>
      </c>
      <c r="P110" s="76">
        <v>1.5</v>
      </c>
      <c r="Q110" s="76">
        <v>1.4</v>
      </c>
      <c r="R110" s="76">
        <v>1.4</v>
      </c>
      <c r="S110" s="76">
        <f>R110/Q110*100</f>
        <v>100</v>
      </c>
      <c r="T110" s="76">
        <v>0</v>
      </c>
      <c r="U110" s="68">
        <v>0</v>
      </c>
      <c r="V110" s="68">
        <v>0</v>
      </c>
      <c r="W110" s="140" t="s">
        <v>266</v>
      </c>
    </row>
    <row r="111" spans="1:23" s="11" customFormat="1" ht="39.75" customHeight="1">
      <c r="A111" s="134"/>
      <c r="B111" s="88" t="s">
        <v>199</v>
      </c>
      <c r="C111" s="41" t="s">
        <v>114</v>
      </c>
      <c r="D111" s="68">
        <f t="shared" si="39"/>
        <v>15</v>
      </c>
      <c r="E111" s="68">
        <f t="shared" si="40"/>
        <v>15</v>
      </c>
      <c r="F111" s="68">
        <f t="shared" si="42"/>
        <v>3.7712</v>
      </c>
      <c r="G111" s="68">
        <f t="shared" si="41"/>
        <v>25.141333333333332</v>
      </c>
      <c r="H111" s="76">
        <v>14</v>
      </c>
      <c r="I111" s="76">
        <v>14</v>
      </c>
      <c r="J111" s="76">
        <v>2.7712</v>
      </c>
      <c r="K111" s="68">
        <f>J111/I111*100</f>
        <v>19.794285714285714</v>
      </c>
      <c r="L111" s="68">
        <v>0</v>
      </c>
      <c r="M111" s="68">
        <v>0</v>
      </c>
      <c r="N111" s="68">
        <v>0</v>
      </c>
      <c r="O111" s="68">
        <v>0</v>
      </c>
      <c r="P111" s="76">
        <v>1</v>
      </c>
      <c r="Q111" s="76">
        <v>1</v>
      </c>
      <c r="R111" s="76">
        <v>1</v>
      </c>
      <c r="S111" s="76">
        <f>R111/Q111*100</f>
        <v>100</v>
      </c>
      <c r="T111" s="76">
        <v>0</v>
      </c>
      <c r="U111" s="68">
        <v>0</v>
      </c>
      <c r="V111" s="68">
        <v>0</v>
      </c>
      <c r="W111" s="140" t="s">
        <v>266</v>
      </c>
    </row>
    <row r="112" spans="1:23" s="11" customFormat="1" ht="26.25" customHeight="1">
      <c r="A112" s="135"/>
      <c r="B112" s="88" t="s">
        <v>200</v>
      </c>
      <c r="C112" s="41" t="s">
        <v>114</v>
      </c>
      <c r="D112" s="68">
        <f t="shared" si="39"/>
        <v>47.5</v>
      </c>
      <c r="E112" s="68">
        <f t="shared" si="40"/>
        <v>43.7</v>
      </c>
      <c r="F112" s="68">
        <f t="shared" si="42"/>
        <v>0</v>
      </c>
      <c r="G112" s="68">
        <f t="shared" si="41"/>
        <v>0</v>
      </c>
      <c r="H112" s="76">
        <v>43.7</v>
      </c>
      <c r="I112" s="76">
        <v>43.7</v>
      </c>
      <c r="J112" s="76">
        <v>0</v>
      </c>
      <c r="K112" s="68">
        <v>0</v>
      </c>
      <c r="L112" s="68">
        <v>0</v>
      </c>
      <c r="M112" s="68">
        <v>0</v>
      </c>
      <c r="N112" s="68">
        <v>0</v>
      </c>
      <c r="O112" s="68">
        <v>0</v>
      </c>
      <c r="P112" s="76">
        <v>3.8</v>
      </c>
      <c r="Q112" s="76">
        <v>0</v>
      </c>
      <c r="R112" s="76">
        <v>0</v>
      </c>
      <c r="S112" s="76">
        <v>0</v>
      </c>
      <c r="T112" s="76">
        <v>0</v>
      </c>
      <c r="U112" s="68">
        <v>0</v>
      </c>
      <c r="V112" s="68">
        <v>0</v>
      </c>
      <c r="W112" s="140" t="s">
        <v>321</v>
      </c>
    </row>
    <row r="113" spans="1:23" s="9" customFormat="1" ht="40.5" customHeight="1">
      <c r="A113" s="106" t="s">
        <v>47</v>
      </c>
      <c r="B113" s="88" t="s">
        <v>108</v>
      </c>
      <c r="C113" s="41" t="s">
        <v>114</v>
      </c>
      <c r="D113" s="68">
        <f t="shared" si="39"/>
        <v>64.398</v>
      </c>
      <c r="E113" s="68">
        <f t="shared" si="40"/>
        <v>64.398</v>
      </c>
      <c r="F113" s="68">
        <f t="shared" si="42"/>
        <v>38.9839</v>
      </c>
      <c r="G113" s="68">
        <f t="shared" si="41"/>
        <v>60.53588620764621</v>
      </c>
      <c r="H113" s="76">
        <v>64.398</v>
      </c>
      <c r="I113" s="76">
        <v>64.398</v>
      </c>
      <c r="J113" s="76">
        <v>38.9839</v>
      </c>
      <c r="K113" s="76">
        <f>J113/I113*100</f>
        <v>60.53588620764621</v>
      </c>
      <c r="L113" s="68">
        <v>0</v>
      </c>
      <c r="M113" s="68">
        <v>0</v>
      </c>
      <c r="N113" s="68">
        <v>0</v>
      </c>
      <c r="O113" s="68">
        <v>0</v>
      </c>
      <c r="P113" s="68">
        <v>0</v>
      </c>
      <c r="Q113" s="68">
        <v>0</v>
      </c>
      <c r="R113" s="68">
        <v>0</v>
      </c>
      <c r="S113" s="68">
        <v>0</v>
      </c>
      <c r="T113" s="76">
        <v>0</v>
      </c>
      <c r="U113" s="68">
        <v>0</v>
      </c>
      <c r="V113" s="68">
        <v>0</v>
      </c>
      <c r="W113" s="140" t="s">
        <v>301</v>
      </c>
    </row>
    <row r="114" spans="1:23" s="9" customFormat="1" ht="66.75" customHeight="1">
      <c r="A114" s="106" t="s">
        <v>48</v>
      </c>
      <c r="B114" s="88" t="s">
        <v>201</v>
      </c>
      <c r="C114" s="41" t="s">
        <v>114</v>
      </c>
      <c r="D114" s="68">
        <f t="shared" si="39"/>
        <v>42.2</v>
      </c>
      <c r="E114" s="68">
        <f t="shared" si="40"/>
        <v>227.689</v>
      </c>
      <c r="F114" s="68">
        <f t="shared" si="42"/>
        <v>23</v>
      </c>
      <c r="G114" s="68">
        <f t="shared" si="41"/>
        <v>10.101498096087207</v>
      </c>
      <c r="H114" s="68">
        <v>0</v>
      </c>
      <c r="I114" s="68">
        <v>0</v>
      </c>
      <c r="J114" s="68">
        <v>0</v>
      </c>
      <c r="K114" s="68">
        <v>0</v>
      </c>
      <c r="L114" s="68">
        <v>0</v>
      </c>
      <c r="M114" s="68">
        <v>0</v>
      </c>
      <c r="N114" s="68">
        <v>0</v>
      </c>
      <c r="O114" s="68">
        <v>0</v>
      </c>
      <c r="P114" s="68">
        <v>42.2</v>
      </c>
      <c r="Q114" s="68">
        <v>227.689</v>
      </c>
      <c r="R114" s="68">
        <v>23</v>
      </c>
      <c r="S114" s="76">
        <f>R114/Q114*100</f>
        <v>10.101498096087207</v>
      </c>
      <c r="T114" s="76">
        <v>0</v>
      </c>
      <c r="U114" s="68">
        <v>0</v>
      </c>
      <c r="V114" s="68">
        <v>0</v>
      </c>
      <c r="W114" s="140" t="s">
        <v>329</v>
      </c>
    </row>
    <row r="115" spans="1:23" s="9" customFormat="1" ht="111.75" customHeight="1" thickBot="1">
      <c r="A115" s="101" t="s">
        <v>49</v>
      </c>
      <c r="B115" s="102" t="s">
        <v>60</v>
      </c>
      <c r="C115" s="108" t="s">
        <v>114</v>
      </c>
      <c r="D115" s="103">
        <f t="shared" si="39"/>
        <v>87.15</v>
      </c>
      <c r="E115" s="103">
        <f t="shared" si="40"/>
        <v>87.15</v>
      </c>
      <c r="F115" s="103">
        <f t="shared" si="42"/>
        <v>29.07</v>
      </c>
      <c r="G115" s="103">
        <f t="shared" si="41"/>
        <v>33.35628227194492</v>
      </c>
      <c r="H115" s="103">
        <v>0</v>
      </c>
      <c r="I115" s="103">
        <v>0</v>
      </c>
      <c r="J115" s="103">
        <v>0</v>
      </c>
      <c r="K115" s="103">
        <v>0</v>
      </c>
      <c r="L115" s="103">
        <v>0</v>
      </c>
      <c r="M115" s="103">
        <v>0</v>
      </c>
      <c r="N115" s="103">
        <v>0</v>
      </c>
      <c r="O115" s="103">
        <v>0</v>
      </c>
      <c r="P115" s="103">
        <v>0</v>
      </c>
      <c r="Q115" s="103">
        <v>0</v>
      </c>
      <c r="R115" s="103">
        <v>0</v>
      </c>
      <c r="S115" s="103">
        <v>0</v>
      </c>
      <c r="T115" s="104">
        <v>87.15</v>
      </c>
      <c r="U115" s="103">
        <v>29.07</v>
      </c>
      <c r="V115" s="104">
        <f>U115/T115*100</f>
        <v>33.35628227194492</v>
      </c>
      <c r="W115" s="138" t="s">
        <v>317</v>
      </c>
    </row>
    <row r="116" spans="1:23" s="16" customFormat="1" ht="13.5" thickBot="1">
      <c r="A116" s="124" t="s">
        <v>25</v>
      </c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6"/>
    </row>
    <row r="117" spans="1:23" s="11" customFormat="1" ht="13.5" customHeight="1">
      <c r="A117" s="96"/>
      <c r="B117" s="97" t="s">
        <v>63</v>
      </c>
      <c r="C117" s="98"/>
      <c r="D117" s="99">
        <f>H117+L117+P117+T117</f>
        <v>5826.114</v>
      </c>
      <c r="E117" s="99">
        <f>I117+M117+Q117+T117</f>
        <v>5877.9151999999995</v>
      </c>
      <c r="F117" s="99">
        <f>J117+N117+R117+U117</f>
        <v>2562.21741935</v>
      </c>
      <c r="G117" s="100">
        <f>F117/E117*100</f>
        <v>43.59058156112903</v>
      </c>
      <c r="H117" s="100">
        <f>H118+H127+H129+H131+H133+H135+H137</f>
        <v>40</v>
      </c>
      <c r="I117" s="100">
        <f>I118+I127+I129+I131+I133+I135+I137</f>
        <v>40</v>
      </c>
      <c r="J117" s="100">
        <f>J118+J127+J129+J131+J133+J135+J137</f>
        <v>38.5</v>
      </c>
      <c r="K117" s="100">
        <f>J117/I117*100</f>
        <v>96.25</v>
      </c>
      <c r="L117" s="100">
        <f>L118+L127+L129+L131+L133+L135+L137</f>
        <v>0</v>
      </c>
      <c r="M117" s="100">
        <f>M118+M127+M129+M131+M133+M135+M137</f>
        <v>0</v>
      </c>
      <c r="N117" s="100">
        <f>N118+N127+N129+N131+N133+N135+N137</f>
        <v>0</v>
      </c>
      <c r="O117" s="100">
        <v>0</v>
      </c>
      <c r="P117" s="100">
        <f>P118+P127+P129+P131+P133+P135+P137</f>
        <v>50</v>
      </c>
      <c r="Q117" s="100">
        <f>Q118+Q127+Q129+Q131+Q133+Q135+Q137</f>
        <v>101.8012</v>
      </c>
      <c r="R117" s="100">
        <f>R118+R127+R129+R131+R133+R135+R137</f>
        <v>8.4468</v>
      </c>
      <c r="S117" s="100">
        <f>R117/Q117*100</f>
        <v>8.297348164854638</v>
      </c>
      <c r="T117" s="100">
        <f>T118+T127+T129+T131+T133+T135+T137</f>
        <v>5736.114</v>
      </c>
      <c r="U117" s="100">
        <f>U118+U127+U129+U131+U133+U135+U137</f>
        <v>2515.27061935</v>
      </c>
      <c r="V117" s="100">
        <f>U117/T117*100</f>
        <v>43.849732054662795</v>
      </c>
      <c r="W117" s="139"/>
    </row>
    <row r="118" spans="1:23" s="17" customFormat="1" ht="26.25" customHeight="1">
      <c r="A118" s="50">
        <v>9</v>
      </c>
      <c r="B118" s="89" t="s">
        <v>50</v>
      </c>
      <c r="C118" s="37"/>
      <c r="D118" s="29">
        <f>H118+L118+P118+T118</f>
        <v>2144.214</v>
      </c>
      <c r="E118" s="29">
        <f>I118+M118+Q118+T118</f>
        <v>2144.214</v>
      </c>
      <c r="F118" s="29">
        <f>J118+N118+R118+U118</f>
        <v>136.97</v>
      </c>
      <c r="G118" s="29">
        <f>F118/E118*100</f>
        <v>6.387888522321</v>
      </c>
      <c r="H118" s="30">
        <f>SUM(H120:H126)</f>
        <v>0</v>
      </c>
      <c r="I118" s="30">
        <f>SUM(I120:I126)</f>
        <v>0</v>
      </c>
      <c r="J118" s="30">
        <f>SUM(J120:J126)</f>
        <v>0</v>
      </c>
      <c r="K118" s="29">
        <v>0</v>
      </c>
      <c r="L118" s="30">
        <f>SUM(L120:L126)</f>
        <v>0</v>
      </c>
      <c r="M118" s="30">
        <f>SUM(M120:M126)</f>
        <v>0</v>
      </c>
      <c r="N118" s="30">
        <f>SUM(N120:N126)</f>
        <v>0</v>
      </c>
      <c r="O118" s="29">
        <v>0</v>
      </c>
      <c r="P118" s="30">
        <f>SUM(P120:P126)</f>
        <v>0</v>
      </c>
      <c r="Q118" s="30">
        <f>SUM(Q120:Q126)</f>
        <v>0</v>
      </c>
      <c r="R118" s="30">
        <f>SUM(R120:R126)</f>
        <v>0</v>
      </c>
      <c r="S118" s="29">
        <v>0</v>
      </c>
      <c r="T118" s="30">
        <f>SUM(T120:T126)</f>
        <v>2144.214</v>
      </c>
      <c r="U118" s="30">
        <f>SUM(U120:U126)</f>
        <v>136.97</v>
      </c>
      <c r="V118" s="29">
        <f>U118/T118*100</f>
        <v>6.387888522321</v>
      </c>
      <c r="W118" s="140"/>
    </row>
    <row r="119" spans="1:23" s="11" customFormat="1" ht="13.5">
      <c r="A119" s="49" t="s">
        <v>202</v>
      </c>
      <c r="B119" s="93" t="s">
        <v>51</v>
      </c>
      <c r="C119" s="43"/>
      <c r="D119" s="39"/>
      <c r="E119" s="39"/>
      <c r="F119" s="39"/>
      <c r="G119" s="39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2"/>
      <c r="V119" s="44"/>
      <c r="W119" s="141"/>
    </row>
    <row r="120" spans="1:23" s="13" customFormat="1" ht="52.5" customHeight="1">
      <c r="A120" s="106" t="s">
        <v>203</v>
      </c>
      <c r="B120" s="88" t="s">
        <v>27</v>
      </c>
      <c r="C120" s="41" t="s">
        <v>114</v>
      </c>
      <c r="D120" s="32">
        <f aca="true" t="shared" si="43" ref="D120:D126">H120+L120+P120+T120</f>
        <v>1828.638</v>
      </c>
      <c r="E120" s="32">
        <f aca="true" t="shared" si="44" ref="E120:E126">I120+M120+Q120+T120</f>
        <v>1828.638</v>
      </c>
      <c r="F120" s="32">
        <f aca="true" t="shared" si="45" ref="F120:F126">J120+N120+R120+U120</f>
        <v>29.07</v>
      </c>
      <c r="G120" s="35">
        <f aca="true" t="shared" si="46" ref="G120:G126">F120/E120*100</f>
        <v>1.5897077497022374</v>
      </c>
      <c r="H120" s="40">
        <v>0</v>
      </c>
      <c r="I120" s="35">
        <v>0</v>
      </c>
      <c r="J120" s="35">
        <v>0</v>
      </c>
      <c r="K120" s="32">
        <v>0</v>
      </c>
      <c r="L120" s="35">
        <v>0</v>
      </c>
      <c r="M120" s="35">
        <v>0</v>
      </c>
      <c r="N120" s="35">
        <v>0</v>
      </c>
      <c r="O120" s="32">
        <v>0</v>
      </c>
      <c r="P120" s="35">
        <v>0</v>
      </c>
      <c r="Q120" s="35">
        <v>0</v>
      </c>
      <c r="R120" s="35">
        <v>0</v>
      </c>
      <c r="S120" s="32">
        <v>0</v>
      </c>
      <c r="T120" s="35">
        <v>1828.638</v>
      </c>
      <c r="U120" s="36">
        <v>29.07</v>
      </c>
      <c r="V120" s="32">
        <f>U120/T120*100</f>
        <v>1.5897077497022374</v>
      </c>
      <c r="W120" s="142" t="s">
        <v>296</v>
      </c>
    </row>
    <row r="121" spans="1:23" s="11" customFormat="1" ht="26.25" customHeight="1">
      <c r="A121" s="49" t="s">
        <v>204</v>
      </c>
      <c r="B121" s="93" t="s">
        <v>96</v>
      </c>
      <c r="C121" s="43"/>
      <c r="D121" s="32"/>
      <c r="E121" s="32"/>
      <c r="F121" s="32"/>
      <c r="G121" s="3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32"/>
      <c r="V121" s="44"/>
      <c r="W121" s="141"/>
    </row>
    <row r="122" spans="1:23" s="11" customFormat="1" ht="26.25" customHeight="1">
      <c r="A122" s="106" t="s">
        <v>205</v>
      </c>
      <c r="B122" s="88" t="s">
        <v>97</v>
      </c>
      <c r="C122" s="41" t="s">
        <v>114</v>
      </c>
      <c r="D122" s="32">
        <f t="shared" si="43"/>
        <v>20.296</v>
      </c>
      <c r="E122" s="32">
        <f t="shared" si="44"/>
        <v>20.296</v>
      </c>
      <c r="F122" s="32">
        <f t="shared" si="45"/>
        <v>14.96</v>
      </c>
      <c r="G122" s="35">
        <f t="shared" si="46"/>
        <v>73.7091052424123</v>
      </c>
      <c r="H122" s="40">
        <v>0</v>
      </c>
      <c r="I122" s="35">
        <v>0</v>
      </c>
      <c r="J122" s="35">
        <v>0</v>
      </c>
      <c r="K122" s="32">
        <v>0</v>
      </c>
      <c r="L122" s="35">
        <v>0</v>
      </c>
      <c r="M122" s="35">
        <v>0</v>
      </c>
      <c r="N122" s="32">
        <v>0</v>
      </c>
      <c r="O122" s="32">
        <v>0</v>
      </c>
      <c r="P122" s="35">
        <v>0</v>
      </c>
      <c r="Q122" s="35">
        <v>0</v>
      </c>
      <c r="R122" s="35">
        <v>0</v>
      </c>
      <c r="S122" s="32">
        <v>0</v>
      </c>
      <c r="T122" s="35">
        <v>20.296</v>
      </c>
      <c r="U122" s="32">
        <v>14.96</v>
      </c>
      <c r="V122" s="32">
        <f aca="true" t="shared" si="47" ref="V122:V131">U122/T122*100</f>
        <v>73.7091052424123</v>
      </c>
      <c r="W122" s="143" t="s">
        <v>213</v>
      </c>
    </row>
    <row r="123" spans="1:23" s="11" customFormat="1" ht="26.25" customHeight="1">
      <c r="A123" s="106" t="s">
        <v>206</v>
      </c>
      <c r="B123" s="88" t="s">
        <v>210</v>
      </c>
      <c r="C123" s="41" t="s">
        <v>114</v>
      </c>
      <c r="D123" s="32">
        <f t="shared" si="43"/>
        <v>65.28</v>
      </c>
      <c r="E123" s="32">
        <f t="shared" si="44"/>
        <v>65.28</v>
      </c>
      <c r="F123" s="32">
        <f t="shared" si="45"/>
        <v>0</v>
      </c>
      <c r="G123" s="35">
        <f t="shared" si="46"/>
        <v>0</v>
      </c>
      <c r="H123" s="40">
        <v>0</v>
      </c>
      <c r="I123" s="35">
        <v>0</v>
      </c>
      <c r="J123" s="35">
        <v>0</v>
      </c>
      <c r="K123" s="32">
        <v>0</v>
      </c>
      <c r="L123" s="35">
        <v>0</v>
      </c>
      <c r="M123" s="35">
        <v>0</v>
      </c>
      <c r="N123" s="32">
        <v>0</v>
      </c>
      <c r="O123" s="32">
        <v>0</v>
      </c>
      <c r="P123" s="35">
        <v>0</v>
      </c>
      <c r="Q123" s="35">
        <v>0</v>
      </c>
      <c r="R123" s="35">
        <v>0</v>
      </c>
      <c r="S123" s="32">
        <v>0</v>
      </c>
      <c r="T123" s="35">
        <v>65.28</v>
      </c>
      <c r="U123" s="32">
        <v>0</v>
      </c>
      <c r="V123" s="32">
        <f>U123/T123*100</f>
        <v>0</v>
      </c>
      <c r="W123" s="143" t="s">
        <v>225</v>
      </c>
    </row>
    <row r="124" spans="1:23" s="11" customFormat="1" ht="26.25" customHeight="1">
      <c r="A124" s="106" t="s">
        <v>207</v>
      </c>
      <c r="B124" s="88" t="s">
        <v>211</v>
      </c>
      <c r="C124" s="41" t="s">
        <v>114</v>
      </c>
      <c r="D124" s="32">
        <f>H124+L124+P124+T124</f>
        <v>119.5</v>
      </c>
      <c r="E124" s="32">
        <f>I124+M124+Q124+T124</f>
        <v>119.5</v>
      </c>
      <c r="F124" s="32">
        <f>J124+N124+R124+U124</f>
        <v>33.18</v>
      </c>
      <c r="G124" s="35">
        <f>F124/E124*100</f>
        <v>27.765690376569037</v>
      </c>
      <c r="H124" s="40">
        <v>0</v>
      </c>
      <c r="I124" s="35">
        <v>0</v>
      </c>
      <c r="J124" s="35">
        <v>0</v>
      </c>
      <c r="K124" s="32">
        <v>0</v>
      </c>
      <c r="L124" s="35">
        <v>0</v>
      </c>
      <c r="M124" s="35">
        <v>0</v>
      </c>
      <c r="N124" s="32">
        <v>0</v>
      </c>
      <c r="O124" s="32">
        <v>0</v>
      </c>
      <c r="P124" s="35">
        <v>0</v>
      </c>
      <c r="Q124" s="35">
        <v>0</v>
      </c>
      <c r="R124" s="35">
        <v>0</v>
      </c>
      <c r="S124" s="32">
        <v>0</v>
      </c>
      <c r="T124" s="35">
        <v>119.5</v>
      </c>
      <c r="U124" s="32">
        <v>33.18</v>
      </c>
      <c r="V124" s="32">
        <f>U124/T124*100</f>
        <v>27.765690376569037</v>
      </c>
      <c r="W124" s="143" t="s">
        <v>214</v>
      </c>
    </row>
    <row r="125" spans="1:23" s="11" customFormat="1" ht="26.25" customHeight="1">
      <c r="A125" s="106" t="s">
        <v>208</v>
      </c>
      <c r="B125" s="88" t="s">
        <v>212</v>
      </c>
      <c r="C125" s="41" t="s">
        <v>114</v>
      </c>
      <c r="D125" s="32">
        <f>H125+L125+P125+T125</f>
        <v>63</v>
      </c>
      <c r="E125" s="32">
        <f>I125+M125+Q125+T125</f>
        <v>63</v>
      </c>
      <c r="F125" s="32">
        <f>J125+N125+R125+U125</f>
        <v>28.69</v>
      </c>
      <c r="G125" s="35">
        <f>F125/E125*100</f>
        <v>45.53968253968254</v>
      </c>
      <c r="H125" s="40">
        <v>0</v>
      </c>
      <c r="I125" s="35">
        <v>0</v>
      </c>
      <c r="J125" s="35">
        <v>0</v>
      </c>
      <c r="K125" s="32">
        <v>0</v>
      </c>
      <c r="L125" s="35">
        <v>0</v>
      </c>
      <c r="M125" s="35">
        <v>0</v>
      </c>
      <c r="N125" s="32">
        <v>0</v>
      </c>
      <c r="O125" s="32">
        <v>0</v>
      </c>
      <c r="P125" s="35">
        <v>0</v>
      </c>
      <c r="Q125" s="35">
        <v>0</v>
      </c>
      <c r="R125" s="35">
        <v>0</v>
      </c>
      <c r="S125" s="32">
        <v>0</v>
      </c>
      <c r="T125" s="35">
        <v>63</v>
      </c>
      <c r="U125" s="32">
        <v>28.69</v>
      </c>
      <c r="V125" s="32">
        <f>U125/T125*100</f>
        <v>45.53968253968254</v>
      </c>
      <c r="W125" s="143" t="s">
        <v>215</v>
      </c>
    </row>
    <row r="126" spans="1:23" s="11" customFormat="1" ht="26.25" customHeight="1">
      <c r="A126" s="106" t="s">
        <v>209</v>
      </c>
      <c r="B126" s="88" t="s">
        <v>98</v>
      </c>
      <c r="C126" s="41" t="s">
        <v>114</v>
      </c>
      <c r="D126" s="32">
        <f t="shared" si="43"/>
        <v>47.5</v>
      </c>
      <c r="E126" s="32">
        <f t="shared" si="44"/>
        <v>47.5</v>
      </c>
      <c r="F126" s="32">
        <f t="shared" si="45"/>
        <v>31.07</v>
      </c>
      <c r="G126" s="35">
        <f t="shared" si="46"/>
        <v>65.41052631578947</v>
      </c>
      <c r="H126" s="40">
        <v>0</v>
      </c>
      <c r="I126" s="35">
        <v>0</v>
      </c>
      <c r="J126" s="35">
        <v>0</v>
      </c>
      <c r="K126" s="32">
        <v>0</v>
      </c>
      <c r="L126" s="35">
        <v>0</v>
      </c>
      <c r="M126" s="35">
        <v>0</v>
      </c>
      <c r="N126" s="32">
        <v>0</v>
      </c>
      <c r="O126" s="32">
        <v>0</v>
      </c>
      <c r="P126" s="35">
        <v>0</v>
      </c>
      <c r="Q126" s="35">
        <v>0</v>
      </c>
      <c r="R126" s="35">
        <v>0</v>
      </c>
      <c r="S126" s="32">
        <v>0</v>
      </c>
      <c r="T126" s="35">
        <v>47.5</v>
      </c>
      <c r="U126" s="32">
        <v>31.07</v>
      </c>
      <c r="V126" s="32">
        <f>U126/T126*100</f>
        <v>65.41052631578947</v>
      </c>
      <c r="W126" s="143" t="s">
        <v>216</v>
      </c>
    </row>
    <row r="127" spans="1:23" s="11" customFormat="1" ht="26.25" customHeight="1">
      <c r="A127" s="49" t="s">
        <v>217</v>
      </c>
      <c r="B127" s="89" t="s">
        <v>2</v>
      </c>
      <c r="C127" s="37"/>
      <c r="D127" s="69">
        <f aca="true" t="shared" si="48" ref="D127:D138">H127+L127+P127+T127</f>
        <v>30</v>
      </c>
      <c r="E127" s="69">
        <f aca="true" t="shared" si="49" ref="E127:F132">I127+M127+Q127+T127</f>
        <v>30</v>
      </c>
      <c r="F127" s="69">
        <f t="shared" si="49"/>
        <v>44.42</v>
      </c>
      <c r="G127" s="70">
        <f aca="true" t="shared" si="50" ref="G127:G132">F127/E127*100</f>
        <v>148.0666666666667</v>
      </c>
      <c r="H127" s="82">
        <f aca="true" t="shared" si="51" ref="H127:S127">H128</f>
        <v>0</v>
      </c>
      <c r="I127" s="82">
        <f t="shared" si="51"/>
        <v>0</v>
      </c>
      <c r="J127" s="82">
        <f t="shared" si="51"/>
        <v>0</v>
      </c>
      <c r="K127" s="82">
        <f t="shared" si="51"/>
        <v>0</v>
      </c>
      <c r="L127" s="82">
        <f t="shared" si="51"/>
        <v>0</v>
      </c>
      <c r="M127" s="82">
        <f t="shared" si="51"/>
        <v>0</v>
      </c>
      <c r="N127" s="82">
        <f t="shared" si="51"/>
        <v>0</v>
      </c>
      <c r="O127" s="82">
        <f t="shared" si="51"/>
        <v>0</v>
      </c>
      <c r="P127" s="82">
        <f t="shared" si="51"/>
        <v>0</v>
      </c>
      <c r="Q127" s="82">
        <f t="shared" si="51"/>
        <v>0</v>
      </c>
      <c r="R127" s="82">
        <f t="shared" si="51"/>
        <v>0</v>
      </c>
      <c r="S127" s="82">
        <f t="shared" si="51"/>
        <v>0</v>
      </c>
      <c r="T127" s="82">
        <f>T128</f>
        <v>30</v>
      </c>
      <c r="U127" s="82">
        <f>U128</f>
        <v>44.42</v>
      </c>
      <c r="V127" s="70">
        <f t="shared" si="47"/>
        <v>148.0666666666667</v>
      </c>
      <c r="W127" s="140"/>
    </row>
    <row r="128" spans="1:23" s="10" customFormat="1" ht="39.75" customHeight="1">
      <c r="A128" s="106" t="s">
        <v>218</v>
      </c>
      <c r="B128" s="88" t="s">
        <v>26</v>
      </c>
      <c r="C128" s="41" t="s">
        <v>114</v>
      </c>
      <c r="D128" s="68">
        <f t="shared" si="48"/>
        <v>30</v>
      </c>
      <c r="E128" s="68">
        <f t="shared" si="49"/>
        <v>30</v>
      </c>
      <c r="F128" s="68">
        <f t="shared" si="49"/>
        <v>44.42</v>
      </c>
      <c r="G128" s="76">
        <f t="shared" si="50"/>
        <v>148.0666666666667</v>
      </c>
      <c r="H128" s="83">
        <v>0</v>
      </c>
      <c r="I128" s="76">
        <v>0</v>
      </c>
      <c r="J128" s="76">
        <v>0</v>
      </c>
      <c r="K128" s="68">
        <v>0</v>
      </c>
      <c r="L128" s="76">
        <v>0</v>
      </c>
      <c r="M128" s="76">
        <v>0</v>
      </c>
      <c r="N128" s="68">
        <v>0</v>
      </c>
      <c r="O128" s="68">
        <v>0</v>
      </c>
      <c r="P128" s="76">
        <v>0</v>
      </c>
      <c r="Q128" s="76">
        <v>0</v>
      </c>
      <c r="R128" s="76">
        <v>0</v>
      </c>
      <c r="S128" s="68">
        <v>0</v>
      </c>
      <c r="T128" s="68">
        <v>30</v>
      </c>
      <c r="U128" s="84">
        <v>44.42</v>
      </c>
      <c r="V128" s="68">
        <f t="shared" si="47"/>
        <v>148.0666666666667</v>
      </c>
      <c r="W128" s="137" t="s">
        <v>267</v>
      </c>
    </row>
    <row r="129" spans="1:23" ht="12.75">
      <c r="A129" s="49" t="s">
        <v>219</v>
      </c>
      <c r="B129" s="89" t="s">
        <v>99</v>
      </c>
      <c r="C129" s="37"/>
      <c r="D129" s="69">
        <f t="shared" si="48"/>
        <v>32</v>
      </c>
      <c r="E129" s="69">
        <f t="shared" si="49"/>
        <v>32</v>
      </c>
      <c r="F129" s="69">
        <f t="shared" si="49"/>
        <v>200.5</v>
      </c>
      <c r="G129" s="70">
        <f t="shared" si="50"/>
        <v>626.5625</v>
      </c>
      <c r="H129" s="82">
        <f aca="true" t="shared" si="52" ref="H129:U129">H130</f>
        <v>0</v>
      </c>
      <c r="I129" s="82">
        <f t="shared" si="52"/>
        <v>0</v>
      </c>
      <c r="J129" s="82">
        <f t="shared" si="52"/>
        <v>0</v>
      </c>
      <c r="K129" s="82">
        <f t="shared" si="52"/>
        <v>0</v>
      </c>
      <c r="L129" s="82">
        <f t="shared" si="52"/>
        <v>0</v>
      </c>
      <c r="M129" s="82">
        <f t="shared" si="52"/>
        <v>0</v>
      </c>
      <c r="N129" s="82">
        <f t="shared" si="52"/>
        <v>0</v>
      </c>
      <c r="O129" s="82">
        <f t="shared" si="52"/>
        <v>0</v>
      </c>
      <c r="P129" s="82">
        <f t="shared" si="52"/>
        <v>0</v>
      </c>
      <c r="Q129" s="82">
        <f t="shared" si="52"/>
        <v>0</v>
      </c>
      <c r="R129" s="82">
        <f t="shared" si="52"/>
        <v>0</v>
      </c>
      <c r="S129" s="82">
        <f t="shared" si="52"/>
        <v>0</v>
      </c>
      <c r="T129" s="82">
        <f t="shared" si="52"/>
        <v>32</v>
      </c>
      <c r="U129" s="82">
        <f t="shared" si="52"/>
        <v>200.5</v>
      </c>
      <c r="V129" s="70">
        <f t="shared" si="47"/>
        <v>626.5625</v>
      </c>
      <c r="W129" s="144"/>
    </row>
    <row r="130" spans="1:23" s="10" customFormat="1" ht="26.25" customHeight="1">
      <c r="A130" s="106" t="s">
        <v>220</v>
      </c>
      <c r="B130" s="88" t="s">
        <v>100</v>
      </c>
      <c r="C130" s="41" t="s">
        <v>114</v>
      </c>
      <c r="D130" s="68">
        <f t="shared" si="48"/>
        <v>32</v>
      </c>
      <c r="E130" s="68">
        <f t="shared" si="49"/>
        <v>32</v>
      </c>
      <c r="F130" s="68">
        <f t="shared" si="49"/>
        <v>200.5</v>
      </c>
      <c r="G130" s="76">
        <f t="shared" si="50"/>
        <v>626.5625</v>
      </c>
      <c r="H130" s="83">
        <v>0</v>
      </c>
      <c r="I130" s="76">
        <v>0</v>
      </c>
      <c r="J130" s="76">
        <v>0</v>
      </c>
      <c r="K130" s="68">
        <v>0</v>
      </c>
      <c r="L130" s="76">
        <v>0</v>
      </c>
      <c r="M130" s="76">
        <v>0</v>
      </c>
      <c r="N130" s="68">
        <v>0</v>
      </c>
      <c r="O130" s="68">
        <v>0</v>
      </c>
      <c r="P130" s="76">
        <v>0</v>
      </c>
      <c r="Q130" s="76">
        <v>0</v>
      </c>
      <c r="R130" s="76">
        <v>0</v>
      </c>
      <c r="S130" s="68">
        <v>0</v>
      </c>
      <c r="T130" s="68">
        <v>32</v>
      </c>
      <c r="U130" s="68">
        <v>200.5</v>
      </c>
      <c r="V130" s="68">
        <f t="shared" si="47"/>
        <v>626.5625</v>
      </c>
      <c r="W130" s="140" t="s">
        <v>221</v>
      </c>
    </row>
    <row r="131" spans="1:23" ht="12.75">
      <c r="A131" s="49" t="s">
        <v>23</v>
      </c>
      <c r="B131" s="89" t="s">
        <v>3</v>
      </c>
      <c r="C131" s="37"/>
      <c r="D131" s="69">
        <f t="shared" si="48"/>
        <v>3241</v>
      </c>
      <c r="E131" s="69">
        <f t="shared" si="49"/>
        <v>3241</v>
      </c>
      <c r="F131" s="69">
        <f t="shared" si="49"/>
        <v>1825.76661935</v>
      </c>
      <c r="G131" s="70">
        <f t="shared" si="50"/>
        <v>56.33343472230793</v>
      </c>
      <c r="H131" s="82">
        <f>SUM(H132:H132)</f>
        <v>0</v>
      </c>
      <c r="I131" s="82">
        <f>SUM(I132:I132)</f>
        <v>0</v>
      </c>
      <c r="J131" s="82">
        <f>SUM(J132:J132)</f>
        <v>0</v>
      </c>
      <c r="K131" s="82">
        <v>0</v>
      </c>
      <c r="L131" s="82">
        <f>SUM(L132:L132)</f>
        <v>0</v>
      </c>
      <c r="M131" s="82">
        <f>SUM(M132:M132)</f>
        <v>0</v>
      </c>
      <c r="N131" s="82">
        <f>SUM(N132:N132)</f>
        <v>0</v>
      </c>
      <c r="O131" s="82">
        <v>0</v>
      </c>
      <c r="P131" s="82">
        <f>SUM(P132:P132)</f>
        <v>0</v>
      </c>
      <c r="Q131" s="82">
        <f>SUM(Q132:Q132)</f>
        <v>0</v>
      </c>
      <c r="R131" s="82">
        <f>SUM(R132:R132)</f>
        <v>0</v>
      </c>
      <c r="S131" s="82">
        <v>0</v>
      </c>
      <c r="T131" s="82">
        <f>SUM(T132:T132)</f>
        <v>3241</v>
      </c>
      <c r="U131" s="82">
        <f>SUM(U132:U132)</f>
        <v>1825.76661935</v>
      </c>
      <c r="V131" s="70">
        <f t="shared" si="47"/>
        <v>56.33343472230793</v>
      </c>
      <c r="W131" s="140"/>
    </row>
    <row r="132" spans="1:23" ht="264" customHeight="1">
      <c r="A132" s="106" t="s">
        <v>222</v>
      </c>
      <c r="B132" s="88" t="s">
        <v>109</v>
      </c>
      <c r="C132" s="41" t="s">
        <v>114</v>
      </c>
      <c r="D132" s="68">
        <f t="shared" si="48"/>
        <v>3241</v>
      </c>
      <c r="E132" s="68">
        <f t="shared" si="49"/>
        <v>3241</v>
      </c>
      <c r="F132" s="68">
        <f t="shared" si="49"/>
        <v>1825.76661935</v>
      </c>
      <c r="G132" s="76">
        <f t="shared" si="50"/>
        <v>56.33343472230793</v>
      </c>
      <c r="H132" s="83">
        <v>0</v>
      </c>
      <c r="I132" s="76">
        <v>0</v>
      </c>
      <c r="J132" s="76">
        <v>0</v>
      </c>
      <c r="K132" s="68">
        <v>0</v>
      </c>
      <c r="L132" s="76">
        <v>0</v>
      </c>
      <c r="M132" s="76">
        <v>0</v>
      </c>
      <c r="N132" s="68">
        <v>0</v>
      </c>
      <c r="O132" s="68">
        <v>0</v>
      </c>
      <c r="P132" s="76">
        <v>0</v>
      </c>
      <c r="Q132" s="76">
        <v>0</v>
      </c>
      <c r="R132" s="76">
        <v>0</v>
      </c>
      <c r="S132" s="68">
        <v>0</v>
      </c>
      <c r="T132" s="68">
        <v>3241</v>
      </c>
      <c r="U132" s="68">
        <v>1825.76661935</v>
      </c>
      <c r="V132" s="68">
        <f>U132/T132*100</f>
        <v>56.33343472230793</v>
      </c>
      <c r="W132" s="137" t="s">
        <v>302</v>
      </c>
    </row>
    <row r="133" spans="1:23" ht="12.75">
      <c r="A133" s="49" t="s">
        <v>101</v>
      </c>
      <c r="B133" s="89" t="s">
        <v>52</v>
      </c>
      <c r="C133" s="37"/>
      <c r="D133" s="69">
        <f t="shared" si="48"/>
        <v>50</v>
      </c>
      <c r="E133" s="69">
        <f aca="true" t="shared" si="53" ref="E133:E139">I133+M133+Q133+T133</f>
        <v>101.8012</v>
      </c>
      <c r="F133" s="69">
        <f aca="true" t="shared" si="54" ref="F133:F138">J133+N133+R133+U133</f>
        <v>8.4468</v>
      </c>
      <c r="G133" s="70">
        <f aca="true" t="shared" si="55" ref="G133:G138">F133/E133*100</f>
        <v>8.297348164854638</v>
      </c>
      <c r="H133" s="82">
        <f aca="true" t="shared" si="56" ref="H133:U137">H134</f>
        <v>0</v>
      </c>
      <c r="I133" s="82">
        <f t="shared" si="56"/>
        <v>0</v>
      </c>
      <c r="J133" s="82">
        <f t="shared" si="56"/>
        <v>0</v>
      </c>
      <c r="K133" s="82">
        <f t="shared" si="56"/>
        <v>0</v>
      </c>
      <c r="L133" s="82">
        <f t="shared" si="56"/>
        <v>0</v>
      </c>
      <c r="M133" s="82">
        <f t="shared" si="56"/>
        <v>0</v>
      </c>
      <c r="N133" s="82">
        <f t="shared" si="56"/>
        <v>0</v>
      </c>
      <c r="O133" s="82">
        <f t="shared" si="56"/>
        <v>0</v>
      </c>
      <c r="P133" s="82">
        <f t="shared" si="56"/>
        <v>50</v>
      </c>
      <c r="Q133" s="82">
        <f t="shared" si="56"/>
        <v>101.8012</v>
      </c>
      <c r="R133" s="82">
        <f t="shared" si="56"/>
        <v>8.4468</v>
      </c>
      <c r="S133" s="82">
        <f t="shared" si="56"/>
        <v>8.297348164854638</v>
      </c>
      <c r="T133" s="82">
        <f t="shared" si="56"/>
        <v>0</v>
      </c>
      <c r="U133" s="82">
        <f t="shared" si="56"/>
        <v>0</v>
      </c>
      <c r="V133" s="70">
        <v>0</v>
      </c>
      <c r="W133" s="144"/>
    </row>
    <row r="134" spans="1:23" s="18" customFormat="1" ht="52.5" customHeight="1">
      <c r="A134" s="106" t="s">
        <v>102</v>
      </c>
      <c r="B134" s="88" t="s">
        <v>285</v>
      </c>
      <c r="C134" s="41" t="s">
        <v>114</v>
      </c>
      <c r="D134" s="68">
        <f t="shared" si="48"/>
        <v>50</v>
      </c>
      <c r="E134" s="68">
        <f t="shared" si="53"/>
        <v>101.8012</v>
      </c>
      <c r="F134" s="68">
        <f t="shared" si="54"/>
        <v>8.4468</v>
      </c>
      <c r="G134" s="76">
        <f t="shared" si="55"/>
        <v>8.297348164854638</v>
      </c>
      <c r="H134" s="83">
        <v>0</v>
      </c>
      <c r="I134" s="76">
        <v>0</v>
      </c>
      <c r="J134" s="76">
        <v>0</v>
      </c>
      <c r="K134" s="68">
        <v>0</v>
      </c>
      <c r="L134" s="76">
        <v>0</v>
      </c>
      <c r="M134" s="76">
        <v>0</v>
      </c>
      <c r="N134" s="68">
        <v>0</v>
      </c>
      <c r="O134" s="68">
        <v>0</v>
      </c>
      <c r="P134" s="76">
        <v>50</v>
      </c>
      <c r="Q134" s="76">
        <v>101.8012</v>
      </c>
      <c r="R134" s="76">
        <v>8.4468</v>
      </c>
      <c r="S134" s="68">
        <f>R134/Q134*100</f>
        <v>8.297348164854638</v>
      </c>
      <c r="T134" s="68">
        <v>0</v>
      </c>
      <c r="U134" s="68">
        <v>0</v>
      </c>
      <c r="V134" s="68">
        <v>0</v>
      </c>
      <c r="W134" s="140" t="s">
        <v>330</v>
      </c>
    </row>
    <row r="135" spans="1:23" ht="12.75">
      <c r="A135" s="66" t="s">
        <v>53</v>
      </c>
      <c r="B135" s="89" t="s">
        <v>103</v>
      </c>
      <c r="C135" s="37"/>
      <c r="D135" s="69">
        <f t="shared" si="48"/>
        <v>208.9</v>
      </c>
      <c r="E135" s="69">
        <f t="shared" si="53"/>
        <v>208.9</v>
      </c>
      <c r="F135" s="69">
        <f t="shared" si="54"/>
        <v>217.714</v>
      </c>
      <c r="G135" s="70">
        <f t="shared" si="55"/>
        <v>104.21924365725228</v>
      </c>
      <c r="H135" s="82">
        <f t="shared" si="56"/>
        <v>0</v>
      </c>
      <c r="I135" s="82">
        <f t="shared" si="56"/>
        <v>0</v>
      </c>
      <c r="J135" s="82">
        <f t="shared" si="56"/>
        <v>0</v>
      </c>
      <c r="K135" s="82">
        <f t="shared" si="56"/>
        <v>0</v>
      </c>
      <c r="L135" s="82">
        <f t="shared" si="56"/>
        <v>0</v>
      </c>
      <c r="M135" s="82">
        <f t="shared" si="56"/>
        <v>0</v>
      </c>
      <c r="N135" s="82">
        <f t="shared" si="56"/>
        <v>0</v>
      </c>
      <c r="O135" s="82">
        <f t="shared" si="56"/>
        <v>0</v>
      </c>
      <c r="P135" s="82">
        <f t="shared" si="56"/>
        <v>0</v>
      </c>
      <c r="Q135" s="82">
        <f t="shared" si="56"/>
        <v>0</v>
      </c>
      <c r="R135" s="82">
        <f t="shared" si="56"/>
        <v>0</v>
      </c>
      <c r="S135" s="82">
        <f t="shared" si="56"/>
        <v>0</v>
      </c>
      <c r="T135" s="82">
        <f t="shared" si="56"/>
        <v>208.9</v>
      </c>
      <c r="U135" s="82">
        <f t="shared" si="56"/>
        <v>217.714</v>
      </c>
      <c r="V135" s="70">
        <f>U135/T135*100</f>
        <v>104.21924365725228</v>
      </c>
      <c r="W135" s="144"/>
    </row>
    <row r="136" spans="1:23" s="18" customFormat="1" ht="39.75" customHeight="1">
      <c r="A136" s="106" t="s">
        <v>54</v>
      </c>
      <c r="B136" s="88" t="s">
        <v>105</v>
      </c>
      <c r="C136" s="41" t="s">
        <v>114</v>
      </c>
      <c r="D136" s="68">
        <f t="shared" si="48"/>
        <v>208.9</v>
      </c>
      <c r="E136" s="68">
        <f t="shared" si="53"/>
        <v>208.9</v>
      </c>
      <c r="F136" s="68">
        <f t="shared" si="54"/>
        <v>217.714</v>
      </c>
      <c r="G136" s="76">
        <f t="shared" si="55"/>
        <v>104.21924365725228</v>
      </c>
      <c r="H136" s="83">
        <v>0</v>
      </c>
      <c r="I136" s="76">
        <v>0</v>
      </c>
      <c r="J136" s="76">
        <v>0</v>
      </c>
      <c r="K136" s="68">
        <v>0</v>
      </c>
      <c r="L136" s="76">
        <v>0</v>
      </c>
      <c r="M136" s="76">
        <v>0</v>
      </c>
      <c r="N136" s="68">
        <v>0</v>
      </c>
      <c r="O136" s="68">
        <v>0</v>
      </c>
      <c r="P136" s="76">
        <v>0</v>
      </c>
      <c r="Q136" s="76">
        <v>0</v>
      </c>
      <c r="R136" s="76">
        <v>0</v>
      </c>
      <c r="S136" s="68">
        <v>0</v>
      </c>
      <c r="T136" s="68">
        <v>208.9</v>
      </c>
      <c r="U136" s="68">
        <v>217.714</v>
      </c>
      <c r="V136" s="68">
        <f>U136/T136*100</f>
        <v>104.21924365725228</v>
      </c>
      <c r="W136" s="140" t="s">
        <v>268</v>
      </c>
    </row>
    <row r="137" spans="1:23" ht="12.75">
      <c r="A137" s="66" t="s">
        <v>223</v>
      </c>
      <c r="B137" s="89" t="s">
        <v>106</v>
      </c>
      <c r="C137" s="37"/>
      <c r="D137" s="69">
        <f t="shared" si="48"/>
        <v>120</v>
      </c>
      <c r="E137" s="69">
        <f t="shared" si="53"/>
        <v>120</v>
      </c>
      <c r="F137" s="69">
        <f t="shared" si="54"/>
        <v>128.4</v>
      </c>
      <c r="G137" s="70">
        <f t="shared" si="55"/>
        <v>107</v>
      </c>
      <c r="H137" s="82">
        <f t="shared" si="56"/>
        <v>40</v>
      </c>
      <c r="I137" s="82">
        <f t="shared" si="56"/>
        <v>40</v>
      </c>
      <c r="J137" s="82">
        <f t="shared" si="56"/>
        <v>38.5</v>
      </c>
      <c r="K137" s="82">
        <f t="shared" si="56"/>
        <v>96.25</v>
      </c>
      <c r="L137" s="82">
        <f t="shared" si="56"/>
        <v>0</v>
      </c>
      <c r="M137" s="82">
        <f t="shared" si="56"/>
        <v>0</v>
      </c>
      <c r="N137" s="82">
        <f t="shared" si="56"/>
        <v>0</v>
      </c>
      <c r="O137" s="82">
        <f t="shared" si="56"/>
        <v>0</v>
      </c>
      <c r="P137" s="82">
        <f t="shared" si="56"/>
        <v>0</v>
      </c>
      <c r="Q137" s="82">
        <f t="shared" si="56"/>
        <v>0</v>
      </c>
      <c r="R137" s="82">
        <f t="shared" si="56"/>
        <v>0</v>
      </c>
      <c r="S137" s="82">
        <f t="shared" si="56"/>
        <v>0</v>
      </c>
      <c r="T137" s="82">
        <f t="shared" si="56"/>
        <v>80</v>
      </c>
      <c r="U137" s="82">
        <f t="shared" si="56"/>
        <v>89.9</v>
      </c>
      <c r="V137" s="70">
        <f>U137/T137*100</f>
        <v>112.375</v>
      </c>
      <c r="W137" s="144"/>
    </row>
    <row r="138" spans="1:23" s="15" customFormat="1" ht="26.25" customHeight="1" thickBot="1">
      <c r="A138" s="101" t="s">
        <v>104</v>
      </c>
      <c r="B138" s="102" t="s">
        <v>107</v>
      </c>
      <c r="C138" s="108" t="s">
        <v>114</v>
      </c>
      <c r="D138" s="103">
        <f t="shared" si="48"/>
        <v>120</v>
      </c>
      <c r="E138" s="103">
        <f t="shared" si="53"/>
        <v>120</v>
      </c>
      <c r="F138" s="103">
        <f t="shared" si="54"/>
        <v>128.4</v>
      </c>
      <c r="G138" s="104">
        <f t="shared" si="55"/>
        <v>107</v>
      </c>
      <c r="H138" s="105">
        <v>40</v>
      </c>
      <c r="I138" s="104">
        <v>40</v>
      </c>
      <c r="J138" s="104">
        <v>38.5</v>
      </c>
      <c r="K138" s="103">
        <f>J138/I138*100</f>
        <v>96.25</v>
      </c>
      <c r="L138" s="104">
        <v>0</v>
      </c>
      <c r="M138" s="104">
        <v>0</v>
      </c>
      <c r="N138" s="103">
        <v>0</v>
      </c>
      <c r="O138" s="103">
        <v>0</v>
      </c>
      <c r="P138" s="104">
        <v>0</v>
      </c>
      <c r="Q138" s="104">
        <v>0</v>
      </c>
      <c r="R138" s="104">
        <v>0</v>
      </c>
      <c r="S138" s="103">
        <v>0</v>
      </c>
      <c r="T138" s="103">
        <v>80</v>
      </c>
      <c r="U138" s="103">
        <v>89.9</v>
      </c>
      <c r="V138" s="103">
        <f>U138/T138*100</f>
        <v>112.375</v>
      </c>
      <c r="W138" s="138" t="s">
        <v>246</v>
      </c>
    </row>
    <row r="139" spans="1:23" ht="13.5" thickBot="1">
      <c r="A139" s="52"/>
      <c r="B139" s="107" t="s">
        <v>318</v>
      </c>
      <c r="C139" s="109"/>
      <c r="D139" s="85">
        <f>H139+L139+P139+T139</f>
        <v>8065.0703810899995</v>
      </c>
      <c r="E139" s="85">
        <f t="shared" si="53"/>
        <v>8162.800597009999</v>
      </c>
      <c r="F139" s="85">
        <f>J139+N139+R139+U139</f>
        <v>3538.03084796</v>
      </c>
      <c r="G139" s="86">
        <f>F139/E139*100</f>
        <v>43.34334528833114</v>
      </c>
      <c r="H139" s="85">
        <f>H10+H117</f>
        <v>977.1602</v>
      </c>
      <c r="I139" s="85">
        <f>I10+I117</f>
        <v>932.72183592</v>
      </c>
      <c r="J139" s="85">
        <f>J10+J117</f>
        <v>379.92647392</v>
      </c>
      <c r="K139" s="86">
        <f>J139/I139*100</f>
        <v>40.733095258272314</v>
      </c>
      <c r="L139" s="85">
        <f>L10+L117</f>
        <v>0.8743</v>
      </c>
      <c r="M139" s="85">
        <f>M10+M117</f>
        <v>0.8743</v>
      </c>
      <c r="N139" s="85">
        <f>N10+N117</f>
        <v>0.8743</v>
      </c>
      <c r="O139" s="86">
        <f>N139/M139*100</f>
        <v>100</v>
      </c>
      <c r="P139" s="85">
        <f>P10+P117</f>
        <v>791.7455199999999</v>
      </c>
      <c r="Q139" s="85">
        <f>Q10+Q117</f>
        <v>933.9140999999998</v>
      </c>
      <c r="R139" s="85">
        <f>R10+R117</f>
        <v>400.56748999999996</v>
      </c>
      <c r="S139" s="86">
        <f>R139/Q139*100</f>
        <v>42.89125627292703</v>
      </c>
      <c r="T139" s="85">
        <f>T10+T117</f>
        <v>6295.290361089999</v>
      </c>
      <c r="U139" s="85">
        <f>U10+U117</f>
        <v>2756.6625840399997</v>
      </c>
      <c r="V139" s="86">
        <f>U139/T139*100</f>
        <v>43.78928414610405</v>
      </c>
      <c r="W139" s="46"/>
    </row>
    <row r="140" spans="2:20" ht="12.75">
      <c r="B140" s="2"/>
      <c r="C140" s="112"/>
      <c r="D140" s="67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4" spans="16:20" ht="12.75">
      <c r="P144" s="4"/>
      <c r="Q144" s="4"/>
      <c r="R144" s="4"/>
      <c r="S144" s="4"/>
      <c r="T144" s="4"/>
    </row>
    <row r="145" spans="16:20" ht="12.75">
      <c r="P145" s="6"/>
      <c r="Q145" s="6"/>
      <c r="R145" s="6"/>
      <c r="S145" s="6"/>
      <c r="T145" s="6"/>
    </row>
    <row r="146" spans="16:20" ht="12.75">
      <c r="P146" s="5"/>
      <c r="Q146" s="5"/>
      <c r="R146" s="5"/>
      <c r="S146" s="5"/>
      <c r="T146" s="5"/>
    </row>
    <row r="147" spans="16:20" ht="12.75">
      <c r="P147" s="1"/>
      <c r="Q147" s="1"/>
      <c r="R147" s="1"/>
      <c r="S147" s="1"/>
      <c r="T147" s="1"/>
    </row>
    <row r="148" spans="16:20" ht="12.75">
      <c r="P148" s="4"/>
      <c r="Q148" s="4"/>
      <c r="R148" s="4"/>
      <c r="S148" s="4"/>
      <c r="T148" s="4"/>
    </row>
    <row r="149" spans="16:20" ht="12.75">
      <c r="P149" s="4"/>
      <c r="Q149" s="4"/>
      <c r="R149" s="4"/>
      <c r="S149" s="4"/>
      <c r="T149" s="4"/>
    </row>
    <row r="150" spans="16:20" ht="12.75">
      <c r="P150" s="4"/>
      <c r="Q150" s="4"/>
      <c r="R150" s="4"/>
      <c r="S150" s="4"/>
      <c r="T150" s="4"/>
    </row>
    <row r="151" spans="16:20" ht="12.75">
      <c r="P151" s="4"/>
      <c r="Q151" s="4"/>
      <c r="R151" s="4"/>
      <c r="S151" s="4"/>
      <c r="T151" s="4"/>
    </row>
    <row r="152" spans="16:20" ht="12.75">
      <c r="P152" s="4"/>
      <c r="Q152" s="4"/>
      <c r="R152" s="4"/>
      <c r="S152" s="4"/>
      <c r="T152" s="4"/>
    </row>
    <row r="153" spans="16:20" ht="12.75">
      <c r="P153" s="4"/>
      <c r="Q153" s="4"/>
      <c r="R153" s="4"/>
      <c r="S153" s="4"/>
      <c r="T153" s="4"/>
    </row>
  </sheetData>
  <mergeCells count="15">
    <mergeCell ref="A116:W116"/>
    <mergeCell ref="A9:W9"/>
    <mergeCell ref="A5:A7"/>
    <mergeCell ref="D6:G6"/>
    <mergeCell ref="A92:A101"/>
    <mergeCell ref="A102:A112"/>
    <mergeCell ref="A3:W3"/>
    <mergeCell ref="B5:B7"/>
    <mergeCell ref="C5:C7"/>
    <mergeCell ref="D5:V5"/>
    <mergeCell ref="W5:W7"/>
    <mergeCell ref="H6:K6"/>
    <mergeCell ref="L6:O6"/>
    <mergeCell ref="P6:S6"/>
    <mergeCell ref="T6:V6"/>
  </mergeCells>
  <printOptions/>
  <pageMargins left="0.35433070866141736" right="0.35433070866141736" top="0.9055118110236221" bottom="0.5118110236220472" header="0.9055118110236221" footer="0.31496062992125984"/>
  <pageSetup fitToHeight="0" fitToWidth="1" horizontalDpi="600" verticalDpi="600" orientation="landscape" paperSize="8" r:id="rId1"/>
  <headerFooter alignWithMargins="0">
    <oddFooter>&amp;C&amp;"Times New Roman,обычный"Страница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Legnin</cp:lastModifiedBy>
  <cp:lastPrinted>2018-07-05T03:45:25Z</cp:lastPrinted>
  <dcterms:created xsi:type="dcterms:W3CDTF">1996-10-08T23:32:33Z</dcterms:created>
  <dcterms:modified xsi:type="dcterms:W3CDTF">2018-07-05T03:45:44Z</dcterms:modified>
  <cp:category/>
  <cp:version/>
  <cp:contentType/>
  <cp:contentStatus/>
</cp:coreProperties>
</file>