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80" tabRatio="673" activeTab="0"/>
  </bookViews>
  <sheets>
    <sheet name="форма 2" sheetId="1" r:id="rId1"/>
  </sheets>
  <definedNames>
    <definedName name="_xlnm.Print_Titles" localSheetId="0">'форма 2'!$A:$A,'форма 2'!$2:$5</definedName>
    <definedName name="_xlnm.Print_Area" localSheetId="0">'форма 2'!$A$1:$AW$40</definedName>
  </definedNames>
  <calcPr fullCalcOnLoad="1"/>
</workbook>
</file>

<file path=xl/sharedStrings.xml><?xml version="1.0" encoding="utf-8"?>
<sst xmlns="http://schemas.openxmlformats.org/spreadsheetml/2006/main" count="103" uniqueCount="61">
  <si>
    <t>форма 2  срок предоставления на второй рабочий день текущего месяца</t>
  </si>
  <si>
    <t>тыс.руб.</t>
  </si>
  <si>
    <t>Наименования доходных источников</t>
  </si>
  <si>
    <t>Консолидированный бюджет муниципального района (бюджет городского округа)</t>
  </si>
  <si>
    <t>Бюджеты  поселений - итого</t>
  </si>
  <si>
    <t>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</si>
  <si>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</si>
  <si>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</si>
  <si>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выдачи патента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</si>
  <si>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</si>
  <si>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</si>
  <si>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</si>
  <si>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Транспортный налог с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</si>
  <si>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</si>
  <si>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</si>
  <si>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</si>
  <si>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 ИМУЩЕСТВА, НАХОДЯЩЕГОСЯ В ГОС И МУНИЦ СОБСТ-ТИ</t>
  </si>
  <si>
    <t>Доходы  в виде прибыли, приходящейся на доли в уставных (складочных) капиталах хозяйственных товариществ  и обществ, или  дивидендов  по акциям, принадлежащим муниц р-нам</t>
  </si>
  <si>
    <t>Доходы от размещения средств бюджетов</t>
  </si>
  <si>
    <t>Проценты, полученные от предоставления бюджетных кредитов внутри страны</t>
  </si>
  <si>
    <t>Доходы, получаемые в виде  арендной  платы за земельные участки, государственная собственность на которые не разграничена и кот-е расположены  в гр поселений (городских округов), а также ср-ва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</si>
  <si>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госуд. собст-ти на землю, а также средства от продажи права на заключение договоров аренды указанных земельных участков (за исключением зем.участков госуд и муниц унит. предприятий, в том 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</si>
  <si>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искл. им-ва  АУ)</t>
  </si>
  <si>
    <t xml:space="preserve">Платежи      от     государственных    и муниципальных унитарных предприятий
</t>
  </si>
  <si>
    <t>Ср-ва, получ-е от передачи им-ва,нах-ся  в гос и мун собст-ти( за искл им-ва АУ, а также  им-ва  МУП) в залог , в довер. упр-е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</si>
  <si>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</si>
  <si>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Прочие поступления от использования имущества и прав, находящихся в государственной  и муниципальной собственности
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</si>
  <si>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</si>
  <si>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</si>
  <si>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</si>
  <si>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</si>
  <si>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</si>
  <si>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</si>
  <si>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</si>
  <si>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</si>
  <si>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</si>
  <si>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</si>
  <si>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</si>
  <si>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 субъекта РФ</t>
  </si>
  <si>
    <t xml:space="preserve">Факт (оперативно) за отчетный месяц 2011г. </t>
  </si>
  <si>
    <t>Бюджет поселения Алмозерское</t>
  </si>
  <si>
    <t>Бюджет поселения Андомское</t>
  </si>
  <si>
    <t>Бюджет поселения Анненское</t>
  </si>
  <si>
    <t>Бюджет поселения Анхимовское</t>
  </si>
  <si>
    <t>Бюджет поселения Девятинское</t>
  </si>
  <si>
    <t>Бюджет поселения Казаковское</t>
  </si>
  <si>
    <t>Бюджет поселения Кемское</t>
  </si>
  <si>
    <t>Бюджет поселения Коштугское</t>
  </si>
  <si>
    <t>Бюджет поселения Мегорское</t>
  </si>
  <si>
    <t>Бюджет поселения Оштинское</t>
  </si>
  <si>
    <t>Бюджет поселения Саминское</t>
  </si>
  <si>
    <t>Бюджет поселения Янишевское</t>
  </si>
  <si>
    <t>Бюджет поселения г.Вытегра</t>
  </si>
  <si>
    <t xml:space="preserve">Факт за соответствующий месяц 2011г. </t>
  </si>
  <si>
    <t xml:space="preserve">Прогноз на текущий месяц 2012г. </t>
  </si>
  <si>
    <t>Налог на имущество организаций по имуществу,не входящему в Единую систему Газоснабжения</t>
  </si>
  <si>
    <t xml:space="preserve">Факт (оперативно) за отчетный месяц 2012г. </t>
  </si>
  <si>
    <t>Факт (оперативно) за отчетный месяц 2012г.</t>
  </si>
  <si>
    <t xml:space="preserve">Факт (оперативно) за отчетный месяц 2012. </t>
  </si>
  <si>
    <t>Бюджет муниципального района                                                                                                                                                                                             (городского окурга)</t>
  </si>
  <si>
    <t>Прогноз поступления доходов в бюджет Вытегорского муниципального района (городского округа) и бюджеты поселений на май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</si>
</sst>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0;[Red]\-#,##0.00;0.00"/>
    <numFmt numFmtId="167" formatCode="0.0000"/>
    <numFmt numFmtId="168" formatCode="0.000"/>
    <numFmt numFmtId="169" formatCode="0.00000"/>
    <numFmt numFmtId="170" formatCode="0.000000"/>
    <numFmt numFmtId="171" formatCode="#,##0.00;[Red]\-#,##0.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2"/>
      <name val="Times New Roman"/>
      <family val="1"/>
    </font>
    <font>
      <sz val="12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24" fillId="0" borderId="3">
      <alignment horizontal="left" vertical="top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0" fillId="11" borderId="3">
      <alignment horizontal="center" vertical="center" wrapText="1"/>
      <protection/>
    </xf>
    <xf numFmtId="0" fontId="24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center" vertical="center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25" fillId="0" borderId="0">
      <alignment horizontal="left" vertical="top"/>
      <protection/>
    </xf>
    <xf numFmtId="0" fontId="19" fillId="0" borderId="7" applyNumberFormat="0" applyFill="0" applyAlignment="0" applyProtection="0"/>
    <xf numFmtId="0" fontId="16" fillId="25" borderId="8" applyNumberFormat="0" applyAlignment="0" applyProtection="0"/>
    <xf numFmtId="0" fontId="5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22" fillId="0" borderId="0">
      <alignment/>
      <protection/>
    </xf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7" borderId="10" applyNumberFormat="0" applyFont="0" applyAlignment="0" applyProtection="0"/>
    <xf numFmtId="9" fontId="1" fillId="0" borderId="0" applyFont="0" applyFill="0" applyBorder="0" applyAlignment="0" applyProtection="0"/>
    <xf numFmtId="49" fontId="26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15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36">
    <xf numFmtId="0" fontId="0" fillId="0" borderId="0" xfId="0" applyAlignment="1">
      <alignment/>
    </xf>
    <xf numFmtId="0" fontId="2" fillId="0" borderId="12" xfId="0" applyNumberFormat="1" applyFont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64" fontId="2" fillId="26" borderId="12" xfId="0" applyNumberFormat="1" applyFont="1" applyFill="1" applyBorder="1" applyAlignment="1">
      <alignment horizontal="center" vertical="center" wrapText="1"/>
    </xf>
    <xf numFmtId="164" fontId="23" fillId="24" borderId="12" xfId="0" applyNumberFormat="1" applyFont="1" applyFill="1" applyBorder="1" applyAlignment="1">
      <alignment horizontal="center" vertical="center" wrapText="1"/>
    </xf>
    <xf numFmtId="164" fontId="23" fillId="0" borderId="12" xfId="0" applyNumberFormat="1" applyFont="1" applyFill="1" applyBorder="1" applyAlignment="1">
      <alignment horizontal="center" vertical="center" wrapText="1"/>
    </xf>
    <xf numFmtId="164" fontId="23" fillId="26" borderId="12" xfId="0" applyNumberFormat="1" applyFont="1" applyFill="1" applyBorder="1" applyAlignment="1">
      <alignment horizontal="center" vertical="center" wrapText="1"/>
    </xf>
    <xf numFmtId="0" fontId="2" fillId="0" borderId="3" xfId="83" applyFont="1" applyFill="1" applyAlignment="1">
      <alignment horizontal="left" vertical="center" wrapText="1"/>
      <protection/>
    </xf>
    <xf numFmtId="0" fontId="4" fillId="0" borderId="0" xfId="0" applyFont="1" applyFill="1" applyAlignment="1">
      <alignment vertical="center" wrapText="1"/>
    </xf>
    <xf numFmtId="164" fontId="27" fillId="24" borderId="12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 applyAlignment="1">
      <alignment horizontal="center" vertical="center" wrapText="1"/>
    </xf>
    <xf numFmtId="164" fontId="27" fillId="26" borderId="12" xfId="0" applyNumberFormat="1" applyFont="1" applyFill="1" applyBorder="1" applyAlignment="1">
      <alignment horizontal="center" vertical="center" wrapText="1"/>
    </xf>
    <xf numFmtId="164" fontId="4" fillId="24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26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164" fontId="28" fillId="28" borderId="12" xfId="65" applyNumberFormat="1" applyFont="1" applyFill="1" applyBorder="1" applyAlignment="1" applyProtection="1">
      <alignment horizontal="center" vertical="center"/>
      <protection hidden="1"/>
    </xf>
    <xf numFmtId="164" fontId="4" fillId="0" borderId="12" xfId="0" applyNumberFormat="1" applyFont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бычный_tmp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Плохой" xfId="72"/>
    <cellStyle name="Пояснение" xfId="73"/>
    <cellStyle name="Примечание" xfId="74"/>
    <cellStyle name="Percent" xfId="75"/>
    <cellStyle name="Свойства элементов измерения" xfId="76"/>
    <cellStyle name="Свойства элементов измерения [печать]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  <cellStyle name="Элементы осей" xfId="83"/>
    <cellStyle name="Элементы осей [печать]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2"/>
  <sheetViews>
    <sheetView tabSelected="1" view="pageBreakPreview" zoomScaleSheetLayoutView="10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2" sqref="E12"/>
    </sheetView>
  </sheetViews>
  <sheetFormatPr defaultColWidth="9.00390625" defaultRowHeight="12.75"/>
  <cols>
    <col min="1" max="1" width="45.00390625" style="6" customWidth="1"/>
    <col min="2" max="5" width="12.75390625" style="8" customWidth="1"/>
    <col min="6" max="6" width="12.375" style="8" customWidth="1"/>
    <col min="7" max="24" width="12.75390625" style="8" customWidth="1"/>
    <col min="25" max="25" width="12.00390625" style="8" customWidth="1"/>
    <col min="26" max="27" width="12.75390625" style="8" customWidth="1"/>
    <col min="28" max="28" width="14.125" style="8" customWidth="1"/>
    <col min="29" max="49" width="12.75390625" style="8" customWidth="1"/>
    <col min="50" max="52" width="9.125" style="7" customWidth="1"/>
    <col min="53" max="16384" width="9.125" style="6" customWidth="1"/>
  </cols>
  <sheetData>
    <row r="1" spans="11:13" ht="6" customHeight="1">
      <c r="K1" s="31" t="s">
        <v>0</v>
      </c>
      <c r="L1" s="31"/>
      <c r="M1" s="31"/>
    </row>
    <row r="2" spans="1:2" ht="60" customHeight="1">
      <c r="A2" s="34" t="s">
        <v>60</v>
      </c>
      <c r="B2" s="35"/>
    </row>
    <row r="3" ht="12.75">
      <c r="K3" s="8" t="s">
        <v>1</v>
      </c>
    </row>
    <row r="4" spans="1:49" ht="32.25" customHeight="1">
      <c r="A4" s="32" t="s">
        <v>2</v>
      </c>
      <c r="B4" s="30" t="s">
        <v>3</v>
      </c>
      <c r="C4" s="33"/>
      <c r="D4" s="33"/>
      <c r="E4" s="30" t="s">
        <v>59</v>
      </c>
      <c r="F4" s="33"/>
      <c r="G4" s="33"/>
      <c r="H4" s="30" t="s">
        <v>4</v>
      </c>
      <c r="I4" s="30"/>
      <c r="J4" s="30"/>
      <c r="K4" s="30" t="s">
        <v>40</v>
      </c>
      <c r="L4" s="30"/>
      <c r="M4" s="30"/>
      <c r="N4" s="30" t="s">
        <v>41</v>
      </c>
      <c r="O4" s="30"/>
      <c r="P4" s="30"/>
      <c r="Q4" s="30" t="s">
        <v>42</v>
      </c>
      <c r="R4" s="30"/>
      <c r="S4" s="30"/>
      <c r="T4" s="30" t="s">
        <v>43</v>
      </c>
      <c r="U4" s="30"/>
      <c r="V4" s="30"/>
      <c r="W4" s="30" t="s">
        <v>44</v>
      </c>
      <c r="X4" s="30"/>
      <c r="Y4" s="30"/>
      <c r="Z4" s="30" t="s">
        <v>45</v>
      </c>
      <c r="AA4" s="30"/>
      <c r="AB4" s="30"/>
      <c r="AC4" s="30" t="s">
        <v>46</v>
      </c>
      <c r="AD4" s="30"/>
      <c r="AE4" s="30"/>
      <c r="AF4" s="30" t="s">
        <v>47</v>
      </c>
      <c r="AG4" s="30"/>
      <c r="AH4" s="30"/>
      <c r="AI4" s="30" t="s">
        <v>48</v>
      </c>
      <c r="AJ4" s="30"/>
      <c r="AK4" s="30"/>
      <c r="AL4" s="30" t="s">
        <v>49</v>
      </c>
      <c r="AM4" s="30"/>
      <c r="AN4" s="30"/>
      <c r="AO4" s="30" t="s">
        <v>50</v>
      </c>
      <c r="AP4" s="30"/>
      <c r="AQ4" s="30"/>
      <c r="AR4" s="30" t="s">
        <v>51</v>
      </c>
      <c r="AS4" s="30"/>
      <c r="AT4" s="30"/>
      <c r="AU4" s="30" t="s">
        <v>52</v>
      </c>
      <c r="AV4" s="30"/>
      <c r="AW4" s="30"/>
    </row>
    <row r="5" spans="1:49" ht="55.5" customHeight="1">
      <c r="A5" s="32"/>
      <c r="B5" s="3" t="s">
        <v>53</v>
      </c>
      <c r="C5" s="3" t="s">
        <v>39</v>
      </c>
      <c r="D5" s="3" t="s">
        <v>54</v>
      </c>
      <c r="E5" s="3" t="s">
        <v>53</v>
      </c>
      <c r="F5" s="3" t="s">
        <v>56</v>
      </c>
      <c r="G5" s="3" t="s">
        <v>54</v>
      </c>
      <c r="H5" s="3" t="s">
        <v>53</v>
      </c>
      <c r="I5" s="3" t="s">
        <v>56</v>
      </c>
      <c r="J5" s="3" t="s">
        <v>54</v>
      </c>
      <c r="K5" s="3" t="s">
        <v>53</v>
      </c>
      <c r="L5" s="3" t="s">
        <v>39</v>
      </c>
      <c r="M5" s="3" t="s">
        <v>54</v>
      </c>
      <c r="N5" s="3" t="s">
        <v>53</v>
      </c>
      <c r="O5" s="3" t="s">
        <v>56</v>
      </c>
      <c r="P5" s="3" t="s">
        <v>54</v>
      </c>
      <c r="Q5" s="3" t="s">
        <v>53</v>
      </c>
      <c r="R5" s="3" t="s">
        <v>56</v>
      </c>
      <c r="S5" s="3" t="s">
        <v>54</v>
      </c>
      <c r="T5" s="3" t="s">
        <v>53</v>
      </c>
      <c r="U5" s="3" t="s">
        <v>56</v>
      </c>
      <c r="V5" s="3" t="s">
        <v>54</v>
      </c>
      <c r="W5" s="3" t="s">
        <v>53</v>
      </c>
      <c r="X5" s="3" t="s">
        <v>58</v>
      </c>
      <c r="Y5" s="3" t="s">
        <v>54</v>
      </c>
      <c r="Z5" s="3" t="s">
        <v>53</v>
      </c>
      <c r="AA5" s="3" t="s">
        <v>56</v>
      </c>
      <c r="AB5" s="3" t="s">
        <v>54</v>
      </c>
      <c r="AC5" s="3" t="s">
        <v>53</v>
      </c>
      <c r="AD5" s="3" t="s">
        <v>56</v>
      </c>
      <c r="AE5" s="3" t="s">
        <v>54</v>
      </c>
      <c r="AF5" s="3" t="s">
        <v>53</v>
      </c>
      <c r="AG5" s="3" t="s">
        <v>56</v>
      </c>
      <c r="AH5" s="3" t="s">
        <v>54</v>
      </c>
      <c r="AI5" s="3" t="s">
        <v>53</v>
      </c>
      <c r="AJ5" s="3" t="s">
        <v>56</v>
      </c>
      <c r="AK5" s="3" t="s">
        <v>54</v>
      </c>
      <c r="AL5" s="3" t="s">
        <v>53</v>
      </c>
      <c r="AM5" s="3" t="s">
        <v>56</v>
      </c>
      <c r="AN5" s="3" t="s">
        <v>54</v>
      </c>
      <c r="AO5" s="3" t="s">
        <v>53</v>
      </c>
      <c r="AP5" s="3" t="s">
        <v>57</v>
      </c>
      <c r="AQ5" s="3" t="s">
        <v>54</v>
      </c>
      <c r="AR5" s="3" t="s">
        <v>53</v>
      </c>
      <c r="AS5" s="3" t="s">
        <v>56</v>
      </c>
      <c r="AT5" s="3" t="s">
        <v>54</v>
      </c>
      <c r="AU5" s="3" t="s">
        <v>53</v>
      </c>
      <c r="AV5" s="3" t="s">
        <v>56</v>
      </c>
      <c r="AW5" s="3" t="s">
        <v>54</v>
      </c>
    </row>
    <row r="6" spans="1:52" s="27" customFormat="1" ht="22.5" customHeight="1">
      <c r="A6" s="25" t="s">
        <v>5</v>
      </c>
      <c r="B6" s="16">
        <f>SUM(E6+H6)</f>
        <v>9427.999292999999</v>
      </c>
      <c r="C6" s="17">
        <f>SUM(,C7,C8,C9,C13,C14,C15,C16,C17,C19,C20,C21,C22,C33:C40)</f>
        <v>25810.718905999995</v>
      </c>
      <c r="D6" s="18">
        <f>SUM(G6+J6)</f>
        <v>14787.7</v>
      </c>
      <c r="E6" s="16">
        <f>E7+E10+E11+E12+E13+E14+E15+E16+E17+E18+E19+E20+E21+E33+E34+E35+E37+E38+E22</f>
        <v>7120.934239999999</v>
      </c>
      <c r="F6" s="17">
        <f>SUM(F7+F10+F11+F12+F14+F15+F17+F20+F21+F22+F33+F34+F35+F38+F37+F13+F18)</f>
        <v>24404.8</v>
      </c>
      <c r="G6" s="18">
        <f>SUM(,G7,G8,G9,G13,G14,G15,G16,G17,G19,G20,G21,G22,G33:G40,G18,G12)</f>
        <v>11081.6</v>
      </c>
      <c r="H6" s="16">
        <f>SUM(K6+N6+Q6+T6+W6+Z6+AC6+AF6+AI6+AL6+AO6+AR6+AU6)</f>
        <v>2307.0650530000003</v>
      </c>
      <c r="I6" s="17">
        <f>SUM(,I7,I8,I9,I13,I14,I15,I16,I17,I19,I20,I21,I22,I33:I40)</f>
        <v>8239.980266</v>
      </c>
      <c r="J6" s="18">
        <f>SUM(M6+P6+S6+V6+Y6+AB6+AE6+AH6+AK6+AN6+AQ6+AT6+AW6)</f>
        <v>3706.1000000000004</v>
      </c>
      <c r="K6" s="16">
        <f>K7+K15+K16+K17+K19+K21+K22+K35+K38+K20</f>
        <v>31.86192</v>
      </c>
      <c r="L6" s="17">
        <f>SUM(,L7,L8,L9,L13,L14,L15,L16,L17,L19,L20,L21,L22,L33:L40)</f>
        <v>649.5676300000001</v>
      </c>
      <c r="M6" s="18">
        <f>SUM(M7:M22)</f>
        <v>80.1</v>
      </c>
      <c r="N6" s="16">
        <f>N7+N15+N16+N17+N19+N21+N22+N35+N38+N20</f>
        <v>99.51303</v>
      </c>
      <c r="O6" s="17">
        <f>O7+O9+O15+O16+O17+O20+O19+O22+O35+O38+O34+O38</f>
        <v>344.57196999999996</v>
      </c>
      <c r="P6" s="18">
        <f>SUM(P7+P17+P20+P22+P35+P38)</f>
        <v>309.4</v>
      </c>
      <c r="Q6" s="16">
        <f>Q7+Q15+Q16+Q17+Q19+Q21+Q22+Q35+Q38+Q20</f>
        <v>162.53216</v>
      </c>
      <c r="R6" s="17">
        <f>SUM(,R7,R8,R9,R13,R14,R15,R16,R17,R19,R20,R21,R22,R33:R40)</f>
        <v>768.0118799999999</v>
      </c>
      <c r="S6" s="18">
        <f>SUM(S7+S17+S19+S20+S22+S38)</f>
        <v>218.2</v>
      </c>
      <c r="T6" s="16">
        <f>T7+T15+T16+T17+T19+T21+T22+T35+T38+T20</f>
        <v>48.04428</v>
      </c>
      <c r="U6" s="17">
        <f>SUM(,U7,U8,U9,U13,U14,U15,U16,U17,U19,U20,U21,U22,U33:U40)</f>
        <v>177.50558999999996</v>
      </c>
      <c r="V6" s="18">
        <f>SUM(V7+V17+V20+V22+V35+V19+V38)</f>
        <v>155.9</v>
      </c>
      <c r="W6" s="16">
        <f>W7+W15+W16+W17+W19+W21+W22+W35+W38+W20</f>
        <v>471.48616</v>
      </c>
      <c r="X6" s="17">
        <f>SUM(X7+X16+X17+X19+X20+X22+X35+X38+X34+X9)</f>
        <v>1194.36322</v>
      </c>
      <c r="Y6" s="18">
        <f>SUM(Y7:Y22,Y35,Y38)</f>
        <v>864.9000000000001</v>
      </c>
      <c r="Z6" s="16">
        <f>Z7+Z15+Z16+Z17+Z19+Z21+Z22+Z35+Z38+Z20</f>
        <v>35.11049</v>
      </c>
      <c r="AA6" s="17">
        <f>SUM(,AA7,AA8,AA9,AA13,AA14,AA15,AA16,AA17,AA19,AA20,AA21,AA22,AA33:AA40)</f>
        <v>294.46279599999997</v>
      </c>
      <c r="AB6" s="18">
        <f>SUM(AB7+AB17+AB19+AB20+AB22)</f>
        <v>51.300000000000004</v>
      </c>
      <c r="AC6" s="16">
        <f>AC7+AC15+AC16+AC17+AC19+AC21+AC22+AC35+AC38+AC20</f>
        <v>36.00606</v>
      </c>
      <c r="AD6" s="17">
        <f>SUM(,AD7,AD8,AD9,AD13,AD14,AD15,AD16,AD17,AD19,AD20,AD21,AD22,AD33:AD40)</f>
        <v>186.23477000000003</v>
      </c>
      <c r="AE6" s="18">
        <f>SUM(AE7+AE17+AE20+AE22+AE35)</f>
        <v>72.8</v>
      </c>
      <c r="AF6" s="16">
        <f>AF7+AF15+AF16+AF17+AF19+AF21+AF22+AF35+AF38+AF20</f>
        <v>1.93012</v>
      </c>
      <c r="AG6" s="17">
        <f>SUM(,AG7,AG8,AG9,AG13,AG14,AG15,AG16,AG17,AG19,AG20,AG21,AG22,AG33:AG40)</f>
        <v>15.343119999999999</v>
      </c>
      <c r="AH6" s="18">
        <f>SUM(AH7:AH22)</f>
        <v>7.8</v>
      </c>
      <c r="AI6" s="16">
        <f>AI7+AI15+AI16+AI17+AI19+AI21+AI22+AI35+AI38+AI20</f>
        <v>31.509520000000006</v>
      </c>
      <c r="AJ6" s="17">
        <f>SUM(,AJ7,AJ8,AJ9,AJ13,AJ14,AJ15,AJ16,AJ17,AJ19,AJ20,AJ21,AJ22,AJ33:AJ40,)</f>
        <v>154.03028</v>
      </c>
      <c r="AK6" s="18">
        <f>SUM(AK7:AK22)</f>
        <v>90.4</v>
      </c>
      <c r="AL6" s="16">
        <f>AL7+AL15+AL16+AL17+AL19+AL21+AL22+AL35+AL38+AL20</f>
        <v>52.35142</v>
      </c>
      <c r="AM6" s="17">
        <f>SUM(AM7+AM16+AM17+AM19+AM20+AM22+AM35+AM38+AM9+AM34)</f>
        <v>195.02182000000002</v>
      </c>
      <c r="AN6" s="18">
        <f>SUM(,AN7,AN8,AN9,AN13,AN14,AN15,AN16,AN17,AN19,AN20,AN21,AN22,AN33:AN40)</f>
        <v>170</v>
      </c>
      <c r="AO6" s="16">
        <f>AO7+AO15+AO16+AO17+AO19+AO21+AO22+AO35+AO38+AO20</f>
        <v>20.931969999999996</v>
      </c>
      <c r="AP6" s="17">
        <f>SUM(AP7+AP16+AP17+AP19+AP20+AP22+AP35+AP38+AP9+AP34)</f>
        <v>41.44677</v>
      </c>
      <c r="AQ6" s="18">
        <f>SUM(,AQ7,AQ8,AQ9,AQ13,AQ14,AQ15,AQ16,AQ17,AQ19,AQ20,AQ21,AQ22,AQ33:AQ40)</f>
        <v>54</v>
      </c>
      <c r="AR6" s="16">
        <f>AR7+AR15+AR16+AR17+AR19+AR21+AR22+AR35+AR38</f>
        <v>39.714383000000005</v>
      </c>
      <c r="AS6" s="17">
        <f>SUM(,AS7,AS8,AS9,AS13,AS14,AS15,AS16,AS17,AS19,AS20,AS21,AS22,AS33:AS40)</f>
        <v>305.90233</v>
      </c>
      <c r="AT6" s="18">
        <f>SUM(AT7+AT17+AT26+AT19)</f>
        <v>173</v>
      </c>
      <c r="AU6" s="16">
        <f>AU7+AU15+AU16+AU17+AU19+AU21+AU22+AU35+AU38</f>
        <v>1276.07354</v>
      </c>
      <c r="AV6" s="17">
        <f>SUM(,AV7,AV8,AV9,AV13,AV14,AV15,AV16,AV17,AV19,AV20,AV21,AV22,AV33:AV40)</f>
        <v>3878.3202899999997</v>
      </c>
      <c r="AW6" s="18">
        <f>SUM(AW7+AW17+AW19+AW26+AW28+AW35+AW38+AW16)</f>
        <v>1458.3</v>
      </c>
      <c r="AX6" s="26"/>
      <c r="AY6" s="26"/>
      <c r="AZ6" s="26"/>
    </row>
    <row r="7" spans="1:49" ht="34.5" customHeight="1">
      <c r="A7" s="9" t="s">
        <v>6</v>
      </c>
      <c r="B7" s="19">
        <f>SUM(E7+H7)</f>
        <v>6143.930609999999</v>
      </c>
      <c r="C7" s="20">
        <f>F7+I7</f>
        <v>15218.07463</v>
      </c>
      <c r="D7" s="21">
        <f>G7+J7</f>
        <v>11904.4</v>
      </c>
      <c r="E7" s="19">
        <v>4600.87544</v>
      </c>
      <c r="F7" s="20">
        <v>10937.8</v>
      </c>
      <c r="G7" s="21">
        <v>8600</v>
      </c>
      <c r="H7" s="19">
        <f>K7+N7+Q7+T7+W7+Z7+AC7+AF7+AI7+AL7+AO7+AR7+AU7</f>
        <v>1543.05517</v>
      </c>
      <c r="I7" s="20">
        <f>L7+O7+R7+U7+X7+AA7+AD7+AG7+AJ7+AM7+AP7+AS7+AV7</f>
        <v>4280.27463</v>
      </c>
      <c r="J7" s="21">
        <f>SUM(M7+P7+S7+V7+Y7+AB7+AE7+AH7+AK7+AN7+AQ7+AT7+AW7)</f>
        <v>3304.3999999999996</v>
      </c>
      <c r="K7" s="19">
        <v>26.54062</v>
      </c>
      <c r="L7" s="20">
        <v>42.9</v>
      </c>
      <c r="M7" s="21">
        <v>42</v>
      </c>
      <c r="N7" s="19">
        <v>53.03639</v>
      </c>
      <c r="O7" s="20">
        <v>290.4</v>
      </c>
      <c r="P7" s="21">
        <v>290.4</v>
      </c>
      <c r="Q7" s="19">
        <v>136.89102</v>
      </c>
      <c r="R7" s="20">
        <v>243.1</v>
      </c>
      <c r="S7" s="21">
        <v>243.1</v>
      </c>
      <c r="T7" s="19">
        <v>24.97616</v>
      </c>
      <c r="U7" s="20">
        <v>119.5</v>
      </c>
      <c r="V7" s="21">
        <v>115</v>
      </c>
      <c r="W7" s="19">
        <v>428.4652</v>
      </c>
      <c r="X7" s="20">
        <v>932.3</v>
      </c>
      <c r="Y7" s="21">
        <v>797</v>
      </c>
      <c r="Z7" s="19">
        <v>10.48604</v>
      </c>
      <c r="AA7" s="20">
        <v>48.1</v>
      </c>
      <c r="AB7" s="21">
        <v>48.1</v>
      </c>
      <c r="AC7" s="19">
        <v>19.97621</v>
      </c>
      <c r="AD7" s="20">
        <v>67.2</v>
      </c>
      <c r="AE7" s="21">
        <v>67</v>
      </c>
      <c r="AF7" s="19">
        <v>1.3349</v>
      </c>
      <c r="AG7" s="20">
        <v>1.6</v>
      </c>
      <c r="AH7" s="21">
        <v>1.6</v>
      </c>
      <c r="AI7" s="19">
        <v>13.2351</v>
      </c>
      <c r="AJ7" s="20">
        <v>59.2</v>
      </c>
      <c r="AK7" s="21">
        <v>60</v>
      </c>
      <c r="AL7" s="19">
        <v>32.89186</v>
      </c>
      <c r="AM7" s="20">
        <v>152.7</v>
      </c>
      <c r="AN7" s="21">
        <v>150</v>
      </c>
      <c r="AO7" s="19">
        <v>13.05838</v>
      </c>
      <c r="AP7" s="20">
        <v>20.2</v>
      </c>
      <c r="AQ7" s="21">
        <v>20.2</v>
      </c>
      <c r="AR7" s="19">
        <v>36.03065</v>
      </c>
      <c r="AS7" s="20">
        <v>252</v>
      </c>
      <c r="AT7" s="21">
        <v>170</v>
      </c>
      <c r="AU7" s="19">
        <v>746.13264</v>
      </c>
      <c r="AV7" s="20">
        <v>2051.07463</v>
      </c>
      <c r="AW7" s="21">
        <v>1300</v>
      </c>
    </row>
    <row r="8" spans="1:49" ht="34.5" customHeight="1">
      <c r="A8" s="1" t="s">
        <v>7</v>
      </c>
      <c r="B8" s="19">
        <f aca="true" t="shared" si="0" ref="B8:B40">SUM(E8+H8)</f>
        <v>0</v>
      </c>
      <c r="C8" s="20">
        <f>F8+I8</f>
        <v>0</v>
      </c>
      <c r="D8" s="21">
        <f aca="true" t="shared" si="1" ref="D8:D38">G8+J8</f>
        <v>0</v>
      </c>
      <c r="E8" s="19">
        <v>0</v>
      </c>
      <c r="F8" s="20"/>
      <c r="G8" s="21">
        <f>J8+M8+P8+S8+V8+Y8+AB8+AE8+AH8+AK8+AN8+AQ8+AT8+AW8+AZ8</f>
        <v>0</v>
      </c>
      <c r="H8" s="19">
        <f aca="true" t="shared" si="2" ref="H8:H40">K8+N8+Q8+T8+W8+Z8+AC8+AF8+AI8+AL8+AO8+AR8+AU8</f>
        <v>0</v>
      </c>
      <c r="I8" s="20">
        <f aca="true" t="shared" si="3" ref="I8:I38">L8+O8+R8+U8+X8+AA8+AD8+AG8+AJ8+AM8+AP8+AS8+AV8</f>
        <v>0</v>
      </c>
      <c r="J8" s="21">
        <f>M8+P8+S8+V8+Y8+AB8+AE8+AH8+AK8+AN8+AQ8+AT8+AW8+AZ8+BC8</f>
        <v>0</v>
      </c>
      <c r="K8" s="19"/>
      <c r="L8" s="20"/>
      <c r="M8" s="21"/>
      <c r="N8" s="19"/>
      <c r="O8" s="20"/>
      <c r="P8" s="21"/>
      <c r="Q8" s="19"/>
      <c r="R8" s="20"/>
      <c r="S8" s="21"/>
      <c r="T8" s="19"/>
      <c r="U8" s="20"/>
      <c r="V8" s="21"/>
      <c r="W8" s="19"/>
      <c r="X8" s="20"/>
      <c r="Y8" s="21"/>
      <c r="Z8" s="19"/>
      <c r="AA8" s="22"/>
      <c r="AB8" s="21"/>
      <c r="AC8" s="16"/>
      <c r="AD8" s="20"/>
      <c r="AE8" s="21"/>
      <c r="AF8" s="19"/>
      <c r="AG8" s="20"/>
      <c r="AH8" s="21"/>
      <c r="AI8" s="19"/>
      <c r="AJ8" s="20"/>
      <c r="AK8" s="21"/>
      <c r="AL8" s="19"/>
      <c r="AM8" s="20"/>
      <c r="AN8" s="21"/>
      <c r="AO8" s="19"/>
      <c r="AP8" s="20"/>
      <c r="AQ8" s="21"/>
      <c r="AR8" s="19"/>
      <c r="AS8" s="20"/>
      <c r="AT8" s="21"/>
      <c r="AU8" s="19"/>
      <c r="AV8" s="20"/>
      <c r="AW8" s="21"/>
    </row>
    <row r="9" spans="1:49" ht="34.5" customHeight="1">
      <c r="A9" s="14" t="s">
        <v>35</v>
      </c>
      <c r="B9" s="19">
        <f t="shared" si="0"/>
        <v>559.2929999999999</v>
      </c>
      <c r="C9" s="20">
        <f>SUM(C10:C12)</f>
        <v>1639.3</v>
      </c>
      <c r="D9" s="21">
        <f t="shared" si="1"/>
        <v>993.2</v>
      </c>
      <c r="E9" s="19">
        <f>SUM(E10:E12)</f>
        <v>559.2929999999999</v>
      </c>
      <c r="F9" s="20">
        <f>SUM(F10:F11)</f>
        <v>1065.1</v>
      </c>
      <c r="G9" s="21">
        <f>G10+G11</f>
        <v>563</v>
      </c>
      <c r="H9" s="19">
        <f t="shared" si="2"/>
        <v>0</v>
      </c>
      <c r="I9" s="20">
        <f t="shared" si="3"/>
        <v>821.26136</v>
      </c>
      <c r="J9" s="21">
        <f>M9+P9+S9+V9+Y9+AB9+AE9+AH9+AK9+AN9+AQ9+AT9+AW9</f>
        <v>430.2</v>
      </c>
      <c r="K9" s="19">
        <f>SUM(K10:K12)</f>
        <v>0</v>
      </c>
      <c r="L9" s="20">
        <f>SUM(L10:L12)</f>
        <v>31.6</v>
      </c>
      <c r="M9" s="21">
        <f>SUM(M10:M12)</f>
        <v>17</v>
      </c>
      <c r="N9" s="19"/>
      <c r="O9" s="20">
        <f>SUM(O10:O12)</f>
        <v>3.7143599999999997</v>
      </c>
      <c r="P9" s="21">
        <f>SUM(P10:P12)</f>
        <v>0.5</v>
      </c>
      <c r="Q9" s="19">
        <f aca="true" t="shared" si="4" ref="Q9:AB9">SUM(Q10:Q12)</f>
        <v>0</v>
      </c>
      <c r="R9" s="20">
        <f t="shared" si="4"/>
        <v>12.700000000000001</v>
      </c>
      <c r="S9" s="21">
        <f t="shared" si="4"/>
        <v>10.2</v>
      </c>
      <c r="T9" s="19">
        <f t="shared" si="4"/>
        <v>0</v>
      </c>
      <c r="U9" s="20">
        <f t="shared" si="4"/>
        <v>9.1</v>
      </c>
      <c r="V9" s="21">
        <f t="shared" si="4"/>
        <v>2</v>
      </c>
      <c r="W9" s="19">
        <f t="shared" si="4"/>
        <v>0</v>
      </c>
      <c r="X9" s="20">
        <f t="shared" si="4"/>
        <v>23.9</v>
      </c>
      <c r="Y9" s="21">
        <f t="shared" si="4"/>
        <v>20.2</v>
      </c>
      <c r="Z9" s="19">
        <f t="shared" si="4"/>
        <v>0</v>
      </c>
      <c r="AA9" s="20">
        <f t="shared" si="4"/>
        <v>6.9</v>
      </c>
      <c r="AB9" s="21">
        <f t="shared" si="4"/>
        <v>5.5</v>
      </c>
      <c r="AC9" s="19">
        <f aca="true" t="shared" si="5" ref="AC9:AN9">SUM(AC10:AC12)</f>
        <v>0</v>
      </c>
      <c r="AD9" s="20">
        <f t="shared" si="5"/>
        <v>0</v>
      </c>
      <c r="AE9" s="21">
        <f t="shared" si="5"/>
        <v>0</v>
      </c>
      <c r="AF9" s="19">
        <f t="shared" si="5"/>
        <v>0</v>
      </c>
      <c r="AG9" s="20">
        <f t="shared" si="5"/>
        <v>13</v>
      </c>
      <c r="AH9" s="21">
        <f t="shared" si="5"/>
        <v>3</v>
      </c>
      <c r="AI9" s="19">
        <f t="shared" si="5"/>
        <v>0</v>
      </c>
      <c r="AJ9" s="20">
        <f t="shared" si="5"/>
        <v>82.9</v>
      </c>
      <c r="AK9" s="21">
        <f t="shared" si="5"/>
        <v>10</v>
      </c>
      <c r="AL9" s="19">
        <f t="shared" si="5"/>
        <v>0</v>
      </c>
      <c r="AM9" s="20">
        <f t="shared" si="5"/>
        <v>29.099999999999998</v>
      </c>
      <c r="AN9" s="21">
        <f t="shared" si="5"/>
        <v>15</v>
      </c>
      <c r="AO9" s="19">
        <f aca="true" t="shared" si="6" ref="AO9:AT9">SUM(AO10:AO12)</f>
        <v>0</v>
      </c>
      <c r="AP9" s="20">
        <f t="shared" si="6"/>
        <v>6.847</v>
      </c>
      <c r="AQ9" s="21">
        <f t="shared" si="6"/>
        <v>6.8</v>
      </c>
      <c r="AR9" s="19">
        <f t="shared" si="6"/>
        <v>0</v>
      </c>
      <c r="AS9" s="20">
        <f t="shared" si="6"/>
        <v>0</v>
      </c>
      <c r="AT9" s="21">
        <f t="shared" si="6"/>
        <v>0</v>
      </c>
      <c r="AU9" s="19">
        <f>SUM(AU10:AU12)</f>
        <v>0</v>
      </c>
      <c r="AV9" s="20">
        <f>AV10+AV11++AV12+AV13+AV15</f>
        <v>601.5</v>
      </c>
      <c r="AW9" s="21">
        <f>SUM(AW10:AW12)</f>
        <v>340</v>
      </c>
    </row>
    <row r="10" spans="1:49" ht="34.5" customHeight="1">
      <c r="A10" s="14" t="s">
        <v>36</v>
      </c>
      <c r="B10" s="19">
        <f t="shared" si="0"/>
        <v>282.65563</v>
      </c>
      <c r="C10" s="20">
        <f>F10+H10</f>
        <v>807.4</v>
      </c>
      <c r="D10" s="21">
        <f t="shared" si="1"/>
        <v>549</v>
      </c>
      <c r="E10" s="19">
        <v>282.65563</v>
      </c>
      <c r="F10" s="20">
        <v>807.4</v>
      </c>
      <c r="G10" s="21">
        <v>283</v>
      </c>
      <c r="H10" s="19">
        <f t="shared" si="2"/>
        <v>0</v>
      </c>
      <c r="I10" s="20">
        <f t="shared" si="3"/>
        <v>403.59999999999997</v>
      </c>
      <c r="J10" s="21">
        <f aca="true" t="shared" si="7" ref="J10:J21">M10+P10+S10+V10+Y10+AB10+AE10+AH10+AK10+AN10+AQ10+AT10+AW10+AZ10+BC10</f>
        <v>266</v>
      </c>
      <c r="K10" s="19"/>
      <c r="L10" s="20">
        <v>29.3</v>
      </c>
      <c r="M10" s="21">
        <v>15</v>
      </c>
      <c r="N10" s="19"/>
      <c r="O10" s="20">
        <v>3.5</v>
      </c>
      <c r="P10" s="21">
        <v>0.3</v>
      </c>
      <c r="Q10" s="19"/>
      <c r="R10" s="20">
        <v>12.3</v>
      </c>
      <c r="S10" s="21">
        <v>10</v>
      </c>
      <c r="T10" s="19"/>
      <c r="U10" s="20">
        <v>8.6</v>
      </c>
      <c r="V10" s="21">
        <v>1</v>
      </c>
      <c r="W10" s="19"/>
      <c r="X10" s="20">
        <v>17.1</v>
      </c>
      <c r="Y10" s="21">
        <v>15</v>
      </c>
      <c r="Z10" s="19"/>
      <c r="AA10" s="20">
        <v>5.3</v>
      </c>
      <c r="AB10" s="21">
        <v>5</v>
      </c>
      <c r="AC10" s="19"/>
      <c r="AD10" s="20"/>
      <c r="AE10" s="21"/>
      <c r="AF10" s="19"/>
      <c r="AG10" s="20">
        <v>13</v>
      </c>
      <c r="AH10" s="21">
        <v>3</v>
      </c>
      <c r="AI10" s="19"/>
      <c r="AJ10" s="20"/>
      <c r="AK10" s="21"/>
      <c r="AL10" s="19"/>
      <c r="AM10" s="20">
        <v>16.4</v>
      </c>
      <c r="AN10" s="21">
        <v>10</v>
      </c>
      <c r="AO10" s="19"/>
      <c r="AP10" s="20">
        <v>6.7</v>
      </c>
      <c r="AQ10" s="21">
        <v>6.7</v>
      </c>
      <c r="AR10" s="19"/>
      <c r="AS10" s="20"/>
      <c r="AT10" s="21"/>
      <c r="AU10" s="19"/>
      <c r="AV10" s="20">
        <v>291.4</v>
      </c>
      <c r="AW10" s="21">
        <v>200</v>
      </c>
    </row>
    <row r="11" spans="1:49" ht="41.25" customHeight="1">
      <c r="A11" s="14" t="s">
        <v>37</v>
      </c>
      <c r="B11" s="19">
        <f t="shared" si="0"/>
        <v>276.63737</v>
      </c>
      <c r="C11" s="20">
        <f>F11+H11</f>
        <v>257.7</v>
      </c>
      <c r="D11" s="21">
        <f t="shared" si="1"/>
        <v>398.3</v>
      </c>
      <c r="E11" s="19">
        <v>276.63737</v>
      </c>
      <c r="F11" s="20">
        <v>257.7</v>
      </c>
      <c r="G11" s="21">
        <v>280</v>
      </c>
      <c r="H11" s="19">
        <f t="shared" si="2"/>
        <v>0</v>
      </c>
      <c r="I11" s="20">
        <f t="shared" si="3"/>
        <v>128.56736</v>
      </c>
      <c r="J11" s="21">
        <f t="shared" si="7"/>
        <v>118.3</v>
      </c>
      <c r="K11" s="19"/>
      <c r="L11" s="20">
        <v>2.3</v>
      </c>
      <c r="M11" s="21">
        <v>2</v>
      </c>
      <c r="N11" s="19"/>
      <c r="O11" s="20">
        <v>0.06736</v>
      </c>
      <c r="P11" s="21">
        <v>0.1</v>
      </c>
      <c r="Q11" s="19"/>
      <c r="R11" s="20"/>
      <c r="S11" s="21"/>
      <c r="T11" s="19"/>
      <c r="U11" s="20">
        <v>0.3</v>
      </c>
      <c r="V11" s="21">
        <v>0.5</v>
      </c>
      <c r="W11" s="19"/>
      <c r="X11" s="20">
        <v>0.4</v>
      </c>
      <c r="Y11" s="21">
        <v>0.2</v>
      </c>
      <c r="Z11" s="19"/>
      <c r="AA11" s="20">
        <v>1.6</v>
      </c>
      <c r="AB11" s="21">
        <v>0.5</v>
      </c>
      <c r="AC11" s="19"/>
      <c r="AD11" s="20"/>
      <c r="AE11" s="21"/>
      <c r="AF11" s="19"/>
      <c r="AG11" s="20"/>
      <c r="AH11" s="21"/>
      <c r="AI11" s="19"/>
      <c r="AJ11" s="20"/>
      <c r="AK11" s="21"/>
      <c r="AL11" s="19"/>
      <c r="AM11" s="20">
        <v>12.7</v>
      </c>
      <c r="AN11" s="21">
        <v>5</v>
      </c>
      <c r="AO11" s="19"/>
      <c r="AP11" s="20"/>
      <c r="AQ11" s="21"/>
      <c r="AR11" s="19"/>
      <c r="AS11" s="20"/>
      <c r="AT11" s="21"/>
      <c r="AU11" s="19"/>
      <c r="AV11" s="20">
        <v>111.2</v>
      </c>
      <c r="AW11" s="21">
        <v>110</v>
      </c>
    </row>
    <row r="12" spans="1:49" ht="34.5" customHeight="1">
      <c r="A12" s="14" t="s">
        <v>38</v>
      </c>
      <c r="B12" s="19">
        <f t="shared" si="0"/>
        <v>0</v>
      </c>
      <c r="C12" s="20">
        <f>F12+H12</f>
        <v>574.2</v>
      </c>
      <c r="D12" s="21">
        <f t="shared" si="1"/>
        <v>75.9</v>
      </c>
      <c r="E12" s="19"/>
      <c r="F12" s="20">
        <v>574.2</v>
      </c>
      <c r="G12" s="21">
        <v>30</v>
      </c>
      <c r="H12" s="19">
        <f t="shared" si="2"/>
        <v>0</v>
      </c>
      <c r="I12" s="20">
        <f t="shared" si="3"/>
        <v>287.59400000000005</v>
      </c>
      <c r="J12" s="21">
        <f t="shared" si="7"/>
        <v>45.9</v>
      </c>
      <c r="K12" s="19"/>
      <c r="L12" s="20"/>
      <c r="M12" s="21"/>
      <c r="N12" s="19"/>
      <c r="O12" s="20">
        <v>0.147</v>
      </c>
      <c r="P12" s="21">
        <v>0.1</v>
      </c>
      <c r="Q12" s="19"/>
      <c r="R12" s="20">
        <v>0.4</v>
      </c>
      <c r="S12" s="21">
        <v>0.2</v>
      </c>
      <c r="T12" s="19"/>
      <c r="U12" s="20">
        <v>0.2</v>
      </c>
      <c r="V12" s="21">
        <v>0.5</v>
      </c>
      <c r="W12" s="19"/>
      <c r="X12" s="20">
        <v>6.4</v>
      </c>
      <c r="Y12" s="21">
        <v>5</v>
      </c>
      <c r="Z12" s="19"/>
      <c r="AA12" s="20"/>
      <c r="AB12" s="21"/>
      <c r="AC12" s="19"/>
      <c r="AD12" s="20"/>
      <c r="AE12" s="21"/>
      <c r="AF12" s="19"/>
      <c r="AG12" s="20"/>
      <c r="AH12" s="21"/>
      <c r="AI12" s="19"/>
      <c r="AJ12" s="20">
        <v>82.9</v>
      </c>
      <c r="AK12" s="21">
        <v>10</v>
      </c>
      <c r="AL12" s="19"/>
      <c r="AM12" s="20"/>
      <c r="AN12" s="21"/>
      <c r="AO12" s="19"/>
      <c r="AP12" s="20">
        <v>0.147</v>
      </c>
      <c r="AQ12" s="21">
        <v>0.1</v>
      </c>
      <c r="AR12" s="19"/>
      <c r="AS12" s="20"/>
      <c r="AT12" s="21"/>
      <c r="AU12" s="19"/>
      <c r="AV12" s="20">
        <v>197.4</v>
      </c>
      <c r="AW12" s="21">
        <v>30</v>
      </c>
    </row>
    <row r="13" spans="1:49" ht="34.5" customHeight="1">
      <c r="A13" s="1" t="s">
        <v>8</v>
      </c>
      <c r="B13" s="19">
        <f t="shared" si="0"/>
        <v>0</v>
      </c>
      <c r="C13" s="20">
        <f>F13+H13</f>
        <v>3.6</v>
      </c>
      <c r="D13" s="21">
        <f t="shared" si="1"/>
        <v>0</v>
      </c>
      <c r="E13" s="19"/>
      <c r="F13" s="20">
        <v>3.6</v>
      </c>
      <c r="G13" s="21"/>
      <c r="H13" s="19"/>
      <c r="I13" s="20">
        <f t="shared" si="3"/>
        <v>0</v>
      </c>
      <c r="J13" s="21"/>
      <c r="K13" s="19"/>
      <c r="L13" s="20"/>
      <c r="M13" s="21"/>
      <c r="N13" s="19"/>
      <c r="O13" s="20"/>
      <c r="P13" s="21"/>
      <c r="Q13" s="19"/>
      <c r="R13" s="20"/>
      <c r="S13" s="21"/>
      <c r="T13" s="19"/>
      <c r="U13" s="20"/>
      <c r="V13" s="21"/>
      <c r="W13" s="19"/>
      <c r="X13" s="20"/>
      <c r="Y13" s="21"/>
      <c r="Z13" s="19"/>
      <c r="AA13" s="20"/>
      <c r="AB13" s="21"/>
      <c r="AC13" s="19"/>
      <c r="AD13" s="20"/>
      <c r="AE13" s="21"/>
      <c r="AF13" s="19"/>
      <c r="AG13" s="20"/>
      <c r="AH13" s="21"/>
      <c r="AI13" s="19"/>
      <c r="AJ13" s="20"/>
      <c r="AK13" s="21"/>
      <c r="AL13" s="19"/>
      <c r="AM13" s="20"/>
      <c r="AN13" s="21"/>
      <c r="AO13" s="19"/>
      <c r="AP13" s="20"/>
      <c r="AQ13" s="21"/>
      <c r="AR13" s="19"/>
      <c r="AS13" s="20"/>
      <c r="AT13" s="21"/>
      <c r="AU13" s="19"/>
      <c r="AV13" s="20"/>
      <c r="AW13" s="21"/>
    </row>
    <row r="14" spans="1:49" ht="34.5" customHeight="1">
      <c r="A14" s="2" t="s">
        <v>9</v>
      </c>
      <c r="B14" s="19">
        <f t="shared" si="0"/>
        <v>345.34843</v>
      </c>
      <c r="C14" s="20">
        <f>F14+I14+L14+O14+R14+U14+X14+AA14+AD14+AG14+AJ14+AM14+AP14+AS14+AV14</f>
        <v>4386.5</v>
      </c>
      <c r="D14" s="21">
        <f t="shared" si="1"/>
        <v>400</v>
      </c>
      <c r="E14" s="19">
        <v>345.34843</v>
      </c>
      <c r="F14" s="20">
        <v>4386.5</v>
      </c>
      <c r="G14" s="21">
        <v>400</v>
      </c>
      <c r="H14" s="19"/>
      <c r="I14" s="20">
        <f t="shared" si="3"/>
        <v>0</v>
      </c>
      <c r="J14" s="21"/>
      <c r="K14" s="19"/>
      <c r="L14" s="20"/>
      <c r="M14" s="21"/>
      <c r="N14" s="19"/>
      <c r="O14" s="20"/>
      <c r="P14" s="21"/>
      <c r="Q14" s="19"/>
      <c r="R14" s="20"/>
      <c r="S14" s="21"/>
      <c r="T14" s="19"/>
      <c r="U14" s="20"/>
      <c r="V14" s="21"/>
      <c r="W14" s="19"/>
      <c r="X14" s="20"/>
      <c r="Y14" s="21"/>
      <c r="Z14" s="19"/>
      <c r="AA14" s="20"/>
      <c r="AB14" s="21"/>
      <c r="AC14" s="19"/>
      <c r="AD14" s="20"/>
      <c r="AE14" s="21"/>
      <c r="AF14" s="19"/>
      <c r="AG14" s="20"/>
      <c r="AH14" s="21"/>
      <c r="AI14" s="19"/>
      <c r="AJ14" s="20"/>
      <c r="AK14" s="21"/>
      <c r="AL14" s="19"/>
      <c r="AM14" s="20"/>
      <c r="AN14" s="21"/>
      <c r="AO14" s="19"/>
      <c r="AP14" s="20"/>
      <c r="AQ14" s="21"/>
      <c r="AR14" s="19"/>
      <c r="AS14" s="20"/>
      <c r="AT14" s="21"/>
      <c r="AU14" s="19"/>
      <c r="AV14" s="20"/>
      <c r="AW14" s="21"/>
    </row>
    <row r="15" spans="1:49" ht="34.5" customHeight="1">
      <c r="A15" s="2" t="s">
        <v>10</v>
      </c>
      <c r="B15" s="19">
        <f t="shared" si="0"/>
        <v>0.5752200000000001</v>
      </c>
      <c r="C15" s="20">
        <f>F15+I15</f>
        <v>17.8</v>
      </c>
      <c r="D15" s="21">
        <f t="shared" si="1"/>
        <v>0</v>
      </c>
      <c r="E15" s="19">
        <v>0.38347</v>
      </c>
      <c r="F15" s="20">
        <v>11.4</v>
      </c>
      <c r="G15" s="21"/>
      <c r="H15" s="19">
        <f t="shared" si="2"/>
        <v>0.1917500000000001</v>
      </c>
      <c r="I15" s="20">
        <f t="shared" si="3"/>
        <v>6.4</v>
      </c>
      <c r="J15" s="21">
        <f t="shared" si="7"/>
        <v>0</v>
      </c>
      <c r="K15" s="19"/>
      <c r="L15" s="20"/>
      <c r="M15" s="21"/>
      <c r="N15" s="19">
        <v>1.3188</v>
      </c>
      <c r="O15" s="20">
        <v>4.7</v>
      </c>
      <c r="P15" s="21"/>
      <c r="Q15" s="19"/>
      <c r="R15" s="20"/>
      <c r="S15" s="21"/>
      <c r="T15" s="19"/>
      <c r="U15" s="20">
        <v>0.2</v>
      </c>
      <c r="V15" s="21"/>
      <c r="W15" s="19">
        <v>0.00333</v>
      </c>
      <c r="X15" s="20"/>
      <c r="Y15" s="21"/>
      <c r="Z15" s="19"/>
      <c r="AA15" s="20"/>
      <c r="AB15" s="21"/>
      <c r="AC15" s="19"/>
      <c r="AD15" s="20"/>
      <c r="AE15" s="21"/>
      <c r="AF15" s="19"/>
      <c r="AG15" s="20"/>
      <c r="AH15" s="21"/>
      <c r="AI15" s="19"/>
      <c r="AJ15" s="20"/>
      <c r="AK15" s="21"/>
      <c r="AL15" s="19">
        <v>0.12032</v>
      </c>
      <c r="AM15" s="20"/>
      <c r="AN15" s="21"/>
      <c r="AO15" s="19"/>
      <c r="AP15" s="20"/>
      <c r="AQ15" s="21"/>
      <c r="AR15" s="19"/>
      <c r="AS15" s="20"/>
      <c r="AT15" s="21"/>
      <c r="AU15" s="19">
        <v>-1.2507</v>
      </c>
      <c r="AV15" s="20">
        <v>1.5</v>
      </c>
      <c r="AW15" s="21"/>
    </row>
    <row r="16" spans="1:49" ht="34.5" customHeight="1">
      <c r="A16" s="2" t="s">
        <v>11</v>
      </c>
      <c r="B16" s="19">
        <f t="shared" si="0"/>
        <v>58.037940000000006</v>
      </c>
      <c r="C16" s="20">
        <f>F16+I16</f>
        <v>17.502616</v>
      </c>
      <c r="D16" s="21">
        <f t="shared" si="1"/>
        <v>0</v>
      </c>
      <c r="E16" s="19"/>
      <c r="F16" s="20"/>
      <c r="G16" s="21"/>
      <c r="H16" s="19">
        <f t="shared" si="2"/>
        <v>58.037940000000006</v>
      </c>
      <c r="I16" s="20">
        <f t="shared" si="3"/>
        <v>17.502616</v>
      </c>
      <c r="J16" s="21">
        <f>SUM(M16+P16+S16+V16+Y16+AB16+AE16+AH16+AK16+AN16+AQ16+AT16+AW16)</f>
        <v>0</v>
      </c>
      <c r="K16" s="19">
        <v>1.02184</v>
      </c>
      <c r="L16" s="20">
        <v>0.05021</v>
      </c>
      <c r="M16" s="21"/>
      <c r="N16" s="19">
        <v>5.23903</v>
      </c>
      <c r="O16" s="20">
        <v>0.44639</v>
      </c>
      <c r="P16" s="21"/>
      <c r="Q16" s="19">
        <v>1.11776</v>
      </c>
      <c r="R16" s="20">
        <v>0.1</v>
      </c>
      <c r="S16" s="21"/>
      <c r="T16" s="19">
        <v>1.37747</v>
      </c>
      <c r="U16" s="20"/>
      <c r="V16" s="21"/>
      <c r="W16" s="19">
        <v>7.37065</v>
      </c>
      <c r="X16" s="20">
        <v>5</v>
      </c>
      <c r="Y16" s="21"/>
      <c r="Z16" s="19">
        <v>0.61362</v>
      </c>
      <c r="AA16" s="20">
        <v>0.003956</v>
      </c>
      <c r="AB16" s="21"/>
      <c r="AC16" s="19">
        <v>5.73963</v>
      </c>
      <c r="AD16" s="20"/>
      <c r="AE16" s="21"/>
      <c r="AF16" s="19">
        <v>0.30061</v>
      </c>
      <c r="AG16" s="20">
        <v>0.6</v>
      </c>
      <c r="AH16" s="21"/>
      <c r="AI16" s="19">
        <v>1.96855</v>
      </c>
      <c r="AJ16" s="20">
        <v>0.20274</v>
      </c>
      <c r="AK16" s="21"/>
      <c r="AL16" s="19">
        <v>3.57201</v>
      </c>
      <c r="AM16" s="20">
        <v>0.431</v>
      </c>
      <c r="AN16" s="21"/>
      <c r="AO16" s="19">
        <v>5.13851</v>
      </c>
      <c r="AP16" s="20"/>
      <c r="AQ16" s="21"/>
      <c r="AR16" s="19">
        <v>0.27797</v>
      </c>
      <c r="AS16" s="20">
        <v>0.06832</v>
      </c>
      <c r="AT16" s="21"/>
      <c r="AU16" s="19">
        <v>24.30029</v>
      </c>
      <c r="AV16" s="20">
        <v>10.6</v>
      </c>
      <c r="AW16" s="21"/>
    </row>
    <row r="17" spans="1:49" ht="15.75">
      <c r="A17" s="2" t="s">
        <v>12</v>
      </c>
      <c r="B17" s="19">
        <f t="shared" si="0"/>
        <v>109.08284</v>
      </c>
      <c r="C17" s="20">
        <f>F17+I17</f>
        <v>0</v>
      </c>
      <c r="D17" s="21">
        <f t="shared" si="1"/>
        <v>0</v>
      </c>
      <c r="E17" s="19">
        <v>76.98798</v>
      </c>
      <c r="F17" s="20"/>
      <c r="G17" s="21">
        <f>J17/3*7</f>
        <v>0</v>
      </c>
      <c r="H17" s="19">
        <f t="shared" si="2"/>
        <v>32.094860000000004</v>
      </c>
      <c r="I17" s="20">
        <f t="shared" si="3"/>
        <v>0</v>
      </c>
      <c r="J17" s="21">
        <f t="shared" si="7"/>
        <v>0</v>
      </c>
      <c r="K17" s="19"/>
      <c r="L17" s="20"/>
      <c r="M17" s="21"/>
      <c r="N17" s="19">
        <v>2.24295</v>
      </c>
      <c r="O17" s="20"/>
      <c r="P17" s="21"/>
      <c r="Q17" s="19">
        <v>1.28142</v>
      </c>
      <c r="R17" s="20"/>
      <c r="S17" s="21"/>
      <c r="T17" s="19">
        <v>4.70485</v>
      </c>
      <c r="U17" s="20"/>
      <c r="V17" s="21"/>
      <c r="W17" s="19">
        <v>4.62656</v>
      </c>
      <c r="X17" s="20"/>
      <c r="Y17" s="21"/>
      <c r="Z17" s="19">
        <v>0.04428</v>
      </c>
      <c r="AA17" s="20"/>
      <c r="AB17" s="21"/>
      <c r="AC17" s="19">
        <v>0.61316</v>
      </c>
      <c r="AD17" s="20"/>
      <c r="AE17" s="21"/>
      <c r="AF17" s="19"/>
      <c r="AG17" s="20"/>
      <c r="AH17" s="21"/>
      <c r="AI17" s="19">
        <v>0.15869</v>
      </c>
      <c r="AJ17" s="20"/>
      <c r="AK17" s="21"/>
      <c r="AL17" s="19">
        <v>0.1538</v>
      </c>
      <c r="AM17" s="20"/>
      <c r="AN17" s="21"/>
      <c r="AO17" s="19">
        <v>0.07024</v>
      </c>
      <c r="AP17" s="20"/>
      <c r="AQ17" s="21"/>
      <c r="AR17" s="19">
        <v>0.39953</v>
      </c>
      <c r="AS17" s="20"/>
      <c r="AT17" s="21"/>
      <c r="AU17" s="19">
        <v>17.79938</v>
      </c>
      <c r="AV17" s="20"/>
      <c r="AW17" s="21"/>
    </row>
    <row r="18" spans="1:49" ht="25.5">
      <c r="A18" s="2" t="s">
        <v>55</v>
      </c>
      <c r="B18" s="19">
        <v>0</v>
      </c>
      <c r="C18" s="20">
        <v>0</v>
      </c>
      <c r="D18" s="21">
        <f t="shared" si="1"/>
        <v>1000</v>
      </c>
      <c r="E18" s="19"/>
      <c r="F18" s="20">
        <v>6012.8</v>
      </c>
      <c r="G18" s="21">
        <v>1000</v>
      </c>
      <c r="H18" s="19"/>
      <c r="I18" s="20">
        <f t="shared" si="3"/>
        <v>0</v>
      </c>
      <c r="J18" s="21"/>
      <c r="K18" s="19"/>
      <c r="L18" s="20"/>
      <c r="M18" s="21"/>
      <c r="N18" s="19"/>
      <c r="O18" s="20"/>
      <c r="P18" s="21"/>
      <c r="Q18" s="19"/>
      <c r="R18" s="20"/>
      <c r="S18" s="21"/>
      <c r="T18" s="19"/>
      <c r="U18" s="20"/>
      <c r="V18" s="21"/>
      <c r="W18" s="19"/>
      <c r="X18" s="20"/>
      <c r="Y18" s="21"/>
      <c r="Z18" s="19"/>
      <c r="AA18" s="20"/>
      <c r="AB18" s="21"/>
      <c r="AC18" s="19"/>
      <c r="AD18" s="20"/>
      <c r="AE18" s="21"/>
      <c r="AF18" s="19"/>
      <c r="AG18" s="20"/>
      <c r="AH18" s="21"/>
      <c r="AI18" s="19"/>
      <c r="AJ18" s="20"/>
      <c r="AK18" s="21"/>
      <c r="AL18" s="19"/>
      <c r="AM18" s="20"/>
      <c r="AN18" s="21"/>
      <c r="AO18" s="19"/>
      <c r="AP18" s="20"/>
      <c r="AQ18" s="21"/>
      <c r="AR18" s="19"/>
      <c r="AS18" s="20"/>
      <c r="AT18" s="21"/>
      <c r="AU18" s="19"/>
      <c r="AV18" s="20"/>
      <c r="AW18" s="21"/>
    </row>
    <row r="19" spans="1:49" ht="15.75">
      <c r="A19" s="2" t="s">
        <v>13</v>
      </c>
      <c r="B19" s="19">
        <f t="shared" si="0"/>
        <v>203.6902</v>
      </c>
      <c r="C19" s="20">
        <f>F19+I19</f>
        <v>2442.2487899999996</v>
      </c>
      <c r="D19" s="21">
        <f t="shared" si="1"/>
        <v>88.3</v>
      </c>
      <c r="E19" s="19"/>
      <c r="F19" s="20"/>
      <c r="G19" s="21"/>
      <c r="H19" s="19">
        <f t="shared" si="2"/>
        <v>203.6902</v>
      </c>
      <c r="I19" s="20">
        <f t="shared" si="3"/>
        <v>2442.2487899999996</v>
      </c>
      <c r="J19" s="21">
        <f>SUM(M19+P19+S19+V19+Y19+AB19+AE19+AH19+AK19+AN19+AQ19+AT19+AW19)</f>
        <v>88.3</v>
      </c>
      <c r="K19" s="19">
        <v>0.0066</v>
      </c>
      <c r="L19" s="20">
        <v>567.2</v>
      </c>
      <c r="M19" s="21"/>
      <c r="N19" s="19">
        <v>3.60757</v>
      </c>
      <c r="O19" s="20">
        <v>8.9</v>
      </c>
      <c r="P19" s="21">
        <v>23.3</v>
      </c>
      <c r="Q19" s="19">
        <v>0.91602</v>
      </c>
      <c r="R19" s="20">
        <v>464.4</v>
      </c>
      <c r="S19" s="21"/>
      <c r="T19" s="19">
        <v>5.01725</v>
      </c>
      <c r="U19" s="20">
        <v>34.3</v>
      </c>
      <c r="V19" s="21">
        <v>2</v>
      </c>
      <c r="W19" s="19">
        <v>5.09369</v>
      </c>
      <c r="X19" s="20">
        <v>97.6</v>
      </c>
      <c r="Y19" s="21"/>
      <c r="Z19" s="19">
        <v>0.72</v>
      </c>
      <c r="AA19" s="20">
        <v>234</v>
      </c>
      <c r="AB19" s="21"/>
      <c r="AC19" s="19">
        <v>0.00859</v>
      </c>
      <c r="AD19" s="20">
        <v>1.9</v>
      </c>
      <c r="AE19" s="21"/>
      <c r="AF19" s="19">
        <v>-0.00539</v>
      </c>
      <c r="AG19" s="20"/>
      <c r="AH19" s="21"/>
      <c r="AI19" s="19">
        <v>0.957</v>
      </c>
      <c r="AJ19" s="20">
        <v>2.06409</v>
      </c>
      <c r="AK19" s="21">
        <v>0.5</v>
      </c>
      <c r="AL19" s="19">
        <v>1.70091</v>
      </c>
      <c r="AM19" s="20">
        <v>3.3</v>
      </c>
      <c r="AN19" s="21"/>
      <c r="AO19" s="19">
        <v>0.56619</v>
      </c>
      <c r="AP19" s="20">
        <v>0.7847</v>
      </c>
      <c r="AQ19" s="21">
        <v>2.5</v>
      </c>
      <c r="AR19" s="19">
        <v>0.00119</v>
      </c>
      <c r="AS19" s="20">
        <v>52.3</v>
      </c>
      <c r="AT19" s="21"/>
      <c r="AU19" s="19">
        <v>185.10058</v>
      </c>
      <c r="AV19" s="20">
        <v>975.5</v>
      </c>
      <c r="AW19" s="21">
        <v>60</v>
      </c>
    </row>
    <row r="20" spans="1:49" ht="15.75">
      <c r="A20" s="1" t="s">
        <v>14</v>
      </c>
      <c r="B20" s="19">
        <f t="shared" si="0"/>
        <v>527.61662</v>
      </c>
      <c r="C20" s="20">
        <f>F20+I20</f>
        <v>100.33</v>
      </c>
      <c r="D20" s="21">
        <f t="shared" si="1"/>
        <v>63</v>
      </c>
      <c r="E20" s="19">
        <v>518.32662</v>
      </c>
      <c r="F20" s="20">
        <v>82.7</v>
      </c>
      <c r="G20" s="21">
        <v>50</v>
      </c>
      <c r="H20" s="19">
        <f t="shared" si="2"/>
        <v>9.29</v>
      </c>
      <c r="I20" s="20">
        <f t="shared" si="3"/>
        <v>17.63</v>
      </c>
      <c r="J20" s="21">
        <f>SUM(M20+P20+S20+V20+Y20+AB20+AE20+AH20+AK20+AN20+AQ20+AT20+AW20)</f>
        <v>12.999999999999998</v>
      </c>
      <c r="K20" s="19">
        <v>0.2</v>
      </c>
      <c r="L20" s="20">
        <v>0.2</v>
      </c>
      <c r="M20" s="21">
        <v>0.1</v>
      </c>
      <c r="N20" s="19">
        <v>1.16</v>
      </c>
      <c r="O20" s="20">
        <v>2.7</v>
      </c>
      <c r="P20" s="21">
        <v>2</v>
      </c>
      <c r="Q20" s="19">
        <v>2</v>
      </c>
      <c r="R20" s="20">
        <v>2.5</v>
      </c>
      <c r="S20" s="21">
        <v>2</v>
      </c>
      <c r="T20" s="19">
        <v>0.25</v>
      </c>
      <c r="U20" s="20">
        <v>1.4</v>
      </c>
      <c r="V20" s="21">
        <v>1</v>
      </c>
      <c r="W20" s="19">
        <v>0.96</v>
      </c>
      <c r="X20" s="20">
        <v>3.8</v>
      </c>
      <c r="Y20" s="21">
        <v>2</v>
      </c>
      <c r="Z20" s="19">
        <v>0.3</v>
      </c>
      <c r="AA20" s="20">
        <v>0.33</v>
      </c>
      <c r="AB20" s="21">
        <v>0.5</v>
      </c>
      <c r="AC20" s="19">
        <v>1.5</v>
      </c>
      <c r="AD20" s="20">
        <v>2.9</v>
      </c>
      <c r="AE20" s="21">
        <v>1.5</v>
      </c>
      <c r="AF20" s="19">
        <v>0.3</v>
      </c>
      <c r="AG20" s="20"/>
      <c r="AH20" s="21">
        <v>0.2</v>
      </c>
      <c r="AI20" s="19">
        <v>0.3</v>
      </c>
      <c r="AJ20" s="20">
        <v>0.2</v>
      </c>
      <c r="AK20" s="21">
        <v>0.2</v>
      </c>
      <c r="AL20" s="19">
        <v>1.82</v>
      </c>
      <c r="AM20" s="20">
        <v>2.4</v>
      </c>
      <c r="AN20" s="21">
        <v>2</v>
      </c>
      <c r="AO20" s="19">
        <v>0.5</v>
      </c>
      <c r="AP20" s="20">
        <v>1.2</v>
      </c>
      <c r="AQ20" s="21">
        <v>1.5</v>
      </c>
      <c r="AR20" s="19"/>
      <c r="AS20" s="20"/>
      <c r="AT20" s="21"/>
      <c r="AU20" s="19"/>
      <c r="AV20" s="20"/>
      <c r="AW20" s="21"/>
    </row>
    <row r="21" spans="1:49" ht="38.25">
      <c r="A21" s="1" t="s">
        <v>15</v>
      </c>
      <c r="B21" s="19">
        <f t="shared" si="0"/>
        <v>0.658453</v>
      </c>
      <c r="C21" s="20">
        <f>F21+I21</f>
        <v>-13.3002</v>
      </c>
      <c r="D21" s="21">
        <f t="shared" si="1"/>
        <v>0</v>
      </c>
      <c r="E21" s="19">
        <v>0.72739</v>
      </c>
      <c r="F21" s="20">
        <v>-11.2</v>
      </c>
      <c r="G21" s="21"/>
      <c r="H21" s="19">
        <f t="shared" si="2"/>
        <v>-0.068937</v>
      </c>
      <c r="I21" s="20">
        <f t="shared" si="3"/>
        <v>-2.1002</v>
      </c>
      <c r="J21" s="21">
        <f t="shared" si="7"/>
        <v>0</v>
      </c>
      <c r="K21" s="19"/>
      <c r="L21" s="20"/>
      <c r="M21" s="21"/>
      <c r="N21" s="19">
        <v>-0.01118</v>
      </c>
      <c r="O21" s="20">
        <v>-2</v>
      </c>
      <c r="P21" s="21"/>
      <c r="Q21" s="19"/>
      <c r="R21" s="20"/>
      <c r="S21" s="21"/>
      <c r="T21" s="19">
        <v>-0.00171</v>
      </c>
      <c r="U21" s="20"/>
      <c r="V21" s="21"/>
      <c r="W21" s="19"/>
      <c r="X21" s="20"/>
      <c r="Y21" s="21"/>
      <c r="Z21" s="19"/>
      <c r="AA21" s="20"/>
      <c r="AB21" s="21"/>
      <c r="AC21" s="19"/>
      <c r="AD21" s="20"/>
      <c r="AE21" s="21"/>
      <c r="AF21" s="19"/>
      <c r="AG21" s="20"/>
      <c r="AH21" s="21"/>
      <c r="AI21" s="19"/>
      <c r="AJ21" s="20"/>
      <c r="AK21" s="21"/>
      <c r="AL21" s="19">
        <v>-0.00295</v>
      </c>
      <c r="AM21" s="20"/>
      <c r="AN21" s="21"/>
      <c r="AO21" s="19"/>
      <c r="AP21" s="20">
        <v>-0.0022</v>
      </c>
      <c r="AQ21" s="21"/>
      <c r="AR21" s="19">
        <v>0.001053</v>
      </c>
      <c r="AS21" s="20"/>
      <c r="AT21" s="21"/>
      <c r="AU21" s="19">
        <v>-0.05415</v>
      </c>
      <c r="AV21" s="20">
        <v>-0.098</v>
      </c>
      <c r="AW21" s="21"/>
    </row>
    <row r="22" spans="1:52" s="15" customFormat="1" ht="30" customHeight="1">
      <c r="A22" s="29" t="s">
        <v>16</v>
      </c>
      <c r="B22" s="16">
        <f>SUM(E22+H22)</f>
        <v>746.3975600000001</v>
      </c>
      <c r="C22" s="17">
        <f>SUM(C23:C32)</f>
        <v>883.1630700000001</v>
      </c>
      <c r="D22" s="21">
        <f t="shared" si="1"/>
        <v>402.7</v>
      </c>
      <c r="E22" s="16">
        <f>SUM(E23:E32)</f>
        <v>412.12754</v>
      </c>
      <c r="F22" s="17">
        <f>SUM(F23:F32)</f>
        <v>502.2</v>
      </c>
      <c r="G22" s="18">
        <f>SUM(G23:G32)</f>
        <v>228.6</v>
      </c>
      <c r="H22" s="16">
        <f t="shared" si="2"/>
        <v>334.27002000000005</v>
      </c>
      <c r="I22" s="20">
        <f t="shared" si="3"/>
        <v>380.96307</v>
      </c>
      <c r="J22" s="18">
        <f>SUM(J23:J32)</f>
        <v>174.1</v>
      </c>
      <c r="K22" s="19">
        <f>SUM(K23:K32)</f>
        <v>3.99286</v>
      </c>
      <c r="L22" s="20">
        <f>SUM(L23:L32)</f>
        <v>0.01742</v>
      </c>
      <c r="M22" s="21">
        <f>SUM(M23:M30)</f>
        <v>4</v>
      </c>
      <c r="N22" s="19">
        <f>SUM(N23:N32)</f>
        <v>18.92821</v>
      </c>
      <c r="O22" s="20">
        <f>SUM(O26:O30)</f>
        <v>35.91122</v>
      </c>
      <c r="P22" s="21">
        <f>SUM(P23:P32)</f>
        <v>17</v>
      </c>
      <c r="Q22" s="19">
        <f aca="true" t="shared" si="8" ref="Q22:AB22">SUM(Q23:Q32)</f>
        <v>9.58178</v>
      </c>
      <c r="R22" s="20">
        <f t="shared" si="8"/>
        <v>4.21188</v>
      </c>
      <c r="S22" s="21">
        <f t="shared" si="8"/>
        <v>1.5</v>
      </c>
      <c r="T22" s="19">
        <f t="shared" si="8"/>
        <v>8.63888</v>
      </c>
      <c r="U22" s="20">
        <f t="shared" si="8"/>
        <v>0.10559</v>
      </c>
      <c r="V22" s="21">
        <f t="shared" si="8"/>
        <v>14.600000000000001</v>
      </c>
      <c r="W22" s="19">
        <f t="shared" si="8"/>
        <v>20.48308</v>
      </c>
      <c r="X22" s="20">
        <f t="shared" si="8"/>
        <v>99.26322</v>
      </c>
      <c r="Y22" s="21">
        <f t="shared" si="8"/>
        <v>20.5</v>
      </c>
      <c r="Z22" s="19">
        <f t="shared" si="8"/>
        <v>2.86434</v>
      </c>
      <c r="AA22" s="20">
        <f t="shared" si="8"/>
        <v>3.72884</v>
      </c>
      <c r="AB22" s="21">
        <f t="shared" si="8"/>
        <v>2.7</v>
      </c>
      <c r="AC22" s="19">
        <f aca="true" t="shared" si="9" ref="AC22:AN22">SUM(AC23:AC32)</f>
        <v>3.74084</v>
      </c>
      <c r="AD22" s="20">
        <f t="shared" si="9"/>
        <v>1.4347699999999999</v>
      </c>
      <c r="AE22" s="21">
        <f t="shared" si="9"/>
        <v>1.8</v>
      </c>
      <c r="AF22" s="19">
        <f t="shared" si="9"/>
        <v>0</v>
      </c>
      <c r="AG22" s="20">
        <f t="shared" si="9"/>
        <v>0.14312</v>
      </c>
      <c r="AH22" s="21">
        <f t="shared" si="9"/>
        <v>0</v>
      </c>
      <c r="AI22" s="19">
        <f>AI26+AI28+AI32</f>
        <v>13.481240000000001</v>
      </c>
      <c r="AJ22" s="20">
        <f t="shared" si="9"/>
        <v>4.46345</v>
      </c>
      <c r="AK22" s="21">
        <f t="shared" si="9"/>
        <v>9.7</v>
      </c>
      <c r="AL22" s="19">
        <f>AL26+AL28+AL32</f>
        <v>9.43631</v>
      </c>
      <c r="AM22" s="20">
        <f t="shared" si="9"/>
        <v>5.09082</v>
      </c>
      <c r="AN22" s="21">
        <f t="shared" si="9"/>
        <v>3</v>
      </c>
      <c r="AO22" s="19">
        <f>AO26+AO28+AO32</f>
        <v>1.59865</v>
      </c>
      <c r="AP22" s="20">
        <f>SUM(AP23:AP32)</f>
        <v>-0.48493</v>
      </c>
      <c r="AQ22" s="21">
        <f>SUM(AQ23:AQ32)</f>
        <v>18</v>
      </c>
      <c r="AR22" s="19">
        <f>AR26+AR28+AR32</f>
        <v>3.00399</v>
      </c>
      <c r="AS22" s="20">
        <f>SUM(AS23:AS32)</f>
        <v>0.03401</v>
      </c>
      <c r="AT22" s="21">
        <f>SUM(AT26+AT28)</f>
        <v>3</v>
      </c>
      <c r="AU22" s="19">
        <f>AU26+AU28+AU32</f>
        <v>238.51984</v>
      </c>
      <c r="AV22" s="20">
        <f>SUM(AV23:AV32)</f>
        <v>227.04366000000002</v>
      </c>
      <c r="AW22" s="21">
        <f>SUM(AW26+AW28)</f>
        <v>68.3</v>
      </c>
      <c r="AX22" s="28"/>
      <c r="AY22" s="28"/>
      <c r="AZ22" s="28"/>
    </row>
    <row r="23" spans="1:49" ht="51">
      <c r="A23" s="1" t="s">
        <v>17</v>
      </c>
      <c r="B23" s="19">
        <f t="shared" si="0"/>
        <v>0</v>
      </c>
      <c r="C23" s="20">
        <f aca="true" t="shared" si="10" ref="C23:C38">F23+I23</f>
        <v>0</v>
      </c>
      <c r="D23" s="21">
        <f t="shared" si="1"/>
        <v>0</v>
      </c>
      <c r="E23" s="19"/>
      <c r="F23" s="20"/>
      <c r="G23" s="21"/>
      <c r="H23" s="19">
        <f t="shared" si="2"/>
        <v>0</v>
      </c>
      <c r="I23" s="20">
        <f t="shared" si="3"/>
        <v>0</v>
      </c>
      <c r="J23" s="21">
        <f aca="true" t="shared" si="11" ref="J23:J40">M23+P23+S23+V23+Y23+AB23+AE23+AH23+AK23+AN23+AQ23+AT23+AW23</f>
        <v>0</v>
      </c>
      <c r="K23" s="19"/>
      <c r="L23" s="20"/>
      <c r="M23" s="21"/>
      <c r="N23" s="19"/>
      <c r="O23" s="20"/>
      <c r="P23" s="21"/>
      <c r="Q23" s="19"/>
      <c r="R23" s="20"/>
      <c r="S23" s="21"/>
      <c r="T23" s="19"/>
      <c r="U23" s="20"/>
      <c r="V23" s="21"/>
      <c r="W23" s="19"/>
      <c r="X23" s="20"/>
      <c r="Y23" s="21"/>
      <c r="Z23" s="19"/>
      <c r="AA23" s="20"/>
      <c r="AB23" s="21"/>
      <c r="AC23" s="19"/>
      <c r="AD23" s="20"/>
      <c r="AE23" s="21"/>
      <c r="AF23" s="19"/>
      <c r="AG23" s="20"/>
      <c r="AH23" s="21"/>
      <c r="AI23" s="19"/>
      <c r="AJ23" s="20"/>
      <c r="AK23" s="21"/>
      <c r="AL23" s="19"/>
      <c r="AM23" s="20"/>
      <c r="AN23" s="21"/>
      <c r="AO23" s="19"/>
      <c r="AP23" s="20"/>
      <c r="AQ23" s="21"/>
      <c r="AR23" s="19"/>
      <c r="AS23" s="20"/>
      <c r="AT23" s="21"/>
      <c r="AU23" s="19"/>
      <c r="AV23" s="20"/>
      <c r="AW23" s="21"/>
    </row>
    <row r="24" spans="1:49" ht="15.75" hidden="1">
      <c r="A24" s="1" t="s">
        <v>18</v>
      </c>
      <c r="B24" s="19">
        <f t="shared" si="0"/>
        <v>0</v>
      </c>
      <c r="C24" s="20">
        <f t="shared" si="10"/>
        <v>0</v>
      </c>
      <c r="D24" s="21">
        <f t="shared" si="1"/>
        <v>0</v>
      </c>
      <c r="E24" s="19"/>
      <c r="F24" s="20"/>
      <c r="G24" s="21"/>
      <c r="H24" s="19">
        <f t="shared" si="2"/>
        <v>0</v>
      </c>
      <c r="I24" s="20">
        <f t="shared" si="3"/>
        <v>0</v>
      </c>
      <c r="J24" s="21">
        <f t="shared" si="11"/>
        <v>0</v>
      </c>
      <c r="K24" s="19"/>
      <c r="L24" s="20"/>
      <c r="M24" s="21"/>
      <c r="N24" s="19"/>
      <c r="O24" s="20"/>
      <c r="P24" s="21"/>
      <c r="Q24" s="19"/>
      <c r="R24" s="20"/>
      <c r="S24" s="21"/>
      <c r="T24" s="19"/>
      <c r="U24" s="20"/>
      <c r="V24" s="21"/>
      <c r="W24" s="19"/>
      <c r="X24" s="20"/>
      <c r="Y24" s="21"/>
      <c r="Z24" s="19"/>
      <c r="AA24" s="20"/>
      <c r="AB24" s="21"/>
      <c r="AC24" s="19"/>
      <c r="AD24" s="20"/>
      <c r="AE24" s="21"/>
      <c r="AF24" s="19"/>
      <c r="AG24" s="20"/>
      <c r="AH24" s="21"/>
      <c r="AI24" s="19"/>
      <c r="AJ24" s="20"/>
      <c r="AK24" s="21"/>
      <c r="AL24" s="19"/>
      <c r="AM24" s="20"/>
      <c r="AN24" s="21"/>
      <c r="AO24" s="19"/>
      <c r="AP24" s="20"/>
      <c r="AQ24" s="21"/>
      <c r="AR24" s="19"/>
      <c r="AS24" s="20"/>
      <c r="AT24" s="21"/>
      <c r="AU24" s="19"/>
      <c r="AV24" s="20"/>
      <c r="AW24" s="21"/>
    </row>
    <row r="25" spans="1:49" ht="25.5" hidden="1">
      <c r="A25" s="1" t="s">
        <v>19</v>
      </c>
      <c r="B25" s="19">
        <f t="shared" si="0"/>
        <v>0</v>
      </c>
      <c r="C25" s="20">
        <f t="shared" si="10"/>
        <v>0</v>
      </c>
      <c r="D25" s="21">
        <f t="shared" si="1"/>
        <v>0</v>
      </c>
      <c r="E25" s="19"/>
      <c r="F25" s="20"/>
      <c r="G25" s="21"/>
      <c r="H25" s="19">
        <f t="shared" si="2"/>
        <v>0</v>
      </c>
      <c r="I25" s="20">
        <f t="shared" si="3"/>
        <v>0</v>
      </c>
      <c r="J25" s="21">
        <f t="shared" si="11"/>
        <v>0</v>
      </c>
      <c r="K25" s="19"/>
      <c r="L25" s="20"/>
      <c r="M25" s="21"/>
      <c r="N25" s="19"/>
      <c r="O25" s="20"/>
      <c r="P25" s="21"/>
      <c r="Q25" s="19"/>
      <c r="R25" s="20"/>
      <c r="S25" s="21"/>
      <c r="T25" s="19"/>
      <c r="U25" s="20"/>
      <c r="V25" s="21"/>
      <c r="W25" s="19"/>
      <c r="X25" s="20"/>
      <c r="Y25" s="21"/>
      <c r="Z25" s="19"/>
      <c r="AA25" s="20"/>
      <c r="AB25" s="21"/>
      <c r="AC25" s="19"/>
      <c r="AD25" s="20"/>
      <c r="AE25" s="21"/>
      <c r="AF25" s="19"/>
      <c r="AG25" s="20"/>
      <c r="AH25" s="21"/>
      <c r="AI25" s="19"/>
      <c r="AJ25" s="20"/>
      <c r="AK25" s="21"/>
      <c r="AL25" s="19"/>
      <c r="AM25" s="20"/>
      <c r="AN25" s="21"/>
      <c r="AO25" s="19"/>
      <c r="AP25" s="20"/>
      <c r="AQ25" s="21"/>
      <c r="AR25" s="19"/>
      <c r="AS25" s="20"/>
      <c r="AT25" s="21"/>
      <c r="AU25" s="19"/>
      <c r="AV25" s="20"/>
      <c r="AW25" s="21"/>
    </row>
    <row r="26" spans="1:49" ht="76.5">
      <c r="A26" s="1" t="s">
        <v>20</v>
      </c>
      <c r="B26" s="19">
        <f t="shared" si="0"/>
        <v>658.5284200000001</v>
      </c>
      <c r="C26" s="20">
        <f t="shared" si="10"/>
        <v>598.0040300000001</v>
      </c>
      <c r="D26" s="21">
        <f t="shared" si="1"/>
        <v>291.2</v>
      </c>
      <c r="E26" s="19">
        <v>329.26443</v>
      </c>
      <c r="F26" s="20">
        <v>299</v>
      </c>
      <c r="G26" s="21">
        <f>J26</f>
        <v>145.6</v>
      </c>
      <c r="H26" s="19">
        <f t="shared" si="2"/>
        <v>329.26399000000004</v>
      </c>
      <c r="I26" s="20">
        <f t="shared" si="3"/>
        <v>299.00403000000006</v>
      </c>
      <c r="J26" s="21">
        <f>SUM(M26+P26+S26+V26+Y26+AB26+AE26+AH26+AK26+AN26+AQ26+AT26+AW26)</f>
        <v>145.6</v>
      </c>
      <c r="K26" s="19">
        <v>3.99286</v>
      </c>
      <c r="L26" s="20">
        <v>0.01742</v>
      </c>
      <c r="M26" s="21">
        <v>4</v>
      </c>
      <c r="N26" s="19">
        <v>17.88499</v>
      </c>
      <c r="O26" s="20">
        <v>35.91122</v>
      </c>
      <c r="P26" s="21">
        <v>16</v>
      </c>
      <c r="Q26" s="19">
        <v>9.58178</v>
      </c>
      <c r="R26" s="20">
        <v>4.21188</v>
      </c>
      <c r="S26" s="21">
        <v>1.5</v>
      </c>
      <c r="T26" s="19">
        <v>8.63888</v>
      </c>
      <c r="U26" s="20">
        <v>0.10559</v>
      </c>
      <c r="V26" s="21">
        <v>10.3</v>
      </c>
      <c r="W26" s="19">
        <v>20.48308</v>
      </c>
      <c r="X26" s="20">
        <v>99.26322</v>
      </c>
      <c r="Y26" s="21">
        <v>20.5</v>
      </c>
      <c r="Z26" s="19">
        <v>2.86434</v>
      </c>
      <c r="AA26" s="20">
        <v>2.72884</v>
      </c>
      <c r="AB26" s="21"/>
      <c r="AC26" s="19">
        <v>3.26417</v>
      </c>
      <c r="AD26" s="20">
        <v>0.9581</v>
      </c>
      <c r="AE26" s="21">
        <v>1.3</v>
      </c>
      <c r="AF26" s="19"/>
      <c r="AG26" s="20">
        <v>0.14312</v>
      </c>
      <c r="AH26" s="21"/>
      <c r="AI26" s="19">
        <v>11.79887</v>
      </c>
      <c r="AJ26" s="20">
        <v>2.78108</v>
      </c>
      <c r="AK26" s="21">
        <v>8</v>
      </c>
      <c r="AL26" s="19">
        <v>9.43631</v>
      </c>
      <c r="AM26" s="20">
        <v>5.09082</v>
      </c>
      <c r="AN26" s="21">
        <v>3</v>
      </c>
      <c r="AO26" s="19">
        <v>1.59865</v>
      </c>
      <c r="AP26" s="20">
        <v>-0.48493</v>
      </c>
      <c r="AQ26" s="21">
        <v>18</v>
      </c>
      <c r="AR26" s="19">
        <v>3.00399</v>
      </c>
      <c r="AS26" s="20">
        <v>0.03401</v>
      </c>
      <c r="AT26" s="21">
        <v>3</v>
      </c>
      <c r="AU26" s="19">
        <v>236.71607</v>
      </c>
      <c r="AV26" s="23">
        <v>148.24366</v>
      </c>
      <c r="AW26" s="21">
        <v>60</v>
      </c>
    </row>
    <row r="27" spans="1:49" ht="76.5" hidden="1">
      <c r="A27" s="1" t="s">
        <v>21</v>
      </c>
      <c r="B27" s="19">
        <f t="shared" si="0"/>
        <v>0</v>
      </c>
      <c r="C27" s="20">
        <f t="shared" si="10"/>
        <v>0</v>
      </c>
      <c r="D27" s="21">
        <f t="shared" si="1"/>
        <v>0</v>
      </c>
      <c r="E27" s="19"/>
      <c r="F27" s="20"/>
      <c r="G27" s="21"/>
      <c r="H27" s="19">
        <f t="shared" si="2"/>
        <v>0</v>
      </c>
      <c r="I27" s="20">
        <f t="shared" si="3"/>
        <v>0</v>
      </c>
      <c r="J27" s="21">
        <f t="shared" si="11"/>
        <v>0</v>
      </c>
      <c r="K27" s="19"/>
      <c r="L27" s="20"/>
      <c r="M27" s="21"/>
      <c r="N27" s="19"/>
      <c r="O27" s="20"/>
      <c r="P27" s="21"/>
      <c r="Q27" s="19"/>
      <c r="R27" s="20"/>
      <c r="S27" s="21"/>
      <c r="T27" s="19"/>
      <c r="U27" s="20"/>
      <c r="V27" s="21"/>
      <c r="W27" s="19"/>
      <c r="X27" s="20"/>
      <c r="Y27" s="21"/>
      <c r="Z27" s="19"/>
      <c r="AA27" s="20"/>
      <c r="AB27" s="21"/>
      <c r="AC27" s="19"/>
      <c r="AD27" s="20"/>
      <c r="AE27" s="21"/>
      <c r="AF27" s="19"/>
      <c r="AG27" s="20"/>
      <c r="AH27" s="21"/>
      <c r="AI27" s="19"/>
      <c r="AJ27" s="20"/>
      <c r="AK27" s="21"/>
      <c r="AL27" s="19"/>
      <c r="AM27" s="20"/>
      <c r="AN27" s="21"/>
      <c r="AO27" s="19"/>
      <c r="AP27" s="20"/>
      <c r="AQ27" s="21"/>
      <c r="AR27" s="19"/>
      <c r="AS27" s="20"/>
      <c r="AT27" s="21"/>
      <c r="AU27" s="19"/>
      <c r="AV27" s="20"/>
      <c r="AW27" s="21"/>
    </row>
    <row r="28" spans="1:49" ht="63.75">
      <c r="A28" s="1" t="s">
        <v>22</v>
      </c>
      <c r="B28" s="19">
        <f t="shared" si="0"/>
        <v>87.86914</v>
      </c>
      <c r="C28" s="20">
        <f t="shared" si="10"/>
        <v>214.65904</v>
      </c>
      <c r="D28" s="21">
        <f t="shared" si="1"/>
        <v>101.5</v>
      </c>
      <c r="E28" s="19">
        <v>82.86311</v>
      </c>
      <c r="F28" s="20">
        <v>203.2</v>
      </c>
      <c r="G28" s="21">
        <v>83</v>
      </c>
      <c r="H28" s="19">
        <f t="shared" si="2"/>
        <v>5.00603</v>
      </c>
      <c r="I28" s="20">
        <f t="shared" si="3"/>
        <v>11.459040000000002</v>
      </c>
      <c r="J28" s="21">
        <f t="shared" si="11"/>
        <v>18.5</v>
      </c>
      <c r="K28" s="19"/>
      <c r="L28" s="20"/>
      <c r="M28" s="21"/>
      <c r="N28" s="19">
        <v>1.04322</v>
      </c>
      <c r="O28" s="20"/>
      <c r="P28" s="21">
        <v>1</v>
      </c>
      <c r="Q28" s="19"/>
      <c r="R28" s="20"/>
      <c r="S28" s="21"/>
      <c r="T28" s="19"/>
      <c r="U28" s="20"/>
      <c r="V28" s="21">
        <v>4.3</v>
      </c>
      <c r="W28" s="19"/>
      <c r="X28" s="20"/>
      <c r="Y28" s="21"/>
      <c r="Z28" s="19"/>
      <c r="AA28" s="20">
        <v>1</v>
      </c>
      <c r="AB28" s="21">
        <v>2.7</v>
      </c>
      <c r="AC28" s="19">
        <v>0.47667</v>
      </c>
      <c r="AD28" s="20">
        <v>0.47667</v>
      </c>
      <c r="AE28" s="21">
        <v>0.5</v>
      </c>
      <c r="AF28" s="19"/>
      <c r="AG28" s="20"/>
      <c r="AH28" s="21"/>
      <c r="AI28" s="19">
        <v>1.68237</v>
      </c>
      <c r="AJ28" s="20">
        <v>1.68237</v>
      </c>
      <c r="AK28" s="21">
        <v>1.7</v>
      </c>
      <c r="AL28" s="19"/>
      <c r="AM28" s="20"/>
      <c r="AN28" s="21"/>
      <c r="AO28" s="19"/>
      <c r="AP28" s="20"/>
      <c r="AQ28" s="21"/>
      <c r="AR28" s="19"/>
      <c r="AS28" s="20"/>
      <c r="AT28" s="21"/>
      <c r="AU28" s="19">
        <v>1.80377</v>
      </c>
      <c r="AV28" s="20">
        <v>8.3</v>
      </c>
      <c r="AW28" s="21">
        <v>8.3</v>
      </c>
    </row>
    <row r="29" spans="1:49" ht="38.25">
      <c r="A29" s="5" t="s">
        <v>23</v>
      </c>
      <c r="B29" s="19">
        <f t="shared" si="0"/>
        <v>0</v>
      </c>
      <c r="C29" s="20">
        <f t="shared" si="10"/>
        <v>0</v>
      </c>
      <c r="D29" s="21">
        <f t="shared" si="1"/>
        <v>0</v>
      </c>
      <c r="E29" s="19"/>
      <c r="F29" s="20"/>
      <c r="G29" s="21"/>
      <c r="H29" s="19">
        <f t="shared" si="2"/>
        <v>0</v>
      </c>
      <c r="I29" s="20">
        <f t="shared" si="3"/>
        <v>0</v>
      </c>
      <c r="J29" s="21">
        <f t="shared" si="11"/>
        <v>0</v>
      </c>
      <c r="K29" s="19"/>
      <c r="L29" s="20"/>
      <c r="M29" s="21"/>
      <c r="N29" s="19"/>
      <c r="O29" s="20"/>
      <c r="P29" s="21"/>
      <c r="Q29" s="19"/>
      <c r="R29" s="20"/>
      <c r="S29" s="21"/>
      <c r="T29" s="19"/>
      <c r="U29" s="20"/>
      <c r="V29" s="21"/>
      <c r="W29" s="19"/>
      <c r="X29" s="20"/>
      <c r="Y29" s="21"/>
      <c r="Z29" s="19"/>
      <c r="AA29" s="20"/>
      <c r="AB29" s="21"/>
      <c r="AC29" s="19"/>
      <c r="AD29" s="20"/>
      <c r="AE29" s="21"/>
      <c r="AF29" s="19"/>
      <c r="AG29" s="20"/>
      <c r="AH29" s="21"/>
      <c r="AI29" s="19"/>
      <c r="AJ29" s="20"/>
      <c r="AK29" s="21"/>
      <c r="AL29" s="19"/>
      <c r="AM29" s="20"/>
      <c r="AN29" s="21"/>
      <c r="AO29" s="19"/>
      <c r="AP29" s="20"/>
      <c r="AQ29" s="21"/>
      <c r="AR29" s="19"/>
      <c r="AS29" s="20"/>
      <c r="AT29" s="21"/>
      <c r="AU29" s="19"/>
      <c r="AV29" s="20"/>
      <c r="AW29" s="21"/>
    </row>
    <row r="30" spans="1:49" ht="38.25">
      <c r="A30" s="1" t="s">
        <v>24</v>
      </c>
      <c r="B30" s="19">
        <f t="shared" si="0"/>
        <v>0</v>
      </c>
      <c r="C30" s="20">
        <f t="shared" si="10"/>
        <v>0</v>
      </c>
      <c r="D30" s="21">
        <f t="shared" si="1"/>
        <v>0</v>
      </c>
      <c r="E30" s="19"/>
      <c r="F30" s="20"/>
      <c r="G30" s="21"/>
      <c r="H30" s="19">
        <f t="shared" si="2"/>
        <v>0</v>
      </c>
      <c r="I30" s="20">
        <f t="shared" si="3"/>
        <v>0</v>
      </c>
      <c r="J30" s="21">
        <f t="shared" si="11"/>
        <v>0</v>
      </c>
      <c r="K30" s="19"/>
      <c r="L30" s="20"/>
      <c r="M30" s="21"/>
      <c r="N30" s="19"/>
      <c r="O30" s="20"/>
      <c r="P30" s="21"/>
      <c r="Q30" s="19"/>
      <c r="R30" s="20"/>
      <c r="S30" s="21"/>
      <c r="T30" s="19"/>
      <c r="U30" s="20"/>
      <c r="V30" s="21"/>
      <c r="W30" s="19"/>
      <c r="X30" s="20"/>
      <c r="Y30" s="21"/>
      <c r="Z30" s="19"/>
      <c r="AA30" s="20"/>
      <c r="AB30" s="21"/>
      <c r="AC30" s="19"/>
      <c r="AD30" s="20"/>
      <c r="AE30" s="21"/>
      <c r="AF30" s="19"/>
      <c r="AG30" s="20"/>
      <c r="AH30" s="21"/>
      <c r="AI30" s="19"/>
      <c r="AJ30" s="20"/>
      <c r="AK30" s="21"/>
      <c r="AL30" s="19"/>
      <c r="AM30" s="20"/>
      <c r="AN30" s="21"/>
      <c r="AO30" s="19"/>
      <c r="AP30" s="20"/>
      <c r="AQ30" s="21"/>
      <c r="AR30" s="19"/>
      <c r="AS30" s="20"/>
      <c r="AT30" s="21"/>
      <c r="AU30" s="19"/>
      <c r="AV30" s="20"/>
      <c r="AW30" s="21"/>
    </row>
    <row r="31" spans="1:49" ht="38.25" hidden="1">
      <c r="A31" s="1" t="s">
        <v>25</v>
      </c>
      <c r="B31" s="19">
        <f t="shared" si="0"/>
        <v>0</v>
      </c>
      <c r="C31" s="20">
        <f t="shared" si="10"/>
        <v>0</v>
      </c>
      <c r="D31" s="21">
        <f t="shared" si="1"/>
        <v>0</v>
      </c>
      <c r="E31" s="19"/>
      <c r="F31" s="20"/>
      <c r="G31" s="21"/>
      <c r="H31" s="19">
        <f t="shared" si="2"/>
        <v>0</v>
      </c>
      <c r="I31" s="20">
        <f t="shared" si="3"/>
        <v>0</v>
      </c>
      <c r="J31" s="21">
        <f t="shared" si="11"/>
        <v>0</v>
      </c>
      <c r="K31" s="19"/>
      <c r="L31" s="20"/>
      <c r="M31" s="21"/>
      <c r="N31" s="19"/>
      <c r="O31" s="20"/>
      <c r="P31" s="21"/>
      <c r="Q31" s="19"/>
      <c r="R31" s="20"/>
      <c r="S31" s="21"/>
      <c r="T31" s="19"/>
      <c r="U31" s="20"/>
      <c r="V31" s="21"/>
      <c r="W31" s="19"/>
      <c r="X31" s="20"/>
      <c r="Y31" s="21"/>
      <c r="Z31" s="19"/>
      <c r="AA31" s="20"/>
      <c r="AB31" s="21"/>
      <c r="AC31" s="19"/>
      <c r="AD31" s="20"/>
      <c r="AE31" s="21"/>
      <c r="AF31" s="19"/>
      <c r="AG31" s="20"/>
      <c r="AH31" s="21"/>
      <c r="AI31" s="19"/>
      <c r="AJ31" s="20"/>
      <c r="AK31" s="21"/>
      <c r="AL31" s="19"/>
      <c r="AM31" s="20"/>
      <c r="AN31" s="21"/>
      <c r="AO31" s="19"/>
      <c r="AP31" s="20"/>
      <c r="AQ31" s="21"/>
      <c r="AR31" s="19"/>
      <c r="AS31" s="20"/>
      <c r="AT31" s="21"/>
      <c r="AU31" s="19"/>
      <c r="AV31" s="20"/>
      <c r="AW31" s="21"/>
    </row>
    <row r="32" spans="1:49" ht="51.75" customHeight="1">
      <c r="A32" s="5" t="s">
        <v>26</v>
      </c>
      <c r="B32" s="19">
        <f t="shared" si="0"/>
        <v>0</v>
      </c>
      <c r="C32" s="20">
        <f t="shared" si="10"/>
        <v>70.5</v>
      </c>
      <c r="D32" s="21">
        <f t="shared" si="1"/>
        <v>10</v>
      </c>
      <c r="E32" s="19"/>
      <c r="F32" s="20"/>
      <c r="G32" s="21"/>
      <c r="H32" s="19">
        <f t="shared" si="2"/>
        <v>0</v>
      </c>
      <c r="I32" s="20">
        <f t="shared" si="3"/>
        <v>70.5</v>
      </c>
      <c r="J32" s="21">
        <f t="shared" si="11"/>
        <v>10</v>
      </c>
      <c r="K32" s="19"/>
      <c r="L32" s="20"/>
      <c r="M32" s="21"/>
      <c r="N32" s="19"/>
      <c r="O32" s="20"/>
      <c r="P32" s="21"/>
      <c r="Q32" s="19"/>
      <c r="R32" s="20"/>
      <c r="S32" s="21"/>
      <c r="T32" s="19"/>
      <c r="U32" s="20"/>
      <c r="V32" s="21"/>
      <c r="W32" s="19"/>
      <c r="X32" s="20"/>
      <c r="Y32" s="21"/>
      <c r="Z32" s="19"/>
      <c r="AA32" s="20"/>
      <c r="AB32" s="21"/>
      <c r="AC32" s="19"/>
      <c r="AD32" s="20"/>
      <c r="AE32" s="21"/>
      <c r="AF32" s="19"/>
      <c r="AG32" s="20"/>
      <c r="AH32" s="21"/>
      <c r="AI32" s="19"/>
      <c r="AJ32" s="20"/>
      <c r="AK32" s="21"/>
      <c r="AL32" s="19"/>
      <c r="AM32" s="20"/>
      <c r="AN32" s="21"/>
      <c r="AO32" s="19"/>
      <c r="AP32" s="20"/>
      <c r="AQ32" s="21"/>
      <c r="AR32" s="19"/>
      <c r="AS32" s="20"/>
      <c r="AT32" s="21"/>
      <c r="AU32" s="19"/>
      <c r="AV32" s="20">
        <v>70.5</v>
      </c>
      <c r="AW32" s="21">
        <v>10</v>
      </c>
    </row>
    <row r="33" spans="1:49" ht="25.5">
      <c r="A33" s="2" t="s">
        <v>27</v>
      </c>
      <c r="B33" s="19">
        <f t="shared" si="0"/>
        <v>20.90132</v>
      </c>
      <c r="C33" s="20">
        <f t="shared" si="10"/>
        <v>121</v>
      </c>
      <c r="D33" s="21">
        <f t="shared" si="1"/>
        <v>10</v>
      </c>
      <c r="E33" s="19">
        <v>20.90132</v>
      </c>
      <c r="F33" s="20">
        <v>121</v>
      </c>
      <c r="G33" s="21">
        <v>10</v>
      </c>
      <c r="H33" s="19">
        <f t="shared" si="2"/>
        <v>0</v>
      </c>
      <c r="I33" s="20">
        <f t="shared" si="3"/>
        <v>0</v>
      </c>
      <c r="J33" s="21">
        <f t="shared" si="11"/>
        <v>0</v>
      </c>
      <c r="K33" s="19"/>
      <c r="L33" s="20"/>
      <c r="M33" s="21"/>
      <c r="N33" s="19"/>
      <c r="O33" s="20"/>
      <c r="P33" s="21"/>
      <c r="Q33" s="19"/>
      <c r="R33" s="20"/>
      <c r="S33" s="21"/>
      <c r="T33" s="19"/>
      <c r="U33" s="20"/>
      <c r="V33" s="21"/>
      <c r="W33" s="19"/>
      <c r="X33" s="20"/>
      <c r="Y33" s="21"/>
      <c r="Z33" s="19"/>
      <c r="AA33" s="20"/>
      <c r="AB33" s="21"/>
      <c r="AC33" s="19"/>
      <c r="AD33" s="20"/>
      <c r="AE33" s="21"/>
      <c r="AF33" s="19"/>
      <c r="AG33" s="20"/>
      <c r="AH33" s="21"/>
      <c r="AI33" s="19"/>
      <c r="AJ33" s="20"/>
      <c r="AK33" s="21"/>
      <c r="AL33" s="19"/>
      <c r="AM33" s="20"/>
      <c r="AN33" s="21"/>
      <c r="AO33" s="19"/>
      <c r="AP33" s="20"/>
      <c r="AQ33" s="21"/>
      <c r="AR33" s="19"/>
      <c r="AS33" s="20"/>
      <c r="AT33" s="21"/>
      <c r="AU33" s="19"/>
      <c r="AV33" s="20"/>
      <c r="AW33" s="21"/>
    </row>
    <row r="34" spans="1:49" ht="25.5">
      <c r="A34" s="1" t="s">
        <v>28</v>
      </c>
      <c r="B34" s="19">
        <f t="shared" si="0"/>
        <v>29.34794</v>
      </c>
      <c r="C34" s="20">
        <f t="shared" si="10"/>
        <v>296.3</v>
      </c>
      <c r="D34" s="21">
        <f t="shared" si="1"/>
        <v>29</v>
      </c>
      <c r="E34" s="19">
        <v>29.34794</v>
      </c>
      <c r="F34" s="24">
        <v>180.2</v>
      </c>
      <c r="G34" s="21">
        <v>10</v>
      </c>
      <c r="H34" s="19">
        <f t="shared" si="2"/>
        <v>0</v>
      </c>
      <c r="I34" s="20">
        <f t="shared" si="3"/>
        <v>116.10000000000001</v>
      </c>
      <c r="J34" s="21">
        <f t="shared" si="11"/>
        <v>19</v>
      </c>
      <c r="K34" s="19"/>
      <c r="L34" s="20">
        <v>7.6</v>
      </c>
      <c r="M34" s="21">
        <v>2</v>
      </c>
      <c r="N34" s="19"/>
      <c r="O34" s="20">
        <v>35.2</v>
      </c>
      <c r="P34" s="21">
        <v>6</v>
      </c>
      <c r="Q34" s="19"/>
      <c r="R34" s="20">
        <v>12.1</v>
      </c>
      <c r="S34" s="21">
        <v>3</v>
      </c>
      <c r="T34" s="19"/>
      <c r="U34" s="20">
        <v>11.7</v>
      </c>
      <c r="V34" s="21">
        <v>3</v>
      </c>
      <c r="W34" s="19"/>
      <c r="X34" s="20">
        <v>32.2</v>
      </c>
      <c r="Y34" s="21"/>
      <c r="Z34" s="19"/>
      <c r="AA34" s="20"/>
      <c r="AB34" s="21"/>
      <c r="AC34" s="19"/>
      <c r="AD34" s="20">
        <v>1.2</v>
      </c>
      <c r="AE34" s="21"/>
      <c r="AF34" s="19"/>
      <c r="AG34" s="20"/>
      <c r="AH34" s="21"/>
      <c r="AI34" s="19"/>
      <c r="AJ34" s="20">
        <v>5</v>
      </c>
      <c r="AK34" s="21"/>
      <c r="AL34" s="19"/>
      <c r="AM34" s="20"/>
      <c r="AN34" s="21"/>
      <c r="AO34" s="19"/>
      <c r="AP34" s="20">
        <v>11.1</v>
      </c>
      <c r="AQ34" s="21">
        <v>5</v>
      </c>
      <c r="AR34" s="19"/>
      <c r="AS34" s="20"/>
      <c r="AT34" s="21"/>
      <c r="AU34" s="19"/>
      <c r="AV34" s="20"/>
      <c r="AW34" s="21"/>
    </row>
    <row r="35" spans="1:49" ht="25.5">
      <c r="A35" s="1" t="s">
        <v>29</v>
      </c>
      <c r="B35" s="19">
        <f t="shared" si="0"/>
        <v>306.4634</v>
      </c>
      <c r="C35" s="20">
        <f t="shared" si="10"/>
        <v>110.19999999999999</v>
      </c>
      <c r="D35" s="21">
        <f t="shared" si="1"/>
        <v>120.8</v>
      </c>
      <c r="E35" s="19">
        <v>196.78616</v>
      </c>
      <c r="F35" s="20">
        <v>26.4</v>
      </c>
      <c r="G35" s="21">
        <v>60</v>
      </c>
      <c r="H35" s="19">
        <f t="shared" si="2"/>
        <v>109.67724000000001</v>
      </c>
      <c r="I35" s="20">
        <f t="shared" si="3"/>
        <v>83.8</v>
      </c>
      <c r="J35" s="21">
        <f>M35+P35+S35+V35+Y35+AB35+AE35+AH35+AK35+AN35+AQ35+AT35+AW35</f>
        <v>60.8</v>
      </c>
      <c r="K35" s="19">
        <v>0.1</v>
      </c>
      <c r="L35" s="20"/>
      <c r="M35" s="21"/>
      <c r="N35" s="19">
        <v>1.6481</v>
      </c>
      <c r="O35" s="20">
        <v>37</v>
      </c>
      <c r="P35" s="21"/>
      <c r="Q35" s="19">
        <v>10.74416</v>
      </c>
      <c r="R35" s="20">
        <v>0.5</v>
      </c>
      <c r="S35" s="21"/>
      <c r="T35" s="19">
        <v>3.08138</v>
      </c>
      <c r="U35" s="20">
        <v>1.2</v>
      </c>
      <c r="V35" s="21">
        <v>23.3</v>
      </c>
      <c r="W35" s="19"/>
      <c r="X35" s="20">
        <v>0.3</v>
      </c>
      <c r="Y35" s="21">
        <v>5</v>
      </c>
      <c r="Z35" s="19">
        <v>20.08221</v>
      </c>
      <c r="AA35" s="20">
        <v>1.4</v>
      </c>
      <c r="AB35" s="21"/>
      <c r="AC35" s="19">
        <v>4.42763</v>
      </c>
      <c r="AD35" s="20">
        <v>2.4</v>
      </c>
      <c r="AE35" s="21">
        <v>2.5</v>
      </c>
      <c r="AF35" s="19"/>
      <c r="AG35" s="20"/>
      <c r="AH35" s="21"/>
      <c r="AI35" s="19">
        <v>1.40894</v>
      </c>
      <c r="AJ35" s="20"/>
      <c r="AK35" s="21"/>
      <c r="AL35" s="19">
        <v>2.65916</v>
      </c>
      <c r="AM35" s="20">
        <v>2</v>
      </c>
      <c r="AN35" s="21"/>
      <c r="AO35" s="19"/>
      <c r="AP35" s="20">
        <v>1.8</v>
      </c>
      <c r="AQ35" s="21"/>
      <c r="AR35" s="19"/>
      <c r="AS35" s="20"/>
      <c r="AT35" s="21"/>
      <c r="AU35" s="19">
        <v>65.52566</v>
      </c>
      <c r="AV35" s="23">
        <v>37.2</v>
      </c>
      <c r="AW35" s="21">
        <v>30</v>
      </c>
    </row>
    <row r="36" spans="1:49" ht="15.75" hidden="1">
      <c r="A36" s="1" t="s">
        <v>30</v>
      </c>
      <c r="B36" s="19">
        <f t="shared" si="0"/>
        <v>0</v>
      </c>
      <c r="C36" s="20">
        <f t="shared" si="10"/>
        <v>0</v>
      </c>
      <c r="D36" s="21">
        <f t="shared" si="1"/>
        <v>0</v>
      </c>
      <c r="E36" s="19"/>
      <c r="F36" s="20"/>
      <c r="G36" s="21"/>
      <c r="H36" s="19">
        <f t="shared" si="2"/>
        <v>0</v>
      </c>
      <c r="I36" s="20">
        <f t="shared" si="3"/>
        <v>0</v>
      </c>
      <c r="J36" s="21">
        <f t="shared" si="11"/>
        <v>0</v>
      </c>
      <c r="K36" s="19"/>
      <c r="L36" s="20"/>
      <c r="M36" s="21"/>
      <c r="N36" s="19"/>
      <c r="O36" s="20"/>
      <c r="P36" s="21"/>
      <c r="Q36" s="19"/>
      <c r="R36" s="20"/>
      <c r="S36" s="21"/>
      <c r="T36" s="19"/>
      <c r="U36" s="20"/>
      <c r="V36" s="21"/>
      <c r="W36" s="19"/>
      <c r="X36" s="20"/>
      <c r="Y36" s="21"/>
      <c r="Z36" s="19"/>
      <c r="AA36" s="20"/>
      <c r="AB36" s="21"/>
      <c r="AC36" s="19"/>
      <c r="AD36" s="20"/>
      <c r="AE36" s="21"/>
      <c r="AF36" s="19"/>
      <c r="AG36" s="20"/>
      <c r="AH36" s="21"/>
      <c r="AI36" s="19"/>
      <c r="AJ36" s="20"/>
      <c r="AK36" s="21"/>
      <c r="AL36" s="19"/>
      <c r="AM36" s="20"/>
      <c r="AN36" s="21"/>
      <c r="AO36" s="19"/>
      <c r="AP36" s="20"/>
      <c r="AQ36" s="21"/>
      <c r="AR36" s="19"/>
      <c r="AS36" s="20"/>
      <c r="AT36" s="21"/>
      <c r="AU36" s="19"/>
      <c r="AV36" s="20"/>
      <c r="AW36" s="21"/>
    </row>
    <row r="37" spans="1:49" ht="15.75">
      <c r="A37" s="1" t="s">
        <v>31</v>
      </c>
      <c r="B37" s="19">
        <f t="shared" si="0"/>
        <v>342.88686</v>
      </c>
      <c r="C37" s="20">
        <f t="shared" si="10"/>
        <v>200</v>
      </c>
      <c r="D37" s="21">
        <f t="shared" si="1"/>
        <v>100</v>
      </c>
      <c r="E37" s="19">
        <v>342.88686</v>
      </c>
      <c r="F37" s="20">
        <v>200</v>
      </c>
      <c r="G37" s="21">
        <v>100</v>
      </c>
      <c r="H37" s="19">
        <f t="shared" si="2"/>
        <v>0</v>
      </c>
      <c r="I37" s="20">
        <f t="shared" si="3"/>
        <v>0</v>
      </c>
      <c r="J37" s="21">
        <f t="shared" si="11"/>
        <v>0</v>
      </c>
      <c r="K37" s="19"/>
      <c r="L37" s="20"/>
      <c r="M37" s="21"/>
      <c r="N37" s="19"/>
      <c r="O37" s="20"/>
      <c r="P37" s="21"/>
      <c r="Q37" s="19"/>
      <c r="R37" s="20"/>
      <c r="S37" s="21"/>
      <c r="T37" s="19"/>
      <c r="U37" s="20"/>
      <c r="V37" s="21"/>
      <c r="W37" s="19"/>
      <c r="X37" s="20"/>
      <c r="Y37" s="21"/>
      <c r="Z37" s="19"/>
      <c r="AA37" s="20"/>
      <c r="AB37" s="21"/>
      <c r="AC37" s="19"/>
      <c r="AD37" s="20"/>
      <c r="AE37" s="21"/>
      <c r="AF37" s="19"/>
      <c r="AG37" s="20"/>
      <c r="AH37" s="21"/>
      <c r="AI37" s="19"/>
      <c r="AJ37" s="20"/>
      <c r="AK37" s="21"/>
      <c r="AL37" s="19"/>
      <c r="AM37" s="20"/>
      <c r="AN37" s="21"/>
      <c r="AO37" s="19"/>
      <c r="AP37" s="20"/>
      <c r="AQ37" s="21"/>
      <c r="AR37" s="19"/>
      <c r="AS37" s="20"/>
      <c r="AT37" s="21"/>
      <c r="AU37" s="19"/>
      <c r="AV37" s="20"/>
      <c r="AW37" s="21"/>
    </row>
    <row r="38" spans="1:49" ht="25.5" customHeight="1">
      <c r="A38" s="1" t="s">
        <v>32</v>
      </c>
      <c r="B38" s="19">
        <f t="shared" si="0"/>
        <v>33.7689</v>
      </c>
      <c r="C38" s="20">
        <f t="shared" si="10"/>
        <v>388</v>
      </c>
      <c r="D38" s="21">
        <f t="shared" si="1"/>
        <v>-109.1</v>
      </c>
      <c r="E38" s="19">
        <v>16.94209</v>
      </c>
      <c r="F38" s="20">
        <v>312.1</v>
      </c>
      <c r="G38" s="21">
        <v>30</v>
      </c>
      <c r="H38" s="19">
        <f t="shared" si="2"/>
        <v>16.82681</v>
      </c>
      <c r="I38" s="20">
        <f t="shared" si="3"/>
        <v>75.9</v>
      </c>
      <c r="J38" s="21">
        <f t="shared" si="11"/>
        <v>-139.1</v>
      </c>
      <c r="K38" s="19"/>
      <c r="L38" s="20"/>
      <c r="M38" s="21"/>
      <c r="N38" s="19">
        <v>12.34316</v>
      </c>
      <c r="O38" s="20">
        <v>-37.2</v>
      </c>
      <c r="P38" s="21"/>
      <c r="Q38" s="19"/>
      <c r="R38" s="20">
        <v>28.4</v>
      </c>
      <c r="S38" s="21">
        <v>-28.4</v>
      </c>
      <c r="T38" s="19"/>
      <c r="U38" s="20"/>
      <c r="V38" s="21"/>
      <c r="W38" s="19">
        <v>4.48365</v>
      </c>
      <c r="X38" s="20"/>
      <c r="Y38" s="21"/>
      <c r="Z38" s="19"/>
      <c r="AA38" s="20"/>
      <c r="AB38" s="21"/>
      <c r="AC38" s="19"/>
      <c r="AD38" s="20">
        <v>109.2</v>
      </c>
      <c r="AE38" s="21">
        <v>-109.2</v>
      </c>
      <c r="AF38" s="19">
        <v>0</v>
      </c>
      <c r="AG38" s="20"/>
      <c r="AH38" s="21"/>
      <c r="AI38" s="19"/>
      <c r="AJ38" s="20"/>
      <c r="AK38" s="21"/>
      <c r="AL38" s="19"/>
      <c r="AM38" s="20"/>
      <c r="AN38" s="21"/>
      <c r="AO38" s="19"/>
      <c r="AP38" s="20"/>
      <c r="AQ38" s="21"/>
      <c r="AR38" s="19"/>
      <c r="AS38" s="20">
        <v>1.5</v>
      </c>
      <c r="AT38" s="21">
        <v>-1.5</v>
      </c>
      <c r="AU38" s="19"/>
      <c r="AV38" s="20">
        <v>-26</v>
      </c>
      <c r="AW38" s="21"/>
    </row>
    <row r="39" spans="1:49" ht="51" hidden="1">
      <c r="A39" s="1" t="s">
        <v>33</v>
      </c>
      <c r="B39" s="4">
        <f t="shared" si="0"/>
        <v>0</v>
      </c>
      <c r="C39" s="3">
        <f>F39+I39</f>
        <v>0</v>
      </c>
      <c r="D39" s="10">
        <f>G39+J39</f>
        <v>0</v>
      </c>
      <c r="E39" s="19"/>
      <c r="F39" s="3"/>
      <c r="G39" s="10"/>
      <c r="H39" s="4">
        <f t="shared" si="2"/>
        <v>0</v>
      </c>
      <c r="I39" s="3">
        <f>L39+O39+R39+U39+X39+AA39+AD39+AG39+AJ39+AM39+AP39+AS39+AV39</f>
        <v>0</v>
      </c>
      <c r="J39" s="10">
        <f t="shared" si="11"/>
        <v>0</v>
      </c>
      <c r="K39" s="4"/>
      <c r="L39" s="3"/>
      <c r="M39" s="10"/>
      <c r="N39" s="19"/>
      <c r="O39" s="3"/>
      <c r="P39" s="10"/>
      <c r="Q39" s="4"/>
      <c r="R39" s="3"/>
      <c r="S39" s="10"/>
      <c r="T39" s="11"/>
      <c r="U39" s="12"/>
      <c r="V39" s="13"/>
      <c r="W39" s="11"/>
      <c r="X39" s="12"/>
      <c r="Y39" s="13"/>
      <c r="Z39" s="11"/>
      <c r="AA39" s="12"/>
      <c r="AB39" s="13"/>
      <c r="AC39" s="11"/>
      <c r="AD39" s="12"/>
      <c r="AE39" s="13"/>
      <c r="AF39" s="11"/>
      <c r="AG39" s="12"/>
      <c r="AH39" s="13"/>
      <c r="AI39" s="11"/>
      <c r="AJ39" s="12"/>
      <c r="AK39" s="13"/>
      <c r="AL39" s="11"/>
      <c r="AM39" s="12"/>
      <c r="AN39" s="13"/>
      <c r="AO39" s="11"/>
      <c r="AP39" s="12"/>
      <c r="AQ39" s="13"/>
      <c r="AR39" s="11"/>
      <c r="AS39" s="12"/>
      <c r="AT39" s="13"/>
      <c r="AU39" s="11"/>
      <c r="AV39" s="12"/>
      <c r="AW39" s="13"/>
    </row>
    <row r="40" spans="1:49" ht="25.5" hidden="1">
      <c r="A40" s="1" t="s">
        <v>34</v>
      </c>
      <c r="B40" s="4">
        <f t="shared" si="0"/>
        <v>0</v>
      </c>
      <c r="C40" s="3">
        <f>F40+I40</f>
        <v>0</v>
      </c>
      <c r="D40" s="10">
        <f>G40+J40</f>
        <v>0</v>
      </c>
      <c r="E40" s="19"/>
      <c r="F40" s="3"/>
      <c r="G40" s="10"/>
      <c r="H40" s="4">
        <f t="shared" si="2"/>
        <v>0</v>
      </c>
      <c r="I40" s="3">
        <f>L40+O40+R40+U40+X40+AA40+AD40+AG40+AJ40+AM40+AP40+AS40+AV40</f>
        <v>0</v>
      </c>
      <c r="J40" s="10">
        <f t="shared" si="11"/>
        <v>0</v>
      </c>
      <c r="K40" s="4"/>
      <c r="L40" s="3"/>
      <c r="M40" s="10"/>
      <c r="N40" s="4"/>
      <c r="O40" s="3"/>
      <c r="P40" s="10"/>
      <c r="Q40" s="4"/>
      <c r="R40" s="3"/>
      <c r="S40" s="10"/>
      <c r="T40" s="11"/>
      <c r="U40" s="12"/>
      <c r="V40" s="13"/>
      <c r="W40" s="11"/>
      <c r="X40" s="12"/>
      <c r="Y40" s="13"/>
      <c r="Z40" s="11"/>
      <c r="AA40" s="12"/>
      <c r="AB40" s="13"/>
      <c r="AC40" s="11"/>
      <c r="AD40" s="12"/>
      <c r="AE40" s="13"/>
      <c r="AF40" s="11"/>
      <c r="AG40" s="12"/>
      <c r="AH40" s="13"/>
      <c r="AI40" s="11"/>
      <c r="AJ40" s="12"/>
      <c r="AK40" s="13"/>
      <c r="AL40" s="11"/>
      <c r="AM40" s="12"/>
      <c r="AN40" s="13"/>
      <c r="AO40" s="11"/>
      <c r="AP40" s="12"/>
      <c r="AQ40" s="13"/>
      <c r="AR40" s="11"/>
      <c r="AS40" s="12"/>
      <c r="AT40" s="13"/>
      <c r="AU40" s="11"/>
      <c r="AV40" s="12"/>
      <c r="AW40" s="13"/>
    </row>
    <row r="41" ht="15">
      <c r="Z41" s="11"/>
    </row>
    <row r="42" ht="15.75">
      <c r="A42" s="15"/>
    </row>
  </sheetData>
  <sheetProtection/>
  <mergeCells count="19">
    <mergeCell ref="N4:P4"/>
    <mergeCell ref="K1:M1"/>
    <mergeCell ref="A4:A5"/>
    <mergeCell ref="B4:D4"/>
    <mergeCell ref="E4:G4"/>
    <mergeCell ref="H4:J4"/>
    <mergeCell ref="K4:M4"/>
    <mergeCell ref="A2:B2"/>
    <mergeCell ref="Q4:S4"/>
    <mergeCell ref="T4:V4"/>
    <mergeCell ref="W4:Y4"/>
    <mergeCell ref="Z4:AB4"/>
    <mergeCell ref="AO4:AQ4"/>
    <mergeCell ref="AR4:AT4"/>
    <mergeCell ref="AU4:AW4"/>
    <mergeCell ref="AC4:AE4"/>
    <mergeCell ref="AF4:AH4"/>
    <mergeCell ref="AI4:AK4"/>
    <mergeCell ref="AL4:AN4"/>
  </mergeCells>
  <printOptions/>
  <pageMargins left="0.22" right="0.15748031496062992" top="0.18" bottom="0.15748031496062992" header="0.15748031496062992" footer="0.15748031496062992"/>
  <pageSetup fitToWidth="0" horizontalDpi="600" verticalDpi="600" orientation="landscape" paperSize="9" scale="51" r:id="rId1"/>
  <colBreaks count="3" manualBreakCount="3">
    <brk id="16" max="39" man="1"/>
    <brk id="28" max="39" man="1"/>
    <brk id="40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Подольская</dc:creator>
  <cp:keywords/>
  <dc:description/>
  <cp:lastModifiedBy>Алексей Давыдов</cp:lastModifiedBy>
  <cp:lastPrinted>2012-05-04T04:56:36Z</cp:lastPrinted>
  <dcterms:created xsi:type="dcterms:W3CDTF">2011-01-12T07:06:18Z</dcterms:created>
  <dcterms:modified xsi:type="dcterms:W3CDTF">2012-05-04T04:57:38Z</dcterms:modified>
  <cp:category/>
  <cp:version/>
  <cp:contentType/>
  <cp:contentStatus/>
</cp:coreProperties>
</file>