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район" sheetId="1" r:id="rId1"/>
  </sheets>
  <definedNames>
    <definedName name="_xlnm.Print_Area" localSheetId="0">'район'!$A$1:$O$31</definedName>
  </definedNames>
  <calcPr fullCalcOnLoad="1"/>
</workbook>
</file>

<file path=xl/sharedStrings.xml><?xml version="1.0" encoding="utf-8"?>
<sst xmlns="http://schemas.openxmlformats.org/spreadsheetml/2006/main" count="66" uniqueCount="50">
  <si>
    <t>тыс.рублей</t>
  </si>
  <si>
    <t>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</si>
  <si>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</si>
  <si>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</si>
  <si>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</si>
  <si>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</si>
  <si>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</si>
  <si>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</si>
  <si>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</si>
  <si>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</si>
  <si>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</si>
  <si>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</si>
  <si>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</si>
  <si>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</si>
  <si>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</si>
  <si>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п.п.</t>
  </si>
  <si>
    <t>Фактически направлено :</t>
  </si>
  <si>
    <t>% направления собственных доходов на электроэнергию</t>
  </si>
  <si>
    <t>% направления собственных доходов на теплоэнергию</t>
  </si>
  <si>
    <t>Остаток собственных доходов на 1-е число месяца следующего за отчетным</t>
  </si>
  <si>
    <t>х</t>
  </si>
  <si>
    <t>Направление налоговых и неналоговых доходов на первоочередные расходы</t>
  </si>
  <si>
    <t>На содержание дорог, мостов и переправ</t>
  </si>
  <si>
    <t>Охрану окружающей среды</t>
  </si>
  <si>
    <t>На опубликование муниципальных правовых актов и доведение до жителей всей необходимой официальной информации</t>
  </si>
  <si>
    <t>% направления собственных доходов на оплату труда работникам бюджетной сферы</t>
  </si>
  <si>
    <t>Получено налоговых и неналоговых доходов всего</t>
  </si>
  <si>
    <t>- из них на оплату труда и начисления аппарата управления (по тем категориям работающих, которые вошли в норматив по ППО № 1416)</t>
  </si>
  <si>
    <t>- из них на оплату труда и начисления младшего обслуживающего персонала</t>
  </si>
  <si>
    <t xml:space="preserve">Фактически направлено собственных доходов на расчеты за электроэнергию </t>
  </si>
  <si>
    <t>Фактически направлено собственных доходов на расчеты за теплоэнергию (с учетом газовой составляющей и прочих видов топлива)</t>
  </si>
  <si>
    <t>ПРОВЕРКА</t>
  </si>
  <si>
    <t>Фактически направлено собственных доходов на аренду зданий, предназначенных для организации дошкольного образования</t>
  </si>
  <si>
    <t>На оплату труда работников бюджетных, автономных и казенных учрежденийсоц. сферы и органов мун. управления  (КЭСР 211 и 213)</t>
  </si>
  <si>
    <t>Ежемесячная денежная компенсация работающим и проживающим в сельской местности</t>
  </si>
  <si>
    <t>ПРОЧИЕ РАСХОДЫ</t>
  </si>
  <si>
    <t>Фактически направлено собственных доходов на обеспечение молоком школьников 1 классов</t>
  </si>
  <si>
    <t xml:space="preserve">из них поступление акцизов на нефтепродукты ( другие поступления налоговых и неналоговых доходов, формирующих районный дорожный фонд) </t>
  </si>
  <si>
    <t>Фактически направлено собственных доходов на предоставление дотаций поселениям района</t>
  </si>
  <si>
    <t xml:space="preserve"> </t>
  </si>
  <si>
    <t>Фактически направлено собственных доходов на погашение задолженности по бюджетному кредиту</t>
  </si>
  <si>
    <t>% направления собственных доходов на погашение задолженности по бюджетному кредиту</t>
  </si>
  <si>
    <r>
      <t>Вытегорский муниципальный район (</t>
    </r>
    <r>
      <rPr>
        <i/>
        <sz val="11"/>
        <rFont val="Times New Roman"/>
        <family val="1"/>
      </rPr>
      <t>без учета дотаций и бюджетных кредитов из областного бюджета)</t>
    </r>
  </si>
  <si>
    <t>исполнение по налоговым и неналоговым доходам на 01.04.2016</t>
  </si>
  <si>
    <t>по данным веб консолидации</t>
  </si>
  <si>
    <t>по данным района</t>
  </si>
  <si>
    <t>отклонение</t>
  </si>
  <si>
    <t>исполнение по акцизам на 01.04.2016</t>
  </si>
  <si>
    <t>Справочно* остаток собственных средств на 01.01.2015</t>
  </si>
  <si>
    <t>Начальник Финансового управления                                                         С.Е.Заика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</si>
</sst>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" fillId="0" borderId="15" xfId="0" applyNumberFormat="1" applyFont="1" applyFill="1" applyBorder="1" applyAlignment="1" applyProtection="1">
      <alignment vertical="center"/>
      <protection/>
    </xf>
    <xf numFmtId="165" fontId="4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66" fontId="3" fillId="0" borderId="15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166" fontId="3" fillId="0" borderId="15" xfId="55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10" fillId="34" borderId="15" xfId="0" applyFont="1" applyFill="1" applyBorder="1" applyAlignment="1" applyProtection="1">
      <alignment vertical="center" wrapText="1"/>
      <protection/>
    </xf>
    <xf numFmtId="165" fontId="3" fillId="34" borderId="15" xfId="0" applyNumberFormat="1" applyFont="1" applyFill="1" applyBorder="1" applyAlignment="1" applyProtection="1">
      <alignment vertical="center"/>
      <protection/>
    </xf>
    <xf numFmtId="165" fontId="3" fillId="34" borderId="15" xfId="55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165" fontId="3" fillId="0" borderId="15" xfId="55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vertical="center" wrapText="1"/>
      <protection locked="0"/>
    </xf>
    <xf numFmtId="0" fontId="3" fillId="35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9" fillId="0" borderId="18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tabSelected="1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8.875" defaultRowHeight="12.75"/>
  <cols>
    <col min="1" max="1" width="3.625" style="1" customWidth="1"/>
    <col min="2" max="2" width="35.375" style="2" customWidth="1"/>
    <col min="3" max="3" width="9.625" style="1" customWidth="1"/>
    <col min="4" max="4" width="11.25390625" style="1" customWidth="1"/>
    <col min="5" max="5" width="11.875" style="1" customWidth="1"/>
    <col min="6" max="6" width="10.75390625" style="1" customWidth="1"/>
    <col min="7" max="11" width="8.375" style="1" customWidth="1"/>
    <col min="12" max="12" width="9.875" style="1" customWidth="1"/>
    <col min="13" max="15" width="8.375" style="1" customWidth="1"/>
    <col min="16" max="16" width="8.875" style="1" customWidth="1"/>
    <col min="17" max="17" width="13.625" style="1" customWidth="1"/>
    <col min="18" max="18" width="19.625" style="1" customWidth="1"/>
    <col min="19" max="16384" width="8.875" style="1" customWidth="1"/>
  </cols>
  <sheetData>
    <row r="1" spans="2:11" ht="18" customHeight="1">
      <c r="B1" s="53" t="s">
        <v>21</v>
      </c>
      <c r="C1" s="53"/>
      <c r="D1" s="53"/>
      <c r="E1" s="53"/>
      <c r="F1" s="53"/>
      <c r="G1" s="53"/>
      <c r="H1" s="53"/>
      <c r="I1" s="53"/>
      <c r="J1" s="53"/>
      <c r="K1" s="53"/>
    </row>
    <row r="2" spans="1:15" ht="18.7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12.75">
      <c r="O3" s="3" t="s">
        <v>0</v>
      </c>
    </row>
    <row r="4" spans="1:15" ht="38.25">
      <c r="A4" s="4" t="s">
        <v>15</v>
      </c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5" ht="15" customHeight="1" thickBot="1">
      <c r="A5" s="9" t="s">
        <v>1</v>
      </c>
      <c r="B5" s="10">
        <v>1</v>
      </c>
      <c r="C5" s="11">
        <f aca="true" t="shared" si="0" ref="C5:O5">+B5+1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si="0"/>
        <v>9</v>
      </c>
      <c r="K5" s="12">
        <f t="shared" si="0"/>
        <v>10</v>
      </c>
      <c r="L5" s="12">
        <f t="shared" si="0"/>
        <v>11</v>
      </c>
      <c r="M5" s="12">
        <f t="shared" si="0"/>
        <v>12</v>
      </c>
      <c r="N5" s="12">
        <f t="shared" si="0"/>
        <v>13</v>
      </c>
      <c r="O5" s="13">
        <f t="shared" si="0"/>
        <v>14</v>
      </c>
    </row>
    <row r="6" spans="1:18" ht="51.75" thickBot="1">
      <c r="A6" s="14">
        <v>1</v>
      </c>
      <c r="B6" s="15" t="s">
        <v>26</v>
      </c>
      <c r="C6" s="24">
        <f>+D6+E6+F6+G6+H6+I6+J6+K6+L6+M6+N6+O6</f>
        <v>108678.4</v>
      </c>
      <c r="D6" s="24">
        <v>18842.3</v>
      </c>
      <c r="E6" s="24">
        <v>17190.5</v>
      </c>
      <c r="F6" s="24">
        <v>24474.1</v>
      </c>
      <c r="G6" s="24">
        <f>28789.1+66</f>
        <v>28855.1</v>
      </c>
      <c r="H6" s="24">
        <f>19355.4-39</f>
        <v>19316.4</v>
      </c>
      <c r="I6" s="24"/>
      <c r="J6" s="24"/>
      <c r="K6" s="24"/>
      <c r="L6" s="24"/>
      <c r="M6" s="24"/>
      <c r="N6" s="24"/>
      <c r="O6" s="24"/>
      <c r="R6" s="44" t="s">
        <v>43</v>
      </c>
    </row>
    <row r="7" spans="1:18" ht="64.5" thickBot="1">
      <c r="A7" s="14"/>
      <c r="B7" s="15" t="s">
        <v>37</v>
      </c>
      <c r="C7" s="24">
        <f>+D7+E7+F7+G7+H7+I7+J7+K7+L7+M7+N7+O7</f>
        <v>7721.9</v>
      </c>
      <c r="D7" s="24">
        <v>1256.7</v>
      </c>
      <c r="E7" s="24">
        <v>4</v>
      </c>
      <c r="F7" s="24">
        <v>2833</v>
      </c>
      <c r="G7" s="24">
        <v>1668.8</v>
      </c>
      <c r="H7" s="24">
        <v>1959.4</v>
      </c>
      <c r="I7" s="24"/>
      <c r="J7" s="24"/>
      <c r="K7" s="24"/>
      <c r="L7" s="24"/>
      <c r="M7" s="24"/>
      <c r="N7" s="24"/>
      <c r="O7" s="24"/>
      <c r="Q7" s="45" t="s">
        <v>44</v>
      </c>
      <c r="R7" s="46">
        <f>60506916.73/1000</f>
        <v>60506.91673</v>
      </c>
    </row>
    <row r="8" spans="1:18" ht="30" customHeight="1" thickBot="1">
      <c r="A8" s="14">
        <v>2</v>
      </c>
      <c r="B8" s="15" t="s">
        <v>16</v>
      </c>
      <c r="C8" s="24"/>
      <c r="D8" s="25">
        <v>17963.7</v>
      </c>
      <c r="E8" s="25">
        <f>E9+E13+E14+E15+E16+E17+E18+E19+E21+E25+E26</f>
        <v>25168.7</v>
      </c>
      <c r="F8" s="25">
        <f>F9+F13+F14+F15+F16+F17+F18+F19+F21+F25+F26</f>
        <v>16817.9</v>
      </c>
      <c r="G8" s="25">
        <f>G9+G13+G14+G15+G16+G17+G18+G19+G21+G25+G26</f>
        <v>25484.9</v>
      </c>
      <c r="H8" s="25">
        <f>H9+H13+H14+H15+H16+H17+H18+H19+H21+H25+H26</f>
        <v>19303</v>
      </c>
      <c r="I8" s="25"/>
      <c r="J8" s="25"/>
      <c r="K8" s="25"/>
      <c r="L8" s="25"/>
      <c r="M8" s="25"/>
      <c r="N8" s="25"/>
      <c r="O8" s="25"/>
      <c r="Q8" s="45" t="s">
        <v>45</v>
      </c>
      <c r="R8" s="47">
        <f>D6+E6+F6</f>
        <v>60506.9</v>
      </c>
    </row>
    <row r="9" spans="1:38" ht="51.75" thickBot="1">
      <c r="A9" s="14">
        <v>3</v>
      </c>
      <c r="B9" s="28" t="s">
        <v>33</v>
      </c>
      <c r="C9" s="24">
        <f>+D9+E9+F9+G9+H9+I9+J9+K9+L9+M9+N9+O9</f>
        <v>43391.7</v>
      </c>
      <c r="D9" s="24">
        <v>7589.1</v>
      </c>
      <c r="E9" s="24">
        <v>9665.2</v>
      </c>
      <c r="F9" s="24">
        <v>8367.7</v>
      </c>
      <c r="G9" s="24">
        <f>8890.4</f>
        <v>8890.4</v>
      </c>
      <c r="H9" s="24">
        <v>8879.3</v>
      </c>
      <c r="I9" s="24"/>
      <c r="J9" s="24"/>
      <c r="K9" s="24"/>
      <c r="L9" s="24"/>
      <c r="M9" s="24"/>
      <c r="N9" s="24"/>
      <c r="O9" s="24"/>
      <c r="P9" s="16"/>
      <c r="Q9" s="45" t="s">
        <v>46</v>
      </c>
      <c r="R9" s="48">
        <f>R7-R8</f>
        <v>0.016729999995732214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57" customHeight="1" thickBot="1">
      <c r="A10" s="14">
        <v>4</v>
      </c>
      <c r="B10" s="26" t="s">
        <v>27</v>
      </c>
      <c r="C10" s="24">
        <f>+D10+E10+F10+G10+H10+I10+J10+K10+L10+M10+N10+O10</f>
        <v>10996.2</v>
      </c>
      <c r="D10" s="24">
        <v>2086.4</v>
      </c>
      <c r="E10" s="24">
        <v>2222.8</v>
      </c>
      <c r="F10" s="24">
        <v>1901.1</v>
      </c>
      <c r="G10" s="24">
        <v>2243.9</v>
      </c>
      <c r="H10" s="24">
        <v>2542</v>
      </c>
      <c r="I10" s="24"/>
      <c r="J10" s="24"/>
      <c r="K10" s="24"/>
      <c r="L10" s="24"/>
      <c r="M10" s="24"/>
      <c r="N10" s="24"/>
      <c r="O10" s="2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54" customHeight="1" thickBot="1">
      <c r="A11" s="14">
        <v>5</v>
      </c>
      <c r="B11" s="26" t="s">
        <v>28</v>
      </c>
      <c r="C11" s="24">
        <f aca="true" t="shared" si="1" ref="C11:C19">+D11+E11+F11+G11+H11+I11+J11+K11+L11+M11+N11+O11</f>
        <v>2099.1</v>
      </c>
      <c r="D11" s="24">
        <v>729.8</v>
      </c>
      <c r="E11" s="24">
        <v>524.9</v>
      </c>
      <c r="F11" s="24">
        <v>244.9</v>
      </c>
      <c r="G11" s="24">
        <v>408.7</v>
      </c>
      <c r="H11" s="24">
        <v>190.8</v>
      </c>
      <c r="I11" s="24"/>
      <c r="J11" s="24"/>
      <c r="K11" s="24"/>
      <c r="L11" s="24"/>
      <c r="M11" s="24"/>
      <c r="N11" s="24"/>
      <c r="O11" s="24"/>
      <c r="P11" s="16"/>
      <c r="R11" s="44" t="s">
        <v>47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39" thickBot="1">
      <c r="A12" s="14">
        <v>6</v>
      </c>
      <c r="B12" s="26" t="s">
        <v>25</v>
      </c>
      <c r="C12" s="29">
        <f>C9/(C6-C7)</f>
        <v>0.42980590650428646</v>
      </c>
      <c r="D12" s="29">
        <f aca="true" t="shared" si="2" ref="D12:O12">D9/(D6-D7)</f>
        <v>0.431551951596761</v>
      </c>
      <c r="E12" s="29">
        <f t="shared" si="2"/>
        <v>0.5623716288947721</v>
      </c>
      <c r="F12" s="29">
        <f t="shared" si="2"/>
        <v>0.38665779465923644</v>
      </c>
      <c r="G12" s="29">
        <f t="shared" si="2"/>
        <v>0.3270176522733877</v>
      </c>
      <c r="H12" s="29">
        <f t="shared" si="2"/>
        <v>0.5115688194964567</v>
      </c>
      <c r="I12" s="29" t="e">
        <f t="shared" si="2"/>
        <v>#DIV/0!</v>
      </c>
      <c r="J12" s="29" t="e">
        <f t="shared" si="2"/>
        <v>#DIV/0!</v>
      </c>
      <c r="K12" s="29" t="e">
        <f t="shared" si="2"/>
        <v>#DIV/0!</v>
      </c>
      <c r="L12" s="29" t="e">
        <f t="shared" si="2"/>
        <v>#DIV/0!</v>
      </c>
      <c r="M12" s="29" t="e">
        <f t="shared" si="2"/>
        <v>#DIV/0!</v>
      </c>
      <c r="N12" s="29" t="e">
        <f t="shared" si="2"/>
        <v>#DIV/0!</v>
      </c>
      <c r="O12" s="29" t="e">
        <f t="shared" si="2"/>
        <v>#DIV/0!</v>
      </c>
      <c r="P12" s="16"/>
      <c r="Q12" s="45" t="s">
        <v>44</v>
      </c>
      <c r="R12" s="46">
        <f>4093736.74/1000</f>
        <v>4093.7367400000003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31.5" customHeight="1" thickBot="1">
      <c r="A13" s="14">
        <v>7</v>
      </c>
      <c r="B13" s="28" t="s">
        <v>22</v>
      </c>
      <c r="C13" s="24">
        <f t="shared" si="1"/>
        <v>8799.199999999999</v>
      </c>
      <c r="D13" s="24">
        <v>1400</v>
      </c>
      <c r="E13" s="24">
        <v>533.4</v>
      </c>
      <c r="F13" s="24">
        <v>666</v>
      </c>
      <c r="G13" s="24">
        <v>5075.9</v>
      </c>
      <c r="H13" s="24">
        <v>1123.9</v>
      </c>
      <c r="I13" s="24"/>
      <c r="J13" s="24"/>
      <c r="K13" s="24"/>
      <c r="L13" s="24"/>
      <c r="M13" s="24"/>
      <c r="N13" s="24"/>
      <c r="O13" s="24"/>
      <c r="P13" s="16"/>
      <c r="Q13" s="45" t="s">
        <v>45</v>
      </c>
      <c r="R13" s="47">
        <f>D7+E7+F7</f>
        <v>4093.7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6.25" customHeight="1" thickBot="1">
      <c r="A14" s="14">
        <v>8</v>
      </c>
      <c r="B14" s="28" t="s">
        <v>23</v>
      </c>
      <c r="C14" s="24">
        <f t="shared" si="1"/>
        <v>7.8</v>
      </c>
      <c r="D14" s="24">
        <v>0</v>
      </c>
      <c r="E14" s="24">
        <v>0</v>
      </c>
      <c r="F14" s="24">
        <v>0</v>
      </c>
      <c r="G14" s="24">
        <v>0</v>
      </c>
      <c r="H14" s="24">
        <v>7.8</v>
      </c>
      <c r="I14" s="24"/>
      <c r="J14" s="24"/>
      <c r="K14" s="24"/>
      <c r="L14" s="24"/>
      <c r="M14" s="24"/>
      <c r="N14" s="24"/>
      <c r="O14" s="24"/>
      <c r="P14" s="16"/>
      <c r="Q14" s="45" t="s">
        <v>46</v>
      </c>
      <c r="R14" s="48">
        <f>R12-R13</f>
        <v>0.036740000000463624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8.25">
      <c r="A15" s="14">
        <v>9</v>
      </c>
      <c r="B15" s="28" t="s">
        <v>34</v>
      </c>
      <c r="C15" s="24">
        <f t="shared" si="1"/>
        <v>290</v>
      </c>
      <c r="D15" s="24">
        <v>0</v>
      </c>
      <c r="E15" s="24">
        <v>32.8</v>
      </c>
      <c r="F15" s="24">
        <v>0</v>
      </c>
      <c r="G15" s="24">
        <f>130.7</f>
        <v>130.7</v>
      </c>
      <c r="H15" s="24">
        <v>126.5</v>
      </c>
      <c r="I15" s="24"/>
      <c r="J15" s="24"/>
      <c r="K15" s="24"/>
      <c r="L15" s="24"/>
      <c r="M15" s="24"/>
      <c r="N15" s="24"/>
      <c r="O15" s="2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51">
      <c r="A16" s="14">
        <v>10</v>
      </c>
      <c r="B16" s="28" t="s">
        <v>24</v>
      </c>
      <c r="C16" s="24">
        <f t="shared" si="1"/>
        <v>111.9</v>
      </c>
      <c r="D16" s="24">
        <v>0</v>
      </c>
      <c r="E16" s="24">
        <v>101.2</v>
      </c>
      <c r="F16" s="24">
        <v>0</v>
      </c>
      <c r="G16" s="24">
        <v>0</v>
      </c>
      <c r="H16" s="24">
        <v>10.7</v>
      </c>
      <c r="I16" s="24"/>
      <c r="J16" s="24"/>
      <c r="K16" s="24"/>
      <c r="L16" s="24"/>
      <c r="M16" s="24"/>
      <c r="N16" s="24"/>
      <c r="O16" s="24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38.25">
      <c r="A17" s="14">
        <v>11</v>
      </c>
      <c r="B17" s="30" t="s">
        <v>36</v>
      </c>
      <c r="C17" s="24">
        <f t="shared" si="1"/>
        <v>275.3</v>
      </c>
      <c r="D17" s="24">
        <v>0</v>
      </c>
      <c r="E17" s="24">
        <v>0</v>
      </c>
      <c r="F17" s="24">
        <v>0</v>
      </c>
      <c r="G17" s="24">
        <v>0</v>
      </c>
      <c r="H17" s="24">
        <v>275.3</v>
      </c>
      <c r="I17" s="24"/>
      <c r="J17" s="24"/>
      <c r="K17" s="24"/>
      <c r="L17" s="24"/>
      <c r="M17" s="24"/>
      <c r="N17" s="24"/>
      <c r="O17" s="2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51">
      <c r="A18" s="14">
        <v>12</v>
      </c>
      <c r="B18" s="30" t="s">
        <v>32</v>
      </c>
      <c r="C18" s="24">
        <f t="shared" si="1"/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/>
      <c r="J18" s="24"/>
      <c r="K18" s="24"/>
      <c r="L18" s="24"/>
      <c r="M18" s="24"/>
      <c r="N18" s="24"/>
      <c r="O18" s="2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34.5" customHeight="1">
      <c r="A19" s="14">
        <v>13</v>
      </c>
      <c r="B19" s="30" t="s">
        <v>29</v>
      </c>
      <c r="C19" s="24">
        <f t="shared" si="1"/>
        <v>9674</v>
      </c>
      <c r="D19" s="24">
        <v>160.1</v>
      </c>
      <c r="E19" s="24">
        <v>3176.9</v>
      </c>
      <c r="F19" s="24">
        <v>2615.7</v>
      </c>
      <c r="G19" s="24">
        <v>2132.1</v>
      </c>
      <c r="H19" s="24">
        <v>1589.2</v>
      </c>
      <c r="I19" s="24"/>
      <c r="J19" s="24"/>
      <c r="K19" s="24"/>
      <c r="L19" s="24"/>
      <c r="M19" s="24"/>
      <c r="N19" s="24"/>
      <c r="O19" s="24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25.5">
      <c r="A20" s="14">
        <v>14</v>
      </c>
      <c r="B20" s="26" t="s">
        <v>17</v>
      </c>
      <c r="C20" s="31">
        <f>C19/(C6-C7)</f>
        <v>0.09582344871305959</v>
      </c>
      <c r="D20" s="31">
        <f aca="true" t="shared" si="3" ref="D20:O20">D19/(D6-D7)</f>
        <v>0.009104039668819943</v>
      </c>
      <c r="E20" s="31">
        <f t="shared" si="3"/>
        <v>0.1848485730078841</v>
      </c>
      <c r="F20" s="31">
        <f t="shared" si="3"/>
        <v>0.12086723872631243</v>
      </c>
      <c r="G20" s="31">
        <f t="shared" si="3"/>
        <v>0.07842553050617407</v>
      </c>
      <c r="H20" s="31">
        <f t="shared" si="3"/>
        <v>0.09155960131359106</v>
      </c>
      <c r="I20" s="31" t="e">
        <f t="shared" si="3"/>
        <v>#DIV/0!</v>
      </c>
      <c r="J20" s="31" t="e">
        <f t="shared" si="3"/>
        <v>#DIV/0!</v>
      </c>
      <c r="K20" s="31" t="e">
        <f t="shared" si="3"/>
        <v>#DIV/0!</v>
      </c>
      <c r="L20" s="31" t="e">
        <f t="shared" si="3"/>
        <v>#DIV/0!</v>
      </c>
      <c r="M20" s="31" t="e">
        <f t="shared" si="3"/>
        <v>#DIV/0!</v>
      </c>
      <c r="N20" s="31" t="e">
        <f t="shared" si="3"/>
        <v>#DIV/0!</v>
      </c>
      <c r="O20" s="31" t="e">
        <f t="shared" si="3"/>
        <v>#DIV/0!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51">
      <c r="A21" s="14">
        <v>15</v>
      </c>
      <c r="B21" s="32" t="s">
        <v>30</v>
      </c>
      <c r="C21" s="24">
        <f>+D21+E21+F21+G21+H21+I21+J21+K21+L21+M21+N21+O21</f>
        <v>9780.2</v>
      </c>
      <c r="D21" s="27">
        <v>11.5</v>
      </c>
      <c r="E21" s="27">
        <v>3097.9</v>
      </c>
      <c r="F21" s="27">
        <v>1989.1</v>
      </c>
      <c r="G21" s="27">
        <v>1675.1</v>
      </c>
      <c r="H21" s="27">
        <v>3006.6</v>
      </c>
      <c r="I21" s="27"/>
      <c r="J21" s="27"/>
      <c r="K21" s="27"/>
      <c r="L21" s="27"/>
      <c r="M21" s="27"/>
      <c r="N21" s="27"/>
      <c r="O21" s="2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5.5">
      <c r="A22" s="14">
        <v>16</v>
      </c>
      <c r="B22" s="33" t="s">
        <v>18</v>
      </c>
      <c r="C22" s="31">
        <f>C21/(C6-C7)</f>
        <v>0.09687538692407127</v>
      </c>
      <c r="D22" s="31">
        <f aca="true" t="shared" si="4" ref="D22:O22">D21/(D6-D7)</f>
        <v>0.0006539441361113639</v>
      </c>
      <c r="E22" s="31">
        <f t="shared" si="4"/>
        <v>0.18025194193116692</v>
      </c>
      <c r="F22" s="31">
        <f t="shared" si="4"/>
        <v>0.09191307281053182</v>
      </c>
      <c r="G22" s="31">
        <f t="shared" si="4"/>
        <v>0.061615593148019406</v>
      </c>
      <c r="H22" s="31">
        <f t="shared" si="4"/>
        <v>0.17322117877513393</v>
      </c>
      <c r="I22" s="31" t="e">
        <f t="shared" si="4"/>
        <v>#DIV/0!</v>
      </c>
      <c r="J22" s="31" t="e">
        <f t="shared" si="4"/>
        <v>#DIV/0!</v>
      </c>
      <c r="K22" s="31" t="e">
        <f t="shared" si="4"/>
        <v>#DIV/0!</v>
      </c>
      <c r="L22" s="31" t="e">
        <f t="shared" si="4"/>
        <v>#DIV/0!</v>
      </c>
      <c r="M22" s="31" t="e">
        <f t="shared" si="4"/>
        <v>#DIV/0!</v>
      </c>
      <c r="N22" s="31" t="e">
        <f t="shared" si="4"/>
        <v>#DIV/0!</v>
      </c>
      <c r="O22" s="31" t="e">
        <f t="shared" si="4"/>
        <v>#DIV/0!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38.25">
      <c r="A23" s="14">
        <v>17</v>
      </c>
      <c r="B23" s="49" t="s">
        <v>40</v>
      </c>
      <c r="C23" s="24">
        <f>+D23+E23+F23+G23+H23+I23+J23+K23+L23+M23+N23+O23</f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/>
      <c r="J23" s="31"/>
      <c r="K23" s="31"/>
      <c r="L23" s="31"/>
      <c r="M23" s="31"/>
      <c r="N23" s="31"/>
      <c r="O23" s="31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38.25">
      <c r="A24" s="14">
        <v>18</v>
      </c>
      <c r="B24" s="50" t="s">
        <v>41</v>
      </c>
      <c r="C24" s="31">
        <f>C23/(C6-C7)</f>
        <v>0</v>
      </c>
      <c r="D24" s="31">
        <f aca="true" t="shared" si="5" ref="D24:N24">D23/(D6-D7)</f>
        <v>0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 t="e">
        <f t="shared" si="5"/>
        <v>#DIV/0!</v>
      </c>
      <c r="J24" s="31" t="e">
        <f t="shared" si="5"/>
        <v>#DIV/0!</v>
      </c>
      <c r="K24" s="31" t="e">
        <f t="shared" si="5"/>
        <v>#DIV/0!</v>
      </c>
      <c r="L24" s="31" t="e">
        <f t="shared" si="5"/>
        <v>#DIV/0!</v>
      </c>
      <c r="M24" s="31" t="e">
        <f t="shared" si="5"/>
        <v>#DIV/0!</v>
      </c>
      <c r="N24" s="31" t="e">
        <f t="shared" si="5"/>
        <v>#DIV/0!</v>
      </c>
      <c r="O24" s="31" t="e">
        <f>O23/(O6-O7)</f>
        <v>#DIV/0!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38.25">
      <c r="A25" s="14">
        <v>19</v>
      </c>
      <c r="B25" s="32" t="s">
        <v>38</v>
      </c>
      <c r="C25" s="24">
        <f>+D25+E25+F25+G25+H25+I25+J25+K25+L25+M25+N25+O25</f>
        <v>10976.1</v>
      </c>
      <c r="D25" s="24">
        <v>1244.6</v>
      </c>
      <c r="E25" s="24">
        <v>2303.1</v>
      </c>
      <c r="F25" s="24">
        <v>2638.2</v>
      </c>
      <c r="G25" s="24">
        <v>4136.6</v>
      </c>
      <c r="H25" s="24">
        <v>653.6</v>
      </c>
      <c r="I25" s="24"/>
      <c r="J25" s="24"/>
      <c r="K25" s="24"/>
      <c r="L25" s="24"/>
      <c r="M25" s="24"/>
      <c r="N25" s="24"/>
      <c r="O25" s="24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2.75">
      <c r="A26" s="14">
        <v>20</v>
      </c>
      <c r="B26" s="15" t="s">
        <v>35</v>
      </c>
      <c r="C26" s="24">
        <f>+D26+E26+F26+G26+H26+I26+J26+K26+L26+M26+N26+O26</f>
        <v>17383.7</v>
      </c>
      <c r="D26" s="24">
        <f>661.8+3101-252.7</f>
        <v>3510.1000000000004</v>
      </c>
      <c r="E26" s="24">
        <v>6258.2</v>
      </c>
      <c r="F26" s="24">
        <v>541.2</v>
      </c>
      <c r="G26" s="24">
        <f>6019.6-2575.5</f>
        <v>3444.1000000000004</v>
      </c>
      <c r="H26" s="24">
        <v>3630.1</v>
      </c>
      <c r="I26" s="24"/>
      <c r="J26" s="24"/>
      <c r="K26" s="24"/>
      <c r="L26" s="24"/>
      <c r="M26" s="24"/>
      <c r="N26" s="24"/>
      <c r="O26" s="24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25.5">
      <c r="A27" s="51">
        <v>21</v>
      </c>
      <c r="B27" s="42" t="s">
        <v>19</v>
      </c>
      <c r="C27" s="43" t="s">
        <v>20</v>
      </c>
      <c r="D27" s="43">
        <v>63876.8</v>
      </c>
      <c r="E27" s="43">
        <v>56168.2</v>
      </c>
      <c r="F27" s="43">
        <v>64138.1</v>
      </c>
      <c r="G27" s="43">
        <f>F27+G6-G8</f>
        <v>67508.29999999999</v>
      </c>
      <c r="H27" s="43">
        <v>52351.1</v>
      </c>
      <c r="I27" s="43"/>
      <c r="J27" s="43"/>
      <c r="K27" s="43"/>
      <c r="L27" s="43"/>
      <c r="M27" s="43"/>
      <c r="N27" s="43"/>
      <c r="O27" s="4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31.5" customHeight="1">
      <c r="A28" s="14">
        <v>22</v>
      </c>
      <c r="B28" s="34" t="s">
        <v>48</v>
      </c>
      <c r="C28" s="24">
        <v>58949.9</v>
      </c>
      <c r="D28" s="41" t="s">
        <v>20</v>
      </c>
      <c r="E28" s="41" t="s">
        <v>20</v>
      </c>
      <c r="F28" s="41" t="s">
        <v>20</v>
      </c>
      <c r="G28" s="41" t="s">
        <v>20</v>
      </c>
      <c r="H28" s="41" t="s">
        <v>20</v>
      </c>
      <c r="I28" s="41" t="s">
        <v>20</v>
      </c>
      <c r="J28" s="41" t="s">
        <v>20</v>
      </c>
      <c r="K28" s="41" t="s">
        <v>20</v>
      </c>
      <c r="L28" s="41" t="s">
        <v>20</v>
      </c>
      <c r="M28" s="41" t="s">
        <v>20</v>
      </c>
      <c r="N28" s="41" t="s">
        <v>20</v>
      </c>
      <c r="O28" s="41" t="s">
        <v>20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s="40" customFormat="1" ht="13.5">
      <c r="A29" s="35"/>
      <c r="B29" s="36" t="s">
        <v>31</v>
      </c>
      <c r="C29" s="37"/>
      <c r="D29" s="38">
        <f>$C$28+D6-(D9+D13+D14+D15+D16+D17+D18+D19+D21+D25+D26)-D27</f>
        <v>0</v>
      </c>
      <c r="E29" s="38">
        <f>E8-(E9+E13+E15+E16+E19+E21+E25+E26)</f>
        <v>0</v>
      </c>
      <c r="F29" s="38">
        <f aca="true" t="shared" si="6" ref="F29:O29">F8-(F9+F13+F15+F16+F19+F21+F25+F26)</f>
        <v>0</v>
      </c>
      <c r="G29" s="38">
        <f t="shared" si="6"/>
        <v>0</v>
      </c>
      <c r="H29" s="38">
        <f>H8-(H9+H13+H15+H16+H19+H21+H25+H26+H17+H14)</f>
        <v>0</v>
      </c>
      <c r="I29" s="38">
        <f>I8-(I9+I13+I15+I16+I19+I21+I25+I26+I17+I14)</f>
        <v>0</v>
      </c>
      <c r="J29" s="38">
        <f t="shared" si="6"/>
        <v>0</v>
      </c>
      <c r="K29" s="38">
        <f t="shared" si="6"/>
        <v>0</v>
      </c>
      <c r="L29" s="38">
        <f t="shared" si="6"/>
        <v>0</v>
      </c>
      <c r="M29" s="38">
        <f t="shared" si="6"/>
        <v>0</v>
      </c>
      <c r="N29" s="38">
        <f t="shared" si="6"/>
        <v>0</v>
      </c>
      <c r="O29" s="38">
        <f t="shared" si="6"/>
        <v>0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2:38" ht="62.25" customHeight="1">
      <c r="B30" s="55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24" customHeight="1">
      <c r="B31" s="54"/>
      <c r="C31" s="54"/>
      <c r="D31" s="54"/>
      <c r="E31" s="54"/>
      <c r="F31" s="54"/>
      <c r="G31" s="54"/>
      <c r="H31" s="54"/>
      <c r="I31" s="54"/>
      <c r="J31" s="18"/>
      <c r="K31" s="18"/>
      <c r="L31" s="19"/>
      <c r="M31" s="19"/>
      <c r="N31" s="17"/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2.75"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39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2.75"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2.75"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20" t="s">
        <v>39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2.75"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2.75"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2.75"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2.75"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2.75"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ht="12.75"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8" ht="12.75"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2:38" ht="12.75"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8" ht="12.75">
      <c r="B44" s="21"/>
      <c r="C44" s="2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2:38" ht="12.75">
      <c r="B45" s="21"/>
      <c r="C45" s="2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2:3" ht="12.75">
      <c r="B46" s="20"/>
      <c r="C46" s="23"/>
    </row>
    <row r="47" spans="2:3" ht="12.75">
      <c r="B47" s="21"/>
      <c r="C47" s="23"/>
    </row>
    <row r="48" spans="2:8" ht="12.75">
      <c r="B48" s="21"/>
      <c r="C48" s="23"/>
      <c r="H48" s="23"/>
    </row>
    <row r="49" spans="2:8" ht="12.75">
      <c r="B49" s="21"/>
      <c r="C49" s="23"/>
      <c r="H49" s="23"/>
    </row>
    <row r="50" spans="2:8" ht="12.75">
      <c r="B50" s="20"/>
      <c r="H50" s="23"/>
    </row>
    <row r="51" spans="2:8" ht="12.75">
      <c r="B51" s="21"/>
      <c r="H51" s="23"/>
    </row>
    <row r="52" ht="12.75">
      <c r="B52" s="21"/>
    </row>
    <row r="53" ht="12.75">
      <c r="B53" s="21"/>
    </row>
    <row r="54" ht="12.75">
      <c r="B54" s="20"/>
    </row>
    <row r="55" ht="12.75">
      <c r="B55" s="20"/>
    </row>
    <row r="56" ht="12.75">
      <c r="B56" s="20"/>
    </row>
  </sheetData>
  <sheetProtection/>
  <mergeCells count="4">
    <mergeCell ref="A2:O2"/>
    <mergeCell ref="B1:K1"/>
    <mergeCell ref="B31:I31"/>
    <mergeCell ref="B30:N30"/>
  </mergeCells>
  <printOptions headings="1"/>
  <pageMargins left="0.75" right="0.75" top="0.51" bottom="0.43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2014-05-15T12:30:54Z</cp:lastPrinted>
  <dcterms:created xsi:type="dcterms:W3CDTF">2003-02-12T12:21:30Z</dcterms:created>
  <dcterms:modified xsi:type="dcterms:W3CDTF">2016-06-29T11:50:15Z</dcterms:modified>
  <cp:category/>
  <cp:version/>
  <cp:contentType/>
  <cp:contentStatus/>
</cp:coreProperties>
</file>