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'Лист3'!$A$2:$O$35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<sst xmlns="http://schemas.openxmlformats.org/spreadsheetml/2006/main" count="46" uniqueCount="46">
  <si>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</si>
  <si>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СП Алмозерское</t>
  </si>
  <si>
    <t>СП Андомское</t>
  </si>
  <si>
    <t>СП Анненское</t>
  </si>
  <si>
    <t>СП Анхимовское</t>
  </si>
  <si>
    <t>СП Девятинское</t>
  </si>
  <si>
    <t>СП Казаковское</t>
  </si>
  <si>
    <t>СП Кемское</t>
  </si>
  <si>
    <t>СП Мегорское</t>
  </si>
  <si>
    <t>СП Оштинское</t>
  </si>
  <si>
    <t>СП  Саминское</t>
  </si>
  <si>
    <t>МО "Город Вытегра"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</si>
  <si>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</si>
  <si>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</si>
  <si>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</si>
  <si>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</si>
  <si>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</si>
  <si>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</si>
  <si>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</si>
  <si>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</si>
  <si>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</si>
  <si>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</si>
  <si>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</si>
  <si>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ВСЕГО: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</si>
  <si>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</si>
  <si>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</si>
  <si>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</si>
  <si>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</si>
  <si>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</si>
  <si>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</si>
  <si>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</si>
  <si>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БЮДЖЕТА - ВСЕГО:</t>
  </si>
  <si>
    <t>консолидированный бюджет</t>
  </si>
  <si>
    <t>районный бюджет</t>
  </si>
  <si>
    <t>Охрана окружающей среды</t>
  </si>
  <si>
    <t>Здравоохранение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</si>
  <si>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</si>
  <si>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</si>
  <si>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ДОХОДЫ</t>
  </si>
  <si>
    <t xml:space="preserve">РАСХОДЫ </t>
  </si>
  <si>
    <t>ДЕФИЦИТ (-), ПРОФИЦИТ (+)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</si>
  <si>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</si>
  <si>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ВСЕГО:</t>
  </si>
  <si>
    <t>Результат исполнения бюджета 
дефицит (-), профицит (+)</t>
  </si>
  <si>
    <t>ИНФОРМАЦИЯ ОБ ИСПОЛНЕНИИ КОНСОЛИДИРОВАННОГО БЮДЖЕТА РАЙОНА ЗА 2019 ГОД  В РАЗРЕЗЕ МЕСТНЫХ БЮДЖЕТОВ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</si>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</sst>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_-* #,##0.0_р_._-;\-* #,##0.0_р_._-;_-* &quot;-&quot;?_р_._-;_-@_-"/>
    <numFmt numFmtId="192" formatCode="_-* #,##0.0\ _₽_-;\-* #,##0.0\ _₽_-;_-* &quot;-&quot;?\ _₽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Font="1" applyBorder="1" applyAlignment="1">
      <alignment/>
    </xf>
    <xf numFmtId="191" fontId="1" fillId="0" borderId="10" xfId="0" applyNumberFormat="1" applyFont="1" applyFill="1" applyBorder="1" applyAlignment="1">
      <alignment horizontal="center"/>
    </xf>
    <xf numFmtId="191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191" fontId="0" fillId="0" borderId="10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4" fontId="1" fillId="13" borderId="11" xfId="0" applyNumberFormat="1" applyFont="1" applyFill="1" applyBorder="1" applyAlignment="1">
      <alignment horizontal="center"/>
    </xf>
    <xf numFmtId="4" fontId="1" fillId="13" borderId="12" xfId="0" applyNumberFormat="1" applyFont="1" applyFill="1" applyBorder="1" applyAlignment="1">
      <alignment horizontal="center"/>
    </xf>
    <xf numFmtId="4" fontId="1" fillId="13" borderId="13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tabSelected="1" zoomScaleSheetLayoutView="100" zoomScalePageLayoutView="0" workbookViewId="0" topLeftCell="A2">
      <selection activeCell="E33" sqref="E33:O33"/>
    </sheetView>
  </sheetViews>
  <sheetFormatPr defaultColWidth="9.140625" defaultRowHeight="12.75"/>
  <cols>
    <col min="1" max="1" width="38.8515625" style="7" customWidth="1"/>
    <col min="2" max="2" width="15.421875" style="7" hidden="1" customWidth="1"/>
    <col min="3" max="3" width="18.140625" style="7" customWidth="1"/>
    <col min="4" max="4" width="15.28125" style="7" customWidth="1"/>
    <col min="5" max="5" width="12.7109375" style="7" customWidth="1"/>
    <col min="6" max="6" width="11.00390625" style="7" customWidth="1"/>
    <col min="7" max="7" width="10.00390625" style="7" customWidth="1"/>
    <col min="8" max="8" width="12.8515625" style="7" customWidth="1"/>
    <col min="9" max="9" width="13.28125" style="7" customWidth="1"/>
    <col min="10" max="10" width="5.140625" style="7" hidden="1" customWidth="1"/>
    <col min="11" max="11" width="11.00390625" style="7" customWidth="1"/>
    <col min="12" max="12" width="4.8515625" style="7" hidden="1" customWidth="1"/>
    <col min="13" max="13" width="11.00390625" style="7" bestFit="1" customWidth="1"/>
    <col min="14" max="14" width="6.8515625" style="7" hidden="1" customWidth="1"/>
    <col min="15" max="15" width="12.00390625" style="7" bestFit="1" customWidth="1"/>
    <col min="16" max="16384" width="9.140625" style="7" customWidth="1"/>
  </cols>
  <sheetData>
    <row r="1" ht="12.75" hidden="1"/>
    <row r="3" spans="1:16" ht="12.75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</row>
    <row r="5" spans="1:15" ht="25.5" customHeight="1">
      <c r="A5" s="8" t="s">
        <v>0</v>
      </c>
      <c r="B5" s="8" t="s">
        <v>23</v>
      </c>
      <c r="C5" s="1" t="s">
        <v>32</v>
      </c>
      <c r="D5" s="1" t="s">
        <v>33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</row>
    <row r="6" spans="1:15" ht="12.7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2.75">
      <c r="A7" s="18" t="s">
        <v>12</v>
      </c>
      <c r="B7" s="9">
        <f>E7+F7+G7+H7+I7+J7+K7+L7+M7+N7+O7</f>
        <v>47992.37313000001</v>
      </c>
      <c r="C7" s="11">
        <f>B7+D7</f>
        <v>419424.60051</v>
      </c>
      <c r="D7" s="11">
        <v>371432.22738</v>
      </c>
      <c r="E7" s="12">
        <v>302.41648</v>
      </c>
      <c r="F7" s="12">
        <v>1516.55783</v>
      </c>
      <c r="G7" s="12">
        <v>1703.64788</v>
      </c>
      <c r="H7" s="13">
        <v>1635.6641599999998</v>
      </c>
      <c r="I7" s="13">
        <v>6330.647190000001</v>
      </c>
      <c r="J7" s="13"/>
      <c r="K7" s="13">
        <v>261.02213</v>
      </c>
      <c r="L7" s="13"/>
      <c r="M7" s="13">
        <v>1780.59797</v>
      </c>
      <c r="N7" s="13"/>
      <c r="O7" s="13">
        <v>34461.81949</v>
      </c>
    </row>
    <row r="8" spans="1:15" ht="12.75">
      <c r="A8" s="2" t="s">
        <v>13</v>
      </c>
      <c r="B8" s="9">
        <f>E8+F8+G8+H8+I8+J8+K8+L8+M8+N8+O8-91812.7</f>
        <v>65679.48972</v>
      </c>
      <c r="C8" s="11">
        <f>C9+C10+C11+C12+C13+C14+C15+C16</f>
        <v>636474.0996000001</v>
      </c>
      <c r="D8" s="12">
        <f>D9+D10+D11+D12+D14+D15+D16+D13</f>
        <v>570794.7537099998</v>
      </c>
      <c r="E8" s="12">
        <f>E9+E10+E11+E12+E14+E15+E16+E13</f>
        <v>5843.907920000001</v>
      </c>
      <c r="F8" s="12">
        <f aca="true" t="shared" si="0" ref="F8:N8">F9+F10+F11+F12+F14+F15+F16+F13</f>
        <v>14937.422930000002</v>
      </c>
      <c r="G8" s="12">
        <f t="shared" si="0"/>
        <v>7378.599999999999</v>
      </c>
      <c r="H8" s="12">
        <f t="shared" si="0"/>
        <v>5734.3</v>
      </c>
      <c r="I8" s="12">
        <f t="shared" si="0"/>
        <v>9506.998330000002</v>
      </c>
      <c r="J8" s="12">
        <f t="shared" si="0"/>
        <v>0</v>
      </c>
      <c r="K8" s="12">
        <f t="shared" si="0"/>
        <v>4274.2</v>
      </c>
      <c r="L8" s="12">
        <f t="shared" si="0"/>
        <v>0</v>
      </c>
      <c r="M8" s="12">
        <f t="shared" si="0"/>
        <v>17478.017499999998</v>
      </c>
      <c r="N8" s="12">
        <f t="shared" si="0"/>
        <v>0</v>
      </c>
      <c r="O8" s="21">
        <f>O9+O10+O11+O12+O13+O14+O15+O16</f>
        <v>92338.74304</v>
      </c>
    </row>
    <row r="9" spans="1:15" ht="12.75">
      <c r="A9" s="4" t="s">
        <v>14</v>
      </c>
      <c r="B9" s="9">
        <f>E9+F9+G9+H9+I9+J9+K9+L9+M9+N9+O9-55535.585</f>
        <v>0</v>
      </c>
      <c r="C9" s="11">
        <f>B9+D9</f>
        <v>25811.3</v>
      </c>
      <c r="D9" s="11">
        <v>25811.3</v>
      </c>
      <c r="E9" s="12">
        <v>4478.8</v>
      </c>
      <c r="F9" s="12">
        <v>10217.885</v>
      </c>
      <c r="G9" s="12">
        <v>5947.9</v>
      </c>
      <c r="H9" s="13">
        <v>5107.1</v>
      </c>
      <c r="I9" s="13">
        <v>4751.4</v>
      </c>
      <c r="J9" s="13"/>
      <c r="K9" s="13">
        <v>3763.3</v>
      </c>
      <c r="L9" s="13"/>
      <c r="M9" s="13">
        <v>8994.9</v>
      </c>
      <c r="N9" s="13"/>
      <c r="O9" s="13">
        <v>12274.3</v>
      </c>
    </row>
    <row r="10" spans="1:15" ht="12.75">
      <c r="A10" s="4" t="s">
        <v>15</v>
      </c>
      <c r="B10" s="9">
        <f>E10+F10+G10+H10+I10+J10+K10+L10+M10+N10+O10</f>
        <v>17542.64722</v>
      </c>
      <c r="C10" s="11">
        <f aca="true" t="shared" si="1" ref="C10:C15">B10+D10</f>
        <v>241773.73453999998</v>
      </c>
      <c r="D10" s="11">
        <v>224231.08732</v>
      </c>
      <c r="E10" s="12">
        <v>766.21232</v>
      </c>
      <c r="F10" s="12">
        <v>2587.35</v>
      </c>
      <c r="G10" s="12">
        <v>1200</v>
      </c>
      <c r="H10" s="13">
        <v>535.7</v>
      </c>
      <c r="I10" s="13">
        <v>4357.64433</v>
      </c>
      <c r="J10" s="13"/>
      <c r="K10" s="13">
        <v>368.4</v>
      </c>
      <c r="L10" s="13"/>
      <c r="M10" s="13">
        <v>2905.5695</v>
      </c>
      <c r="N10" s="13"/>
      <c r="O10" s="13">
        <v>4821.771070000001</v>
      </c>
    </row>
    <row r="11" spans="1:15" ht="12.75">
      <c r="A11" s="4" t="s">
        <v>16</v>
      </c>
      <c r="B11" s="9">
        <f>E11+F11+G11+H11+I11+J11+K11+L11+M11+N11+O11</f>
        <v>1200.7</v>
      </c>
      <c r="C11" s="11">
        <f t="shared" si="1"/>
        <v>308703.495</v>
      </c>
      <c r="D11" s="11">
        <v>307502.795</v>
      </c>
      <c r="E11" s="12">
        <v>92.5</v>
      </c>
      <c r="F11" s="12">
        <v>230.7</v>
      </c>
      <c r="G11" s="12">
        <v>230.7</v>
      </c>
      <c r="H11" s="13">
        <v>92.5</v>
      </c>
      <c r="I11" s="13">
        <v>230.7</v>
      </c>
      <c r="J11" s="13"/>
      <c r="K11" s="13">
        <v>92.5</v>
      </c>
      <c r="L11" s="13"/>
      <c r="M11" s="13">
        <v>230.7</v>
      </c>
      <c r="N11" s="13"/>
      <c r="O11" s="13">
        <v>0.4</v>
      </c>
    </row>
    <row r="12" spans="1:15" ht="12.75">
      <c r="A12" s="4" t="s">
        <v>17</v>
      </c>
      <c r="B12" s="9">
        <f>E12+F12+G12+H12+I12+J12+K12+L12+M12+N12+O12-36277.15883</f>
        <v>45728.147769999996</v>
      </c>
      <c r="C12" s="11">
        <f>B12+D12</f>
        <v>61590.2</v>
      </c>
      <c r="D12" s="11">
        <v>15862.05223</v>
      </c>
      <c r="E12" s="12">
        <v>459.99559999999997</v>
      </c>
      <c r="F12" s="12">
        <v>1862.1</v>
      </c>
      <c r="G12" s="12">
        <v>0</v>
      </c>
      <c r="H12" s="13">
        <v>0</v>
      </c>
      <c r="I12" s="13">
        <v>17.254</v>
      </c>
      <c r="J12" s="13"/>
      <c r="K12" s="13">
        <v>0</v>
      </c>
      <c r="L12" s="13"/>
      <c r="M12" s="13">
        <v>4666.748</v>
      </c>
      <c r="N12" s="13"/>
      <c r="O12" s="13">
        <v>74999.209</v>
      </c>
    </row>
    <row r="13" spans="1:15" ht="24.75" customHeight="1">
      <c r="A13" s="19" t="s">
        <v>45</v>
      </c>
      <c r="B13" s="9"/>
      <c r="C13" s="11">
        <f>D13+E13+F13+I13+K13+M13</f>
        <v>901.5</v>
      </c>
      <c r="D13" s="11">
        <v>31.5</v>
      </c>
      <c r="E13" s="12">
        <v>40</v>
      </c>
      <c r="F13" s="12">
        <v>30</v>
      </c>
      <c r="G13" s="12"/>
      <c r="H13" s="13"/>
      <c r="I13" s="13">
        <v>150</v>
      </c>
      <c r="J13" s="13"/>
      <c r="K13" s="13">
        <v>50</v>
      </c>
      <c r="L13" s="13"/>
      <c r="M13" s="13">
        <v>600</v>
      </c>
      <c r="N13" s="13"/>
      <c r="O13" s="20">
        <v>0</v>
      </c>
    </row>
    <row r="14" spans="1:15" ht="20.25" customHeight="1">
      <c r="A14" s="4" t="s">
        <v>18</v>
      </c>
      <c r="B14" s="9">
        <f>E14+F14+G14+H14+I14+J14+K14+L14+M14+N14+O14</f>
        <v>264.25969</v>
      </c>
      <c r="C14" s="11">
        <f>B14+D14</f>
        <v>-1678.08671</v>
      </c>
      <c r="D14" s="11">
        <v>-1942.3464</v>
      </c>
      <c r="E14" s="12">
        <f>28.8</f>
        <v>28.8</v>
      </c>
      <c r="F14" s="12">
        <f>81.95</f>
        <v>81.95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80.1</v>
      </c>
      <c r="N14" s="13"/>
      <c r="O14" s="13">
        <v>73.40969</v>
      </c>
    </row>
    <row r="15" spans="1:15" ht="76.5">
      <c r="A15" s="2" t="s">
        <v>41</v>
      </c>
      <c r="B15" s="9">
        <f>E15+F15+G15+H15+I15+J15+K15+L15+M15+N15+O15-269.08135</f>
        <v>-97.69506999999999</v>
      </c>
      <c r="C15" s="11">
        <f t="shared" si="1"/>
        <v>15.371490000000009</v>
      </c>
      <c r="D15" s="11">
        <v>113.06656</v>
      </c>
      <c r="E15" s="12">
        <v>0</v>
      </c>
      <c r="F15" s="12">
        <v>1.733</v>
      </c>
      <c r="G15" s="12">
        <v>0</v>
      </c>
      <c r="H15" s="13">
        <v>0</v>
      </c>
      <c r="I15" s="13">
        <v>0</v>
      </c>
      <c r="J15" s="13"/>
      <c r="K15" s="13">
        <v>0</v>
      </c>
      <c r="L15" s="13"/>
      <c r="M15" s="13">
        <v>0</v>
      </c>
      <c r="N15" s="13"/>
      <c r="O15" s="13">
        <v>169.65328</v>
      </c>
    </row>
    <row r="16" spans="1:15" ht="25.5">
      <c r="A16" s="2" t="s">
        <v>19</v>
      </c>
      <c r="B16" s="9">
        <f>E16+F16+G16+H16+I16+J16+K16+L16+M16+N16+O16+269.08135</f>
        <v>171.38627999999997</v>
      </c>
      <c r="C16" s="11">
        <f>B16+D16-0.1</f>
        <v>-643.4147200000001</v>
      </c>
      <c r="D16" s="11">
        <v>-814.701</v>
      </c>
      <c r="E16" s="12">
        <v>-22.4</v>
      </c>
      <c r="F16" s="12">
        <v>-74.29507000000001</v>
      </c>
      <c r="G16" s="14">
        <v>0</v>
      </c>
      <c r="H16" s="13">
        <v>-1</v>
      </c>
      <c r="I16" s="13">
        <v>0</v>
      </c>
      <c r="J16" s="13"/>
      <c r="K16" s="15">
        <v>0</v>
      </c>
      <c r="L16" s="13"/>
      <c r="M16" s="15">
        <v>0</v>
      </c>
      <c r="N16" s="15"/>
      <c r="O16" s="15">
        <v>0</v>
      </c>
    </row>
    <row r="17" spans="1:15" ht="12.75">
      <c r="A17" s="3" t="s">
        <v>42</v>
      </c>
      <c r="B17" s="10">
        <f aca="true" t="shared" si="2" ref="B17:B35">E17+F17+G17+H17+I17+J17+K17+L17+M17+N17+O17</f>
        <v>205484.56285</v>
      </c>
      <c r="C17" s="16">
        <f>C7+C8</f>
        <v>1055898.70011</v>
      </c>
      <c r="D17" s="16">
        <f aca="true" t="shared" si="3" ref="D17:O17">D7+D8</f>
        <v>942226.9810899999</v>
      </c>
      <c r="E17" s="16">
        <f>E7+E8</f>
        <v>6146.3244</v>
      </c>
      <c r="F17" s="16">
        <f t="shared" si="3"/>
        <v>16453.980760000002</v>
      </c>
      <c r="G17" s="16">
        <f t="shared" si="3"/>
        <v>9082.247879999999</v>
      </c>
      <c r="H17" s="17">
        <f t="shared" si="3"/>
        <v>7369.9641599999995</v>
      </c>
      <c r="I17" s="17">
        <f t="shared" si="3"/>
        <v>15837.645520000002</v>
      </c>
      <c r="J17" s="17">
        <f t="shared" si="3"/>
        <v>0</v>
      </c>
      <c r="K17" s="17">
        <f t="shared" si="3"/>
        <v>4535.22213</v>
      </c>
      <c r="L17" s="17">
        <f t="shared" si="3"/>
        <v>0</v>
      </c>
      <c r="M17" s="17">
        <f t="shared" si="3"/>
        <v>19258.615469999997</v>
      </c>
      <c r="N17" s="17">
        <f t="shared" si="3"/>
        <v>0</v>
      </c>
      <c r="O17" s="17">
        <f t="shared" si="3"/>
        <v>126800.56253</v>
      </c>
    </row>
    <row r="18" spans="1:15" ht="12.75">
      <c r="A18" s="25" t="s">
        <v>39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ht="12.75">
      <c r="A19" s="4" t="s">
        <v>20</v>
      </c>
      <c r="B19" s="9">
        <f t="shared" si="2"/>
        <v>34398.561</v>
      </c>
      <c r="C19" s="11">
        <f>D19+B19-3174.3</f>
        <v>92582.66100000001</v>
      </c>
      <c r="D19" s="11">
        <v>61358.4</v>
      </c>
      <c r="E19" s="12">
        <v>2404.47627</v>
      </c>
      <c r="F19" s="12">
        <v>4381.15164</v>
      </c>
      <c r="G19" s="12">
        <v>2807.6603999999998</v>
      </c>
      <c r="H19" s="13">
        <v>2780.7196400000003</v>
      </c>
      <c r="I19" s="13">
        <v>5468.908759999999</v>
      </c>
      <c r="J19" s="13"/>
      <c r="K19" s="13">
        <v>2050.41399</v>
      </c>
      <c r="L19" s="13"/>
      <c r="M19" s="13">
        <v>4312.86202</v>
      </c>
      <c r="N19" s="13"/>
      <c r="O19" s="13">
        <v>10192.368279999999</v>
      </c>
    </row>
    <row r="20" spans="1:15" ht="12.75">
      <c r="A20" s="4" t="s">
        <v>21</v>
      </c>
      <c r="B20" s="9">
        <f t="shared" si="2"/>
        <v>1197.5000000000002</v>
      </c>
      <c r="C20" s="11">
        <f aca="true" t="shared" si="4" ref="C20:C31">D20+B20</f>
        <v>1197.5000000000002</v>
      </c>
      <c r="D20" s="11">
        <v>0</v>
      </c>
      <c r="E20" s="12">
        <v>92.1</v>
      </c>
      <c r="F20" s="12">
        <v>230.3</v>
      </c>
      <c r="G20" s="12">
        <v>230.3</v>
      </c>
      <c r="H20" s="13">
        <v>92.1</v>
      </c>
      <c r="I20" s="13">
        <v>230.3</v>
      </c>
      <c r="J20" s="13"/>
      <c r="K20" s="13">
        <v>92.1</v>
      </c>
      <c r="L20" s="13"/>
      <c r="M20" s="13">
        <v>230.3</v>
      </c>
      <c r="N20" s="13"/>
      <c r="O20" s="13">
        <v>0</v>
      </c>
    </row>
    <row r="21" spans="1:15" ht="25.5">
      <c r="A21" s="2" t="s">
        <v>22</v>
      </c>
      <c r="B21" s="9">
        <f t="shared" si="2"/>
        <v>1182.69262</v>
      </c>
      <c r="C21" s="11">
        <f>D21+B21</f>
        <v>4297.29262</v>
      </c>
      <c r="D21" s="11">
        <v>3114.6</v>
      </c>
      <c r="E21" s="12">
        <v>30.30935</v>
      </c>
      <c r="F21" s="12">
        <v>152.95728</v>
      </c>
      <c r="G21" s="12">
        <v>54.21255</v>
      </c>
      <c r="H21" s="12">
        <v>13.499979999999999</v>
      </c>
      <c r="I21" s="12">
        <v>26.92475</v>
      </c>
      <c r="J21" s="12"/>
      <c r="K21" s="12">
        <v>17.81041</v>
      </c>
      <c r="L21" s="12"/>
      <c r="M21" s="12">
        <v>432.79429999999996</v>
      </c>
      <c r="N21" s="12"/>
      <c r="O21" s="13">
        <v>454.184</v>
      </c>
    </row>
    <row r="22" spans="1:15" ht="12.75">
      <c r="A22" s="4" t="s">
        <v>24</v>
      </c>
      <c r="B22" s="9">
        <f t="shared" si="2"/>
        <v>26223.65073</v>
      </c>
      <c r="C22" s="11">
        <f>D22+B22-20459.2</f>
        <v>86205.05073</v>
      </c>
      <c r="D22" s="11">
        <v>80440.6</v>
      </c>
      <c r="E22" s="12">
        <v>459.99559999999997</v>
      </c>
      <c r="F22" s="12">
        <v>0</v>
      </c>
      <c r="G22" s="12">
        <v>49.488</v>
      </c>
      <c r="H22" s="13">
        <v>80.4</v>
      </c>
      <c r="I22" s="13">
        <v>89.34</v>
      </c>
      <c r="J22" s="13"/>
      <c r="K22" s="13">
        <v>0</v>
      </c>
      <c r="L22" s="13"/>
      <c r="M22" s="13">
        <v>0</v>
      </c>
      <c r="N22" s="13"/>
      <c r="O22" s="13">
        <v>25544.42713</v>
      </c>
    </row>
    <row r="23" spans="1:15" ht="12.75">
      <c r="A23" s="4" t="s">
        <v>25</v>
      </c>
      <c r="B23" s="9">
        <f t="shared" si="2"/>
        <v>111042.44159999999</v>
      </c>
      <c r="C23" s="11">
        <f>D23+B23-847.4</f>
        <v>152480.74159999998</v>
      </c>
      <c r="D23" s="11">
        <v>42285.7</v>
      </c>
      <c r="E23" s="12">
        <v>1332.99421</v>
      </c>
      <c r="F23" s="12">
        <v>6863.299099999999</v>
      </c>
      <c r="G23" s="12">
        <v>2855.01489</v>
      </c>
      <c r="H23" s="13">
        <v>2739.4127599999997</v>
      </c>
      <c r="I23" s="13">
        <v>6742.1687</v>
      </c>
      <c r="J23" s="13"/>
      <c r="K23" s="13">
        <v>1254.00151</v>
      </c>
      <c r="L23" s="13"/>
      <c r="M23" s="13">
        <v>6935.613969999999</v>
      </c>
      <c r="N23" s="13"/>
      <c r="O23" s="13">
        <v>82319.93646</v>
      </c>
    </row>
    <row r="24" spans="1:15" ht="12.75">
      <c r="A24" s="4" t="s">
        <v>34</v>
      </c>
      <c r="B24" s="9">
        <f t="shared" si="2"/>
        <v>0</v>
      </c>
      <c r="C24" s="11">
        <f t="shared" si="4"/>
        <v>3184.8</v>
      </c>
      <c r="D24" s="11">
        <v>3184.8</v>
      </c>
      <c r="E24" s="12">
        <v>0</v>
      </c>
      <c r="F24" s="12">
        <v>0</v>
      </c>
      <c r="G24" s="12">
        <v>0</v>
      </c>
      <c r="H24" s="13">
        <v>0</v>
      </c>
      <c r="I24" s="13">
        <v>0</v>
      </c>
      <c r="J24" s="13"/>
      <c r="K24" s="13">
        <v>0</v>
      </c>
      <c r="L24" s="13"/>
      <c r="M24" s="13">
        <v>0</v>
      </c>
      <c r="N24" s="13"/>
      <c r="O24" s="13">
        <v>0</v>
      </c>
    </row>
    <row r="25" spans="1:15" ht="12.75">
      <c r="A25" s="4" t="s">
        <v>26</v>
      </c>
      <c r="B25" s="9">
        <f t="shared" si="2"/>
        <v>197.604</v>
      </c>
      <c r="C25" s="11">
        <f>D25+B25-163.8</f>
        <v>495435.004</v>
      </c>
      <c r="D25" s="11">
        <v>495401.2</v>
      </c>
      <c r="E25" s="12">
        <v>4.5</v>
      </c>
      <c r="F25" s="12">
        <v>12.8</v>
      </c>
      <c r="G25" s="12">
        <v>0</v>
      </c>
      <c r="H25" s="13">
        <v>0</v>
      </c>
      <c r="I25" s="13">
        <v>0</v>
      </c>
      <c r="J25" s="13"/>
      <c r="K25" s="13">
        <v>5</v>
      </c>
      <c r="L25" s="13"/>
      <c r="M25" s="13">
        <v>11.504</v>
      </c>
      <c r="N25" s="13"/>
      <c r="O25" s="13">
        <v>163.8</v>
      </c>
    </row>
    <row r="26" spans="1:15" ht="12.75">
      <c r="A26" s="4" t="s">
        <v>27</v>
      </c>
      <c r="B26" s="9">
        <f t="shared" si="2"/>
        <v>23200.303830000004</v>
      </c>
      <c r="C26" s="11">
        <f>D26+B26-8713.8</f>
        <v>102445.20383</v>
      </c>
      <c r="D26" s="11">
        <v>87958.7</v>
      </c>
      <c r="E26" s="12">
        <v>1759.98</v>
      </c>
      <c r="F26" s="12">
        <v>4285.4536</v>
      </c>
      <c r="G26" s="12">
        <v>1440.1</v>
      </c>
      <c r="H26" s="12">
        <v>1170.7</v>
      </c>
      <c r="I26" s="12">
        <v>1899.5</v>
      </c>
      <c r="J26" s="12"/>
      <c r="K26" s="12">
        <v>650</v>
      </c>
      <c r="L26" s="12"/>
      <c r="M26" s="12">
        <v>6272.170230000001</v>
      </c>
      <c r="N26" s="12"/>
      <c r="O26" s="13">
        <v>5722.4</v>
      </c>
    </row>
    <row r="27" spans="1:15" ht="12.75">
      <c r="A27" s="4" t="s">
        <v>35</v>
      </c>
      <c r="B27" s="9">
        <f t="shared" si="2"/>
        <v>0</v>
      </c>
      <c r="C27" s="11">
        <f t="shared" si="4"/>
        <v>797</v>
      </c>
      <c r="D27" s="11">
        <v>797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/>
      <c r="K27" s="13">
        <v>0</v>
      </c>
      <c r="L27" s="13"/>
      <c r="M27" s="13">
        <v>0</v>
      </c>
      <c r="N27" s="13"/>
      <c r="O27" s="13">
        <v>0</v>
      </c>
    </row>
    <row r="28" spans="1:15" ht="12.75">
      <c r="A28" s="4" t="s">
        <v>28</v>
      </c>
      <c r="B28" s="9">
        <f t="shared" si="2"/>
        <v>3545.7010499999997</v>
      </c>
      <c r="C28" s="11">
        <f t="shared" si="4"/>
        <v>20475.40105</v>
      </c>
      <c r="D28" s="11">
        <v>16929.7</v>
      </c>
      <c r="E28" s="12">
        <v>149.109</v>
      </c>
      <c r="F28" s="12">
        <v>1073.24939</v>
      </c>
      <c r="G28" s="12">
        <v>517.52749</v>
      </c>
      <c r="H28" s="13">
        <v>251.98316</v>
      </c>
      <c r="I28" s="13">
        <v>512.40678</v>
      </c>
      <c r="J28" s="13"/>
      <c r="K28" s="13">
        <v>305.9298</v>
      </c>
      <c r="L28" s="13"/>
      <c r="M28" s="13">
        <v>467.78155</v>
      </c>
      <c r="N28" s="13"/>
      <c r="O28" s="13">
        <v>267.71388</v>
      </c>
    </row>
    <row r="29" spans="1:15" ht="12.75">
      <c r="A29" s="4" t="s">
        <v>29</v>
      </c>
      <c r="B29" s="9">
        <f t="shared" si="2"/>
        <v>3277.03895</v>
      </c>
      <c r="C29" s="11">
        <f>D29+B29-2871.4</f>
        <v>94279.33895</v>
      </c>
      <c r="D29" s="11">
        <v>93873.7</v>
      </c>
      <c r="E29" s="12">
        <v>102.7</v>
      </c>
      <c r="F29" s="12">
        <v>0</v>
      </c>
      <c r="G29" s="12">
        <v>1117.2</v>
      </c>
      <c r="H29" s="13">
        <v>0</v>
      </c>
      <c r="I29" s="13">
        <v>180.96712</v>
      </c>
      <c r="J29" s="13"/>
      <c r="K29" s="13">
        <v>63.8</v>
      </c>
      <c r="L29" s="13"/>
      <c r="M29" s="13">
        <v>224.67183</v>
      </c>
      <c r="N29" s="13"/>
      <c r="O29" s="13">
        <v>1587.7</v>
      </c>
    </row>
    <row r="30" spans="1:15" ht="12.75">
      <c r="A30" s="4" t="s">
        <v>30</v>
      </c>
      <c r="B30" s="9">
        <f t="shared" si="2"/>
        <v>76.9</v>
      </c>
      <c r="C30" s="11">
        <f t="shared" si="4"/>
        <v>76.9</v>
      </c>
      <c r="D30" s="11">
        <v>0</v>
      </c>
      <c r="E30" s="12">
        <v>0</v>
      </c>
      <c r="F30" s="12">
        <v>0</v>
      </c>
      <c r="G30" s="14">
        <v>0</v>
      </c>
      <c r="H30" s="13">
        <v>0</v>
      </c>
      <c r="I30" s="15">
        <v>0</v>
      </c>
      <c r="J30" s="13"/>
      <c r="K30" s="13">
        <v>0</v>
      </c>
      <c r="L30" s="13"/>
      <c r="M30" s="13">
        <v>0</v>
      </c>
      <c r="N30" s="13"/>
      <c r="O30" s="13">
        <v>76.9</v>
      </c>
    </row>
    <row r="31" spans="1:15" ht="25.5">
      <c r="A31" s="2" t="s">
        <v>37</v>
      </c>
      <c r="B31" s="9">
        <f t="shared" si="2"/>
        <v>0</v>
      </c>
      <c r="C31" s="11">
        <f t="shared" si="4"/>
        <v>0</v>
      </c>
      <c r="D31" s="11">
        <v>0</v>
      </c>
      <c r="E31" s="12">
        <v>0</v>
      </c>
      <c r="F31" s="12">
        <v>0</v>
      </c>
      <c r="G31" s="14">
        <v>0</v>
      </c>
      <c r="H31" s="13">
        <v>0</v>
      </c>
      <c r="I31" s="15">
        <v>0</v>
      </c>
      <c r="J31" s="13"/>
      <c r="K31" s="13">
        <v>0</v>
      </c>
      <c r="L31" s="13"/>
      <c r="M31" s="13">
        <v>0</v>
      </c>
      <c r="N31" s="13"/>
      <c r="O31" s="13">
        <v>0</v>
      </c>
    </row>
    <row r="32" spans="1:15" ht="38.25">
      <c r="A32" s="2" t="s">
        <v>36</v>
      </c>
      <c r="B32" s="9">
        <f t="shared" si="2"/>
        <v>0</v>
      </c>
      <c r="C32" s="11">
        <v>0</v>
      </c>
      <c r="D32" s="11">
        <v>55582.9</v>
      </c>
      <c r="E32" s="12">
        <v>0</v>
      </c>
      <c r="F32" s="12">
        <v>0</v>
      </c>
      <c r="G32" s="14">
        <v>0</v>
      </c>
      <c r="H32" s="13">
        <v>0</v>
      </c>
      <c r="I32" s="15">
        <v>0</v>
      </c>
      <c r="J32" s="13"/>
      <c r="K32" s="13">
        <v>0</v>
      </c>
      <c r="L32" s="13"/>
      <c r="M32" s="13">
        <v>0</v>
      </c>
      <c r="N32" s="13"/>
      <c r="O32" s="13">
        <v>0</v>
      </c>
    </row>
    <row r="33" spans="1:15" ht="12.75">
      <c r="A33" s="3" t="s">
        <v>31</v>
      </c>
      <c r="B33" s="10">
        <f t="shared" si="2"/>
        <v>204342.39377999998</v>
      </c>
      <c r="C33" s="16">
        <f>C19+C20+C21+C22+C23+C24+C25+C26+C27+C28+C29+C30+C31+C32</f>
        <v>1053456.89378</v>
      </c>
      <c r="D33" s="16">
        <f>SUM(D19:D32)</f>
        <v>940927.2999999999</v>
      </c>
      <c r="E33" s="16">
        <f>SUM(E19:E32)</f>
        <v>6336.16443</v>
      </c>
      <c r="F33" s="16">
        <f aca="true" t="shared" si="5" ref="F33:O33">SUM(F19:F32)</f>
        <v>16999.21101</v>
      </c>
      <c r="G33" s="16">
        <f>SUM(G19:G32)</f>
        <v>9071.503330000001</v>
      </c>
      <c r="H33" s="17">
        <f t="shared" si="5"/>
        <v>7128.81554</v>
      </c>
      <c r="I33" s="17">
        <f t="shared" si="5"/>
        <v>15150.516109999999</v>
      </c>
      <c r="J33" s="17"/>
      <c r="K33" s="17">
        <f t="shared" si="5"/>
        <v>4439.0557100000005</v>
      </c>
      <c r="L33" s="17">
        <f t="shared" si="5"/>
        <v>0</v>
      </c>
      <c r="M33" s="17">
        <f t="shared" si="5"/>
        <v>18887.6979</v>
      </c>
      <c r="N33" s="17">
        <f t="shared" si="5"/>
        <v>0</v>
      </c>
      <c r="O33" s="17">
        <f t="shared" si="5"/>
        <v>126329.42974999998</v>
      </c>
    </row>
    <row r="34" spans="1:15" ht="12.75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5.5">
      <c r="A35" s="5" t="s">
        <v>43</v>
      </c>
      <c r="B35" s="10">
        <f t="shared" si="2"/>
        <v>1142.1690700000163</v>
      </c>
      <c r="C35" s="16">
        <f aca="true" t="shared" si="6" ref="C35:O35">C17-C33</f>
        <v>2441.8063300000504</v>
      </c>
      <c r="D35" s="16">
        <f t="shared" si="6"/>
        <v>1299.6810899999691</v>
      </c>
      <c r="E35" s="16">
        <f t="shared" si="6"/>
        <v>-189.8400299999994</v>
      </c>
      <c r="F35" s="16">
        <f t="shared" si="6"/>
        <v>-545.2302499999969</v>
      </c>
      <c r="G35" s="16">
        <f t="shared" si="6"/>
        <v>10.744549999997616</v>
      </c>
      <c r="H35" s="17">
        <f t="shared" si="6"/>
        <v>241.14861999999994</v>
      </c>
      <c r="I35" s="17">
        <f t="shared" si="6"/>
        <v>687.1294100000032</v>
      </c>
      <c r="J35" s="17">
        <f t="shared" si="6"/>
        <v>0</v>
      </c>
      <c r="K35" s="17">
        <f t="shared" si="6"/>
        <v>96.16641999999956</v>
      </c>
      <c r="L35" s="17">
        <f t="shared" si="6"/>
        <v>0</v>
      </c>
      <c r="M35" s="17">
        <f t="shared" si="6"/>
        <v>370.9175699999978</v>
      </c>
      <c r="N35" s="17">
        <f t="shared" si="6"/>
        <v>0</v>
      </c>
      <c r="O35" s="17">
        <f t="shared" si="6"/>
        <v>471.13278000001446</v>
      </c>
    </row>
  </sheetData>
  <sheetProtection/>
  <mergeCells count="4">
    <mergeCell ref="A6:O6"/>
    <mergeCell ref="A18:O18"/>
    <mergeCell ref="A34:O34"/>
    <mergeCell ref="A3:K3"/>
  </mergeCells>
  <printOptions/>
  <pageMargins left="0.7480314960629921" right="0.7480314960629921" top="0.7874015748031497" bottom="0.7874015748031497" header="0.5118110236220472" footer="0.1968503937007874"/>
  <pageSetup firstPageNumber="141" useFirstPageNumber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2020-03-24T04:47:34Z</cp:lastPrinted>
  <dcterms:created xsi:type="dcterms:W3CDTF">1996-10-08T23:32:33Z</dcterms:created>
  <dcterms:modified xsi:type="dcterms:W3CDTF">2021-05-24T15:38:10Z</dcterms:modified>
  <cp:category/>
  <cp:version/>
  <cp:contentType/>
  <cp:contentStatus/>
</cp:coreProperties>
</file>