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580" activeTab="0"/>
  </bookViews>
  <sheets>
    <sheet name="форма 1" sheetId="1" r:id="rId1"/>
  </sheets>
  <definedNames>
    <definedName name="_xlnm.Print_Titles" localSheetId="0">'форма 1'!$A:$A,'форма 1'!$4:$5</definedName>
    <definedName name="_xlnm.Print_Area" localSheetId="0">'форма 1'!$A$1:$DI$39</definedName>
  </definedNames>
  <calcPr fullCalcOnLoad="1"/>
</workbook>
</file>

<file path=xl/sharedStrings.xml><?xml version="1.0" encoding="utf-8"?>
<sst xmlns="http://schemas.openxmlformats.org/spreadsheetml/2006/main" count="142" uniqueCount="64">
  <si>
    <t>Форма 1 представляется ежемесячно не позднее 15 числа месяца, следующего за отчетным</t>
  </si>
  <si>
    <t>тыс.руб.</t>
  </si>
  <si>
    <t>Наименования доходных источников</t>
  </si>
  <si>
    <t>Бюджет муниципального района (городского округа)</t>
  </si>
  <si>
    <t xml:space="preserve">Бюджеты поселений- итого </t>
  </si>
  <si>
    <t>Первоначальный бюджет</t>
  </si>
  <si>
    <t xml:space="preserve">Уточненный бюджет </t>
  </si>
  <si>
    <t>% исполнения первоначального бюджета</t>
  </si>
  <si>
    <t>% исполнения уточненного бюджета</t>
  </si>
  <si>
    <t>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</si>
  <si>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</si>
  <si>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</si>
  <si>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Доходы от выдачи патента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</si>
  <si>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</si>
  <si>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</si>
  <si>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</si>
  <si>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</si>
  <si>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</si>
  <si>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</si>
  <si>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 ИМУЩЕСТВА, НАХОДЯЩЕГОСЯ В ГОС И МУНИЦ СОБСТ-ТИ</t>
  </si>
  <si>
    <t>Доходы  в виде прибыли, приходящейся на доли в уставных (складочных) капиталах хозяйственных товариществ  и обществ, или  дивидендов  по акциям, принадлежащим муниц р-нам</t>
  </si>
  <si>
    <t>Доходы от размещения средств бюджетов</t>
  </si>
  <si>
    <t>Проценты, полученные от предоставления бюджетных кредитов внутри страны</t>
  </si>
  <si>
    <t>Доходы, получаемые в виде  арендной  платы за земельные участки, государственная собственность на которые не разграничена и кот-е расположены  в гр поселений (городских округов), а также ср-ва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</si>
  <si>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госуд. собст-ти на землю, а также средства от продажи права на заключение договоров аренды указанных земельных участков (за исключением зем.участков госуд и муниц унит. предприятий, в том 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</si>
  <si>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искл. им-ва  АУ)</t>
  </si>
  <si>
    <t>Ср-ва, получ-е от передачи им-ва,нах-ся  в гос и мун собст-ти( за искл им-ва АУ, а также  им-ва  МУП) в залог , в довер. упр-е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</si>
  <si>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</si>
  <si>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Прочие поступления от использования имущества и прав, находящихся в государственной  и муниципальной собственности
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</si>
  <si>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</si>
  <si>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</si>
  <si>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</si>
  <si>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</si>
  <si>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</si>
  <si>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</si>
  <si>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</si>
  <si>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ВОЗВРАТ ОСТАТКОВ СУБСИДИЙ И СУБВЕНЦИЙ ПРОШЛЫХ ЛЕТ</t>
  </si>
  <si>
    <t>Минимальный налог, зачисляемый в бюджеты субъектов РФ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</si>
  <si>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</si>
  <si>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</si>
  <si>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</si>
  <si>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Бюджет поселения Алмозерское</t>
  </si>
  <si>
    <t>Бюджет поселения Анненское</t>
  </si>
  <si>
    <t>Бюджет поселения Андомское</t>
  </si>
  <si>
    <t>Бюджет муниципального образования "Город Вытегра"</t>
  </si>
  <si>
    <t>Бюджет поселения Девятинское</t>
  </si>
  <si>
    <t>Бюджет поселения Казаковское</t>
  </si>
  <si>
    <t>Бюджет поселения Кемское</t>
  </si>
  <si>
    <t>Бюджет поселения Коштугское</t>
  </si>
  <si>
    <t>Бюджет поселения Мегорское</t>
  </si>
  <si>
    <t>Бюджет поселения Оштинское</t>
  </si>
  <si>
    <t>Бюджет поселения Саминское</t>
  </si>
  <si>
    <t>Бюджет поселения Янишевское</t>
  </si>
  <si>
    <t>Бюджет поселения Анхимовское</t>
  </si>
  <si>
    <t>Консолидированный бюджет муниципального района</t>
  </si>
  <si>
    <t>Платежи      от     государственных    и муниципальных унитарных предприятий</t>
  </si>
  <si>
    <t>Налог на имущество организаций</t>
  </si>
  <si>
    <t>Транспортный налог с физических лиц</t>
  </si>
  <si>
    <t>темп роста (снижения) к уровню 2012 года</t>
  </si>
  <si>
    <t>Исполнение доходной части бюджета Вытегорского муниципального района (городского округа) и бюджетов поселений в 2013 году по состоянию на 1 апреля 2013 года</t>
  </si>
  <si>
    <t>Факт на 01 апреля 2013г.</t>
  </si>
  <si>
    <t>Факт на 01       апреля 2012г.</t>
  </si>
  <si>
    <t>Факт на 01 апреля 2012г.</t>
  </si>
  <si>
    <t>Факт на 01         апреля 2012г.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</si>
</sst>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.0"/>
    <numFmt numFmtId="166" formatCode="#,##0.00_ ;[Red]\-#,##0.00\ "/>
    <numFmt numFmtId="167" formatCode="0.0000"/>
    <numFmt numFmtId="168" formatCode="0.000"/>
    <numFmt numFmtId="169" formatCode="#,##0.000_ ;[Red]\-#,##0.000\ "/>
    <numFmt numFmtId="170" formatCode="#,##0_ ;[Red]\-#,##0\ "/>
    <numFmt numFmtId="171" formatCode="0.00000"/>
    <numFmt numFmtId="172" formatCode="0.000000"/>
    <numFmt numFmtId="173" formatCode="0.0000000"/>
    <numFmt numFmtId="174" formatCode="#,##0.0000_ ;[Red]\-#,##0.0000\ "/>
    <numFmt numFmtId="175" formatCode="#,##0.00000_ ;[Red]\-#,##0.00000\ "/>
    <numFmt numFmtId="176" formatCode="#,##0.000000_ ;[Red]\-#,##0.000000\ "/>
    <numFmt numFmtId="177" formatCode="#,##0.0000000_ ;[Red]\-#,##0.0000000\ "/>
    <numFmt numFmtId="178" formatCode="#,##0.00;[Red]\-#,##0.00;0.00"/>
    <numFmt numFmtId="179" formatCode="#,##0.000;[Red]\-#,##0.000;0.000"/>
    <numFmt numFmtId="180" formatCode="#,##0.0;[Red]\-#,##0.0;0.0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_-* #,##0.00000_р_._-;\-* #,##0.00000_р_._-;_-* &quot;-&quot;??_р_._-;_-@_-"/>
    <numFmt numFmtId="186" formatCode="#,##0.00000000_ ;[Red]\-#,##0.00000000\ "/>
    <numFmt numFmtId="187" formatCode="#,##0.000000000_ ;[Red]\-#,##0.000000000\ "/>
    <numFmt numFmtId="188" formatCode="_-* #,##0.0_р_._-;\-* #,##0.0_р_._-;_-* &quot;-&quot;?_р_._-;_-@_-"/>
    <numFmt numFmtId="189" formatCode="#,##0.0"/>
    <numFmt numFmtId="190" formatCode="0.0%"/>
    <numFmt numFmtId="191" formatCode="#,##0.0_ ;\-#,##0.0\ "/>
  </numFmts>
  <fonts count="29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2"/>
      <name val="Tahoma"/>
      <family val="2"/>
    </font>
    <font>
      <sz val="12"/>
      <name val="Arial"/>
      <family val="0"/>
    </font>
    <font>
      <sz val="11"/>
      <name val="Times New Roman"/>
      <family val="1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4">
    <xf numFmtId="0" fontId="0" fillId="0" borderId="0" xfId="0" applyAlignment="1">
      <alignment/>
    </xf>
    <xf numFmtId="165" fontId="18" fillId="0" borderId="10" xfId="0" applyNumberFormat="1" applyFont="1" applyFill="1" applyBorder="1" applyAlignment="1">
      <alignment horizontal="center" vertical="center" wrapText="1"/>
    </xf>
    <xf numFmtId="165" fontId="21" fillId="0" borderId="10" xfId="0" applyNumberFormat="1" applyFont="1" applyFill="1" applyBorder="1" applyAlignment="1">
      <alignment horizontal="center" vertical="center" wrapText="1"/>
    </xf>
    <xf numFmtId="165" fontId="18" fillId="3" borderId="10" xfId="0" applyNumberFormat="1" applyFont="1" applyFill="1" applyBorder="1" applyAlignment="1">
      <alignment horizontal="center" vertical="center" wrapText="1"/>
    </xf>
    <xf numFmtId="165" fontId="18" fillId="4" borderId="10" xfId="0" applyNumberFormat="1" applyFont="1" applyFill="1" applyBorder="1" applyAlignment="1">
      <alignment horizontal="center" vertical="center" wrapText="1"/>
    </xf>
    <xf numFmtId="165" fontId="18" fillId="22" borderId="10" xfId="0" applyNumberFormat="1" applyFont="1" applyFill="1" applyBorder="1" applyAlignment="1">
      <alignment horizontal="center" vertical="center" wrapText="1"/>
    </xf>
    <xf numFmtId="165" fontId="18" fillId="0" borderId="10" xfId="0" applyNumberFormat="1" applyFont="1" applyBorder="1" applyAlignment="1">
      <alignment horizontal="left" vertical="center" wrapText="1"/>
    </xf>
    <xf numFmtId="165" fontId="18" fillId="0" borderId="10" xfId="0" applyNumberFormat="1" applyFont="1" applyFill="1" applyBorder="1" applyAlignment="1">
      <alignment horizontal="left" vertical="center" wrapText="1"/>
    </xf>
    <xf numFmtId="165" fontId="22" fillId="22" borderId="10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 wrapText="1"/>
    </xf>
    <xf numFmtId="1" fontId="18" fillId="22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18" fillId="4" borderId="10" xfId="0" applyNumberFormat="1" applyFont="1" applyFill="1" applyBorder="1" applyAlignment="1">
      <alignment horizontal="center" vertical="center" wrapText="1"/>
    </xf>
    <xf numFmtId="1" fontId="18" fillId="3" borderId="10" xfId="0" applyNumberFormat="1" applyFont="1" applyFill="1" applyBorder="1" applyAlignment="1">
      <alignment horizontal="center" vertical="center" wrapText="1"/>
    </xf>
    <xf numFmtId="165" fontId="18" fillId="0" borderId="0" xfId="0" applyNumberFormat="1" applyFont="1" applyFill="1" applyAlignment="1">
      <alignment vertical="center" wrapText="1"/>
    </xf>
    <xf numFmtId="165" fontId="18" fillId="0" borderId="0" xfId="0" applyNumberFormat="1" applyFont="1" applyFill="1" applyAlignment="1">
      <alignment horizontal="center" vertical="center" wrapText="1"/>
    </xf>
    <xf numFmtId="165" fontId="18" fillId="0" borderId="0" xfId="0" applyNumberFormat="1" applyFont="1" applyFill="1" applyAlignment="1">
      <alignment horizontal="right" vertical="center" wrapText="1"/>
    </xf>
    <xf numFmtId="1" fontId="18" fillId="0" borderId="0" xfId="0" applyNumberFormat="1" applyFont="1" applyFill="1" applyAlignment="1">
      <alignment vertical="center" wrapText="1"/>
    </xf>
    <xf numFmtId="165" fontId="19" fillId="0" borderId="10" xfId="0" applyNumberFormat="1" applyFont="1" applyFill="1" applyBorder="1" applyAlignment="1">
      <alignment horizontal="left" vertical="center" wrapText="1"/>
    </xf>
    <xf numFmtId="165" fontId="21" fillId="22" borderId="10" xfId="0" applyNumberFormat="1" applyFont="1" applyFill="1" applyBorder="1" applyAlignment="1">
      <alignment horizontal="center" vertical="center" wrapText="1"/>
    </xf>
    <xf numFmtId="165" fontId="21" fillId="0" borderId="10" xfId="0" applyNumberFormat="1" applyFont="1" applyFill="1" applyBorder="1" applyAlignment="1">
      <alignment horizontal="center" vertical="center"/>
    </xf>
    <xf numFmtId="165" fontId="21" fillId="0" borderId="10" xfId="0" applyNumberFormat="1" applyFont="1" applyFill="1" applyBorder="1" applyAlignment="1">
      <alignment horizontal="right" vertical="center" wrapText="1"/>
    </xf>
    <xf numFmtId="165" fontId="21" fillId="0" borderId="10" xfId="0" applyNumberFormat="1" applyFont="1" applyFill="1" applyBorder="1" applyAlignment="1">
      <alignment vertical="center"/>
    </xf>
    <xf numFmtId="165" fontId="19" fillId="0" borderId="0" xfId="0" applyNumberFormat="1" applyFont="1" applyFill="1" applyAlignment="1">
      <alignment vertical="center" wrapText="1"/>
    </xf>
    <xf numFmtId="165" fontId="22" fillId="0" borderId="10" xfId="0" applyNumberFormat="1" applyFont="1" applyFill="1" applyBorder="1" applyAlignment="1">
      <alignment horizontal="center" vertical="center"/>
    </xf>
    <xf numFmtId="165" fontId="22" fillId="0" borderId="10" xfId="0" applyNumberFormat="1" applyFont="1" applyFill="1" applyBorder="1" applyAlignment="1">
      <alignment vertical="center"/>
    </xf>
    <xf numFmtId="165" fontId="22" fillId="4" borderId="10" xfId="0" applyNumberFormat="1" applyFont="1" applyFill="1" applyBorder="1" applyAlignment="1">
      <alignment horizontal="center" vertical="center" wrapText="1"/>
    </xf>
    <xf numFmtId="165" fontId="18" fillId="0" borderId="10" xfId="0" applyNumberFormat="1" applyFont="1" applyFill="1" applyBorder="1" applyAlignment="1">
      <alignment vertical="center" wrapText="1"/>
    </xf>
    <xf numFmtId="165" fontId="18" fillId="22" borderId="0" xfId="0" applyNumberFormat="1" applyFont="1" applyFill="1" applyAlignment="1">
      <alignment horizontal="center" vertical="center" wrapText="1"/>
    </xf>
    <xf numFmtId="165" fontId="18" fillId="4" borderId="0" xfId="0" applyNumberFormat="1" applyFont="1" applyFill="1" applyAlignment="1">
      <alignment horizontal="center" vertical="center" wrapText="1"/>
    </xf>
    <xf numFmtId="43" fontId="18" fillId="0" borderId="0" xfId="58" applyFont="1" applyFill="1" applyAlignment="1">
      <alignment horizontal="center" vertical="center" wrapText="1"/>
    </xf>
    <xf numFmtId="43" fontId="18" fillId="4" borderId="10" xfId="58" applyFont="1" applyFill="1" applyBorder="1" applyAlignment="1">
      <alignment horizontal="center" vertical="center" wrapText="1"/>
    </xf>
    <xf numFmtId="43" fontId="21" fillId="4" borderId="10" xfId="58" applyFont="1" applyFill="1" applyBorder="1" applyAlignment="1">
      <alignment horizontal="center" vertical="center" wrapText="1"/>
    </xf>
    <xf numFmtId="43" fontId="18" fillId="4" borderId="0" xfId="58" applyFont="1" applyFill="1" applyAlignment="1">
      <alignment horizontal="center" vertical="center" wrapText="1"/>
    </xf>
    <xf numFmtId="43" fontId="18" fillId="22" borderId="10" xfId="58" applyFont="1" applyFill="1" applyBorder="1" applyAlignment="1">
      <alignment horizontal="center" vertical="center" wrapText="1"/>
    </xf>
    <xf numFmtId="43" fontId="21" fillId="22" borderId="10" xfId="58" applyFont="1" applyFill="1" applyBorder="1" applyAlignment="1">
      <alignment horizontal="center" vertical="center" wrapText="1"/>
    </xf>
    <xf numFmtId="43" fontId="18" fillId="22" borderId="0" xfId="58" applyFont="1" applyFill="1" applyAlignment="1">
      <alignment horizontal="center" vertical="center" wrapText="1"/>
    </xf>
    <xf numFmtId="43" fontId="18" fillId="0" borderId="10" xfId="58" applyFont="1" applyFill="1" applyBorder="1" applyAlignment="1">
      <alignment horizontal="center" vertical="center" wrapText="1"/>
    </xf>
    <xf numFmtId="43" fontId="21" fillId="0" borderId="10" xfId="58" applyFont="1" applyFill="1" applyBorder="1" applyAlignment="1">
      <alignment horizontal="center" vertical="center" wrapText="1"/>
    </xf>
    <xf numFmtId="43" fontId="22" fillId="22" borderId="10" xfId="58" applyFont="1" applyFill="1" applyBorder="1" applyAlignment="1">
      <alignment horizontal="center" vertical="center" wrapText="1"/>
    </xf>
    <xf numFmtId="43" fontId="22" fillId="0" borderId="10" xfId="58" applyFont="1" applyFill="1" applyBorder="1" applyAlignment="1">
      <alignment horizontal="center" vertical="center" wrapText="1"/>
    </xf>
    <xf numFmtId="43" fontId="22" fillId="22" borderId="10" xfId="58" applyFont="1" applyFill="1" applyBorder="1" applyAlignment="1">
      <alignment horizontal="center" vertical="center"/>
    </xf>
    <xf numFmtId="43" fontId="18" fillId="3" borderId="10" xfId="58" applyFont="1" applyFill="1" applyBorder="1" applyAlignment="1">
      <alignment horizontal="center" vertical="center" wrapText="1"/>
    </xf>
    <xf numFmtId="43" fontId="21" fillId="3" borderId="10" xfId="58" applyFont="1" applyFill="1" applyBorder="1" applyAlignment="1">
      <alignment horizontal="center" vertical="center" wrapText="1"/>
    </xf>
    <xf numFmtId="43" fontId="22" fillId="3" borderId="10" xfId="58" applyFont="1" applyFill="1" applyBorder="1" applyAlignment="1">
      <alignment horizontal="center" vertical="center" wrapText="1"/>
    </xf>
    <xf numFmtId="43" fontId="22" fillId="3" borderId="10" xfId="58" applyFont="1" applyFill="1" applyBorder="1" applyAlignment="1">
      <alignment horizontal="center" vertical="center"/>
    </xf>
    <xf numFmtId="165" fontId="18" fillId="0" borderId="0" xfId="58" applyNumberFormat="1" applyFont="1" applyFill="1" applyAlignment="1">
      <alignment horizontal="center" vertical="center" wrapText="1"/>
    </xf>
    <xf numFmtId="165" fontId="18" fillId="0" borderId="10" xfId="58" applyNumberFormat="1" applyFont="1" applyFill="1" applyBorder="1" applyAlignment="1">
      <alignment horizontal="center" vertical="center" wrapText="1"/>
    </xf>
    <xf numFmtId="165" fontId="18" fillId="4" borderId="10" xfId="58" applyNumberFormat="1" applyFont="1" applyFill="1" applyBorder="1" applyAlignment="1">
      <alignment horizontal="center" vertical="center" wrapText="1"/>
    </xf>
    <xf numFmtId="165" fontId="18" fillId="4" borderId="0" xfId="58" applyNumberFormat="1" applyFont="1" applyFill="1" applyAlignment="1">
      <alignment horizontal="center" vertical="center" wrapText="1"/>
    </xf>
    <xf numFmtId="43" fontId="19" fillId="0" borderId="0" xfId="58" applyFont="1" applyFill="1" applyAlignment="1">
      <alignment horizontal="center" vertical="center" wrapText="1"/>
    </xf>
    <xf numFmtId="43" fontId="19" fillId="0" borderId="0" xfId="58" applyFont="1" applyFill="1" applyAlignment="1">
      <alignment vertical="center" wrapText="1"/>
    </xf>
    <xf numFmtId="43" fontId="19" fillId="0" borderId="0" xfId="58" applyFont="1" applyFill="1" applyAlignment="1">
      <alignment horizontal="right" vertical="center" wrapText="1"/>
    </xf>
    <xf numFmtId="43" fontId="19" fillId="0" borderId="10" xfId="58" applyFont="1" applyFill="1" applyBorder="1" applyAlignment="1">
      <alignment horizontal="center" vertical="center" wrapText="1"/>
    </xf>
    <xf numFmtId="43" fontId="19" fillId="4" borderId="10" xfId="58" applyFont="1" applyFill="1" applyBorder="1" applyAlignment="1">
      <alignment horizontal="center" vertical="center" wrapText="1"/>
    </xf>
    <xf numFmtId="43" fontId="23" fillId="4" borderId="10" xfId="58" applyFont="1" applyFill="1" applyBorder="1" applyAlignment="1">
      <alignment horizontal="center" vertical="center"/>
    </xf>
    <xf numFmtId="43" fontId="21" fillId="0" borderId="10" xfId="58" applyFont="1" applyBorder="1" applyAlignment="1">
      <alignment horizontal="center" vertical="center"/>
    </xf>
    <xf numFmtId="43" fontId="19" fillId="4" borderId="0" xfId="58" applyFont="1" applyFill="1" applyAlignment="1">
      <alignment vertical="center" wrapText="1"/>
    </xf>
    <xf numFmtId="184" fontId="18" fillId="4" borderId="10" xfId="58" applyNumberFormat="1" applyFont="1" applyFill="1" applyBorder="1" applyAlignment="1">
      <alignment horizontal="center" vertical="center" wrapText="1"/>
    </xf>
    <xf numFmtId="184" fontId="18" fillId="22" borderId="10" xfId="58" applyNumberFormat="1" applyFont="1" applyFill="1" applyBorder="1" applyAlignment="1">
      <alignment horizontal="center" vertical="center" wrapText="1"/>
    </xf>
    <xf numFmtId="184" fontId="18" fillId="0" borderId="10" xfId="58" applyNumberFormat="1" applyFont="1" applyFill="1" applyBorder="1" applyAlignment="1">
      <alignment horizontal="center" vertical="center" wrapText="1"/>
    </xf>
    <xf numFmtId="184" fontId="19" fillId="0" borderId="10" xfId="58" applyNumberFormat="1" applyFont="1" applyFill="1" applyBorder="1" applyAlignment="1">
      <alignment horizontal="center" vertical="center" wrapText="1"/>
    </xf>
    <xf numFmtId="184" fontId="19" fillId="4" borderId="10" xfId="58" applyNumberFormat="1" applyFont="1" applyFill="1" applyBorder="1" applyAlignment="1">
      <alignment horizontal="center" vertical="center" wrapText="1"/>
    </xf>
    <xf numFmtId="1" fontId="18" fillId="0" borderId="10" xfId="58" applyNumberFormat="1" applyFont="1" applyFill="1" applyBorder="1" applyAlignment="1">
      <alignment horizontal="center" vertical="center" wrapText="1"/>
    </xf>
    <xf numFmtId="1" fontId="18" fillId="4" borderId="10" xfId="58" applyNumberFormat="1" applyFont="1" applyFill="1" applyBorder="1" applyAlignment="1">
      <alignment horizontal="center" vertical="center" wrapText="1"/>
    </xf>
    <xf numFmtId="184" fontId="18" fillId="3" borderId="10" xfId="58" applyNumberFormat="1" applyFont="1" applyFill="1" applyBorder="1" applyAlignment="1">
      <alignment vertical="center" wrapText="1"/>
    </xf>
    <xf numFmtId="43" fontId="22" fillId="4" borderId="10" xfId="58" applyFont="1" applyFill="1" applyBorder="1" applyAlignment="1">
      <alignment horizontal="center" vertical="center" wrapText="1"/>
    </xf>
    <xf numFmtId="165" fontId="24" fillId="0" borderId="10" xfId="0" applyNumberFormat="1" applyFont="1" applyFill="1" applyBorder="1" applyAlignment="1">
      <alignment horizontal="center" vertical="center" textRotation="90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right" vertical="center" wrapText="1"/>
    </xf>
    <xf numFmtId="0" fontId="18" fillId="4" borderId="0" xfId="0" applyFont="1" applyFill="1" applyAlignment="1">
      <alignment vertical="center" wrapText="1"/>
    </xf>
    <xf numFmtId="0" fontId="18" fillId="4" borderId="0" xfId="0" applyFont="1" applyFill="1" applyAlignment="1">
      <alignment horizontal="center" vertical="center" wrapText="1"/>
    </xf>
    <xf numFmtId="43" fontId="25" fillId="3" borderId="10" xfId="58" applyFont="1" applyFill="1" applyBorder="1" applyAlignment="1">
      <alignment horizontal="center" vertical="center" wrapText="1"/>
    </xf>
    <xf numFmtId="43" fontId="21" fillId="4" borderId="10" xfId="58" applyFont="1" applyFill="1" applyBorder="1" applyAlignment="1">
      <alignment horizontal="center" vertical="center"/>
    </xf>
    <xf numFmtId="43" fontId="26" fillId="4" borderId="11" xfId="58" applyFont="1" applyFill="1" applyBorder="1" applyAlignment="1" applyProtection="1">
      <alignment horizontal="center" vertical="center"/>
      <protection hidden="1"/>
    </xf>
    <xf numFmtId="43" fontId="21" fillId="4" borderId="10" xfId="58" applyFont="1" applyFill="1" applyBorder="1" applyAlignment="1" applyProtection="1">
      <alignment horizontal="center" vertical="center"/>
      <protection hidden="1"/>
    </xf>
    <xf numFmtId="165" fontId="27" fillId="4" borderId="10" xfId="0" applyNumberFormat="1" applyFont="1" applyFill="1" applyBorder="1" applyAlignment="1">
      <alignment horizontal="center" vertical="center"/>
    </xf>
    <xf numFmtId="165" fontId="23" fillId="0" borderId="10" xfId="0" applyNumberFormat="1" applyFont="1" applyFill="1" applyBorder="1" applyAlignment="1">
      <alignment horizontal="center" vertical="center" wrapText="1"/>
    </xf>
    <xf numFmtId="165" fontId="18" fillId="0" borderId="0" xfId="0" applyNumberFormat="1" applyFont="1" applyFill="1" applyAlignment="1">
      <alignment horizontal="center" vertical="center" wrapText="1"/>
    </xf>
    <xf numFmtId="165" fontId="18" fillId="0" borderId="10" xfId="0" applyNumberFormat="1" applyFont="1" applyFill="1" applyBorder="1" applyAlignment="1">
      <alignment horizontal="center" vertical="center" wrapText="1"/>
    </xf>
    <xf numFmtId="165" fontId="23" fillId="0" borderId="12" xfId="0" applyNumberFormat="1" applyFont="1" applyFill="1" applyBorder="1" applyAlignment="1">
      <alignment horizontal="center" vertical="center" wrapText="1"/>
    </xf>
    <xf numFmtId="165" fontId="23" fillId="0" borderId="13" xfId="0" applyNumberFormat="1" applyFont="1" applyFill="1" applyBorder="1" applyAlignment="1">
      <alignment horizontal="center" vertical="center" wrapText="1"/>
    </xf>
    <xf numFmtId="165" fontId="23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114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4" sqref="D14"/>
    </sheetView>
  </sheetViews>
  <sheetFormatPr defaultColWidth="9.00390625" defaultRowHeight="12.75"/>
  <cols>
    <col min="1" max="1" width="57.75390625" style="14" customWidth="1"/>
    <col min="2" max="2" width="16.00390625" style="36" customWidth="1"/>
    <col min="3" max="3" width="13.625" style="30" customWidth="1"/>
    <col min="4" max="4" width="15.625" style="33" customWidth="1"/>
    <col min="5" max="5" width="11.375" style="15" customWidth="1"/>
    <col min="6" max="6" width="7.625" style="15" customWidth="1"/>
    <col min="7" max="7" width="14.00390625" style="15" customWidth="1"/>
    <col min="8" max="8" width="8.75390625" style="15" customWidth="1"/>
    <col min="9" max="9" width="18.75390625" style="36" customWidth="1"/>
    <col min="10" max="10" width="13.375" style="50" customWidth="1"/>
    <col min="11" max="11" width="16.00390625" style="57" customWidth="1"/>
    <col min="12" max="12" width="8.125" style="15" customWidth="1"/>
    <col min="13" max="13" width="7.875" style="15" customWidth="1"/>
    <col min="14" max="14" width="16.75390625" style="71" customWidth="1"/>
    <col min="15" max="15" width="8.00390625" style="14" customWidth="1"/>
    <col min="16" max="16" width="15.75390625" style="28" customWidth="1"/>
    <col min="17" max="17" width="13.625" style="46" customWidth="1"/>
    <col min="18" max="18" width="16.125" style="49" customWidth="1"/>
    <col min="19" max="19" width="8.125" style="15" customWidth="1"/>
    <col min="20" max="20" width="7.625" style="15" customWidth="1"/>
    <col min="21" max="21" width="17.875" style="30" customWidth="1"/>
    <col min="22" max="22" width="11.375" style="14" customWidth="1"/>
    <col min="23" max="23" width="15.625" style="28" customWidth="1"/>
    <col min="24" max="24" width="11.75390625" style="15" customWidth="1"/>
    <col min="25" max="25" width="12.00390625" style="29" customWidth="1"/>
    <col min="26" max="26" width="8.125" style="15" customWidth="1"/>
    <col min="27" max="27" width="7.625" style="15" customWidth="1"/>
    <col min="28" max="28" width="13.625" style="72" customWidth="1"/>
    <col min="29" max="29" width="8.00390625" style="15" customWidth="1"/>
    <col min="30" max="30" width="15.625" style="28" customWidth="1"/>
    <col min="31" max="31" width="12.625" style="15" customWidth="1"/>
    <col min="32" max="32" width="12.375" style="29" customWidth="1"/>
    <col min="33" max="33" width="8.125" style="15" customWidth="1"/>
    <col min="34" max="34" width="7.00390625" style="15" customWidth="1"/>
    <col min="35" max="35" width="15.25390625" style="72" customWidth="1"/>
    <col min="36" max="36" width="8.125" style="15" customWidth="1"/>
    <col min="37" max="37" width="15.75390625" style="28" customWidth="1"/>
    <col min="38" max="38" width="12.25390625" style="15" customWidth="1"/>
    <col min="39" max="39" width="13.875" style="29" customWidth="1"/>
    <col min="40" max="40" width="8.125" style="15" customWidth="1"/>
    <col min="41" max="41" width="6.75390625" style="15" customWidth="1"/>
    <col min="42" max="42" width="12.625" style="72" customWidth="1"/>
    <col min="43" max="43" width="8.875" style="15" customWidth="1"/>
    <col min="44" max="44" width="14.625" style="28" customWidth="1"/>
    <col min="45" max="45" width="11.75390625" style="15" customWidth="1"/>
    <col min="46" max="46" width="12.75390625" style="29" customWidth="1"/>
    <col min="47" max="47" width="8.125" style="15" customWidth="1"/>
    <col min="48" max="48" width="7.25390625" style="15" customWidth="1"/>
    <col min="49" max="49" width="14.375" style="72" customWidth="1"/>
    <col min="50" max="50" width="9.25390625" style="15" customWidth="1"/>
    <col min="51" max="51" width="15.625" style="28" customWidth="1"/>
    <col min="52" max="52" width="11.875" style="15" customWidth="1"/>
    <col min="53" max="53" width="13.875" style="29" customWidth="1"/>
    <col min="54" max="54" width="8.125" style="15" customWidth="1"/>
    <col min="55" max="55" width="7.125" style="15" customWidth="1"/>
    <col min="56" max="56" width="16.25390625" style="72" customWidth="1"/>
    <col min="57" max="57" width="8.875" style="14" customWidth="1"/>
    <col min="58" max="58" width="16.625" style="28" customWidth="1"/>
    <col min="59" max="59" width="12.625" style="15" customWidth="1"/>
    <col min="60" max="60" width="12.25390625" style="29" customWidth="1"/>
    <col min="61" max="61" width="8.625" style="15" customWidth="1"/>
    <col min="62" max="62" width="7.00390625" style="15" bestFit="1" customWidth="1"/>
    <col min="63" max="63" width="15.125" style="72" customWidth="1"/>
    <col min="64" max="64" width="9.125" style="15" customWidth="1"/>
    <col min="65" max="65" width="14.875" style="28" customWidth="1"/>
    <col min="66" max="66" width="14.125" style="15" customWidth="1"/>
    <col min="67" max="67" width="11.75390625" style="29" customWidth="1"/>
    <col min="68" max="68" width="8.625" style="15" customWidth="1"/>
    <col min="69" max="69" width="6.75390625" style="15" customWidth="1"/>
    <col min="70" max="70" width="12.75390625" style="29" customWidth="1"/>
    <col min="71" max="71" width="9.875" style="15" customWidth="1"/>
    <col min="72" max="72" width="14.75390625" style="28" customWidth="1"/>
    <col min="73" max="73" width="11.75390625" style="15" customWidth="1"/>
    <col min="74" max="74" width="11.75390625" style="29" customWidth="1"/>
    <col min="75" max="75" width="8.625" style="15" customWidth="1"/>
    <col min="76" max="76" width="7.375" style="15" customWidth="1"/>
    <col min="77" max="77" width="13.25390625" style="29" customWidth="1"/>
    <col min="78" max="78" width="9.25390625" style="15" customWidth="1"/>
    <col min="79" max="79" width="15.625" style="28" customWidth="1"/>
    <col min="80" max="80" width="13.25390625" style="15" customWidth="1"/>
    <col min="81" max="81" width="10.125" style="29" customWidth="1"/>
    <col min="82" max="82" width="7.875" style="15" customWidth="1"/>
    <col min="83" max="83" width="6.75390625" style="15" customWidth="1"/>
    <col min="84" max="84" width="10.125" style="29" customWidth="1"/>
    <col min="85" max="85" width="8.25390625" style="15" customWidth="1"/>
    <col min="86" max="86" width="15.75390625" style="28" customWidth="1"/>
    <col min="87" max="87" width="11.75390625" style="15" customWidth="1"/>
    <col min="88" max="88" width="14.25390625" style="29" customWidth="1"/>
    <col min="89" max="89" width="8.625" style="15" bestFit="1" customWidth="1"/>
    <col min="90" max="90" width="7.75390625" style="15" customWidth="1"/>
    <col min="91" max="91" width="14.125" style="29" customWidth="1"/>
    <col min="92" max="92" width="10.00390625" style="15" customWidth="1"/>
    <col min="93" max="93" width="15.25390625" style="28" customWidth="1"/>
    <col min="94" max="94" width="11.75390625" style="15" customWidth="1"/>
    <col min="95" max="95" width="13.00390625" style="29" customWidth="1"/>
    <col min="96" max="96" width="8.625" style="15" bestFit="1" customWidth="1"/>
    <col min="97" max="97" width="7.625" style="15" customWidth="1"/>
    <col min="98" max="98" width="12.375" style="15" customWidth="1"/>
    <col min="99" max="99" width="10.375" style="15" customWidth="1"/>
    <col min="100" max="100" width="15.00390625" style="28" customWidth="1"/>
    <col min="101" max="101" width="12.75390625" style="15" customWidth="1"/>
    <col min="102" max="102" width="10.375" style="29" customWidth="1"/>
    <col min="103" max="103" width="8.625" style="15" bestFit="1" customWidth="1"/>
    <col min="104" max="104" width="6.875" style="15" bestFit="1" customWidth="1"/>
    <col min="105" max="105" width="13.125" style="72" customWidth="1"/>
    <col min="106" max="106" width="8.875" style="15" customWidth="1"/>
    <col min="107" max="107" width="18.25390625" style="28" customWidth="1"/>
    <col min="108" max="108" width="11.75390625" style="15" customWidth="1"/>
    <col min="109" max="109" width="11.75390625" style="29" customWidth="1"/>
    <col min="110" max="110" width="8.625" style="15" bestFit="1" customWidth="1"/>
    <col min="111" max="111" width="7.25390625" style="15" customWidth="1"/>
    <col min="112" max="112" width="14.625" style="72" customWidth="1"/>
    <col min="113" max="113" width="9.125" style="15" customWidth="1"/>
    <col min="114" max="16384" width="9.125" style="14" customWidth="1"/>
  </cols>
  <sheetData>
    <row r="1" spans="2:112" ht="12.75">
      <c r="B1" s="30"/>
      <c r="D1" s="30"/>
      <c r="I1" s="30"/>
      <c r="K1" s="79" t="s">
        <v>0</v>
      </c>
      <c r="L1" s="79"/>
      <c r="M1" s="79"/>
      <c r="N1" s="79"/>
      <c r="O1" s="79"/>
      <c r="P1" s="15"/>
      <c r="R1" s="46"/>
      <c r="V1" s="16"/>
      <c r="W1" s="15"/>
      <c r="Y1" s="15"/>
      <c r="AB1" s="68"/>
      <c r="AD1" s="15"/>
      <c r="AF1" s="15"/>
      <c r="AI1" s="68"/>
      <c r="AK1" s="15"/>
      <c r="AM1" s="15"/>
      <c r="AP1" s="68"/>
      <c r="AR1" s="15"/>
      <c r="AT1" s="15"/>
      <c r="AW1" s="68"/>
      <c r="AY1" s="15"/>
      <c r="BA1" s="15"/>
      <c r="BD1" s="68"/>
      <c r="BF1" s="15"/>
      <c r="BH1" s="15"/>
      <c r="BK1" s="68"/>
      <c r="BM1" s="15"/>
      <c r="BO1" s="15"/>
      <c r="BR1" s="15"/>
      <c r="BT1" s="15"/>
      <c r="BV1" s="15"/>
      <c r="BY1" s="15"/>
      <c r="CA1" s="15"/>
      <c r="CC1" s="15"/>
      <c r="CF1" s="15"/>
      <c r="CH1" s="15"/>
      <c r="CJ1" s="15"/>
      <c r="CM1" s="15"/>
      <c r="CO1" s="15"/>
      <c r="CQ1" s="15"/>
      <c r="CV1" s="15"/>
      <c r="CX1" s="15"/>
      <c r="DA1" s="68"/>
      <c r="DC1" s="15"/>
      <c r="DE1" s="15"/>
      <c r="DH1" s="68"/>
    </row>
    <row r="2" spans="1:112" ht="52.5" customHeight="1">
      <c r="A2" s="14" t="s">
        <v>59</v>
      </c>
      <c r="B2" s="30"/>
      <c r="D2" s="30"/>
      <c r="I2" s="30"/>
      <c r="K2" s="51"/>
      <c r="N2" s="69"/>
      <c r="P2" s="15"/>
      <c r="R2" s="46"/>
      <c r="W2" s="15"/>
      <c r="Y2" s="15"/>
      <c r="AB2" s="68"/>
      <c r="AD2" s="15"/>
      <c r="AF2" s="15"/>
      <c r="AI2" s="68"/>
      <c r="AK2" s="15"/>
      <c r="AM2" s="15"/>
      <c r="AP2" s="68"/>
      <c r="AR2" s="15"/>
      <c r="AT2" s="15"/>
      <c r="AW2" s="68"/>
      <c r="AY2" s="15"/>
      <c r="BA2" s="15"/>
      <c r="BD2" s="68"/>
      <c r="BF2" s="15"/>
      <c r="BH2" s="15"/>
      <c r="BK2" s="68"/>
      <c r="BM2" s="15"/>
      <c r="BO2" s="15"/>
      <c r="BR2" s="15"/>
      <c r="BT2" s="15"/>
      <c r="BV2" s="15"/>
      <c r="BY2" s="15"/>
      <c r="CA2" s="15"/>
      <c r="CC2" s="15"/>
      <c r="CF2" s="15"/>
      <c r="CH2" s="15"/>
      <c r="CJ2" s="15"/>
      <c r="CM2" s="15"/>
      <c r="CO2" s="15"/>
      <c r="CQ2" s="15"/>
      <c r="CV2" s="15"/>
      <c r="CX2" s="15"/>
      <c r="DA2" s="68"/>
      <c r="DC2" s="15"/>
      <c r="DE2" s="15"/>
      <c r="DH2" s="68"/>
    </row>
    <row r="3" spans="2:112" ht="12.75">
      <c r="B3" s="30"/>
      <c r="D3" s="30"/>
      <c r="I3" s="30"/>
      <c r="K3" s="52" t="s">
        <v>1</v>
      </c>
      <c r="N3" s="70" t="s">
        <v>1</v>
      </c>
      <c r="O3" s="16"/>
      <c r="P3" s="15"/>
      <c r="R3" s="46"/>
      <c r="V3" s="16"/>
      <c r="W3" s="15"/>
      <c r="Y3" s="15"/>
      <c r="AB3" s="68"/>
      <c r="AD3" s="15"/>
      <c r="AF3" s="15"/>
      <c r="AI3" s="68"/>
      <c r="AK3" s="15"/>
      <c r="AM3" s="15"/>
      <c r="AP3" s="68"/>
      <c r="AR3" s="15"/>
      <c r="AT3" s="15"/>
      <c r="AW3" s="68"/>
      <c r="AY3" s="15"/>
      <c r="BA3" s="15"/>
      <c r="BD3" s="68"/>
      <c r="BF3" s="15"/>
      <c r="BH3" s="15"/>
      <c r="BK3" s="68"/>
      <c r="BM3" s="15"/>
      <c r="BO3" s="15"/>
      <c r="BR3" s="15"/>
      <c r="BT3" s="15"/>
      <c r="BV3" s="15"/>
      <c r="BY3" s="15"/>
      <c r="CA3" s="15"/>
      <c r="CC3" s="15"/>
      <c r="CF3" s="15"/>
      <c r="CH3" s="15"/>
      <c r="CJ3" s="15"/>
      <c r="CM3" s="15"/>
      <c r="CO3" s="15"/>
      <c r="CQ3" s="15"/>
      <c r="CV3" s="15"/>
      <c r="CX3" s="15"/>
      <c r="DA3" s="68"/>
      <c r="DC3" s="15"/>
      <c r="DE3" s="15"/>
      <c r="DH3" s="68"/>
    </row>
    <row r="4" spans="1:113" ht="21" customHeight="1">
      <c r="A4" s="80" t="s">
        <v>2</v>
      </c>
      <c r="B4" s="81" t="s">
        <v>54</v>
      </c>
      <c r="C4" s="82"/>
      <c r="D4" s="82"/>
      <c r="E4" s="82"/>
      <c r="F4" s="82"/>
      <c r="G4" s="82"/>
      <c r="H4" s="83"/>
      <c r="I4" s="81" t="s">
        <v>3</v>
      </c>
      <c r="J4" s="82"/>
      <c r="K4" s="82"/>
      <c r="L4" s="82"/>
      <c r="M4" s="82"/>
      <c r="N4" s="82"/>
      <c r="O4" s="83"/>
      <c r="P4" s="81" t="s">
        <v>4</v>
      </c>
      <c r="Q4" s="82"/>
      <c r="R4" s="82"/>
      <c r="S4" s="82"/>
      <c r="T4" s="82"/>
      <c r="U4" s="82"/>
      <c r="V4" s="83"/>
      <c r="W4" s="81" t="s">
        <v>41</v>
      </c>
      <c r="X4" s="82"/>
      <c r="Y4" s="82"/>
      <c r="Z4" s="82"/>
      <c r="AA4" s="82"/>
      <c r="AB4" s="82"/>
      <c r="AC4" s="83"/>
      <c r="AD4" s="78" t="s">
        <v>42</v>
      </c>
      <c r="AE4" s="78"/>
      <c r="AF4" s="78"/>
      <c r="AG4" s="78"/>
      <c r="AH4" s="78"/>
      <c r="AI4" s="78"/>
      <c r="AJ4" s="78"/>
      <c r="AK4" s="78" t="s">
        <v>43</v>
      </c>
      <c r="AL4" s="78"/>
      <c r="AM4" s="78"/>
      <c r="AN4" s="78"/>
      <c r="AO4" s="78"/>
      <c r="AP4" s="78"/>
      <c r="AQ4" s="78"/>
      <c r="AR4" s="78" t="s">
        <v>53</v>
      </c>
      <c r="AS4" s="78"/>
      <c r="AT4" s="78"/>
      <c r="AU4" s="78"/>
      <c r="AV4" s="78"/>
      <c r="AW4" s="78"/>
      <c r="AX4" s="78"/>
      <c r="AY4" s="78" t="s">
        <v>44</v>
      </c>
      <c r="AZ4" s="78"/>
      <c r="BA4" s="78"/>
      <c r="BB4" s="78"/>
      <c r="BC4" s="78"/>
      <c r="BD4" s="78"/>
      <c r="BE4" s="78"/>
      <c r="BF4" s="78" t="s">
        <v>45</v>
      </c>
      <c r="BG4" s="78"/>
      <c r="BH4" s="78"/>
      <c r="BI4" s="78"/>
      <c r="BJ4" s="78"/>
      <c r="BK4" s="78"/>
      <c r="BL4" s="78"/>
      <c r="BM4" s="78" t="s">
        <v>46</v>
      </c>
      <c r="BN4" s="78"/>
      <c r="BO4" s="78"/>
      <c r="BP4" s="78"/>
      <c r="BQ4" s="78"/>
      <c r="BR4" s="78"/>
      <c r="BS4" s="78"/>
      <c r="BT4" s="78" t="s">
        <v>47</v>
      </c>
      <c r="BU4" s="78"/>
      <c r="BV4" s="78"/>
      <c r="BW4" s="78"/>
      <c r="BX4" s="78"/>
      <c r="BY4" s="78"/>
      <c r="BZ4" s="78"/>
      <c r="CA4" s="78" t="s">
        <v>48</v>
      </c>
      <c r="CB4" s="78"/>
      <c r="CC4" s="78"/>
      <c r="CD4" s="78"/>
      <c r="CE4" s="78"/>
      <c r="CF4" s="78"/>
      <c r="CG4" s="78"/>
      <c r="CH4" s="78" t="s">
        <v>49</v>
      </c>
      <c r="CI4" s="78"/>
      <c r="CJ4" s="78"/>
      <c r="CK4" s="78"/>
      <c r="CL4" s="78"/>
      <c r="CM4" s="78"/>
      <c r="CN4" s="78"/>
      <c r="CO4" s="78" t="s">
        <v>50</v>
      </c>
      <c r="CP4" s="78"/>
      <c r="CQ4" s="78"/>
      <c r="CR4" s="78"/>
      <c r="CS4" s="78"/>
      <c r="CT4" s="78"/>
      <c r="CU4" s="78"/>
      <c r="CV4" s="78" t="s">
        <v>51</v>
      </c>
      <c r="CW4" s="78"/>
      <c r="CX4" s="78"/>
      <c r="CY4" s="78"/>
      <c r="CZ4" s="78"/>
      <c r="DA4" s="78"/>
      <c r="DB4" s="78"/>
      <c r="DC4" s="78" t="s">
        <v>52</v>
      </c>
      <c r="DD4" s="78"/>
      <c r="DE4" s="78"/>
      <c r="DF4" s="78"/>
      <c r="DG4" s="78"/>
      <c r="DH4" s="78"/>
      <c r="DI4" s="78"/>
    </row>
    <row r="5" spans="1:113" ht="68.25" customHeight="1">
      <c r="A5" s="80"/>
      <c r="B5" s="34" t="s">
        <v>5</v>
      </c>
      <c r="C5" s="37" t="s">
        <v>6</v>
      </c>
      <c r="D5" s="31" t="s">
        <v>60</v>
      </c>
      <c r="E5" s="67" t="s">
        <v>7</v>
      </c>
      <c r="F5" s="67" t="s">
        <v>8</v>
      </c>
      <c r="G5" s="3" t="s">
        <v>61</v>
      </c>
      <c r="H5" s="67" t="s">
        <v>58</v>
      </c>
      <c r="I5" s="34" t="s">
        <v>5</v>
      </c>
      <c r="J5" s="53" t="s">
        <v>6</v>
      </c>
      <c r="K5" s="54" t="s">
        <v>60</v>
      </c>
      <c r="L5" s="67" t="s">
        <v>7</v>
      </c>
      <c r="M5" s="67" t="s">
        <v>8</v>
      </c>
      <c r="N5" s="42" t="s">
        <v>62</v>
      </c>
      <c r="O5" s="67" t="s">
        <v>58</v>
      </c>
      <c r="P5" s="5" t="s">
        <v>5</v>
      </c>
      <c r="Q5" s="47" t="s">
        <v>6</v>
      </c>
      <c r="R5" s="48" t="s">
        <v>60</v>
      </c>
      <c r="S5" s="67" t="s">
        <v>7</v>
      </c>
      <c r="T5" s="67" t="s">
        <v>8</v>
      </c>
      <c r="U5" s="42" t="s">
        <v>63</v>
      </c>
      <c r="V5" s="67" t="s">
        <v>58</v>
      </c>
      <c r="W5" s="5" t="s">
        <v>5</v>
      </c>
      <c r="X5" s="1" t="s">
        <v>6</v>
      </c>
      <c r="Y5" s="4" t="str">
        <f>R5</f>
        <v>Факт на 01 апреля 2013г.</v>
      </c>
      <c r="Z5" s="67" t="s">
        <v>7</v>
      </c>
      <c r="AA5" s="67" t="s">
        <v>8</v>
      </c>
      <c r="AB5" s="3" t="str">
        <f>U5</f>
        <v>Факт на 01         апреля 2012г.</v>
      </c>
      <c r="AC5" s="67" t="s">
        <v>58</v>
      </c>
      <c r="AD5" s="5" t="s">
        <v>5</v>
      </c>
      <c r="AE5" s="1" t="s">
        <v>6</v>
      </c>
      <c r="AF5" s="4" t="str">
        <f>Y5</f>
        <v>Факт на 01 апреля 2013г.</v>
      </c>
      <c r="AG5" s="67" t="s">
        <v>7</v>
      </c>
      <c r="AH5" s="67" t="s">
        <v>8</v>
      </c>
      <c r="AI5" s="3" t="str">
        <f>AB5</f>
        <v>Факт на 01         апреля 2012г.</v>
      </c>
      <c r="AJ5" s="67" t="s">
        <v>58</v>
      </c>
      <c r="AK5" s="5" t="s">
        <v>5</v>
      </c>
      <c r="AL5" s="1" t="s">
        <v>6</v>
      </c>
      <c r="AM5" s="4" t="str">
        <f>AF5</f>
        <v>Факт на 01 апреля 2013г.</v>
      </c>
      <c r="AN5" s="67" t="s">
        <v>7</v>
      </c>
      <c r="AO5" s="67" t="s">
        <v>8</v>
      </c>
      <c r="AP5" s="3" t="str">
        <f>AI5</f>
        <v>Факт на 01         апреля 2012г.</v>
      </c>
      <c r="AQ5" s="67" t="s">
        <v>58</v>
      </c>
      <c r="AR5" s="5" t="s">
        <v>5</v>
      </c>
      <c r="AS5" s="1" t="s">
        <v>6</v>
      </c>
      <c r="AT5" s="4" t="str">
        <f>AM5</f>
        <v>Факт на 01 апреля 2013г.</v>
      </c>
      <c r="AU5" s="67" t="s">
        <v>7</v>
      </c>
      <c r="AV5" s="67" t="s">
        <v>8</v>
      </c>
      <c r="AW5" s="3" t="str">
        <f>AP5</f>
        <v>Факт на 01         апреля 2012г.</v>
      </c>
      <c r="AX5" s="67" t="s">
        <v>58</v>
      </c>
      <c r="AY5" s="5" t="s">
        <v>5</v>
      </c>
      <c r="AZ5" s="1" t="s">
        <v>6</v>
      </c>
      <c r="BA5" s="4" t="str">
        <f>AT5</f>
        <v>Факт на 01 апреля 2013г.</v>
      </c>
      <c r="BB5" s="67" t="s">
        <v>7</v>
      </c>
      <c r="BC5" s="67" t="s">
        <v>8</v>
      </c>
      <c r="BD5" s="3" t="str">
        <f>AW5</f>
        <v>Факт на 01         апреля 2012г.</v>
      </c>
      <c r="BE5" s="67" t="s">
        <v>58</v>
      </c>
      <c r="BF5" s="5" t="s">
        <v>5</v>
      </c>
      <c r="BG5" s="1" t="s">
        <v>6</v>
      </c>
      <c r="BH5" s="4" t="str">
        <f>BA5</f>
        <v>Факт на 01 апреля 2013г.</v>
      </c>
      <c r="BI5" s="67" t="s">
        <v>7</v>
      </c>
      <c r="BJ5" s="67" t="s">
        <v>8</v>
      </c>
      <c r="BK5" s="3" t="str">
        <f>BD5</f>
        <v>Факт на 01         апреля 2012г.</v>
      </c>
      <c r="BL5" s="67" t="s">
        <v>58</v>
      </c>
      <c r="BM5" s="5" t="s">
        <v>5</v>
      </c>
      <c r="BN5" s="1" t="s">
        <v>6</v>
      </c>
      <c r="BO5" s="4" t="str">
        <f>BH5</f>
        <v>Факт на 01 апреля 2013г.</v>
      </c>
      <c r="BP5" s="67" t="s">
        <v>7</v>
      </c>
      <c r="BQ5" s="67" t="s">
        <v>8</v>
      </c>
      <c r="BR5" s="3" t="str">
        <f>BK5</f>
        <v>Факт на 01         апреля 2012г.</v>
      </c>
      <c r="BS5" s="67" t="s">
        <v>58</v>
      </c>
      <c r="BT5" s="5" t="s">
        <v>5</v>
      </c>
      <c r="BU5" s="1" t="s">
        <v>6</v>
      </c>
      <c r="BV5" s="4" t="str">
        <f>BO5</f>
        <v>Факт на 01 апреля 2013г.</v>
      </c>
      <c r="BW5" s="67" t="s">
        <v>7</v>
      </c>
      <c r="BX5" s="67" t="s">
        <v>8</v>
      </c>
      <c r="BY5" s="3" t="str">
        <f>BR5</f>
        <v>Факт на 01         апреля 2012г.</v>
      </c>
      <c r="BZ5" s="67" t="s">
        <v>58</v>
      </c>
      <c r="CA5" s="5" t="s">
        <v>5</v>
      </c>
      <c r="CB5" s="1" t="s">
        <v>6</v>
      </c>
      <c r="CC5" s="4" t="str">
        <f>BV5</f>
        <v>Факт на 01 апреля 2013г.</v>
      </c>
      <c r="CD5" s="67" t="s">
        <v>7</v>
      </c>
      <c r="CE5" s="67" t="s">
        <v>8</v>
      </c>
      <c r="CF5" s="3" t="str">
        <f>BY5</f>
        <v>Факт на 01         апреля 2012г.</v>
      </c>
      <c r="CG5" s="67" t="s">
        <v>58</v>
      </c>
      <c r="CH5" s="5" t="s">
        <v>5</v>
      </c>
      <c r="CI5" s="1" t="s">
        <v>6</v>
      </c>
      <c r="CJ5" s="4" t="str">
        <f>CC5</f>
        <v>Факт на 01 апреля 2013г.</v>
      </c>
      <c r="CK5" s="67" t="s">
        <v>7</v>
      </c>
      <c r="CL5" s="67" t="s">
        <v>8</v>
      </c>
      <c r="CM5" s="3" t="str">
        <f>CF5</f>
        <v>Факт на 01         апреля 2012г.</v>
      </c>
      <c r="CN5" s="67" t="s">
        <v>58</v>
      </c>
      <c r="CO5" s="5" t="s">
        <v>5</v>
      </c>
      <c r="CP5" s="1" t="s">
        <v>6</v>
      </c>
      <c r="CQ5" s="4" t="str">
        <f>CJ5</f>
        <v>Факт на 01 апреля 2013г.</v>
      </c>
      <c r="CR5" s="67" t="s">
        <v>7</v>
      </c>
      <c r="CS5" s="67" t="s">
        <v>8</v>
      </c>
      <c r="CT5" s="3" t="str">
        <f>CM5</f>
        <v>Факт на 01         апреля 2012г.</v>
      </c>
      <c r="CU5" s="67" t="s">
        <v>58</v>
      </c>
      <c r="CV5" s="5" t="s">
        <v>5</v>
      </c>
      <c r="CW5" s="1" t="s">
        <v>6</v>
      </c>
      <c r="CX5" s="4" t="str">
        <f>CQ5</f>
        <v>Факт на 01 апреля 2013г.</v>
      </c>
      <c r="CY5" s="67" t="s">
        <v>7</v>
      </c>
      <c r="CZ5" s="67" t="s">
        <v>8</v>
      </c>
      <c r="DA5" s="3" t="str">
        <f>CT5</f>
        <v>Факт на 01         апреля 2012г.</v>
      </c>
      <c r="DB5" s="67" t="s">
        <v>58</v>
      </c>
      <c r="DC5" s="8" t="s">
        <v>5</v>
      </c>
      <c r="DD5" s="1" t="s">
        <v>6</v>
      </c>
      <c r="DE5" s="4" t="str">
        <f>CX5</f>
        <v>Факт на 01 апреля 2013г.</v>
      </c>
      <c r="DF5" s="67" t="s">
        <v>7</v>
      </c>
      <c r="DG5" s="67" t="s">
        <v>8</v>
      </c>
      <c r="DH5" s="3" t="str">
        <f>DA5</f>
        <v>Факт на 01         апреля 2012г.</v>
      </c>
      <c r="DI5" s="67" t="s">
        <v>58</v>
      </c>
    </row>
    <row r="6" spans="1:113" s="17" customFormat="1" ht="12.75">
      <c r="A6" s="11">
        <v>1</v>
      </c>
      <c r="B6" s="59">
        <v>2</v>
      </c>
      <c r="C6" s="60">
        <v>3</v>
      </c>
      <c r="D6" s="58">
        <v>4</v>
      </c>
      <c r="E6" s="11">
        <v>5</v>
      </c>
      <c r="F6" s="11">
        <v>6</v>
      </c>
      <c r="G6" s="13">
        <v>7</v>
      </c>
      <c r="H6" s="11">
        <v>8</v>
      </c>
      <c r="I6" s="59">
        <v>9</v>
      </c>
      <c r="J6" s="61">
        <v>10</v>
      </c>
      <c r="K6" s="62">
        <v>11</v>
      </c>
      <c r="L6" s="11">
        <v>12</v>
      </c>
      <c r="M6" s="11">
        <v>13</v>
      </c>
      <c r="N6" s="65">
        <v>11</v>
      </c>
      <c r="O6" s="11">
        <v>15</v>
      </c>
      <c r="P6" s="10">
        <v>16</v>
      </c>
      <c r="Q6" s="63">
        <v>17</v>
      </c>
      <c r="R6" s="64">
        <v>18</v>
      </c>
      <c r="S6" s="11">
        <v>19</v>
      </c>
      <c r="T6" s="11">
        <v>27</v>
      </c>
      <c r="U6" s="65">
        <v>21</v>
      </c>
      <c r="V6" s="11">
        <v>22</v>
      </c>
      <c r="W6" s="10">
        <v>30</v>
      </c>
      <c r="X6" s="11">
        <v>24</v>
      </c>
      <c r="Y6" s="12">
        <v>25</v>
      </c>
      <c r="Z6" s="11">
        <v>26</v>
      </c>
      <c r="AA6" s="11">
        <v>27</v>
      </c>
      <c r="AB6" s="13">
        <v>25</v>
      </c>
      <c r="AC6" s="11">
        <v>29</v>
      </c>
      <c r="AD6" s="10">
        <v>30</v>
      </c>
      <c r="AE6" s="11">
        <v>31</v>
      </c>
      <c r="AF6" s="12">
        <v>32</v>
      </c>
      <c r="AG6" s="11">
        <v>33</v>
      </c>
      <c r="AH6" s="11">
        <v>34</v>
      </c>
      <c r="AI6" s="13">
        <v>32</v>
      </c>
      <c r="AJ6" s="11">
        <v>36</v>
      </c>
      <c r="AK6" s="10">
        <v>30</v>
      </c>
      <c r="AL6" s="11">
        <v>31</v>
      </c>
      <c r="AM6" s="12">
        <v>32</v>
      </c>
      <c r="AN6" s="11">
        <v>33</v>
      </c>
      <c r="AO6" s="11">
        <v>34</v>
      </c>
      <c r="AP6" s="13">
        <v>32</v>
      </c>
      <c r="AQ6" s="11">
        <v>36</v>
      </c>
      <c r="AR6" s="10">
        <v>30</v>
      </c>
      <c r="AS6" s="11">
        <v>31</v>
      </c>
      <c r="AT6" s="12">
        <v>32</v>
      </c>
      <c r="AU6" s="11">
        <v>33</v>
      </c>
      <c r="AV6" s="11">
        <v>34</v>
      </c>
      <c r="AW6" s="13">
        <v>32</v>
      </c>
      <c r="AX6" s="11">
        <v>36</v>
      </c>
      <c r="AY6" s="10">
        <v>30</v>
      </c>
      <c r="AZ6" s="11">
        <v>31</v>
      </c>
      <c r="BA6" s="12">
        <v>32</v>
      </c>
      <c r="BB6" s="11">
        <v>33</v>
      </c>
      <c r="BC6" s="11">
        <v>34</v>
      </c>
      <c r="BD6" s="13">
        <v>32</v>
      </c>
      <c r="BE6" s="11">
        <v>36</v>
      </c>
      <c r="BF6" s="10">
        <v>30</v>
      </c>
      <c r="BG6" s="11">
        <v>31</v>
      </c>
      <c r="BH6" s="12">
        <v>32</v>
      </c>
      <c r="BI6" s="11">
        <v>33</v>
      </c>
      <c r="BJ6" s="11">
        <v>34</v>
      </c>
      <c r="BK6" s="13">
        <v>32</v>
      </c>
      <c r="BL6" s="11">
        <v>36</v>
      </c>
      <c r="BM6" s="10">
        <v>30</v>
      </c>
      <c r="BN6" s="11">
        <v>31</v>
      </c>
      <c r="BO6" s="12">
        <v>32</v>
      </c>
      <c r="BP6" s="11">
        <v>33</v>
      </c>
      <c r="BQ6" s="11">
        <v>34</v>
      </c>
      <c r="BR6" s="13">
        <v>32</v>
      </c>
      <c r="BS6" s="11">
        <v>36</v>
      </c>
      <c r="BT6" s="10">
        <v>30</v>
      </c>
      <c r="BU6" s="11">
        <v>31</v>
      </c>
      <c r="BV6" s="12">
        <v>32</v>
      </c>
      <c r="BW6" s="11">
        <v>33</v>
      </c>
      <c r="BX6" s="11">
        <v>34</v>
      </c>
      <c r="BY6" s="13">
        <v>32</v>
      </c>
      <c r="BZ6" s="11">
        <v>36</v>
      </c>
      <c r="CA6" s="10">
        <v>30</v>
      </c>
      <c r="CB6" s="11">
        <v>31</v>
      </c>
      <c r="CC6" s="12">
        <v>32</v>
      </c>
      <c r="CD6" s="11">
        <v>33</v>
      </c>
      <c r="CE6" s="11">
        <v>34</v>
      </c>
      <c r="CF6" s="13">
        <v>32</v>
      </c>
      <c r="CG6" s="11">
        <v>36</v>
      </c>
      <c r="CH6" s="10">
        <v>30</v>
      </c>
      <c r="CI6" s="11">
        <v>31</v>
      </c>
      <c r="CJ6" s="12">
        <v>32</v>
      </c>
      <c r="CK6" s="11">
        <v>33</v>
      </c>
      <c r="CL6" s="11">
        <v>34</v>
      </c>
      <c r="CM6" s="13">
        <v>32</v>
      </c>
      <c r="CN6" s="11">
        <v>36</v>
      </c>
      <c r="CO6" s="10">
        <v>30</v>
      </c>
      <c r="CP6" s="11">
        <v>31</v>
      </c>
      <c r="CQ6" s="12">
        <v>32</v>
      </c>
      <c r="CR6" s="11">
        <v>33</v>
      </c>
      <c r="CS6" s="11">
        <v>34</v>
      </c>
      <c r="CT6" s="13">
        <v>32</v>
      </c>
      <c r="CU6" s="11">
        <v>36</v>
      </c>
      <c r="CV6" s="10">
        <v>30</v>
      </c>
      <c r="CW6" s="11">
        <v>31</v>
      </c>
      <c r="CX6" s="12">
        <v>32</v>
      </c>
      <c r="CY6" s="11">
        <v>33</v>
      </c>
      <c r="CZ6" s="11">
        <v>34</v>
      </c>
      <c r="DA6" s="13">
        <v>32</v>
      </c>
      <c r="DB6" s="11">
        <v>36</v>
      </c>
      <c r="DC6" s="10">
        <v>30</v>
      </c>
      <c r="DD6" s="11">
        <v>31</v>
      </c>
      <c r="DE6" s="12">
        <v>32</v>
      </c>
      <c r="DF6" s="11">
        <v>33</v>
      </c>
      <c r="DG6" s="11">
        <v>34</v>
      </c>
      <c r="DH6" s="13">
        <v>32</v>
      </c>
      <c r="DI6" s="11">
        <v>36</v>
      </c>
    </row>
    <row r="7" spans="1:113" s="23" customFormat="1" ht="15.75">
      <c r="A7" s="18" t="s">
        <v>9</v>
      </c>
      <c r="B7" s="35">
        <f>I7+P7</f>
        <v>303298</v>
      </c>
      <c r="C7" s="38">
        <f>J7+Q7</f>
        <v>217094</v>
      </c>
      <c r="D7" s="32">
        <f>K7+R7</f>
        <v>57082.21628000001</v>
      </c>
      <c r="E7" s="20">
        <f>IF(B7&lt;=0,"",IF(D7/B7*100&gt;200,"св200",D7/B7*100))</f>
        <v>18.82050533798443</v>
      </c>
      <c r="F7" s="20">
        <f>IF(C7&lt;=0,"",IF(D7/C7*100&gt;200,"св200",D7/C7*100))</f>
        <v>26.293778860769994</v>
      </c>
      <c r="G7" s="43">
        <f>SUM(N7+U7)</f>
        <v>52473.83659899999</v>
      </c>
      <c r="H7" s="20">
        <f>IF(D7&lt;=0,"",IF(G7/D7&gt;200,"св200",G7/D7*100))</f>
        <v>91.92676812267595</v>
      </c>
      <c r="I7" s="35">
        <f>I8+I11+I12+I13+I14+I15+I16+I17+I18+I19+I20+I21+I22+I27+I28+I29+I30+I31+I32+I33+I34+I35+I36+I37+I38+I39</f>
        <v>217094</v>
      </c>
      <c r="J7" s="38">
        <f>J8+J10+J15+J16+J17+J18+J19+J20+J21+J22+J23+J34+J35+J36++J38+J39</f>
        <v>217094</v>
      </c>
      <c r="K7" s="32">
        <f>K8+K11+K12+K13+K14+K15++K16+K17+K18++K19+K20+K21+K22+K23+K34+K35+K36+K37+K38+K39+K40</f>
        <v>41493.876090000005</v>
      </c>
      <c r="L7" s="20">
        <f>IF(I7&lt;=0,"",IF(K7/I7*100&gt;200,"св200",K7/I7*100))</f>
        <v>19.11332238108838</v>
      </c>
      <c r="M7" s="2">
        <f>IF(J7&lt;=0,"",IF(K7/J7*100&gt;200,"св200",K7/J7*100))</f>
        <v>19.11332238108838</v>
      </c>
      <c r="N7" s="73">
        <f>N8+N11+N12+N14+N13+N15+N16+N17+N18+N19+N20+N21+N22+N23+N34+N35+N36+N37+N38+N39+N40+N41</f>
        <v>38772.88425999999</v>
      </c>
      <c r="O7" s="21">
        <f>IF(K7&lt;=0,"",IF(N7/K7&gt;200,"св200",N7/K7*100))</f>
        <v>93.44242551816997</v>
      </c>
      <c r="P7" s="35">
        <f>W7+AD7+AK7+AR7+AY7+BF7+BM7+BT7+CA7+CH7+CO7+CV7+DC7</f>
        <v>86204</v>
      </c>
      <c r="Q7" s="38">
        <f>X7+AE7+AL7+AS7+AZ7+BG7+BN7+BU7+CB7+CI7+CP7+CW7+DD7</f>
        <v>0</v>
      </c>
      <c r="R7" s="32">
        <f>R8+R11+R12+R13+R14+R15++R16+R17+R18++R19+R20+R21+R22+R23+R34+R35+R36+R37+R38+R39+R40</f>
        <v>15588.340190000003</v>
      </c>
      <c r="S7" s="2">
        <f>IF(P7&lt;=0,"",IF(R7/P7*100&gt;200,"св200",R7/P7*100))</f>
        <v>18.083082211962324</v>
      </c>
      <c r="T7" s="20">
        <f>IF(Q7&lt;=0,"",IF(R7/Q7*100&gt;200,"св200",R7/Q7*100))</f>
      </c>
      <c r="U7" s="73">
        <f>U8+U11+U12+U13+U14+U15++U16+U17+U18++U19+U20+U21+U22+U23+U34+U35+U36+U37+U38+U39+U40</f>
        <v>13700.952339</v>
      </c>
      <c r="V7" s="22">
        <f>IF(R7&lt;=0,"",IF(U7/R7&gt;200,"св200",U7/R7*100))</f>
        <v>87.89231035507699</v>
      </c>
      <c r="W7" s="35">
        <f>SUM(W8,W15,W16,W17,W19,W20,W21,W22,W23,W34:W41,W10)</f>
        <v>2610</v>
      </c>
      <c r="X7" s="38">
        <f>SUM(X8,X15,X16,X17,X19,X20,X21,X22,X23,X34:X41,X10)</f>
        <v>0</v>
      </c>
      <c r="Y7" s="32">
        <f>Y8+Y11+Y12+Y13+Y14+Y15++Y16+Y17+Y18++Y19+Y20+Y21+Y22+Y23+Y34+Y35+Y36+Y37+Y38+Y39+Y40</f>
        <v>200.72977</v>
      </c>
      <c r="Z7" s="20">
        <f>IF(W7&lt;=0,"",IF(Y7/W7*100&gt;200,"св200",Y7/W7*100))</f>
        <v>7.690795785440613</v>
      </c>
      <c r="AA7" s="20">
        <f>IF(X7&lt;=0,"",IF(Y7/X7*100&gt;200,"св200",Y7/X7*100))</f>
      </c>
      <c r="AB7" s="73">
        <f>SUM(AB8,AB15,AB16,AB17,AB19,AB20,AB21,AB22,AB23,AB34:AB41,AB10)</f>
        <v>286.95279</v>
      </c>
      <c r="AC7" s="20">
        <f>IF(Y7&lt;=0,"",IF(AB7/Y7&gt;200,"св200",AB7/Y7*100))</f>
        <v>142.95477447117088</v>
      </c>
      <c r="AD7" s="35">
        <f>SUM(AD8,AD15,AD16,AD17,AD19,AD20,AD21,AD22,AD23,AD34:AD41,AD10)</f>
        <v>10115</v>
      </c>
      <c r="AE7" s="38">
        <f>SUM(AE8,AE15,AE16,AE17,AE19,AE20,AE21,AE22,AE23,AE34:AE41,AE10)</f>
        <v>0</v>
      </c>
      <c r="AF7" s="32">
        <f>AF8+AF11+AF12+AF13+AF14+AF15++AF16+AF17+AF18++AF19+AF20+AF21+AF22+AF23+AF34+AF35+AF36+AF37+AF38+AF39+AF40</f>
        <v>2355.47491</v>
      </c>
      <c r="AG7" s="20">
        <f>IF(AD7&lt;=0,"",IF(AF7/AD7*100&gt;200,"св200",AF7/AD7*100))</f>
        <v>23.286949184379633</v>
      </c>
      <c r="AH7" s="20">
        <f>IF(AE7&lt;=0,"",IF(AF7/AE7*100&gt;200,"св200",AF7/AE7*100))</f>
      </c>
      <c r="AI7" s="73">
        <f>SUM(AI8,AI15,AI16,AI17,AI19,AI20,AI21,AI22,AI23,AI34:AI41,AI10)</f>
        <v>1712.91291</v>
      </c>
      <c r="AJ7" s="20">
        <f>IF(AF7&lt;=0,"",IF(AI7/AF7&gt;200,"св200",AI7/AF7*100))</f>
        <v>72.72049057826729</v>
      </c>
      <c r="AK7" s="35">
        <f>SUM(AK8,AK15,AK16,AK17,AK19,AK20,AK21,AK22,AK23,AK34:AK41,AK10)</f>
        <v>5117</v>
      </c>
      <c r="AL7" s="38">
        <f>SUM(AL8,AL15,AL16,AL17,AL19,AL20,AL21,AL22,AL23,AL34:AL41,AL10)</f>
        <v>0</v>
      </c>
      <c r="AM7" s="32">
        <f>AM8+AM11+AM12+AM13+AM14+AM15++AM16+AM17+AM18++AM19+AM20+AM21+AM22+AM23+AM34+AM35+AM36+AM37+AM38+AM39+AM40</f>
        <v>963.3057100000001</v>
      </c>
      <c r="AN7" s="20">
        <f>IF(AK7&lt;=0,"",IF(AM7/AK7*100&gt;200,"св200",AM7/AK7*100))</f>
        <v>18.825595270666405</v>
      </c>
      <c r="AO7" s="20">
        <f>IF(AL7&lt;=0,"",IF(AM7/AL7*100&gt;200,"св200",AM7/AL7*100))</f>
      </c>
      <c r="AP7" s="73">
        <f>SUM(AP8+AP16+AP17+AP19+AP20+AP21+AP22+AP23+AP36+AP39+AP10)</f>
        <v>765.26966</v>
      </c>
      <c r="AQ7" s="20">
        <f>IF(AM7&lt;=0,"",IF(AP7/AM7&gt;200,"св200",AP7/AM7*100))</f>
        <v>79.44203507316489</v>
      </c>
      <c r="AR7" s="35">
        <f>SUM(AR8,AR15,AR16,AR17,AR19,AR20,AR21,AR22,AR23,AR34:AR41,AR10)</f>
        <v>3147</v>
      </c>
      <c r="AS7" s="38">
        <f>SUM(AS8,AS15,AS16,AS17,AS19,AS20,AS21,AS22,AS23,AS34:AS41,AS10)</f>
        <v>0</v>
      </c>
      <c r="AT7" s="32">
        <f>AT8+AT11+AT12+AT13+AT14+AT15++AT16+AT17+AT18++AT19+AT20+AT21+AT22+AT23+AT34+AT35+AT36+AT37+AT38+AT39+AT40</f>
        <v>841.40733</v>
      </c>
      <c r="AU7" s="20">
        <f>IF(AR7&lt;=0,"",IF(AT7/AR7*100&gt;200,"св200",AT7/AR7*100))</f>
        <v>26.736807435653002</v>
      </c>
      <c r="AV7" s="20">
        <f>IF(AS7&lt;=0,"",IF(AT7/AS7*100&gt;200,"св200",AT7/AS7*100))</f>
      </c>
      <c r="AW7" s="73">
        <f>SUM(AW8,AW15,AW16,AW17,AW19,AW20,AW21,AW22,AW23,AW34:AW41,AW10)</f>
        <v>580.482</v>
      </c>
      <c r="AX7" s="20">
        <f>IF(AT7&lt;=0,"",IF(AW7/AT7&gt;200,"св200",AW7/AT7*100))</f>
        <v>68.989415625842</v>
      </c>
      <c r="AY7" s="35">
        <f>SUM(AY8,AY15,AY16,AY17,AY19,AY20,AY21,AY22,AY23,AY34:AY41,AY10)</f>
        <v>37876</v>
      </c>
      <c r="AZ7" s="38">
        <f>SUM(AZ8,AZ15,AZ16,AZ17,AZ19,AZ20,AZ21,AZ22,AZ23,AZ34:AZ41,AZ10)</f>
        <v>0</v>
      </c>
      <c r="BA7" s="32">
        <f>BA8+BA11+BA12+BA13+BA14+BA15++BA16+BA17+BA18++BA19+BA20+BA21+BA22+BA23+BA34+BA35+BA36+BA37+BA38+BA39+BA40</f>
        <v>6639.12584</v>
      </c>
      <c r="BB7" s="20">
        <f>IF(AY7&lt;=0,"",IF(BA7/AY7*100&gt;200,"св200",BA7/AY7*100))</f>
        <v>17.528582321258842</v>
      </c>
      <c r="BC7" s="20">
        <f>IF(AZ7&lt;=0,"",IF(BA7/AZ7*100&gt;200,"св200",BA7/AZ7*100))</f>
      </c>
      <c r="BD7" s="73">
        <f>SUM(BD8+BD16+BD17+BD19+BD20+BD22+BD23+BD36+BD10+BD39)</f>
        <v>5933.324749999999</v>
      </c>
      <c r="BE7" s="22">
        <f>IF(BA7&lt;=0,"",IF(BD7/BA7&gt;200,"св200",BD7/BA7*100))</f>
        <v>89.36906594317541</v>
      </c>
      <c r="BF7" s="35">
        <f>SUM(BF8,BF15,BF16,BF17,BF19,BF20,BF21,BF22,BF23,BF34:BF41,BF10)</f>
        <v>16084</v>
      </c>
      <c r="BG7" s="38">
        <f>SUM(BG8,BG15,BG16,BG17,BG19,BG20,BG21,BG22,BG23,BG34:BG41,BG10)</f>
        <v>0</v>
      </c>
      <c r="BH7" s="32">
        <f>BH8+BH11+BH12+BH13+BH14+BH15++BH16+BH17+BH18++BH19+BH20+BH21+BH22+BH23+BH34+BH35+BH36+BH37+BH38+BH39+BH40</f>
        <v>2464.9501100000007</v>
      </c>
      <c r="BI7" s="20">
        <f>IF(BF7&lt;=0,"",IF(BH7/BF7*100&gt;200,"св200",BH7/BF7*100))</f>
        <v>15.325479420542157</v>
      </c>
      <c r="BJ7" s="20">
        <f>IF(BG7&lt;=0,"",IF(BH7/BG7*100&gt;200,"св200",BH7/BG7*100))</f>
      </c>
      <c r="BK7" s="73">
        <f>SUM(BK16+BK17+BK19+BK20+BK21+BK22+BK23+BK36+BK39+BK8+BK35+BK10)</f>
        <v>2340.0704800000003</v>
      </c>
      <c r="BL7" s="20">
        <f>IF(BH7&lt;=0,"",IF(BK7/BH7&gt;200,"св200",BK7/BH7*100))</f>
        <v>94.93378671262437</v>
      </c>
      <c r="BM7" s="35">
        <f>SUM(BM8,BM15,BM16,BM17,BM19,BM20,BM21,BM22,BM23,BM34:BM41,BM10)</f>
        <v>1897</v>
      </c>
      <c r="BN7" s="38">
        <f>SUM(BN8,BN15,BN16,BN17,BN19,BN20,BN21,BN22,BN23,BN34:BN41,BN10)</f>
        <v>0</v>
      </c>
      <c r="BO7" s="32">
        <f>BO8+BO11+BO12+BO13+BO14+BO15++BO16+BO17+BO18++BO19+BO20+BO21+BO22+BO23+BO34+BO35+BO36+BO37+BO38+BO39+BO40</f>
        <v>387.09513000000004</v>
      </c>
      <c r="BP7" s="20">
        <f>IF(BM7&lt;=0,"",IF(BO7/BM7*100&gt;200,"св200",BO7/BM7*100))</f>
        <v>20.405647337901954</v>
      </c>
      <c r="BQ7" s="20">
        <f>IF(BN7&lt;=0,"",IF(BO7/BN7*100&gt;200,"св200",BO7/BN7*100))</f>
      </c>
      <c r="BR7" s="73">
        <f>SUM(BR8,BR15,BR16,BR17,BR19,BR20,BR21,BR22,BR23,BR34:BR41,BR10)</f>
        <v>217.62363</v>
      </c>
      <c r="BS7" s="20">
        <f>IF(BO7&lt;=0,"",IF(BR7/BO7&gt;200,"св200",BR7/BO7*100))</f>
        <v>56.21967654307611</v>
      </c>
      <c r="BT7" s="35">
        <f>SUM(BT8,BT15,BT16,BT17,BT19,BT20,BT21,BT22,BT23,BT34:BT41,BT10)</f>
        <v>1272</v>
      </c>
      <c r="BU7" s="38">
        <f>SUM(BU8,BU15,BU16,BU17,BU19,BU20,BU21,BU22,BU23,BU34:BU41,BU10)</f>
        <v>0</v>
      </c>
      <c r="BV7" s="32">
        <f>BV8+BV11+BV12+BV13+BV14+BV15++BV16+BV17+BV18++BV19+BV20+BV21+BV22+BV23+BV34+BV35+BV36+BV37+BV38+BV39+BV40</f>
        <v>240.13027</v>
      </c>
      <c r="BW7" s="20">
        <f>IF(BT7&lt;=0,"",IF(BV7/BT7*100&gt;200,"св200",BV7/BT7*100))</f>
        <v>18.878165880503143</v>
      </c>
      <c r="BX7" s="20">
        <f>IF(BU7&lt;=0,"",IF(BV7/BU7*100&gt;200,"св200",BV7/BU7*100))</f>
      </c>
      <c r="BY7" s="73">
        <f>SUM(BY8,BY15,BY16,BY17,BY19,BY20,BY21,BY22,BY23,BY34:BY41)</f>
        <v>231.73909000000003</v>
      </c>
      <c r="BZ7" s="20">
        <f>IF(BV7&lt;=0,"",IF(BY7/BV7&gt;200,"св200",BY7/BV7*100))</f>
        <v>96.50557174653575</v>
      </c>
      <c r="CA7" s="35">
        <f>SUM(CA8,CA15,CA16,CA17,CA19,CA20,CA21,CA22,CA23,CA34:CA41,CA10)</f>
        <v>65</v>
      </c>
      <c r="CB7" s="38">
        <f>SUM(CB8,CB15,CB16,CB17,CB19,CB20,CB21,CB22,CB23,CB34:CB41,CB10)</f>
        <v>0</v>
      </c>
      <c r="CC7" s="32">
        <f>CC8+CC11+CC12+CC13+CC14+CC15++CC16+CC17+CC18++CC19+CC20+CC21+CC22+CC23+CC34+CC35+CC36+CC37+CC38+CC39+CC40</f>
        <v>6.68609</v>
      </c>
      <c r="CD7" s="20">
        <f>IF(CA7&lt;=0,"",IF(CC7/CA7*100&gt;200,"св200",CC7/CA7*100))</f>
        <v>10.286292307692307</v>
      </c>
      <c r="CE7" s="20">
        <f>IF(CB7&lt;=0,"",IF(CC7/CB7*100&gt;200,"св200",CC7/CB7*100))</f>
      </c>
      <c r="CF7" s="73">
        <f>SUM(CF8,CF15,CF16,CF17,CF19,CF20,CF21,CF22,CF23,CF34:CF41)</f>
        <v>6.458899999999999</v>
      </c>
      <c r="CG7" s="20">
        <f>IF(CC7&lt;=0,"",IF(CF7/CC7&gt;200,"св200",CF7/CC7*100))</f>
        <v>96.6020499275361</v>
      </c>
      <c r="CH7" s="35">
        <f>SUM(CH8,CH15,CH16,CH17,CH19,CH20,CH21,CH22,CH23,CH34:CH41,CH10)</f>
        <v>1706</v>
      </c>
      <c r="CI7" s="38">
        <f>SUM(CI8,CI15,CI16,CI17,CI19,CI20,CI21,CI22,CI23,CI34:CI41,CI10)</f>
        <v>0</v>
      </c>
      <c r="CJ7" s="32">
        <f>CJ8+CJ11+CJ12+CJ13+CJ14+CJ15++CJ16+CJ17+CJ18++CJ19+CJ20+CJ21+CJ22+CJ23+CJ34+CJ35+CJ36+CJ37+CJ38+CJ39+CJ40</f>
        <v>327.64494</v>
      </c>
      <c r="CK7" s="20">
        <f>IF(CH7&lt;=0,"",IF(CJ7/CH7*100&gt;200,"св200",CJ7/CH7*100))</f>
        <v>19.20544783118406</v>
      </c>
      <c r="CL7" s="20">
        <f>IF(CI7&lt;=0,"",IF(CJ7/CI7*100&gt;200,"св200",CJ7/CI7*100))</f>
      </c>
      <c r="CM7" s="73">
        <f>SUM(CM8,CM15,CM16,CM17,CM19,CM20,CM21,CM22,CM23,CM34:CM41,CM10)</f>
        <v>282.02872999999994</v>
      </c>
      <c r="CN7" s="20">
        <f>IF(CJ7&lt;=0,"",IF(CM7/CJ7&gt;200,"св200",CM7/CJ7*100))</f>
        <v>86.07754784798445</v>
      </c>
      <c r="CO7" s="35">
        <f>SUM(CO8,CO15,CO16,CO17,CO19,CO20,CO21,CO22,CO23,CO34:CO41,CO10)</f>
        <v>2396</v>
      </c>
      <c r="CP7" s="38">
        <f>SUM(CP8,CP15,CP16,CP17,CP19,CP20,CP21,CP22,CP23,CP34:CP41,CP10)</f>
        <v>0</v>
      </c>
      <c r="CQ7" s="32">
        <f>CQ8+CQ11+CQ12+CQ13+CQ14+CQ15++CQ16+CQ17+CQ18++CQ19+CQ20+CQ21+CQ22+CQ23+CQ34+CQ35+CQ36+CQ37+CQ38+CQ39+CQ40</f>
        <v>415.11346</v>
      </c>
      <c r="CR7" s="20">
        <f>IF(CO7&lt;=0,"",IF(CQ7/CO7*100&gt;200,"св200",CQ7/CO7*100))</f>
        <v>17.32526961602671</v>
      </c>
      <c r="CS7" s="20">
        <f>IF(CP7&lt;=0,"",IF(CQ7/CP7*100&gt;200,"св200",CQ7/CP7*100))</f>
      </c>
      <c r="CT7" s="73">
        <f>SUM(CT8,CT15,CT16,CT17,CT19,CT20,CT21,CT22,CT23,CT34:CT41,CT10)</f>
        <v>456.67585900000006</v>
      </c>
      <c r="CU7" s="20">
        <f>IF(CQ7&lt;=0,"",IF(CT7/CQ7&gt;200,"св200",CT7/CQ7*100))</f>
        <v>110.01229856531273</v>
      </c>
      <c r="CV7" s="35">
        <f>SUM(CV8,CV15,CV16,CV17,CV19,CV20,CV21,CV22,CV23,CV34:CV41,CV10)</f>
        <v>671</v>
      </c>
      <c r="CW7" s="40">
        <f>SUM(CW8,CW15,CW16,CW17,CW19,CW20,CW21,CW22,CW23,CW34:CW41,CW10)</f>
        <v>0</v>
      </c>
      <c r="CX7" s="32">
        <f>CX8+CX11+CX12+CX13+CX14+CX15++CX16+CX17+CX18++CX19+CX20+CX21+CX22+CX23+CX34+CX35+CX36+CX37+CX38+CX39+CX40</f>
        <v>111.15125</v>
      </c>
      <c r="CY7" s="20">
        <f>IF(CV7&lt;=0,"",IF(CX7/CV7*100&gt;200,"св200",CX7/CV7*100))</f>
        <v>16.565014903129658</v>
      </c>
      <c r="CZ7" s="20">
        <f>IF(CW7&lt;=0,"",IF(CX7/CW7*100&gt;200,"св200",CX7/CW7*100))</f>
      </c>
      <c r="DA7" s="73">
        <f>SUM(DA8,DA15,DA16,DA17,DA19,DA20,DA21,DA22,DA23,DA34:DA41,DA10)</f>
        <v>134.08736</v>
      </c>
      <c r="DB7" s="20">
        <f>IF(CX7&lt;=0,"",IF(DA7/CX7&gt;200,"св200",DA7/CX7*100))</f>
        <v>120.6350445901418</v>
      </c>
      <c r="DC7" s="35">
        <f>SUM(DC8,DC15,DC16,DC17,DC19,DC20,DC21,DC22,DC23,DC34:DC41)</f>
        <v>3248</v>
      </c>
      <c r="DD7" s="38">
        <f>SUM(DD8,DD15,DD16,DD17,DD19,DD20,DD21,DD22,DD23,DD34:DD41,DD10)</f>
        <v>0</v>
      </c>
      <c r="DE7" s="32">
        <f>DE8+DE11+DE12+DE13+DE14+DE15++DE16+DE17+DE18++DE19+DE20+DE21+DE22+DE23+DE34+DE35+DE36+DE37+DE38+DE39+DE40</f>
        <v>635.52538</v>
      </c>
      <c r="DF7" s="20">
        <f>IF(DC7&lt;=0,"",IF(DE7/DC7*100&gt;200,"св200",DE7/DC7*100))</f>
        <v>19.566668103448276</v>
      </c>
      <c r="DG7" s="20">
        <f>IF(DD7&lt;=0,"",IF(DE7/DD7*100&gt;200,"св200",DE7/DD7*100))</f>
      </c>
      <c r="DH7" s="73">
        <f>SUM(DH8+DH17+DH19+DH20+DH22+DH23)</f>
        <v>753.4326300000001</v>
      </c>
      <c r="DI7" s="20">
        <f>IF(DE7&lt;=0,"",IF(DH7/DE7&gt;200,"св200",DH7/DE7*100))</f>
        <v>118.55272089998988</v>
      </c>
    </row>
    <row r="8" spans="1:113" ht="15.75">
      <c r="A8" s="7" t="s">
        <v>10</v>
      </c>
      <c r="B8" s="35">
        <f aca="true" t="shared" si="0" ref="B8:B41">I8+P8</f>
        <v>175027</v>
      </c>
      <c r="C8" s="40">
        <f aca="true" t="shared" si="1" ref="C8:C41">J8+Q8</f>
        <v>120705</v>
      </c>
      <c r="D8" s="32">
        <f aca="true" t="shared" si="2" ref="D8:D41">K8+R8</f>
        <v>35942.78418</v>
      </c>
      <c r="E8" s="20">
        <f aca="true" t="shared" si="3" ref="E8:E41">IF(B8&lt;=0,"",IF(D8/B8*100&gt;200,"св200",D8/B8*100))</f>
        <v>20.535565472755636</v>
      </c>
      <c r="F8" s="24">
        <f aca="true" t="shared" si="4" ref="F8:F41">IF(C8&lt;=0,"",IF(D8/C8*100&gt;200,"св200",D8/C8*100))</f>
        <v>29.777378053933145</v>
      </c>
      <c r="G8" s="44">
        <f>SUM(N8+U8)</f>
        <v>36911.49409</v>
      </c>
      <c r="H8" s="24">
        <f aca="true" t="shared" si="5" ref="H8:H41">IF(D8&lt;=0,"",IF(G8/D8&gt;200,"св200",G8/D8*100))</f>
        <v>102.69514433035776</v>
      </c>
      <c r="I8" s="39">
        <v>120705</v>
      </c>
      <c r="J8" s="38">
        <v>120705</v>
      </c>
      <c r="K8" s="74">
        <v>24667.22288</v>
      </c>
      <c r="L8" s="24">
        <f aca="true" t="shared" si="6" ref="L8:L41">IF(I8&lt;=0,"",IF(K8/I8*100&gt;200,"св200",K8/I8*100))</f>
        <v>20.43595781450644</v>
      </c>
      <c r="M8" s="24">
        <f aca="true" t="shared" si="7" ref="M8:M41">IF(J8&lt;=0,"",IF(K8/J8*100&gt;200,"св200",K8/J8*100))</f>
        <v>20.43595781450644</v>
      </c>
      <c r="N8" s="43">
        <v>26246.65547</v>
      </c>
      <c r="O8" s="25">
        <f>IF(K8&lt;=0,"",IF(N8/K8&gt;200,"св200",N8/K8*100))</f>
        <v>106.40296071302211</v>
      </c>
      <c r="P8" s="35">
        <f aca="true" t="shared" si="8" ref="P8:P41">W8+AD8+AK8+AR8+AY8+BF8+BM8+BT8+CA8+CH8+CO8+CV8+DC8</f>
        <v>54322</v>
      </c>
      <c r="Q8" s="38">
        <f aca="true" t="shared" si="9" ref="Q8:Q41">X8+AE8+AL8+AS8+AZ8+BG8+BN8+BU8+CB8+CI8+CP8+CW8+DD8</f>
        <v>0</v>
      </c>
      <c r="R8" s="32">
        <f aca="true" t="shared" si="10" ref="R8:R41">Y8+AF8+AM8+AT8+BA8+BH8+BO8++BV8+CC8+CJ8+CQ8+CX8+DE8</f>
        <v>11275.561300000001</v>
      </c>
      <c r="S8" s="2">
        <f aca="true" t="shared" si="11" ref="S8:S41">IF(P8&lt;=0,"",IF(R8/P8*100&gt;200,"св200",R8/P8*100))</f>
        <v>20.756896469202168</v>
      </c>
      <c r="T8" s="24">
        <f aca="true" t="shared" si="12" ref="T8:T41">IF(Q8&lt;=0,"",IF(R8/Q8*100&gt;200,"св200",R8/Q8*100))</f>
      </c>
      <c r="U8" s="43">
        <f aca="true" t="shared" si="13" ref="U8:U41">AB8+AI8+AP8+AW8+BD8+BK8+BR8++BY8+CF8+CM8+CT8+DA8+DH8</f>
        <v>10664.83862</v>
      </c>
      <c r="V8" s="25">
        <f aca="true" t="shared" si="14" ref="V8:V41">IF(R8&lt;=0,"",IF(U8/R8&gt;200,"св200",U8/R8*100))</f>
        <v>94.58366050477682</v>
      </c>
      <c r="W8" s="39">
        <v>712</v>
      </c>
      <c r="X8" s="40"/>
      <c r="Y8" s="66">
        <v>157</v>
      </c>
      <c r="Z8" s="24">
        <f aca="true" t="shared" si="15" ref="Z8:Z41">IF(W8&lt;=0,"",IF(Y8/W8*100&gt;200,"св200",Y8/W8*100))</f>
        <v>22.05056179775281</v>
      </c>
      <c r="AA8" s="24">
        <f aca="true" t="shared" si="16" ref="AA8:AA41">IF(X8&lt;=0,"",IF(Y8/X8*100&gt;200,"св200",Y8/X8*100))</f>
      </c>
      <c r="AB8" s="44">
        <v>144.64141</v>
      </c>
      <c r="AC8" s="24">
        <f aca="true" t="shared" si="17" ref="AC8:AC41">IF(Y8&lt;=0,"",IF(AB8/Y8&gt;200,"св200",AB8/Y8*100))</f>
        <v>92.12828662420382</v>
      </c>
      <c r="AD8" s="39">
        <v>6630</v>
      </c>
      <c r="AE8" s="40"/>
      <c r="AF8" s="66">
        <v>1722.82</v>
      </c>
      <c r="AG8" s="24">
        <f aca="true" t="shared" si="18" ref="AG8:AG41">IF(AD8&lt;=0,"",IF(AF8/AD8*100&gt;200,"св200",AF8/AD8*100))</f>
        <v>25.985218702865758</v>
      </c>
      <c r="AH8" s="24">
        <f aca="true" t="shared" si="19" ref="AH8:AH41">IF(AE8&lt;=0,"",IF(AF8/AE8*100&gt;200,"св200",AF8/AE8*100))</f>
      </c>
      <c r="AI8" s="44">
        <v>943.07434</v>
      </c>
      <c r="AJ8" s="24">
        <f aca="true" t="shared" si="20" ref="AJ8:AJ41">IF(AF8&lt;=0,"",IF(AI8/AF8&gt;200,"св200",AI8/AF8*100))</f>
        <v>54.740155094554275</v>
      </c>
      <c r="AK8" s="39">
        <v>4000</v>
      </c>
      <c r="AL8" s="40"/>
      <c r="AM8" s="66">
        <v>702.89231</v>
      </c>
      <c r="AN8" s="24">
        <f>IF(AK8&lt;=0,"",IF(AM8/AK8*100&gt;200,"св200",AM8/AK8*100))</f>
        <v>17.57230775</v>
      </c>
      <c r="AO8" s="24">
        <f>IF(AL8&lt;=0,"",IF(AM8/AL8*100&gt;200,"св200",AM8/AL8*100))</f>
      </c>
      <c r="AP8" s="44">
        <v>685.70671</v>
      </c>
      <c r="AQ8" s="24">
        <f>IF(AM8&lt;=0,"",IF(AP8/AM8&gt;200,"св200",AP8/AM8*100))</f>
        <v>97.55501664259211</v>
      </c>
      <c r="AR8" s="39">
        <v>2097</v>
      </c>
      <c r="AS8" s="40"/>
      <c r="AT8" s="66">
        <v>442</v>
      </c>
      <c r="AU8" s="24">
        <f>IF(AR8&lt;=0,"",IF(AT8/AR8*100&gt;200,"св200",AT8/AR8*100))</f>
        <v>21.077730090605627</v>
      </c>
      <c r="AV8" s="24">
        <f>IF(AS8&lt;=0,"",IF(AT8/AS8*100&gt;200,"св200",AT8/AS8*100))</f>
      </c>
      <c r="AW8" s="44">
        <v>408.68399</v>
      </c>
      <c r="AX8" s="24">
        <f>IF(AT8&lt;=0,"",IF(AW8/AT8&gt;200,"св200",AW8/AT8*100))</f>
        <v>92.46244117647059</v>
      </c>
      <c r="AY8" s="39">
        <v>21406</v>
      </c>
      <c r="AZ8" s="40"/>
      <c r="BA8" s="66">
        <v>4494.81286</v>
      </c>
      <c r="BB8" s="24">
        <f>IF(AY8&lt;=0,"",IF(BA8/AY8*100&gt;200,"св200",BA8/AY8*100))</f>
        <v>20.99791114640755</v>
      </c>
      <c r="BC8" s="24">
        <f>IF(AZ8&lt;=0,"",IF(BA8/AZ8*100&gt;200,"св200",BA8/AZ8*100))</f>
      </c>
      <c r="BD8" s="44">
        <v>4525.4592</v>
      </c>
      <c r="BE8" s="25">
        <f>IF(BA8&lt;=0,"",IF(BD8/BA8&gt;200,"св200",BD8/BA8*100))</f>
        <v>100.68181570522606</v>
      </c>
      <c r="BF8" s="39">
        <v>11473</v>
      </c>
      <c r="BG8" s="40"/>
      <c r="BH8" s="66">
        <v>2254.59286</v>
      </c>
      <c r="BI8" s="24">
        <f>IF(BF8&lt;=0,"",IF(BH8/BF8*100&gt;200,"св200",BH8/BF8*100))</f>
        <v>19.651293122984402</v>
      </c>
      <c r="BJ8" s="24">
        <f>IF(BG8&lt;=0,"",IF(BH8/BG8*100&gt;200,"св200",BH8/BG8*100))</f>
      </c>
      <c r="BK8" s="44">
        <v>2273.89154</v>
      </c>
      <c r="BL8" s="24">
        <f>IF(BH8&lt;=0,"",IF(BK8/BH8&gt;200,"св200",BK8/BH8*100))</f>
        <v>100.85597184052114</v>
      </c>
      <c r="BM8" s="39">
        <v>693</v>
      </c>
      <c r="BN8" s="40"/>
      <c r="BO8" s="66">
        <v>129.11353</v>
      </c>
      <c r="BP8" s="24">
        <f>IF(BM8&lt;=0,"",IF(BO8/BM8*100&gt;200,"св200",BO8/BM8*100))</f>
        <v>18.63110101010101</v>
      </c>
      <c r="BQ8" s="24">
        <f>IF(BN8&lt;=0,"",IF(BO8/BN8*100&gt;200,"св200",BO8/BN8*100))</f>
      </c>
      <c r="BR8" s="44">
        <v>125.91128</v>
      </c>
      <c r="BS8" s="24">
        <f>IF(BO8&lt;=0,"",IF(BR8/BO8&gt;200,"св200",BR8/BO8*100))</f>
        <v>97.5198184109752</v>
      </c>
      <c r="BT8" s="39">
        <v>990</v>
      </c>
      <c r="BU8" s="40"/>
      <c r="BV8" s="66">
        <v>181.28047</v>
      </c>
      <c r="BW8" s="24">
        <f>IF(BT8&lt;=0,"",IF(BV8/BT8*100&gt;200,"св200",BV8/BT8*100))</f>
        <v>18.311158585858585</v>
      </c>
      <c r="BX8" s="24">
        <f>IF(BU8&lt;=0,"",IF(BV8/BU8*100&gt;200,"св200",BV8/BU8*100))</f>
      </c>
      <c r="BY8" s="44">
        <v>182.13343</v>
      </c>
      <c r="BZ8" s="24">
        <f>IF(BV8&lt;=0,"",IF(BY8/BV8&gt;200,"св200",BY8/BV8*100))</f>
        <v>100.47051952149064</v>
      </c>
      <c r="CA8" s="39">
        <v>26</v>
      </c>
      <c r="CB8" s="40"/>
      <c r="CC8" s="66">
        <v>4.2355</v>
      </c>
      <c r="CD8" s="24">
        <f>IF(CA8&lt;=0,"",IF(CC8/CA8*100&gt;200,"св200",CC8/CA8*100))</f>
        <v>16.290384615384614</v>
      </c>
      <c r="CE8" s="24">
        <f>IF(CB8&lt;=0,"",IF(CC8/CB8*100&gt;200,"св200",CC8/CB8*100))</f>
      </c>
      <c r="CF8" s="44">
        <v>5.56746</v>
      </c>
      <c r="CG8" s="24">
        <f>IF(CC8&lt;=0,"",IF(CF8/CC8&gt;200,"св200",CF8/CC8*100))</f>
        <v>131.44752685633335</v>
      </c>
      <c r="CH8" s="39">
        <v>1231</v>
      </c>
      <c r="CI8" s="40"/>
      <c r="CJ8" s="66">
        <v>219.77416</v>
      </c>
      <c r="CK8" s="24">
        <f>IF(CH8&lt;=0,"",IF(CJ8/CH8*100&gt;200,"св200",CJ8/CH8*100))</f>
        <v>17.85330300568643</v>
      </c>
      <c r="CL8" s="24">
        <f>IF(CI8&lt;=0,"",IF(CJ8/CI8*100&gt;200,"св200",CJ8/CI8*100))</f>
      </c>
      <c r="CM8" s="44">
        <v>227.8953</v>
      </c>
      <c r="CN8" s="24">
        <f>IF(CJ8&lt;=0,"",IF(CM8/CJ8&gt;200,"св200",CM8/CJ8*100))</f>
        <v>103.69522058462195</v>
      </c>
      <c r="CO8" s="39">
        <v>1740</v>
      </c>
      <c r="CP8" s="40"/>
      <c r="CQ8" s="66">
        <v>304.26449</v>
      </c>
      <c r="CR8" s="24">
        <f>IF(CO8&lt;=0,"",IF(CQ8/CO8*100&gt;200,"св200",CQ8/CO8*100))</f>
        <v>17.486464942528738</v>
      </c>
      <c r="CS8" s="24">
        <f>IF(CP8&lt;=0,"",IF(CQ8/CP8*100&gt;200,"св200",CQ8/CP8*100))</f>
      </c>
      <c r="CT8" s="44">
        <v>338.5672</v>
      </c>
      <c r="CU8" s="24">
        <f>IF(CQ8&lt;=0,"",IF(CT8/CQ8&gt;200,"св200",CT8/CQ8*100))</f>
        <v>111.27397745297192</v>
      </c>
      <c r="CV8" s="39">
        <v>363</v>
      </c>
      <c r="CW8" s="40"/>
      <c r="CX8" s="66">
        <v>74.04674</v>
      </c>
      <c r="CY8" s="24">
        <f>IF(CV8&lt;=0,"",IF(CX8/CV8*100&gt;200,"св200",CX8/CV8*100))</f>
        <v>20.39855096418733</v>
      </c>
      <c r="CZ8" s="24">
        <f>IF(CW8&lt;=0,"",IF(CX8/CW8*100&gt;200,"св200",CX8/CW8*100))</f>
      </c>
      <c r="DA8" s="44">
        <v>105.33788</v>
      </c>
      <c r="DB8" s="24">
        <f>IF(CX8&lt;=0,"",IF(DA8/CX8&gt;200,"св200",DA8/CX8*100))</f>
        <v>142.25863285811099</v>
      </c>
      <c r="DC8" s="39">
        <v>2961</v>
      </c>
      <c r="DD8" s="40"/>
      <c r="DE8" s="66">
        <v>588.72838</v>
      </c>
      <c r="DF8" s="24">
        <f>IF(DC8&lt;=0,"",IF(DE8/DC8*100&gt;200,"св200",DE8/DC8*100))</f>
        <v>19.882755150287064</v>
      </c>
      <c r="DG8" s="24">
        <f>IF(DD8&lt;=0,"",IF(DE8/DD8*100&gt;200,"св200",DE8/DD8*100))</f>
      </c>
      <c r="DH8" s="44">
        <v>697.96888</v>
      </c>
      <c r="DI8" s="24">
        <f>IF(DE8&lt;=0,"",IF(DH8/DE8&gt;200,"св200",DH8/DE8*100))</f>
        <v>118.55533106795362</v>
      </c>
    </row>
    <row r="9" spans="1:113" ht="25.5" hidden="1">
      <c r="A9" s="6" t="s">
        <v>11</v>
      </c>
      <c r="B9" s="35">
        <f t="shared" si="0"/>
        <v>0</v>
      </c>
      <c r="C9" s="40">
        <f t="shared" si="1"/>
        <v>0</v>
      </c>
      <c r="D9" s="32">
        <f t="shared" si="2"/>
        <v>0</v>
      </c>
      <c r="E9" s="20">
        <f t="shared" si="3"/>
      </c>
      <c r="F9" s="24">
        <f t="shared" si="4"/>
      </c>
      <c r="G9" s="44"/>
      <c r="H9" s="24"/>
      <c r="I9" s="39"/>
      <c r="J9" s="38"/>
      <c r="K9" s="74"/>
      <c r="L9" s="24"/>
      <c r="M9" s="24"/>
      <c r="N9" s="44"/>
      <c r="O9" s="25"/>
      <c r="P9" s="35">
        <f t="shared" si="8"/>
        <v>0</v>
      </c>
      <c r="Q9" s="38">
        <f t="shared" si="9"/>
        <v>0</v>
      </c>
      <c r="R9" s="32">
        <f t="shared" si="10"/>
        <v>0</v>
      </c>
      <c r="S9" s="2">
        <f t="shared" si="11"/>
      </c>
      <c r="T9" s="24"/>
      <c r="U9" s="44">
        <f t="shared" si="13"/>
        <v>0</v>
      </c>
      <c r="V9" s="25"/>
      <c r="W9" s="39"/>
      <c r="X9" s="40"/>
      <c r="Y9" s="66"/>
      <c r="Z9" s="24"/>
      <c r="AA9" s="24"/>
      <c r="AB9" s="44"/>
      <c r="AC9" s="24"/>
      <c r="AD9" s="39"/>
      <c r="AE9" s="40"/>
      <c r="AF9" s="66"/>
      <c r="AG9" s="24"/>
      <c r="AH9" s="24"/>
      <c r="AI9" s="44"/>
      <c r="AJ9" s="24"/>
      <c r="AK9" s="39"/>
      <c r="AL9" s="40"/>
      <c r="AM9" s="66"/>
      <c r="AN9" s="24"/>
      <c r="AO9" s="24"/>
      <c r="AP9" s="44"/>
      <c r="AQ9" s="24"/>
      <c r="AR9" s="39"/>
      <c r="AS9" s="40"/>
      <c r="AT9" s="66"/>
      <c r="AU9" s="24"/>
      <c r="AV9" s="24"/>
      <c r="AW9" s="44"/>
      <c r="AX9" s="24"/>
      <c r="AY9" s="39"/>
      <c r="AZ9" s="40"/>
      <c r="BA9" s="66"/>
      <c r="BB9" s="24"/>
      <c r="BC9" s="24"/>
      <c r="BD9" s="44"/>
      <c r="BE9" s="25"/>
      <c r="BF9" s="39"/>
      <c r="BG9" s="40"/>
      <c r="BH9" s="66"/>
      <c r="BI9" s="24"/>
      <c r="BJ9" s="24"/>
      <c r="BK9" s="44"/>
      <c r="BL9" s="24"/>
      <c r="BM9" s="39"/>
      <c r="BN9" s="40"/>
      <c r="BO9" s="66"/>
      <c r="BP9" s="24"/>
      <c r="BQ9" s="24"/>
      <c r="BR9" s="44"/>
      <c r="BS9" s="24"/>
      <c r="BT9" s="39"/>
      <c r="BU9" s="40"/>
      <c r="BV9" s="66"/>
      <c r="BW9" s="24"/>
      <c r="BX9" s="24"/>
      <c r="BY9" s="44"/>
      <c r="BZ9" s="24"/>
      <c r="CA9" s="39"/>
      <c r="CB9" s="40"/>
      <c r="CC9" s="66"/>
      <c r="CD9" s="24"/>
      <c r="CE9" s="24"/>
      <c r="CF9" s="44"/>
      <c r="CG9" s="24"/>
      <c r="CH9" s="39"/>
      <c r="CI9" s="40"/>
      <c r="CJ9" s="66"/>
      <c r="CK9" s="24"/>
      <c r="CL9" s="24"/>
      <c r="CM9" s="44"/>
      <c r="CN9" s="24"/>
      <c r="CO9" s="39"/>
      <c r="CP9" s="40"/>
      <c r="CQ9" s="66"/>
      <c r="CR9" s="24"/>
      <c r="CS9" s="24"/>
      <c r="CT9" s="44"/>
      <c r="CU9" s="24"/>
      <c r="CV9" s="39"/>
      <c r="CW9" s="40"/>
      <c r="CX9" s="66"/>
      <c r="CY9" s="24"/>
      <c r="CZ9" s="24"/>
      <c r="DA9" s="44"/>
      <c r="DB9" s="24"/>
      <c r="DC9" s="39"/>
      <c r="DD9" s="40"/>
      <c r="DE9" s="66"/>
      <c r="DF9" s="24"/>
      <c r="DG9" s="24"/>
      <c r="DH9" s="44"/>
      <c r="DI9" s="24"/>
    </row>
    <row r="10" spans="1:113" ht="25.5">
      <c r="A10" s="6" t="s">
        <v>38</v>
      </c>
      <c r="B10" s="35">
        <f t="shared" si="0"/>
        <v>12445</v>
      </c>
      <c r="C10" s="40">
        <f>C11+C12+C13+C14</f>
        <v>8305</v>
      </c>
      <c r="D10" s="32">
        <f t="shared" si="2"/>
        <v>1681.6828199999998</v>
      </c>
      <c r="E10" s="20">
        <f t="shared" si="3"/>
        <v>13.512919405383686</v>
      </c>
      <c r="F10" s="24">
        <f t="shared" si="4"/>
        <v>20.249040577965076</v>
      </c>
      <c r="G10" s="44">
        <f>SUM(G11:G14)</f>
        <v>0</v>
      </c>
      <c r="H10" s="24"/>
      <c r="I10" s="39">
        <f>SUM(I11:I14)</f>
        <v>8305</v>
      </c>
      <c r="J10" s="38">
        <f>J11+J12+J13+J14</f>
        <v>8305</v>
      </c>
      <c r="K10" s="74">
        <f>K11+K12+K13+K14</f>
        <v>1124.7486</v>
      </c>
      <c r="L10" s="24">
        <f>IF(I10&lt;=0,"",IF(K10/I10*100&gt;200,"св200",K10/I10*100))</f>
        <v>13.54302950030102</v>
      </c>
      <c r="M10" s="24">
        <f>IF(J10&lt;=0,"",IF(K10/J10*100&gt;200,"св200",K10/J10*100))</f>
        <v>13.54302950030102</v>
      </c>
      <c r="N10" s="44">
        <f>N11+N12+N13+N14</f>
        <v>1172.84715</v>
      </c>
      <c r="O10" s="25"/>
      <c r="P10" s="35">
        <f t="shared" si="8"/>
        <v>4140</v>
      </c>
      <c r="Q10" s="38">
        <f t="shared" si="9"/>
        <v>0</v>
      </c>
      <c r="R10" s="32">
        <f t="shared" si="10"/>
        <v>556.9342199999999</v>
      </c>
      <c r="S10" s="2">
        <f t="shared" si="11"/>
        <v>13.452517391304344</v>
      </c>
      <c r="T10" s="24">
        <f t="shared" si="12"/>
      </c>
      <c r="U10" s="44">
        <f t="shared" si="13"/>
        <v>584.6138799999999</v>
      </c>
      <c r="V10" s="25"/>
      <c r="W10" s="39">
        <f>SUM(W11:W14)</f>
        <v>146</v>
      </c>
      <c r="X10" s="40">
        <f>SUM(X11:X14)</f>
        <v>0</v>
      </c>
      <c r="Y10" s="66">
        <f>SUM(Y11:Y14)</f>
        <v>17.75</v>
      </c>
      <c r="Z10" s="24"/>
      <c r="AA10" s="24"/>
      <c r="AB10" s="44">
        <f>SUM(AB11:AB14)</f>
        <v>22.25262</v>
      </c>
      <c r="AC10" s="24"/>
      <c r="AD10" s="39">
        <f>SUM(AD11:AD14)</f>
        <v>52</v>
      </c>
      <c r="AE10" s="40">
        <f>SUM(AE11:AE14)</f>
        <v>0</v>
      </c>
      <c r="AF10" s="66">
        <f>SUM(AF11:AF14)</f>
        <v>3.19679</v>
      </c>
      <c r="AG10" s="24"/>
      <c r="AH10" s="24"/>
      <c r="AI10" s="44">
        <f>SUM(AI11:AI14)</f>
        <v>6.9321</v>
      </c>
      <c r="AJ10" s="24"/>
      <c r="AK10" s="39">
        <f>SUM(AK11:AK14)</f>
        <v>30</v>
      </c>
      <c r="AL10" s="40">
        <f>SUM(AL11:AL14)</f>
        <v>0</v>
      </c>
      <c r="AM10" s="66">
        <f>SUM(AM11:AM14)</f>
        <v>0</v>
      </c>
      <c r="AN10" s="24"/>
      <c r="AO10" s="24"/>
      <c r="AP10" s="44">
        <f>SUM(AP11:AP14)</f>
        <v>1.209</v>
      </c>
      <c r="AQ10" s="24"/>
      <c r="AR10" s="39">
        <f>SUM(AR11:AR14)</f>
        <v>126</v>
      </c>
      <c r="AS10" s="40">
        <f>SUM(AS11:AS14)</f>
        <v>0</v>
      </c>
      <c r="AT10" s="66">
        <f>SUM(AT11:AT14)</f>
        <v>10.03436</v>
      </c>
      <c r="AU10" s="24"/>
      <c r="AV10" s="24"/>
      <c r="AW10" s="44">
        <f>SUM(AW11:AW14)</f>
        <v>15.249750000000002</v>
      </c>
      <c r="AX10" s="24"/>
      <c r="AY10" s="39">
        <f>SUM(AY11:AY14)</f>
        <v>3376</v>
      </c>
      <c r="AZ10" s="40">
        <f>SUM(AZ11:AZ14)</f>
        <v>0</v>
      </c>
      <c r="BA10" s="66">
        <f>SUM(BA11:BA14)</f>
        <v>506.60388</v>
      </c>
      <c r="BB10" s="24"/>
      <c r="BC10" s="24"/>
      <c r="BD10" s="44">
        <f>SUM(BD11:BD14)</f>
        <v>507.26583000000005</v>
      </c>
      <c r="BE10" s="25"/>
      <c r="BF10" s="39">
        <f>SUM(BF11:BF14)</f>
        <v>149</v>
      </c>
      <c r="BG10" s="40">
        <f>SUM(BG11:BG14)</f>
        <v>0</v>
      </c>
      <c r="BH10" s="66">
        <f>SUM(BH11:BH14)</f>
        <v>0.93845</v>
      </c>
      <c r="BI10" s="24"/>
      <c r="BJ10" s="24"/>
      <c r="BK10" s="44">
        <f>SUM(BK11:BK14)</f>
        <v>2.26418</v>
      </c>
      <c r="BL10" s="24"/>
      <c r="BM10" s="39">
        <f>SUM(BM11:BM14)</f>
        <v>17</v>
      </c>
      <c r="BN10" s="40">
        <f>SUM(BN11:BN14)</f>
        <v>0</v>
      </c>
      <c r="BO10" s="66">
        <f>SUM(BO11:BO14)</f>
        <v>0.255</v>
      </c>
      <c r="BP10" s="24"/>
      <c r="BQ10" s="24"/>
      <c r="BR10" s="44">
        <f>SUM(BR11:BR14)</f>
        <v>2.9975</v>
      </c>
      <c r="BS10" s="24"/>
      <c r="BT10" s="39">
        <f>SUM(BT11:BT14)</f>
        <v>1</v>
      </c>
      <c r="BU10" s="40">
        <f>SUM(BU11:BU14)</f>
        <v>0</v>
      </c>
      <c r="BV10" s="66">
        <f>SUM(BV11:BV14)</f>
        <v>0.00371</v>
      </c>
      <c r="BW10" s="24"/>
      <c r="BX10" s="24"/>
      <c r="BY10" s="44">
        <f>SUM(BY11:BY14)</f>
        <v>-0.10645</v>
      </c>
      <c r="BZ10" s="24"/>
      <c r="CA10" s="39">
        <f>SUM(CA11:CA14)</f>
        <v>14</v>
      </c>
      <c r="CB10" s="40">
        <f>SUM(CB11:CB14)</f>
        <v>0</v>
      </c>
      <c r="CC10" s="66">
        <f>SUM(CC11:CC14)</f>
        <v>0</v>
      </c>
      <c r="CD10" s="24"/>
      <c r="CE10" s="24"/>
      <c r="CF10" s="44">
        <f>SUM(CF11:CF14)</f>
        <v>0</v>
      </c>
      <c r="CG10" s="24"/>
      <c r="CH10" s="39">
        <f>SUM(CH11:CH14)</f>
        <v>28</v>
      </c>
      <c r="CI10" s="40">
        <f>SUM(CI11:CI14)</f>
        <v>0</v>
      </c>
      <c r="CJ10" s="66">
        <f>SUM(CJ11:CJ14)</f>
        <v>11.91275</v>
      </c>
      <c r="CK10" s="24"/>
      <c r="CL10" s="24"/>
      <c r="CM10" s="44">
        <f>SUM(CM11:CM14)</f>
        <v>1.41575</v>
      </c>
      <c r="CN10" s="24"/>
      <c r="CO10" s="39">
        <f>SUM(CO11:CO14)</f>
        <v>123</v>
      </c>
      <c r="CP10" s="40">
        <f>SUM(CP11:CP14)</f>
        <v>0</v>
      </c>
      <c r="CQ10" s="66">
        <f>SUM(CQ11:CQ14)</f>
        <v>0.9228100000000001</v>
      </c>
      <c r="CR10" s="24"/>
      <c r="CS10" s="24"/>
      <c r="CT10" s="44">
        <f>SUM(CT11:CT14)</f>
        <v>24.1361</v>
      </c>
      <c r="CU10" s="24"/>
      <c r="CV10" s="39">
        <f>SUM(CV11:CV14)</f>
        <v>78</v>
      </c>
      <c r="CW10" s="40">
        <f>SUM(CW11:CW14)</f>
        <v>0</v>
      </c>
      <c r="CX10" s="66">
        <f>SUM(CX11:CX14)</f>
        <v>5.31647</v>
      </c>
      <c r="CY10" s="24">
        <f>IF(CV10&lt;=0,"",IF(CX10/CV10*100&gt;200,"св200",CX10/CV10*100))</f>
        <v>6.815987179487179</v>
      </c>
      <c r="CZ10" s="24">
        <f>IF(CW10&lt;=0,"",IF(CX10/CW10*100&gt;200,"св200",CX10/CW10*100))</f>
      </c>
      <c r="DA10" s="44">
        <f>SUM(DA11:DA14)</f>
        <v>0.9975</v>
      </c>
      <c r="DB10" s="24"/>
      <c r="DC10" s="39">
        <f>SUM(DC11:DC14)</f>
        <v>0</v>
      </c>
      <c r="DD10" s="40">
        <f>SUM(DD11:DD14)</f>
        <v>0</v>
      </c>
      <c r="DE10" s="66">
        <f>SUM(DE11:DE14)</f>
        <v>0</v>
      </c>
      <c r="DF10" s="24">
        <f>IF(DC10&lt;=0,"",IF(DE10/DC10*100&gt;200,"св200",DE10/DC10*100))</f>
      </c>
      <c r="DG10" s="24">
        <f>IF(DD10&lt;=0,"",IF(DE10/DD10*100&gt;200,"св200",DE10/DD10*100))</f>
      </c>
      <c r="DH10" s="44">
        <f>SUM(DH11:DH14)</f>
        <v>0</v>
      </c>
      <c r="DI10" s="24"/>
    </row>
    <row r="11" spans="1:113" ht="25.5">
      <c r="A11" s="6" t="s">
        <v>40</v>
      </c>
      <c r="B11" s="35">
        <f t="shared" si="0"/>
        <v>6963</v>
      </c>
      <c r="C11" s="40">
        <f t="shared" si="1"/>
        <v>4642</v>
      </c>
      <c r="D11" s="32">
        <f t="shared" si="2"/>
        <v>915.3820499999999</v>
      </c>
      <c r="E11" s="20">
        <f t="shared" si="3"/>
        <v>13.146374407582936</v>
      </c>
      <c r="F11" s="24">
        <f t="shared" si="4"/>
        <v>19.719561611374406</v>
      </c>
      <c r="G11" s="44"/>
      <c r="H11" s="24"/>
      <c r="I11" s="39">
        <v>4642</v>
      </c>
      <c r="J11" s="38">
        <v>4642</v>
      </c>
      <c r="K11" s="74">
        <v>610.2547</v>
      </c>
      <c r="L11" s="24">
        <f>IF(I11&lt;=0,"",IF(K11/I11*100&gt;200,"св200",K11/I11*100))</f>
        <v>13.146374407582936</v>
      </c>
      <c r="M11" s="24">
        <f>IF(J11&lt;=0,"",IF(K11/J11*100&gt;200,"св200",K11/J11*100))</f>
        <v>13.146374407582936</v>
      </c>
      <c r="N11" s="44">
        <v>661.40129</v>
      </c>
      <c r="O11" s="25"/>
      <c r="P11" s="35">
        <f t="shared" si="8"/>
        <v>2321</v>
      </c>
      <c r="Q11" s="38">
        <f t="shared" si="9"/>
        <v>0</v>
      </c>
      <c r="R11" s="32">
        <f t="shared" si="10"/>
        <v>305.1273499999999</v>
      </c>
      <c r="S11" s="2">
        <f t="shared" si="11"/>
        <v>13.146374407582934</v>
      </c>
      <c r="T11" s="24">
        <f t="shared" si="12"/>
      </c>
      <c r="U11" s="44">
        <f t="shared" si="13"/>
        <v>330.7009800000001</v>
      </c>
      <c r="V11" s="25"/>
      <c r="W11" s="39">
        <v>126</v>
      </c>
      <c r="X11" s="40"/>
      <c r="Y11" s="66">
        <v>17.75</v>
      </c>
      <c r="Z11" s="24"/>
      <c r="AA11" s="24"/>
      <c r="AB11" s="44">
        <v>10.05075</v>
      </c>
      <c r="AC11" s="24"/>
      <c r="AD11" s="39">
        <v>51</v>
      </c>
      <c r="AE11" s="40"/>
      <c r="AF11" s="66">
        <v>3.19679</v>
      </c>
      <c r="AG11" s="24"/>
      <c r="AH11" s="24"/>
      <c r="AI11" s="44">
        <v>6.9321</v>
      </c>
      <c r="AJ11" s="24"/>
      <c r="AK11" s="39">
        <v>18</v>
      </c>
      <c r="AL11" s="40"/>
      <c r="AM11" s="66"/>
      <c r="AN11" s="24"/>
      <c r="AO11" s="24"/>
      <c r="AP11" s="44">
        <v>0.32866</v>
      </c>
      <c r="AQ11" s="24"/>
      <c r="AR11" s="39">
        <v>105</v>
      </c>
      <c r="AS11" s="40"/>
      <c r="AT11" s="66">
        <v>9.56819</v>
      </c>
      <c r="AU11" s="24"/>
      <c r="AV11" s="24"/>
      <c r="AW11" s="44">
        <v>10.9196</v>
      </c>
      <c r="AX11" s="24"/>
      <c r="AY11" s="39">
        <v>1757</v>
      </c>
      <c r="AZ11" s="40"/>
      <c r="BA11" s="66">
        <v>263.88345</v>
      </c>
      <c r="BB11" s="24"/>
      <c r="BC11" s="24"/>
      <c r="BD11" s="44">
        <v>294.60442</v>
      </c>
      <c r="BE11" s="25"/>
      <c r="BF11" s="39">
        <v>81</v>
      </c>
      <c r="BG11" s="40"/>
      <c r="BH11" s="66">
        <v>0.93845</v>
      </c>
      <c r="BI11" s="24"/>
      <c r="BJ11" s="24"/>
      <c r="BK11" s="44">
        <v>1.8106</v>
      </c>
      <c r="BL11" s="24"/>
      <c r="BM11" s="39">
        <v>9</v>
      </c>
      <c r="BN11" s="40"/>
      <c r="BO11" s="66">
        <v>0.255</v>
      </c>
      <c r="BP11" s="24"/>
      <c r="BQ11" s="24"/>
      <c r="BR11" s="44"/>
      <c r="BS11" s="24"/>
      <c r="BT11" s="39">
        <v>1</v>
      </c>
      <c r="BU11" s="40"/>
      <c r="BV11" s="66"/>
      <c r="BW11" s="24"/>
      <c r="BX11" s="24"/>
      <c r="BY11" s="44">
        <v>-0.10645</v>
      </c>
      <c r="BZ11" s="24"/>
      <c r="CA11" s="39">
        <v>14</v>
      </c>
      <c r="CB11" s="40"/>
      <c r="CC11" s="66"/>
      <c r="CD11" s="24"/>
      <c r="CE11" s="24"/>
      <c r="CF11" s="44"/>
      <c r="CG11" s="24"/>
      <c r="CH11" s="39"/>
      <c r="CI11" s="40"/>
      <c r="CJ11" s="66"/>
      <c r="CK11" s="24"/>
      <c r="CL11" s="24"/>
      <c r="CM11" s="44"/>
      <c r="CN11" s="24"/>
      <c r="CO11" s="39">
        <v>81</v>
      </c>
      <c r="CP11" s="40"/>
      <c r="CQ11" s="66">
        <v>4.219</v>
      </c>
      <c r="CR11" s="24"/>
      <c r="CS11" s="24"/>
      <c r="CT11" s="44">
        <v>5.3108</v>
      </c>
      <c r="CU11" s="24"/>
      <c r="CV11" s="39">
        <v>78</v>
      </c>
      <c r="CW11" s="40"/>
      <c r="CX11" s="66">
        <v>5.31647</v>
      </c>
      <c r="CY11" s="24"/>
      <c r="CZ11" s="24"/>
      <c r="DA11" s="44">
        <v>0.8505</v>
      </c>
      <c r="DB11" s="24"/>
      <c r="DC11" s="39">
        <f>SUM(DC12:DC15)</f>
        <v>0</v>
      </c>
      <c r="DD11" s="40"/>
      <c r="DE11" s="66"/>
      <c r="DF11" s="24">
        <f>IF(DC11&lt;=0,"",IF(DE11/DC11*100&gt;200,"св200",DE11/DC11*100))</f>
      </c>
      <c r="DG11" s="24">
        <f>IF(DD11&lt;=0,"",IF(DE11/DD11*100&gt;200,"св200",DE11/DD11*100))</f>
      </c>
      <c r="DH11" s="44"/>
      <c r="DI11" s="24"/>
    </row>
    <row r="12" spans="1:113" ht="38.25" customHeight="1">
      <c r="A12" s="6" t="s">
        <v>39</v>
      </c>
      <c r="B12" s="35">
        <f t="shared" si="0"/>
        <v>3574</v>
      </c>
      <c r="C12" s="40">
        <f t="shared" si="1"/>
        <v>2383</v>
      </c>
      <c r="D12" s="32">
        <f t="shared" si="2"/>
        <v>283.26382</v>
      </c>
      <c r="E12" s="20">
        <f t="shared" si="3"/>
        <v>7.925680470061557</v>
      </c>
      <c r="F12" s="24">
        <f t="shared" si="4"/>
        <v>11.886857742341586</v>
      </c>
      <c r="G12" s="44"/>
      <c r="H12" s="24"/>
      <c r="I12" s="39">
        <v>2383</v>
      </c>
      <c r="J12" s="38">
        <v>2383</v>
      </c>
      <c r="K12" s="74">
        <v>188.84317</v>
      </c>
      <c r="L12" s="24">
        <f>IF(I12&lt;=0,"",IF(K12/I12*100&gt;200,"св200",K12/I12*100))</f>
        <v>7.9245979857322695</v>
      </c>
      <c r="M12" s="24">
        <f>IF(J12&lt;=0,"",IF(K12/J12*100&gt;200,"св200",K12/J12*100))</f>
        <v>7.9245979857322695</v>
      </c>
      <c r="N12" s="44">
        <v>465.76934</v>
      </c>
      <c r="O12" s="25"/>
      <c r="P12" s="35">
        <f t="shared" si="8"/>
        <v>1191</v>
      </c>
      <c r="Q12" s="38">
        <f t="shared" si="9"/>
        <v>0</v>
      </c>
      <c r="R12" s="32">
        <f t="shared" si="10"/>
        <v>94.42065000000001</v>
      </c>
      <c r="S12" s="2">
        <f t="shared" si="11"/>
        <v>7.927846347607054</v>
      </c>
      <c r="T12" s="24">
        <f t="shared" si="12"/>
      </c>
      <c r="U12" s="44">
        <f t="shared" si="13"/>
        <v>232.87466</v>
      </c>
      <c r="V12" s="25"/>
      <c r="W12" s="39">
        <v>4</v>
      </c>
      <c r="X12" s="40"/>
      <c r="Y12" s="66"/>
      <c r="Z12" s="24"/>
      <c r="AA12" s="24"/>
      <c r="AB12" s="44">
        <v>0.66187</v>
      </c>
      <c r="AC12" s="24"/>
      <c r="AD12" s="39">
        <v>1</v>
      </c>
      <c r="AE12" s="40"/>
      <c r="AF12" s="66"/>
      <c r="AG12" s="24"/>
      <c r="AH12" s="24"/>
      <c r="AI12" s="44"/>
      <c r="AJ12" s="24"/>
      <c r="AK12" s="39"/>
      <c r="AL12" s="40"/>
      <c r="AM12" s="66"/>
      <c r="AN12" s="24"/>
      <c r="AO12" s="24"/>
      <c r="AP12" s="44">
        <v>0.43934</v>
      </c>
      <c r="AQ12" s="24"/>
      <c r="AR12" s="39">
        <v>16</v>
      </c>
      <c r="AS12" s="40"/>
      <c r="AT12" s="66">
        <v>0.46617</v>
      </c>
      <c r="AU12" s="24"/>
      <c r="AV12" s="24"/>
      <c r="AW12" s="44">
        <v>1.13206</v>
      </c>
      <c r="AX12" s="24"/>
      <c r="AY12" s="39">
        <v>1074</v>
      </c>
      <c r="AZ12" s="40"/>
      <c r="BA12" s="66">
        <v>96.851</v>
      </c>
      <c r="BB12" s="24"/>
      <c r="BC12" s="24"/>
      <c r="BD12" s="44">
        <v>209.64016</v>
      </c>
      <c r="BE12" s="25"/>
      <c r="BF12" s="39">
        <v>37</v>
      </c>
      <c r="BG12" s="40"/>
      <c r="BH12" s="66"/>
      <c r="BI12" s="24"/>
      <c r="BJ12" s="24"/>
      <c r="BK12" s="44">
        <v>0.45358</v>
      </c>
      <c r="BL12" s="24"/>
      <c r="BM12" s="39">
        <v>8</v>
      </c>
      <c r="BN12" s="40"/>
      <c r="BO12" s="66"/>
      <c r="BP12" s="24"/>
      <c r="BQ12" s="24"/>
      <c r="BR12" s="44">
        <v>2.9975</v>
      </c>
      <c r="BS12" s="24"/>
      <c r="BT12" s="39"/>
      <c r="BU12" s="40"/>
      <c r="BV12" s="66"/>
      <c r="BW12" s="24"/>
      <c r="BX12" s="24"/>
      <c r="BY12" s="44"/>
      <c r="BZ12" s="24"/>
      <c r="CA12" s="39"/>
      <c r="CB12" s="40"/>
      <c r="CC12" s="66"/>
      <c r="CD12" s="24"/>
      <c r="CE12" s="24"/>
      <c r="CF12" s="44"/>
      <c r="CG12" s="24"/>
      <c r="CH12" s="39">
        <v>11</v>
      </c>
      <c r="CI12" s="40"/>
      <c r="CJ12" s="66"/>
      <c r="CK12" s="24"/>
      <c r="CL12" s="24"/>
      <c r="CM12" s="44"/>
      <c r="CN12" s="24"/>
      <c r="CO12" s="39">
        <v>40</v>
      </c>
      <c r="CP12" s="40"/>
      <c r="CQ12" s="66">
        <v>-2.89652</v>
      </c>
      <c r="CR12" s="24"/>
      <c r="CS12" s="24"/>
      <c r="CT12" s="44">
        <v>17.55015</v>
      </c>
      <c r="CU12" s="24"/>
      <c r="CV12" s="39"/>
      <c r="CW12" s="40"/>
      <c r="CX12" s="66"/>
      <c r="CY12" s="24"/>
      <c r="CZ12" s="24"/>
      <c r="DA12" s="44"/>
      <c r="DB12" s="24"/>
      <c r="DC12" s="39"/>
      <c r="DD12" s="40"/>
      <c r="DE12" s="66"/>
      <c r="DF12" s="24"/>
      <c r="DG12" s="24"/>
      <c r="DH12" s="44"/>
      <c r="DI12" s="24"/>
    </row>
    <row r="13" spans="1:113" ht="15.75">
      <c r="A13" s="6" t="s">
        <v>12</v>
      </c>
      <c r="B13" s="35">
        <f t="shared" si="0"/>
        <v>25</v>
      </c>
      <c r="C13" s="40">
        <f t="shared" si="1"/>
        <v>25</v>
      </c>
      <c r="D13" s="32">
        <f t="shared" si="2"/>
        <v>10.878</v>
      </c>
      <c r="E13" s="20">
        <f t="shared" si="3"/>
        <v>43.512</v>
      </c>
      <c r="F13" s="24">
        <f t="shared" si="4"/>
        <v>43.512</v>
      </c>
      <c r="G13" s="44"/>
      <c r="H13" s="24"/>
      <c r="I13" s="39">
        <v>25</v>
      </c>
      <c r="J13" s="38">
        <v>25</v>
      </c>
      <c r="K13" s="74">
        <v>10.878</v>
      </c>
      <c r="L13" s="24">
        <f>IF(I13&lt;=0,"",IF(K13/I13*100&gt;200,"св200",K13/I13*100))</f>
        <v>43.512</v>
      </c>
      <c r="M13" s="24">
        <f>IF(J13&lt;=0,"",IF(K13/J13*100&gt;200,"св200",K13/J13*100))</f>
        <v>43.512</v>
      </c>
      <c r="N13" s="44">
        <v>3.6</v>
      </c>
      <c r="O13" s="25"/>
      <c r="P13" s="35">
        <f t="shared" si="8"/>
        <v>0</v>
      </c>
      <c r="Q13" s="38">
        <f t="shared" si="9"/>
        <v>0</v>
      </c>
      <c r="R13" s="32">
        <f t="shared" si="10"/>
        <v>0</v>
      </c>
      <c r="S13" s="2">
        <f t="shared" si="11"/>
      </c>
      <c r="T13" s="24">
        <f t="shared" si="12"/>
      </c>
      <c r="U13" s="44">
        <f t="shared" si="13"/>
        <v>0</v>
      </c>
      <c r="V13" s="25"/>
      <c r="W13" s="39"/>
      <c r="X13" s="40"/>
      <c r="Y13" s="66"/>
      <c r="Z13" s="24"/>
      <c r="AA13" s="24"/>
      <c r="AB13" s="44"/>
      <c r="AC13" s="24"/>
      <c r="AD13" s="39"/>
      <c r="AE13" s="40"/>
      <c r="AF13" s="66"/>
      <c r="AG13" s="24"/>
      <c r="AH13" s="24"/>
      <c r="AI13" s="44"/>
      <c r="AJ13" s="24"/>
      <c r="AK13" s="39"/>
      <c r="AL13" s="40"/>
      <c r="AM13" s="66"/>
      <c r="AN13" s="24"/>
      <c r="AO13" s="24"/>
      <c r="AP13" s="44"/>
      <c r="AQ13" s="24"/>
      <c r="AR13" s="39"/>
      <c r="AS13" s="40"/>
      <c r="AT13" s="66"/>
      <c r="AU13" s="24"/>
      <c r="AV13" s="24"/>
      <c r="AW13" s="44"/>
      <c r="AX13" s="24"/>
      <c r="AY13" s="39"/>
      <c r="AZ13" s="40"/>
      <c r="BA13" s="66"/>
      <c r="BB13" s="24"/>
      <c r="BC13" s="24"/>
      <c r="BD13" s="44"/>
      <c r="BE13" s="25"/>
      <c r="BF13" s="39"/>
      <c r="BG13" s="40"/>
      <c r="BH13" s="66"/>
      <c r="BI13" s="24"/>
      <c r="BJ13" s="24"/>
      <c r="BK13" s="44"/>
      <c r="BL13" s="24"/>
      <c r="BM13" s="39"/>
      <c r="BN13" s="40"/>
      <c r="BO13" s="66"/>
      <c r="BP13" s="24"/>
      <c r="BQ13" s="24"/>
      <c r="BR13" s="44"/>
      <c r="BS13" s="24"/>
      <c r="BT13" s="39"/>
      <c r="BU13" s="40"/>
      <c r="BV13" s="66"/>
      <c r="BW13" s="24"/>
      <c r="BX13" s="24"/>
      <c r="BY13" s="44"/>
      <c r="BZ13" s="24"/>
      <c r="CA13" s="39"/>
      <c r="CB13" s="40"/>
      <c r="CC13" s="66"/>
      <c r="CD13" s="24"/>
      <c r="CE13" s="24"/>
      <c r="CF13" s="44"/>
      <c r="CG13" s="24"/>
      <c r="CH13" s="39"/>
      <c r="CI13" s="40"/>
      <c r="CJ13" s="66"/>
      <c r="CK13" s="24"/>
      <c r="CL13" s="24"/>
      <c r="CM13" s="44"/>
      <c r="CN13" s="24"/>
      <c r="CO13" s="39"/>
      <c r="CP13" s="40"/>
      <c r="CQ13" s="66"/>
      <c r="CR13" s="24"/>
      <c r="CS13" s="24"/>
      <c r="CT13" s="44"/>
      <c r="CU13" s="24"/>
      <c r="CV13" s="39"/>
      <c r="CW13" s="40"/>
      <c r="CX13" s="66"/>
      <c r="CY13" s="24"/>
      <c r="CZ13" s="24"/>
      <c r="DA13" s="44"/>
      <c r="DB13" s="24"/>
      <c r="DC13" s="39"/>
      <c r="DD13" s="40"/>
      <c r="DE13" s="66"/>
      <c r="DF13" s="24"/>
      <c r="DG13" s="24"/>
      <c r="DH13" s="44"/>
      <c r="DI13" s="24"/>
    </row>
    <row r="14" spans="1:113" ht="15.75">
      <c r="A14" s="6" t="s">
        <v>37</v>
      </c>
      <c r="B14" s="35">
        <f t="shared" si="0"/>
        <v>1883</v>
      </c>
      <c r="C14" s="40">
        <f t="shared" si="1"/>
        <v>1255</v>
      </c>
      <c r="D14" s="32">
        <f t="shared" si="2"/>
        <v>472.15895</v>
      </c>
      <c r="E14" s="20">
        <f t="shared" si="3"/>
        <v>25.074824747742962</v>
      </c>
      <c r="F14" s="24">
        <f t="shared" si="4"/>
        <v>37.62222709163346</v>
      </c>
      <c r="G14" s="44"/>
      <c r="H14" s="24"/>
      <c r="I14" s="39">
        <v>1255</v>
      </c>
      <c r="J14" s="38">
        <v>1255</v>
      </c>
      <c r="K14" s="74">
        <v>314.77273</v>
      </c>
      <c r="L14" s="24">
        <f>IF(I14&lt;=0,"",IF(K14/I14*100&gt;200,"св200",K14/I14*100))</f>
        <v>25.081492430278885</v>
      </c>
      <c r="M14" s="24">
        <f>IF(J14&lt;=0,"",IF(K14/J14*100&gt;200,"св200",K14/J14*100))</f>
        <v>25.081492430278885</v>
      </c>
      <c r="N14" s="44">
        <v>42.07652</v>
      </c>
      <c r="O14" s="25"/>
      <c r="P14" s="35">
        <f t="shared" si="8"/>
        <v>628</v>
      </c>
      <c r="Q14" s="38">
        <f t="shared" si="9"/>
        <v>0</v>
      </c>
      <c r="R14" s="32">
        <f t="shared" si="10"/>
        <v>157.38622</v>
      </c>
      <c r="S14" s="2">
        <f t="shared" si="11"/>
        <v>25.061500000000002</v>
      </c>
      <c r="T14" s="24">
        <f t="shared" si="12"/>
      </c>
      <c r="U14" s="44">
        <f t="shared" si="13"/>
        <v>21.03824</v>
      </c>
      <c r="V14" s="25"/>
      <c r="W14" s="39">
        <v>16</v>
      </c>
      <c r="X14" s="40"/>
      <c r="Y14" s="66"/>
      <c r="Z14" s="24"/>
      <c r="AA14" s="24"/>
      <c r="AB14" s="44">
        <v>11.54</v>
      </c>
      <c r="AC14" s="24"/>
      <c r="AD14" s="39"/>
      <c r="AE14" s="40"/>
      <c r="AF14" s="66"/>
      <c r="AG14" s="24"/>
      <c r="AH14" s="24"/>
      <c r="AI14" s="44"/>
      <c r="AJ14" s="24"/>
      <c r="AK14" s="39">
        <v>12</v>
      </c>
      <c r="AL14" s="40"/>
      <c r="AM14" s="66"/>
      <c r="AN14" s="24"/>
      <c r="AO14" s="24"/>
      <c r="AP14" s="44">
        <v>0.441</v>
      </c>
      <c r="AQ14" s="24"/>
      <c r="AR14" s="39">
        <v>5</v>
      </c>
      <c r="AS14" s="40"/>
      <c r="AT14" s="66"/>
      <c r="AU14" s="24"/>
      <c r="AV14" s="24"/>
      <c r="AW14" s="44">
        <v>3.19809</v>
      </c>
      <c r="AX14" s="24"/>
      <c r="AY14" s="39">
        <v>545</v>
      </c>
      <c r="AZ14" s="40"/>
      <c r="BA14" s="66">
        <v>145.86943</v>
      </c>
      <c r="BB14" s="24"/>
      <c r="BC14" s="24"/>
      <c r="BD14" s="44">
        <v>3.02125</v>
      </c>
      <c r="BE14" s="25"/>
      <c r="BF14" s="39">
        <v>31</v>
      </c>
      <c r="BG14" s="40"/>
      <c r="BH14" s="66"/>
      <c r="BI14" s="24"/>
      <c r="BJ14" s="24"/>
      <c r="BK14" s="44"/>
      <c r="BL14" s="24"/>
      <c r="BM14" s="39"/>
      <c r="BN14" s="40"/>
      <c r="BO14" s="66"/>
      <c r="BP14" s="24"/>
      <c r="BQ14" s="24"/>
      <c r="BR14" s="44"/>
      <c r="BS14" s="24"/>
      <c r="BT14" s="39"/>
      <c r="BU14" s="40"/>
      <c r="BV14" s="66">
        <v>0.00371</v>
      </c>
      <c r="BW14" s="24"/>
      <c r="BX14" s="24"/>
      <c r="BY14" s="44"/>
      <c r="BZ14" s="24"/>
      <c r="CA14" s="39"/>
      <c r="CB14" s="40"/>
      <c r="CC14" s="66"/>
      <c r="CD14" s="24"/>
      <c r="CE14" s="24"/>
      <c r="CF14" s="44"/>
      <c r="CG14" s="24"/>
      <c r="CH14" s="39">
        <v>17</v>
      </c>
      <c r="CI14" s="40"/>
      <c r="CJ14" s="66">
        <v>11.91275</v>
      </c>
      <c r="CK14" s="24"/>
      <c r="CL14" s="24"/>
      <c r="CM14" s="44">
        <v>1.41575</v>
      </c>
      <c r="CN14" s="24"/>
      <c r="CO14" s="39">
        <v>2</v>
      </c>
      <c r="CP14" s="40"/>
      <c r="CQ14" s="66">
        <v>-0.39967</v>
      </c>
      <c r="CR14" s="24"/>
      <c r="CS14" s="24"/>
      <c r="CT14" s="44">
        <v>1.27515</v>
      </c>
      <c r="CU14" s="24"/>
      <c r="CV14" s="39"/>
      <c r="CW14" s="40"/>
      <c r="CX14" s="66"/>
      <c r="CY14" s="24">
        <f>IF(CV14&lt;=0,"",IF(CX14/CV14*100&gt;200,"св200",CX14/CV14*100))</f>
      </c>
      <c r="CZ14" s="24">
        <f>IF(CW14&lt;=0,"",IF(CX14/CW14*100&gt;200,"св200",CX14/CW14*100))</f>
      </c>
      <c r="DA14" s="44">
        <v>0.147</v>
      </c>
      <c r="DB14" s="24"/>
      <c r="DC14" s="39"/>
      <c r="DD14" s="40"/>
      <c r="DE14" s="66"/>
      <c r="DF14" s="24"/>
      <c r="DG14" s="24"/>
      <c r="DH14" s="44"/>
      <c r="DI14" s="24"/>
    </row>
    <row r="15" spans="1:113" ht="27.75" customHeight="1">
      <c r="A15" s="7" t="s">
        <v>13</v>
      </c>
      <c r="B15" s="35">
        <f t="shared" si="0"/>
        <v>23179</v>
      </c>
      <c r="C15" s="40">
        <f t="shared" si="1"/>
        <v>23179</v>
      </c>
      <c r="D15" s="32">
        <f t="shared" si="2"/>
        <v>6250.17528</v>
      </c>
      <c r="E15" s="20">
        <f t="shared" si="3"/>
        <v>26.964818499503863</v>
      </c>
      <c r="F15" s="24">
        <f t="shared" si="4"/>
        <v>26.964818499503863</v>
      </c>
      <c r="G15" s="44">
        <f>SUM(N15)</f>
        <v>3250.46507</v>
      </c>
      <c r="H15" s="24">
        <f t="shared" si="5"/>
        <v>52.00598262261854</v>
      </c>
      <c r="I15" s="39">
        <v>23179</v>
      </c>
      <c r="J15" s="38">
        <v>23179</v>
      </c>
      <c r="K15" s="74">
        <v>6250.17528</v>
      </c>
      <c r="L15" s="24">
        <f t="shared" si="6"/>
        <v>26.964818499503863</v>
      </c>
      <c r="M15" s="24">
        <f t="shared" si="7"/>
        <v>26.964818499503863</v>
      </c>
      <c r="N15" s="44">
        <v>3250.46507</v>
      </c>
      <c r="O15" s="25">
        <f aca="true" t="shared" si="21" ref="O15:O41">IF(K15&lt;=0,"",IF(N15/K15&gt;200,"св200",N15/K15*100))</f>
        <v>52.00598262261854</v>
      </c>
      <c r="P15" s="35">
        <f t="shared" si="8"/>
        <v>0</v>
      </c>
      <c r="Q15" s="38">
        <f t="shared" si="9"/>
        <v>0</v>
      </c>
      <c r="R15" s="32">
        <f t="shared" si="10"/>
        <v>0</v>
      </c>
      <c r="S15" s="2">
        <f t="shared" si="11"/>
      </c>
      <c r="T15" s="24">
        <f t="shared" si="12"/>
      </c>
      <c r="U15" s="44">
        <f t="shared" si="13"/>
        <v>0</v>
      </c>
      <c r="V15" s="25">
        <f t="shared" si="14"/>
      </c>
      <c r="W15" s="39"/>
      <c r="X15" s="40"/>
      <c r="Y15" s="66"/>
      <c r="Z15" s="24">
        <f t="shared" si="15"/>
      </c>
      <c r="AA15" s="24">
        <f t="shared" si="16"/>
      </c>
      <c r="AB15" s="44"/>
      <c r="AC15" s="24">
        <f t="shared" si="17"/>
      </c>
      <c r="AD15" s="39"/>
      <c r="AE15" s="40"/>
      <c r="AF15" s="66"/>
      <c r="AG15" s="24">
        <f t="shared" si="18"/>
      </c>
      <c r="AH15" s="24">
        <f t="shared" si="19"/>
      </c>
      <c r="AI15" s="44"/>
      <c r="AJ15" s="24">
        <f t="shared" si="20"/>
      </c>
      <c r="AK15" s="39"/>
      <c r="AL15" s="40"/>
      <c r="AM15" s="66"/>
      <c r="AN15" s="24">
        <f aca="true" t="shared" si="22" ref="AN15:AN31">IF(AK15&lt;=0,"",IF(AM15/AK15*100&gt;200,"св200",AM15/AK15*100))</f>
      </c>
      <c r="AO15" s="24">
        <f aca="true" t="shared" si="23" ref="AO15:AO31">IF(AL15&lt;=0,"",IF(AM15/AL15*100&gt;200,"св200",AM15/AL15*100))</f>
      </c>
      <c r="AP15" s="44"/>
      <c r="AQ15" s="24">
        <f aca="true" t="shared" si="24" ref="AQ15:AQ31">IF(AM15&lt;=0,"",IF(AP15/AM15&gt;200,"св200",AP15/AM15*100))</f>
      </c>
      <c r="AR15" s="39"/>
      <c r="AS15" s="40"/>
      <c r="AT15" s="66"/>
      <c r="AU15" s="24">
        <f aca="true" t="shared" si="25" ref="AU15:AU31">IF(AR15&lt;=0,"",IF(AT15/AR15*100&gt;200,"св200",AT15/AR15*100))</f>
      </c>
      <c r="AV15" s="24">
        <f aca="true" t="shared" si="26" ref="AV15:AV31">IF(AS15&lt;=0,"",IF(AT15/AS15*100&gt;200,"св200",AT15/AS15*100))</f>
      </c>
      <c r="AW15" s="44"/>
      <c r="AX15" s="24">
        <f aca="true" t="shared" si="27" ref="AX15:AX31">IF(AT15&lt;=0,"",IF(AW15/AT15&gt;200,"св200",AW15/AT15*100))</f>
      </c>
      <c r="AY15" s="39"/>
      <c r="AZ15" s="40"/>
      <c r="BA15" s="66"/>
      <c r="BB15" s="24">
        <f aca="true" t="shared" si="28" ref="BB15:BB31">IF(AY15&lt;=0,"",IF(BA15/AY15*100&gt;200,"св200",BA15/AY15*100))</f>
      </c>
      <c r="BC15" s="24">
        <f aca="true" t="shared" si="29" ref="BC15:BC31">IF(AZ15&lt;=0,"",IF(BA15/AZ15*100&gt;200,"св200",BA15/AZ15*100))</f>
      </c>
      <c r="BD15" s="44"/>
      <c r="BE15" s="25">
        <f aca="true" t="shared" si="30" ref="BE15:BE31">IF(BA15&lt;=0,"",IF(BD15/BA15&gt;200,"св200",BD15/BA15*100))</f>
      </c>
      <c r="BF15" s="39"/>
      <c r="BG15" s="40"/>
      <c r="BH15" s="66"/>
      <c r="BI15" s="24">
        <f aca="true" t="shared" si="31" ref="BI15:BI31">IF(BF15&lt;=0,"",IF(BH15/BF15*100&gt;200,"св200",BH15/BF15*100))</f>
      </c>
      <c r="BJ15" s="24">
        <f aca="true" t="shared" si="32" ref="BJ15:BJ31">IF(BG15&lt;=0,"",IF(BH15/BG15*100&gt;200,"св200",BH15/BG15*100))</f>
      </c>
      <c r="BK15" s="44"/>
      <c r="BL15" s="24">
        <f aca="true" t="shared" si="33" ref="BL15:BL31">IF(BH15&lt;=0,"",IF(BK15/BH15&gt;200,"св200",BK15/BH15*100))</f>
      </c>
      <c r="BM15" s="39"/>
      <c r="BN15" s="40"/>
      <c r="BO15" s="66"/>
      <c r="BP15" s="24">
        <f aca="true" t="shared" si="34" ref="BP15:BP31">IF(BM15&lt;=0,"",IF(BO15/BM15*100&gt;200,"св200",BO15/BM15*100))</f>
      </c>
      <c r="BQ15" s="24">
        <f aca="true" t="shared" si="35" ref="BQ15:BQ31">IF(BN15&lt;=0,"",IF(BO15/BN15*100&gt;200,"св200",BO15/BN15*100))</f>
      </c>
      <c r="BR15" s="44"/>
      <c r="BS15" s="24">
        <f aca="true" t="shared" si="36" ref="BS15:BS31">IF(BO15&lt;=0,"",IF(BR15/BO15&gt;200,"св200",BR15/BO15*100))</f>
      </c>
      <c r="BT15" s="39"/>
      <c r="BU15" s="40"/>
      <c r="BV15" s="66"/>
      <c r="BW15" s="24">
        <f aca="true" t="shared" si="37" ref="BW15:BW31">IF(BT15&lt;=0,"",IF(BV15/BT15*100&gt;200,"св200",BV15/BT15*100))</f>
      </c>
      <c r="BX15" s="24">
        <f aca="true" t="shared" si="38" ref="BX15:BX31">IF(BU15&lt;=0,"",IF(BV15/BU15*100&gt;200,"св200",BV15/BU15*100))</f>
      </c>
      <c r="BY15" s="44"/>
      <c r="BZ15" s="24">
        <f aca="true" t="shared" si="39" ref="BZ15:BZ31">IF(BV15&lt;=0,"",IF(BY15/BV15&gt;200,"св200",BY15/BV15*100))</f>
      </c>
      <c r="CA15" s="39"/>
      <c r="CB15" s="40"/>
      <c r="CC15" s="66"/>
      <c r="CD15" s="24">
        <f aca="true" t="shared" si="40" ref="CD15:CD31">IF(CA15&lt;=0,"",IF(CC15/CA15*100&gt;200,"св200",CC15/CA15*100))</f>
      </c>
      <c r="CE15" s="24">
        <f aca="true" t="shared" si="41" ref="CE15:CE31">IF(CB15&lt;=0,"",IF(CC15/CB15*100&gt;200,"св200",CC15/CB15*100))</f>
      </c>
      <c r="CF15" s="44"/>
      <c r="CG15" s="24">
        <f aca="true" t="shared" si="42" ref="CG15:CG31">IF(CC15&lt;=0,"",IF(CF15/CC15&gt;200,"св200",CF15/CC15*100))</f>
      </c>
      <c r="CH15" s="39"/>
      <c r="CI15" s="40"/>
      <c r="CJ15" s="66"/>
      <c r="CK15" s="24">
        <f aca="true" t="shared" si="43" ref="CK15:CK31">IF(CH15&lt;=0,"",IF(CJ15/CH15*100&gt;200,"св200",CJ15/CH15*100))</f>
      </c>
      <c r="CL15" s="24">
        <f aca="true" t="shared" si="44" ref="CL15:CL31">IF(CI15&lt;=0,"",IF(CJ15/CI15*100&gt;200,"св200",CJ15/CI15*100))</f>
      </c>
      <c r="CM15" s="44"/>
      <c r="CN15" s="24">
        <f aca="true" t="shared" si="45" ref="CN15:CN31">IF(CJ15&lt;=0,"",IF(CM15/CJ15&gt;200,"св200",CM15/CJ15*100))</f>
      </c>
      <c r="CO15" s="39"/>
      <c r="CP15" s="40"/>
      <c r="CQ15" s="66"/>
      <c r="CR15" s="24">
        <f aca="true" t="shared" si="46" ref="CR15:CR31">IF(CO15&lt;=0,"",IF(CQ15/CO15*100&gt;200,"св200",CQ15/CO15*100))</f>
      </c>
      <c r="CS15" s="24">
        <f aca="true" t="shared" si="47" ref="CS15:CS31">IF(CP15&lt;=0,"",IF(CQ15/CP15*100&gt;200,"св200",CQ15/CP15*100))</f>
      </c>
      <c r="CT15" s="44"/>
      <c r="CU15" s="24">
        <f aca="true" t="shared" si="48" ref="CU15:CU31">IF(CQ15&lt;=0,"",IF(CT15/CQ15&gt;200,"св200",CT15/CQ15*100))</f>
      </c>
      <c r="CV15" s="39"/>
      <c r="CW15" s="40"/>
      <c r="CX15" s="66"/>
      <c r="CY15" s="24">
        <f aca="true" t="shared" si="49" ref="CY15:CY31">IF(CV15&lt;=0,"",IF(CX15/CV15*100&gt;200,"св200",CX15/CV15*100))</f>
      </c>
      <c r="CZ15" s="24">
        <f aca="true" t="shared" si="50" ref="CZ15:CZ31">IF(CW15&lt;=0,"",IF(CX15/CW15*100&gt;200,"св200",CX15/CW15*100))</f>
      </c>
      <c r="DA15" s="44"/>
      <c r="DB15" s="24">
        <f aca="true" t="shared" si="51" ref="DB15:DB31">IF(CX15&lt;=0,"",IF(DA15/CX15&gt;200,"св200",DA15/CX15*100))</f>
      </c>
      <c r="DC15" s="39"/>
      <c r="DD15" s="40"/>
      <c r="DE15" s="66"/>
      <c r="DF15" s="24">
        <f aca="true" t="shared" si="52" ref="DF15:DF31">IF(DC15&lt;=0,"",IF(DE15/DC15*100&gt;200,"св200",DE15/DC15*100))</f>
      </c>
      <c r="DG15" s="24">
        <f aca="true" t="shared" si="53" ref="DG15:DG31">IF(DD15&lt;=0,"",IF(DE15/DD15*100&gt;200,"св200",DE15/DD15*100))</f>
      </c>
      <c r="DH15" s="44"/>
      <c r="DI15" s="24">
        <f aca="true" t="shared" si="54" ref="DI15:DI31">IF(DE15&lt;=0,"",IF(DH15/DE15&gt;200,"св200",DH15/DE15*100))</f>
      </c>
    </row>
    <row r="16" spans="1:113" ht="15.75">
      <c r="A16" s="7" t="s">
        <v>14</v>
      </c>
      <c r="B16" s="35">
        <f t="shared" si="0"/>
        <v>0</v>
      </c>
      <c r="C16" s="40">
        <f t="shared" si="1"/>
        <v>0</v>
      </c>
      <c r="D16" s="32">
        <f t="shared" si="2"/>
        <v>31.6401</v>
      </c>
      <c r="E16" s="20">
        <f t="shared" si="3"/>
      </c>
      <c r="F16" s="24">
        <f t="shared" si="4"/>
      </c>
      <c r="G16" s="44">
        <f aca="true" t="shared" si="55" ref="G16:G22">SUM(N16+U16)</f>
        <v>3.4721</v>
      </c>
      <c r="H16" s="24">
        <f t="shared" si="5"/>
        <v>10.973732699959863</v>
      </c>
      <c r="I16" s="39"/>
      <c r="J16" s="38"/>
      <c r="K16" s="74">
        <v>15.82</v>
      </c>
      <c r="L16" s="24">
        <f t="shared" si="6"/>
      </c>
      <c r="M16" s="24">
        <f t="shared" si="7"/>
      </c>
      <c r="N16" s="44">
        <v>2.28235</v>
      </c>
      <c r="O16" s="25">
        <f t="shared" si="21"/>
        <v>14.426991150442477</v>
      </c>
      <c r="P16" s="35">
        <f t="shared" si="8"/>
        <v>0</v>
      </c>
      <c r="Q16" s="38">
        <f t="shared" si="9"/>
        <v>0</v>
      </c>
      <c r="R16" s="32">
        <f t="shared" si="10"/>
        <v>15.8201</v>
      </c>
      <c r="S16" s="2">
        <f t="shared" si="11"/>
      </c>
      <c r="T16" s="24">
        <f t="shared" si="12"/>
      </c>
      <c r="U16" s="44">
        <f t="shared" si="13"/>
        <v>1.18975</v>
      </c>
      <c r="V16" s="25">
        <f t="shared" si="14"/>
        <v>7.520496077774477</v>
      </c>
      <c r="W16" s="39"/>
      <c r="X16" s="40"/>
      <c r="Y16" s="66"/>
      <c r="Z16" s="24">
        <f t="shared" si="15"/>
      </c>
      <c r="AA16" s="24">
        <f t="shared" si="16"/>
      </c>
      <c r="AB16" s="44"/>
      <c r="AC16" s="24">
        <f t="shared" si="17"/>
      </c>
      <c r="AD16" s="39"/>
      <c r="AE16" s="40"/>
      <c r="AF16" s="66"/>
      <c r="AG16" s="24">
        <f t="shared" si="18"/>
      </c>
      <c r="AH16" s="24">
        <f t="shared" si="19"/>
      </c>
      <c r="AI16" s="44">
        <v>0.26565</v>
      </c>
      <c r="AJ16" s="24">
        <f t="shared" si="20"/>
      </c>
      <c r="AK16" s="39"/>
      <c r="AL16" s="40"/>
      <c r="AM16" s="66"/>
      <c r="AN16" s="24">
        <f t="shared" si="22"/>
      </c>
      <c r="AO16" s="24">
        <f t="shared" si="23"/>
      </c>
      <c r="AP16" s="44">
        <v>0.6822</v>
      </c>
      <c r="AQ16" s="24">
        <f t="shared" si="24"/>
      </c>
      <c r="AR16" s="39"/>
      <c r="AS16" s="40"/>
      <c r="AT16" s="66">
        <v>0.00113</v>
      </c>
      <c r="AU16" s="24">
        <f t="shared" si="25"/>
      </c>
      <c r="AV16" s="24">
        <f t="shared" si="26"/>
      </c>
      <c r="AW16" s="44"/>
      <c r="AX16" s="24">
        <f t="shared" si="27"/>
        <v>0</v>
      </c>
      <c r="AY16" s="39"/>
      <c r="AZ16" s="40"/>
      <c r="BA16" s="66">
        <v>15.81897</v>
      </c>
      <c r="BB16" s="24">
        <f t="shared" si="28"/>
      </c>
      <c r="BC16" s="24">
        <f t="shared" si="29"/>
      </c>
      <c r="BD16" s="44">
        <v>0.2419</v>
      </c>
      <c r="BE16" s="25">
        <f t="shared" si="30"/>
        <v>1.5291766783804508</v>
      </c>
      <c r="BF16" s="39"/>
      <c r="BG16" s="40"/>
      <c r="BH16" s="66"/>
      <c r="BI16" s="24">
        <f t="shared" si="31"/>
      </c>
      <c r="BJ16" s="24">
        <f t="shared" si="32"/>
      </c>
      <c r="BK16" s="44"/>
      <c r="BL16" s="24">
        <f t="shared" si="33"/>
      </c>
      <c r="BM16" s="39"/>
      <c r="BN16" s="40"/>
      <c r="BO16" s="66"/>
      <c r="BP16" s="24">
        <f t="shared" si="34"/>
      </c>
      <c r="BQ16" s="24">
        <f t="shared" si="35"/>
      </c>
      <c r="BR16" s="44"/>
      <c r="BS16" s="24">
        <f t="shared" si="36"/>
      </c>
      <c r="BT16" s="39"/>
      <c r="BU16" s="40"/>
      <c r="BV16" s="66"/>
      <c r="BW16" s="24">
        <f t="shared" si="37"/>
      </c>
      <c r="BX16" s="24">
        <f t="shared" si="38"/>
      </c>
      <c r="BY16" s="44"/>
      <c r="BZ16" s="24">
        <f t="shared" si="39"/>
      </c>
      <c r="CA16" s="39"/>
      <c r="CB16" s="40"/>
      <c r="CC16" s="66"/>
      <c r="CD16" s="24">
        <f t="shared" si="40"/>
      </c>
      <c r="CE16" s="24">
        <f t="shared" si="41"/>
      </c>
      <c r="CF16" s="44"/>
      <c r="CG16" s="24">
        <f t="shared" si="42"/>
      </c>
      <c r="CH16" s="39"/>
      <c r="CI16" s="40"/>
      <c r="CJ16" s="66"/>
      <c r="CK16" s="24">
        <f t="shared" si="43"/>
      </c>
      <c r="CL16" s="24">
        <f t="shared" si="44"/>
      </c>
      <c r="CM16" s="44"/>
      <c r="CN16" s="24">
        <f t="shared" si="45"/>
      </c>
      <c r="CO16" s="39"/>
      <c r="CP16" s="40"/>
      <c r="CQ16" s="66"/>
      <c r="CR16" s="24">
        <f t="shared" si="46"/>
      </c>
      <c r="CS16" s="24">
        <f t="shared" si="47"/>
      </c>
      <c r="CT16" s="44"/>
      <c r="CU16" s="24">
        <f t="shared" si="48"/>
      </c>
      <c r="CV16" s="39"/>
      <c r="CW16" s="40"/>
      <c r="CX16" s="66"/>
      <c r="CY16" s="24">
        <f t="shared" si="49"/>
      </c>
      <c r="CZ16" s="24">
        <f t="shared" si="50"/>
      </c>
      <c r="DA16" s="44"/>
      <c r="DB16" s="24">
        <f t="shared" si="51"/>
      </c>
      <c r="DC16" s="39"/>
      <c r="DD16" s="40"/>
      <c r="DE16" s="66"/>
      <c r="DF16" s="24">
        <f t="shared" si="52"/>
      </c>
      <c r="DG16" s="24">
        <f t="shared" si="53"/>
      </c>
      <c r="DH16" s="44"/>
      <c r="DI16" s="24">
        <f t="shared" si="54"/>
      </c>
    </row>
    <row r="17" spans="1:113" ht="15.75">
      <c r="A17" s="7" t="s">
        <v>15</v>
      </c>
      <c r="B17" s="35">
        <f t="shared" si="0"/>
        <v>4429</v>
      </c>
      <c r="C17" s="40">
        <f t="shared" si="1"/>
        <v>0</v>
      </c>
      <c r="D17" s="32">
        <f t="shared" si="2"/>
        <v>227.57040000000003</v>
      </c>
      <c r="E17" s="20">
        <f t="shared" si="3"/>
        <v>5.138189207496049</v>
      </c>
      <c r="F17" s="24">
        <f t="shared" si="4"/>
      </c>
      <c r="G17" s="44">
        <f t="shared" si="55"/>
        <v>49.33276</v>
      </c>
      <c r="H17" s="24">
        <f t="shared" si="5"/>
        <v>21.678021394698078</v>
      </c>
      <c r="I17" s="39"/>
      <c r="J17" s="38"/>
      <c r="K17" s="74"/>
      <c r="L17" s="24">
        <f t="shared" si="6"/>
      </c>
      <c r="M17" s="24">
        <f t="shared" si="7"/>
      </c>
      <c r="N17" s="44"/>
      <c r="O17" s="25">
        <f t="shared" si="21"/>
      </c>
      <c r="P17" s="35">
        <f t="shared" si="8"/>
        <v>4429</v>
      </c>
      <c r="Q17" s="38">
        <f t="shared" si="9"/>
        <v>0</v>
      </c>
      <c r="R17" s="32">
        <f t="shared" si="10"/>
        <v>227.57040000000003</v>
      </c>
      <c r="S17" s="2">
        <f t="shared" si="11"/>
        <v>5.138189207496049</v>
      </c>
      <c r="T17" s="24">
        <f t="shared" si="12"/>
      </c>
      <c r="U17" s="44">
        <f t="shared" si="13"/>
        <v>49.33276</v>
      </c>
      <c r="V17" s="25">
        <f t="shared" si="14"/>
        <v>21.678021394698078</v>
      </c>
      <c r="W17" s="39">
        <v>26</v>
      </c>
      <c r="X17" s="40"/>
      <c r="Y17" s="66">
        <v>4.42291</v>
      </c>
      <c r="Z17" s="24">
        <f t="shared" si="15"/>
        <v>17.01119230769231</v>
      </c>
      <c r="AA17" s="24">
        <f t="shared" si="16"/>
      </c>
      <c r="AB17" s="44">
        <v>0.34484</v>
      </c>
      <c r="AC17" s="24">
        <f t="shared" si="17"/>
        <v>7.796676848500194</v>
      </c>
      <c r="AD17" s="39">
        <v>159</v>
      </c>
      <c r="AE17" s="40"/>
      <c r="AF17" s="66">
        <v>6.10472</v>
      </c>
      <c r="AG17" s="24">
        <f t="shared" si="18"/>
        <v>3.8394465408805036</v>
      </c>
      <c r="AH17" s="24">
        <f t="shared" si="19"/>
      </c>
      <c r="AI17" s="44">
        <v>0.65112</v>
      </c>
      <c r="AJ17" s="24">
        <f t="shared" si="20"/>
        <v>10.665845444180896</v>
      </c>
      <c r="AK17" s="39">
        <v>203</v>
      </c>
      <c r="AL17" s="40"/>
      <c r="AM17" s="66">
        <v>27.57663</v>
      </c>
      <c r="AN17" s="24">
        <f t="shared" si="22"/>
        <v>13.584546798029557</v>
      </c>
      <c r="AO17" s="24">
        <f t="shared" si="23"/>
      </c>
      <c r="AP17" s="44">
        <v>0.95307</v>
      </c>
      <c r="AQ17" s="24">
        <f t="shared" si="24"/>
        <v>3.4560785708768615</v>
      </c>
      <c r="AR17" s="39">
        <v>180</v>
      </c>
      <c r="AS17" s="40"/>
      <c r="AT17" s="66">
        <v>6.64799</v>
      </c>
      <c r="AU17" s="24">
        <f t="shared" si="25"/>
        <v>3.693327777777778</v>
      </c>
      <c r="AV17" s="24">
        <f t="shared" si="26"/>
      </c>
      <c r="AW17" s="44">
        <v>0.6729</v>
      </c>
      <c r="AX17" s="24">
        <f t="shared" si="27"/>
        <v>10.121856380650392</v>
      </c>
      <c r="AY17" s="39">
        <v>2994</v>
      </c>
      <c r="AZ17" s="40"/>
      <c r="BA17" s="66">
        <v>151.01388</v>
      </c>
      <c r="BB17" s="24">
        <f t="shared" si="28"/>
        <v>5.04388376753507</v>
      </c>
      <c r="BC17" s="24">
        <f t="shared" si="29"/>
      </c>
      <c r="BD17" s="44">
        <v>38.72841</v>
      </c>
      <c r="BE17" s="25">
        <f t="shared" si="30"/>
        <v>25.645596285586464</v>
      </c>
      <c r="BF17" s="39">
        <v>492</v>
      </c>
      <c r="BG17" s="40"/>
      <c r="BH17" s="66">
        <v>18.89105</v>
      </c>
      <c r="BI17" s="24">
        <f t="shared" si="31"/>
        <v>3.8396443089430896</v>
      </c>
      <c r="BJ17" s="24">
        <f t="shared" si="32"/>
      </c>
      <c r="BK17" s="44">
        <v>7.04674</v>
      </c>
      <c r="BL17" s="24">
        <f t="shared" si="33"/>
        <v>37.30200280026785</v>
      </c>
      <c r="BM17" s="39">
        <v>84</v>
      </c>
      <c r="BN17" s="40"/>
      <c r="BO17" s="66">
        <v>7.35065</v>
      </c>
      <c r="BP17" s="24">
        <f t="shared" si="34"/>
        <v>8.75077380952381</v>
      </c>
      <c r="BQ17" s="24">
        <f t="shared" si="35"/>
      </c>
      <c r="BR17" s="44">
        <v>0.36597</v>
      </c>
      <c r="BS17" s="24">
        <f t="shared" si="36"/>
        <v>4.978743376436098</v>
      </c>
      <c r="BT17" s="39">
        <v>40</v>
      </c>
      <c r="BU17" s="40"/>
      <c r="BV17" s="66">
        <v>0.12875</v>
      </c>
      <c r="BW17" s="24">
        <f t="shared" si="37"/>
        <v>0.321875</v>
      </c>
      <c r="BX17" s="24">
        <f t="shared" si="38"/>
      </c>
      <c r="BY17" s="44">
        <v>0.08993</v>
      </c>
      <c r="BZ17" s="24">
        <f t="shared" si="39"/>
        <v>69.84854368932038</v>
      </c>
      <c r="CA17" s="39">
        <v>6</v>
      </c>
      <c r="CB17" s="40"/>
      <c r="CC17" s="66">
        <v>0.16464</v>
      </c>
      <c r="CD17" s="24">
        <f t="shared" si="40"/>
        <v>2.744</v>
      </c>
      <c r="CE17" s="24">
        <f t="shared" si="41"/>
      </c>
      <c r="CF17" s="44">
        <v>0.00179</v>
      </c>
      <c r="CG17" s="24">
        <f t="shared" si="42"/>
        <v>1.0872206025267248</v>
      </c>
      <c r="CH17" s="39">
        <v>41</v>
      </c>
      <c r="CI17" s="40"/>
      <c r="CJ17" s="66">
        <v>1.26015</v>
      </c>
      <c r="CK17" s="24">
        <f t="shared" si="43"/>
        <v>3.073536585365854</v>
      </c>
      <c r="CL17" s="24">
        <f t="shared" si="44"/>
      </c>
      <c r="CM17" s="44">
        <v>0.20274</v>
      </c>
      <c r="CN17" s="24">
        <f t="shared" si="45"/>
        <v>16.088560885608853</v>
      </c>
      <c r="CO17" s="39">
        <v>146</v>
      </c>
      <c r="CP17" s="40"/>
      <c r="CQ17" s="66">
        <v>3.13345</v>
      </c>
      <c r="CR17" s="24">
        <f t="shared" si="46"/>
        <v>2.146198630136986</v>
      </c>
      <c r="CS17" s="24">
        <f t="shared" si="47"/>
      </c>
      <c r="CT17" s="44">
        <v>0.00724</v>
      </c>
      <c r="CU17" s="24">
        <f t="shared" si="48"/>
        <v>0.2310552266670922</v>
      </c>
      <c r="CV17" s="39">
        <v>47</v>
      </c>
      <c r="CW17" s="40"/>
      <c r="CX17" s="66">
        <v>0.51112</v>
      </c>
      <c r="CY17" s="24">
        <f t="shared" si="49"/>
        <v>1.0874893617021275</v>
      </c>
      <c r="CZ17" s="24">
        <f t="shared" si="50"/>
      </c>
      <c r="DA17" s="44">
        <v>0.16774</v>
      </c>
      <c r="DB17" s="24">
        <f t="shared" si="51"/>
        <v>32.81812490217561</v>
      </c>
      <c r="DC17" s="39">
        <v>11</v>
      </c>
      <c r="DD17" s="40"/>
      <c r="DE17" s="66">
        <v>0.36446</v>
      </c>
      <c r="DF17" s="24">
        <f t="shared" si="52"/>
        <v>3.3132727272727274</v>
      </c>
      <c r="DG17" s="24">
        <f t="shared" si="53"/>
      </c>
      <c r="DH17" s="44">
        <v>0.10027</v>
      </c>
      <c r="DI17" s="24">
        <f t="shared" si="54"/>
        <v>27.511935466169124</v>
      </c>
    </row>
    <row r="18" spans="1:113" ht="15.75">
      <c r="A18" s="7" t="s">
        <v>56</v>
      </c>
      <c r="B18" s="35">
        <f>I18+P18</f>
        <v>50682</v>
      </c>
      <c r="C18" s="40">
        <f>J18+Q18</f>
        <v>50682</v>
      </c>
      <c r="D18" s="32">
        <f t="shared" si="2"/>
        <v>2681.64618</v>
      </c>
      <c r="E18" s="20">
        <f>IF(B18&lt;=0,"",IF(D18/B18*100&gt;200,"св200",D18/B18*100))</f>
        <v>5.291121463241388</v>
      </c>
      <c r="F18" s="24">
        <f>IF(C18&lt;=0,"",IF(D18/C18*100&gt;200,"св200",D18/C18*100))</f>
        <v>5.291121463241388</v>
      </c>
      <c r="G18" s="44">
        <f>SUM(N18+U18)</f>
        <v>5811.67776</v>
      </c>
      <c r="H18" s="24">
        <f>IF(D18&lt;=0,"",IF(G18/D18&gt;200,"св200",G18/D18*100))</f>
        <v>216.7205279855376</v>
      </c>
      <c r="I18" s="39">
        <v>50682</v>
      </c>
      <c r="J18" s="38">
        <v>50682</v>
      </c>
      <c r="K18" s="74">
        <v>2681.64618</v>
      </c>
      <c r="L18" s="24">
        <f>IF(I18&lt;=0,"",IF(K18/I18*100&gt;200,"св200",K18/I18*100))</f>
        <v>5.291121463241388</v>
      </c>
      <c r="M18" s="24">
        <f>IF(J18&lt;=0,"",IF(K18/J18*100&gt;200,"св200",K18/J18*100))</f>
        <v>5.291121463241388</v>
      </c>
      <c r="N18" s="44">
        <v>5811.67776</v>
      </c>
      <c r="O18" s="25">
        <f>IF(K18&lt;=0,"",IF(N18/K18&gt;200,"св200",N18/K18*100))</f>
        <v>216.7205279855376</v>
      </c>
      <c r="P18" s="35">
        <f t="shared" si="8"/>
        <v>0</v>
      </c>
      <c r="Q18" s="38">
        <f t="shared" si="9"/>
        <v>0</v>
      </c>
      <c r="R18" s="32">
        <f>Y18+AF18+AM18+AT18+BA18+BH18+BO18++BV18+CC18+CJ18+CQ18+CX18+DE18</f>
        <v>0</v>
      </c>
      <c r="S18" s="2">
        <f>IF(P18&lt;=0,"",IF(R18/P18*100&gt;200,"св200",R18/P18*100))</f>
      </c>
      <c r="T18" s="24">
        <f t="shared" si="12"/>
      </c>
      <c r="U18" s="44">
        <f>AB18+AI18+AP18+AW18+BD18+BK18+BR18++BY18+CF18+CM18+CT18+DA18+DH18</f>
        <v>0</v>
      </c>
      <c r="V18" s="25">
        <f>IF(R18&lt;=0,"",IF(U18/R18&gt;200,"св200",U18/R18*100))</f>
      </c>
      <c r="W18" s="39"/>
      <c r="X18" s="40"/>
      <c r="Y18" s="66"/>
      <c r="Z18" s="24"/>
      <c r="AA18" s="24">
        <f>IF(X18&lt;=0,"",IF(Y18/X18*100&gt;200,"св200",Y18/X18*100))</f>
      </c>
      <c r="AB18" s="44"/>
      <c r="AC18" s="24"/>
      <c r="AD18" s="39"/>
      <c r="AE18" s="40"/>
      <c r="AF18" s="66"/>
      <c r="AG18" s="24"/>
      <c r="AH18" s="24">
        <f>IF(AE18&lt;=0,"",IF(AF18/AE18*100&gt;200,"св200",AF18/AE18*100))</f>
      </c>
      <c r="AI18" s="44"/>
      <c r="AJ18" s="24"/>
      <c r="AK18" s="39"/>
      <c r="AL18" s="40"/>
      <c r="AM18" s="66"/>
      <c r="AN18" s="24">
        <f>IF(AK18&lt;=0,"",IF(AM18/AK18*100&gt;200,"св200",AM18/AK18*100))</f>
      </c>
      <c r="AO18" s="24">
        <f>IF(AL18&lt;=0,"",IF(AM18/AL18*100&gt;200,"св200",AM18/AL18*100))</f>
      </c>
      <c r="AP18" s="44"/>
      <c r="AQ18" s="24"/>
      <c r="AR18" s="39"/>
      <c r="AS18" s="40"/>
      <c r="AT18" s="66"/>
      <c r="AU18" s="24">
        <f>IF(AR18&lt;=0,"",IF(AT18/AR18*100&gt;200,"св200",AT18/AR18*100))</f>
      </c>
      <c r="AV18" s="24">
        <f>IF(AS18&lt;=0,"",IF(AT18/AS18*100&gt;200,"св200",AT18/AS18*100))</f>
      </c>
      <c r="AW18" s="44"/>
      <c r="AX18" s="24"/>
      <c r="AY18" s="39"/>
      <c r="AZ18" s="40"/>
      <c r="BA18" s="66"/>
      <c r="BB18" s="24"/>
      <c r="BC18" s="24">
        <f>IF(AZ18&lt;=0,"",IF(BA18/AZ18*100&gt;200,"св200",BA18/AZ18*100))</f>
      </c>
      <c r="BD18" s="44"/>
      <c r="BE18" s="25"/>
      <c r="BF18" s="39"/>
      <c r="BG18" s="40"/>
      <c r="BH18" s="66"/>
      <c r="BI18" s="24"/>
      <c r="BJ18" s="24">
        <f>IF(BG18&lt;=0,"",IF(BH18/BG18*100&gt;200,"св200",BH18/BG18*100))</f>
      </c>
      <c r="BK18" s="44"/>
      <c r="BL18" s="24"/>
      <c r="BM18" s="39"/>
      <c r="BN18" s="40"/>
      <c r="BO18" s="66"/>
      <c r="BP18" s="24"/>
      <c r="BQ18" s="24">
        <f>IF(BN18&lt;=0,"",IF(BO18/BN18*100&gt;200,"св200",BO18/BN18*100))</f>
      </c>
      <c r="BR18" s="44"/>
      <c r="BS18" s="24">
        <f>IF(BO18&lt;=0,"",IF(BR18/BO18&gt;200,"св200",BR18/BO18*100))</f>
      </c>
      <c r="BT18" s="39"/>
      <c r="BU18" s="40"/>
      <c r="BV18" s="66"/>
      <c r="BW18" s="24">
        <f>IF(BT18&lt;=0,"",IF(BV18/BT18*100&gt;200,"св200",BV18/BT18*100))</f>
      </c>
      <c r="BX18" s="24">
        <f>IF(BU18&lt;=0,"",IF(BV18/BU18*100&gt;200,"св200",BV18/BU18*100))</f>
      </c>
      <c r="BY18" s="44"/>
      <c r="BZ18" s="24">
        <f>IF(BV18&lt;=0,"",IF(BY18/BV18&gt;200,"св200",BY18/BV18*100))</f>
      </c>
      <c r="CA18" s="39"/>
      <c r="CB18" s="40"/>
      <c r="CC18" s="66"/>
      <c r="CD18" s="24"/>
      <c r="CE18" s="24">
        <f>IF(CB18&lt;=0,"",IF(CC18/CB18*100&gt;200,"св200",CC18/CB18*100))</f>
      </c>
      <c r="CF18" s="44"/>
      <c r="CG18" s="24">
        <f>IF(CC18&lt;=0,"",IF(CF18/CC18&gt;200,"св200",CF18/CC18*100))</f>
      </c>
      <c r="CH18" s="39"/>
      <c r="CI18" s="40"/>
      <c r="CJ18" s="66"/>
      <c r="CK18" s="24"/>
      <c r="CL18" s="24">
        <f>IF(CI18&lt;=0,"",IF(CJ18/CI18*100&gt;200,"св200",CJ18/CI18*100))</f>
      </c>
      <c r="CM18" s="44"/>
      <c r="CN18" s="24">
        <f>IF(CJ18&lt;=0,"",IF(CM18/CJ18&gt;200,"св200",CM18/CJ18*100))</f>
      </c>
      <c r="CO18" s="39"/>
      <c r="CP18" s="40"/>
      <c r="CQ18" s="66"/>
      <c r="CR18" s="24">
        <f>IF(CO18&lt;=0,"",IF(CQ18/CO18*100&gt;200,"св200",CQ18/CO18*100))</f>
      </c>
      <c r="CS18" s="24">
        <f>IF(CP18&lt;=0,"",IF(CQ18/CP18*100&gt;200,"св200",CQ18/CP18*100))</f>
      </c>
      <c r="CT18" s="44"/>
      <c r="CU18" s="24">
        <f>IF(CQ18&lt;=0,"",IF(CT18/CQ18&gt;200,"св200",CT18/CQ18*100))</f>
      </c>
      <c r="CV18" s="39"/>
      <c r="CW18" s="40"/>
      <c r="CX18" s="66"/>
      <c r="CY18" s="24">
        <f>IF(CV18&lt;=0,"",IF(CX18/CV18*100&gt;200,"св200",CX18/CV18*100))</f>
      </c>
      <c r="CZ18" s="24">
        <f>IF(CW18&lt;=0,"",IF(CX18/CW18*100&gt;200,"св200",CX18/CW18*100))</f>
      </c>
      <c r="DA18" s="44"/>
      <c r="DB18" s="24">
        <f>IF(CX18&lt;=0,"",IF(DA18/CX18&gt;200,"св200",DA18/CX18*100))</f>
      </c>
      <c r="DC18" s="39"/>
      <c r="DD18" s="40"/>
      <c r="DE18" s="66"/>
      <c r="DF18" s="24">
        <f>IF(DC18&lt;=0,"",IF(DE18/DC18*100&gt;200,"св200",DE18/DC18*100))</f>
      </c>
      <c r="DG18" s="24">
        <f>IF(DD18&lt;=0,"",IF(DE18/DD18*100&gt;200,"св200",DE18/DD18*100))</f>
      </c>
      <c r="DH18" s="44"/>
      <c r="DI18" s="24">
        <f>IF(DE18&lt;=0,"",IF(DH18/DE18&gt;200,"св200",DH18/DE18*100))</f>
      </c>
    </row>
    <row r="19" spans="1:113" ht="15.75" hidden="1">
      <c r="A19" s="7" t="s">
        <v>57</v>
      </c>
      <c r="B19" s="35">
        <f t="shared" si="0"/>
        <v>0</v>
      </c>
      <c r="C19" s="40">
        <f t="shared" si="1"/>
        <v>0</v>
      </c>
      <c r="D19" s="32">
        <f t="shared" si="2"/>
        <v>0</v>
      </c>
      <c r="E19" s="20">
        <f t="shared" si="3"/>
      </c>
      <c r="F19" s="24">
        <f t="shared" si="4"/>
      </c>
      <c r="G19" s="44">
        <f t="shared" si="55"/>
        <v>0</v>
      </c>
      <c r="H19" s="24">
        <f t="shared" si="5"/>
      </c>
      <c r="I19" s="39"/>
      <c r="J19" s="38"/>
      <c r="K19" s="74"/>
      <c r="L19" s="24">
        <f t="shared" si="6"/>
      </c>
      <c r="M19" s="24">
        <f t="shared" si="7"/>
      </c>
      <c r="N19" s="44"/>
      <c r="O19" s="25">
        <f t="shared" si="21"/>
      </c>
      <c r="P19" s="35">
        <f t="shared" si="8"/>
        <v>0</v>
      </c>
      <c r="Q19" s="38">
        <f t="shared" si="9"/>
        <v>0</v>
      </c>
      <c r="R19" s="32">
        <f t="shared" si="10"/>
        <v>0</v>
      </c>
      <c r="S19" s="2">
        <f t="shared" si="11"/>
      </c>
      <c r="T19" s="24">
        <f t="shared" si="12"/>
      </c>
      <c r="U19" s="44">
        <f t="shared" si="13"/>
        <v>0</v>
      </c>
      <c r="V19" s="25">
        <f t="shared" si="14"/>
      </c>
      <c r="W19" s="39"/>
      <c r="X19" s="40"/>
      <c r="Y19" s="66"/>
      <c r="Z19" s="24">
        <f t="shared" si="15"/>
      </c>
      <c r="AA19" s="24">
        <f t="shared" si="16"/>
      </c>
      <c r="AB19" s="44"/>
      <c r="AC19" s="24">
        <f t="shared" si="17"/>
      </c>
      <c r="AD19" s="39"/>
      <c r="AE19" s="40"/>
      <c r="AF19" s="66"/>
      <c r="AG19" s="24">
        <f t="shared" si="18"/>
      </c>
      <c r="AH19" s="24">
        <f t="shared" si="19"/>
      </c>
      <c r="AI19" s="44"/>
      <c r="AJ19" s="24">
        <f t="shared" si="20"/>
      </c>
      <c r="AK19" s="39"/>
      <c r="AL19" s="40"/>
      <c r="AM19" s="66"/>
      <c r="AN19" s="24">
        <f t="shared" si="22"/>
      </c>
      <c r="AO19" s="24">
        <f t="shared" si="23"/>
      </c>
      <c r="AP19" s="44"/>
      <c r="AQ19" s="24">
        <f t="shared" si="24"/>
      </c>
      <c r="AR19" s="39"/>
      <c r="AS19" s="40"/>
      <c r="AT19" s="66"/>
      <c r="AU19" s="24">
        <f t="shared" si="25"/>
      </c>
      <c r="AV19" s="24">
        <f t="shared" si="26"/>
      </c>
      <c r="AW19" s="44"/>
      <c r="AX19" s="24">
        <f t="shared" si="27"/>
      </c>
      <c r="AY19" s="39"/>
      <c r="AZ19" s="40"/>
      <c r="BA19" s="66"/>
      <c r="BB19" s="24">
        <f t="shared" si="28"/>
      </c>
      <c r="BC19" s="24">
        <f t="shared" si="29"/>
      </c>
      <c r="BD19" s="44"/>
      <c r="BE19" s="25">
        <f t="shared" si="30"/>
      </c>
      <c r="BF19" s="39"/>
      <c r="BG19" s="40"/>
      <c r="BH19" s="66"/>
      <c r="BI19" s="24">
        <f t="shared" si="31"/>
      </c>
      <c r="BJ19" s="24">
        <f t="shared" si="32"/>
      </c>
      <c r="BK19" s="44"/>
      <c r="BL19" s="24">
        <f t="shared" si="33"/>
      </c>
      <c r="BM19" s="39"/>
      <c r="BN19" s="40"/>
      <c r="BO19" s="66"/>
      <c r="BP19" s="24">
        <f t="shared" si="34"/>
      </c>
      <c r="BQ19" s="24">
        <f t="shared" si="35"/>
      </c>
      <c r="BR19" s="44"/>
      <c r="BS19" s="24">
        <f>IF(BO19&lt;=0,"",IF(#REF!/BO19&gt;200,"св200",#REF!/BO19*100))</f>
      </c>
      <c r="BT19" s="39"/>
      <c r="BU19" s="40"/>
      <c r="BV19" s="66"/>
      <c r="BW19" s="24">
        <f t="shared" si="37"/>
      </c>
      <c r="BX19" s="24">
        <f t="shared" si="38"/>
      </c>
      <c r="BY19" s="44"/>
      <c r="BZ19" s="24">
        <f t="shared" si="39"/>
      </c>
      <c r="CA19" s="39"/>
      <c r="CB19" s="40"/>
      <c r="CC19" s="66"/>
      <c r="CD19" s="24">
        <f t="shared" si="40"/>
      </c>
      <c r="CE19" s="24">
        <f t="shared" si="41"/>
      </c>
      <c r="CF19" s="44"/>
      <c r="CG19" s="24">
        <f t="shared" si="42"/>
      </c>
      <c r="CH19" s="39"/>
      <c r="CI19" s="40"/>
      <c r="CJ19" s="66"/>
      <c r="CK19" s="24">
        <f t="shared" si="43"/>
      </c>
      <c r="CL19" s="24">
        <f t="shared" si="44"/>
      </c>
      <c r="CM19" s="44"/>
      <c r="CN19" s="24">
        <f t="shared" si="45"/>
      </c>
      <c r="CO19" s="39"/>
      <c r="CP19" s="40"/>
      <c r="CQ19" s="66"/>
      <c r="CR19" s="24">
        <f t="shared" si="46"/>
      </c>
      <c r="CS19" s="24">
        <f t="shared" si="47"/>
      </c>
      <c r="CT19" s="44"/>
      <c r="CU19" s="24">
        <f t="shared" si="48"/>
      </c>
      <c r="CV19" s="39"/>
      <c r="CW19" s="40"/>
      <c r="CX19" s="66"/>
      <c r="CY19" s="24">
        <f t="shared" si="49"/>
      </c>
      <c r="CZ19" s="24">
        <f t="shared" si="50"/>
      </c>
      <c r="DA19" s="44"/>
      <c r="DB19" s="24">
        <v>0</v>
      </c>
      <c r="DC19" s="39"/>
      <c r="DD19" s="40"/>
      <c r="DE19" s="66"/>
      <c r="DF19" s="24">
        <f t="shared" si="52"/>
      </c>
      <c r="DG19" s="24">
        <f t="shared" si="53"/>
      </c>
      <c r="DH19" s="44"/>
      <c r="DI19" s="24">
        <v>0</v>
      </c>
    </row>
    <row r="20" spans="1:113" ht="15.75">
      <c r="A20" s="7" t="s">
        <v>16</v>
      </c>
      <c r="B20" s="35">
        <f t="shared" si="0"/>
        <v>16273</v>
      </c>
      <c r="C20" s="40">
        <f t="shared" si="1"/>
        <v>0</v>
      </c>
      <c r="D20" s="32">
        <f t="shared" si="2"/>
        <v>1934.6907600000002</v>
      </c>
      <c r="E20" s="20">
        <f t="shared" si="3"/>
        <v>11.888961838628404</v>
      </c>
      <c r="F20" s="24">
        <f t="shared" si="4"/>
      </c>
      <c r="G20" s="44">
        <f t="shared" si="55"/>
        <v>1327.3706600000003</v>
      </c>
      <c r="H20" s="24">
        <f t="shared" si="5"/>
        <v>68.60893158966657</v>
      </c>
      <c r="I20" s="39"/>
      <c r="J20" s="38"/>
      <c r="K20" s="74"/>
      <c r="L20" s="24">
        <f t="shared" si="6"/>
      </c>
      <c r="M20" s="24">
        <f t="shared" si="7"/>
      </c>
      <c r="N20" s="44"/>
      <c r="O20" s="25">
        <f t="shared" si="21"/>
      </c>
      <c r="P20" s="35">
        <f t="shared" si="8"/>
        <v>16273</v>
      </c>
      <c r="Q20" s="38">
        <f t="shared" si="9"/>
        <v>0</v>
      </c>
      <c r="R20" s="32">
        <f t="shared" si="10"/>
        <v>1934.6907600000002</v>
      </c>
      <c r="S20" s="2">
        <f t="shared" si="11"/>
        <v>11.888961838628404</v>
      </c>
      <c r="T20" s="24">
        <f t="shared" si="12"/>
      </c>
      <c r="U20" s="44">
        <f t="shared" si="13"/>
        <v>1327.3706600000003</v>
      </c>
      <c r="V20" s="25">
        <f t="shared" si="14"/>
        <v>68.60893158966657</v>
      </c>
      <c r="W20" s="39">
        <v>1615</v>
      </c>
      <c r="X20" s="40"/>
      <c r="Y20" s="66">
        <v>-3.40796</v>
      </c>
      <c r="Z20" s="24">
        <f t="shared" si="15"/>
        <v>-0.21101919504643965</v>
      </c>
      <c r="AA20" s="24">
        <f t="shared" si="16"/>
      </c>
      <c r="AB20" s="44">
        <v>87.65752</v>
      </c>
      <c r="AC20" s="24">
        <f t="shared" si="17"/>
      </c>
      <c r="AD20" s="39">
        <v>2972</v>
      </c>
      <c r="AE20" s="40"/>
      <c r="AF20" s="66">
        <v>566.10553</v>
      </c>
      <c r="AG20" s="24">
        <f t="shared" si="18"/>
        <v>19.04796534320323</v>
      </c>
      <c r="AH20" s="24">
        <f t="shared" si="19"/>
      </c>
      <c r="AI20" s="44">
        <v>688.05124</v>
      </c>
      <c r="AJ20" s="24">
        <f t="shared" si="20"/>
        <v>121.54116212219301</v>
      </c>
      <c r="AK20" s="39">
        <v>437</v>
      </c>
      <c r="AL20" s="40"/>
      <c r="AM20" s="66">
        <v>169.56772</v>
      </c>
      <c r="AN20" s="24">
        <f t="shared" si="22"/>
        <v>38.8026819221968</v>
      </c>
      <c r="AO20" s="24">
        <f t="shared" si="23"/>
      </c>
      <c r="AP20" s="44">
        <v>14.13358</v>
      </c>
      <c r="AQ20" s="24">
        <f t="shared" si="24"/>
        <v>8.335065188114813</v>
      </c>
      <c r="AR20" s="39">
        <v>337</v>
      </c>
      <c r="AS20" s="40"/>
      <c r="AT20" s="66">
        <v>277.85776</v>
      </c>
      <c r="AU20" s="24">
        <f t="shared" si="25"/>
        <v>82.45037388724035</v>
      </c>
      <c r="AV20" s="24">
        <f t="shared" si="26"/>
      </c>
      <c r="AW20" s="44">
        <v>16.12977</v>
      </c>
      <c r="AX20" s="24">
        <f t="shared" si="27"/>
        <v>5.80504571835604</v>
      </c>
      <c r="AY20" s="39">
        <v>6166</v>
      </c>
      <c r="AZ20" s="40"/>
      <c r="BA20" s="66">
        <v>551.25864</v>
      </c>
      <c r="BB20" s="24">
        <f t="shared" si="28"/>
        <v>8.940295815763868</v>
      </c>
      <c r="BC20" s="24">
        <f t="shared" si="29"/>
      </c>
      <c r="BD20" s="44">
        <v>308.12869</v>
      </c>
      <c r="BE20" s="25">
        <f t="shared" si="30"/>
        <v>55.89548492156059</v>
      </c>
      <c r="BF20" s="39">
        <v>3075</v>
      </c>
      <c r="BG20" s="40"/>
      <c r="BH20" s="66">
        <v>46.68895</v>
      </c>
      <c r="BI20" s="24">
        <f t="shared" si="31"/>
        <v>1.5183398373983739</v>
      </c>
      <c r="BJ20" s="24">
        <f t="shared" si="32"/>
      </c>
      <c r="BK20" s="44">
        <v>28.5975</v>
      </c>
      <c r="BL20" s="24">
        <f t="shared" si="33"/>
        <v>61.251109737957265</v>
      </c>
      <c r="BM20" s="39">
        <v>1000</v>
      </c>
      <c r="BN20" s="40"/>
      <c r="BO20" s="66">
        <v>198.31574</v>
      </c>
      <c r="BP20" s="24">
        <f t="shared" si="34"/>
        <v>19.831574000000003</v>
      </c>
      <c r="BQ20" s="24">
        <f t="shared" si="35"/>
      </c>
      <c r="BR20" s="44">
        <v>69.4048</v>
      </c>
      <c r="BS20" s="24"/>
      <c r="BT20" s="39">
        <v>60</v>
      </c>
      <c r="BU20" s="40"/>
      <c r="BV20" s="66">
        <v>3.05356</v>
      </c>
      <c r="BW20" s="24">
        <f t="shared" si="37"/>
        <v>5.089266666666667</v>
      </c>
      <c r="BX20" s="24">
        <f t="shared" si="38"/>
      </c>
      <c r="BY20" s="44">
        <v>4.41245</v>
      </c>
      <c r="BZ20" s="24">
        <f t="shared" si="39"/>
        <v>144.50182737526035</v>
      </c>
      <c r="CA20" s="39">
        <v>15</v>
      </c>
      <c r="CB20" s="40"/>
      <c r="CC20" s="66">
        <v>1.46461</v>
      </c>
      <c r="CD20" s="24">
        <f t="shared" si="40"/>
        <v>9.764066666666666</v>
      </c>
      <c r="CE20" s="24">
        <f t="shared" si="41"/>
      </c>
      <c r="CF20" s="44">
        <v>0.46831</v>
      </c>
      <c r="CG20" s="24">
        <f t="shared" si="42"/>
        <v>31.975065034377753</v>
      </c>
      <c r="CH20" s="39">
        <v>86</v>
      </c>
      <c r="CI20" s="40"/>
      <c r="CJ20" s="66">
        <v>20.20309</v>
      </c>
      <c r="CK20" s="24">
        <f t="shared" si="43"/>
        <v>23.491965116279072</v>
      </c>
      <c r="CL20" s="24">
        <f t="shared" si="44"/>
      </c>
      <c r="CM20" s="44">
        <v>7.49362</v>
      </c>
      <c r="CN20" s="24">
        <f t="shared" si="45"/>
        <v>37.0914548220099</v>
      </c>
      <c r="CO20" s="39">
        <v>158</v>
      </c>
      <c r="CP20" s="40"/>
      <c r="CQ20" s="66">
        <v>39.92698</v>
      </c>
      <c r="CR20" s="24">
        <f t="shared" si="46"/>
        <v>25.270240506329117</v>
      </c>
      <c r="CS20" s="24">
        <f t="shared" si="47"/>
      </c>
      <c r="CT20" s="44">
        <v>46.1925</v>
      </c>
      <c r="CU20" s="24">
        <f t="shared" si="48"/>
        <v>115.69244656119749</v>
      </c>
      <c r="CV20" s="39">
        <v>100</v>
      </c>
      <c r="CW20" s="40"/>
      <c r="CX20" s="66">
        <v>19.75772</v>
      </c>
      <c r="CY20" s="24">
        <f t="shared" si="49"/>
        <v>19.75772</v>
      </c>
      <c r="CZ20" s="24">
        <f t="shared" si="50"/>
      </c>
      <c r="DA20" s="44">
        <v>4.39761</v>
      </c>
      <c r="DB20" s="24">
        <f t="shared" si="51"/>
        <v>22.257679529824294</v>
      </c>
      <c r="DC20" s="39">
        <v>252</v>
      </c>
      <c r="DD20" s="40"/>
      <c r="DE20" s="66">
        <v>43.89842</v>
      </c>
      <c r="DF20" s="24">
        <f t="shared" si="52"/>
        <v>17.420007936507936</v>
      </c>
      <c r="DG20" s="24">
        <f t="shared" si="53"/>
      </c>
      <c r="DH20" s="44">
        <v>52.30307</v>
      </c>
      <c r="DI20" s="24">
        <f t="shared" si="54"/>
        <v>119.14567768042676</v>
      </c>
    </row>
    <row r="21" spans="1:113" ht="15.75">
      <c r="A21" s="6" t="s">
        <v>17</v>
      </c>
      <c r="B21" s="35">
        <f t="shared" si="0"/>
        <v>1335</v>
      </c>
      <c r="C21" s="40">
        <f t="shared" si="1"/>
        <v>1194</v>
      </c>
      <c r="D21" s="32">
        <f t="shared" si="2"/>
        <v>276.37307</v>
      </c>
      <c r="E21" s="20">
        <f t="shared" si="3"/>
        <v>20.702102621722844</v>
      </c>
      <c r="F21" s="24">
        <f t="shared" si="4"/>
        <v>23.146823283082078</v>
      </c>
      <c r="G21" s="44">
        <f t="shared" si="55"/>
        <v>286.87278</v>
      </c>
      <c r="H21" s="24">
        <f t="shared" si="5"/>
        <v>103.79910748901837</v>
      </c>
      <c r="I21" s="39">
        <v>1194</v>
      </c>
      <c r="J21" s="38">
        <v>1194</v>
      </c>
      <c r="K21" s="74">
        <v>230.30807</v>
      </c>
      <c r="L21" s="24">
        <f t="shared" si="6"/>
        <v>19.288783082077053</v>
      </c>
      <c r="M21" s="24">
        <f t="shared" si="7"/>
        <v>19.288783082077053</v>
      </c>
      <c r="N21" s="44">
        <v>257.62278</v>
      </c>
      <c r="O21" s="25">
        <f t="shared" si="21"/>
        <v>111.86007507248877</v>
      </c>
      <c r="P21" s="35">
        <f t="shared" si="8"/>
        <v>141</v>
      </c>
      <c r="Q21" s="38">
        <f t="shared" si="9"/>
        <v>0</v>
      </c>
      <c r="R21" s="32">
        <f t="shared" si="10"/>
        <v>46.065</v>
      </c>
      <c r="S21" s="2">
        <f t="shared" si="11"/>
        <v>32.670212765957444</v>
      </c>
      <c r="T21" s="24">
        <f t="shared" si="12"/>
      </c>
      <c r="U21" s="44">
        <f t="shared" si="13"/>
        <v>29.25</v>
      </c>
      <c r="V21" s="25">
        <f t="shared" si="14"/>
        <v>63.497232171930975</v>
      </c>
      <c r="W21" s="39">
        <v>4</v>
      </c>
      <c r="X21" s="40"/>
      <c r="Y21" s="66">
        <v>0.5</v>
      </c>
      <c r="Z21" s="24">
        <f t="shared" si="15"/>
        <v>12.5</v>
      </c>
      <c r="AA21" s="24">
        <f t="shared" si="16"/>
      </c>
      <c r="AB21" s="44">
        <v>0.73</v>
      </c>
      <c r="AC21" s="24">
        <f t="shared" si="17"/>
        <v>146</v>
      </c>
      <c r="AD21" s="39">
        <v>22</v>
      </c>
      <c r="AE21" s="40"/>
      <c r="AF21" s="66">
        <v>12.1</v>
      </c>
      <c r="AG21" s="24">
        <f t="shared" si="18"/>
        <v>54.99999999999999</v>
      </c>
      <c r="AH21" s="24">
        <f t="shared" si="19"/>
      </c>
      <c r="AI21" s="44">
        <v>5.3</v>
      </c>
      <c r="AJ21" s="24">
        <f t="shared" si="20"/>
        <v>43.80165289256198</v>
      </c>
      <c r="AK21" s="39">
        <v>17</v>
      </c>
      <c r="AL21" s="40"/>
      <c r="AM21" s="66">
        <v>2.99</v>
      </c>
      <c r="AN21" s="24">
        <f t="shared" si="22"/>
        <v>17.58823529411765</v>
      </c>
      <c r="AO21" s="24">
        <f t="shared" si="23"/>
      </c>
      <c r="AP21" s="44">
        <v>2.89</v>
      </c>
      <c r="AQ21" s="24">
        <f t="shared" si="24"/>
        <v>96.65551839464884</v>
      </c>
      <c r="AR21" s="39">
        <v>8</v>
      </c>
      <c r="AS21" s="40"/>
      <c r="AT21" s="66">
        <v>5.75</v>
      </c>
      <c r="AU21" s="24">
        <f t="shared" si="25"/>
        <v>71.875</v>
      </c>
      <c r="AV21" s="24">
        <f t="shared" si="26"/>
      </c>
      <c r="AW21" s="44">
        <v>1.31</v>
      </c>
      <c r="AX21" s="24">
        <f t="shared" si="27"/>
        <v>22.782608695652176</v>
      </c>
      <c r="AY21" s="39"/>
      <c r="AZ21" s="40"/>
      <c r="BA21" s="66"/>
      <c r="BB21" s="24">
        <f t="shared" si="28"/>
      </c>
      <c r="BC21" s="24">
        <f t="shared" si="29"/>
      </c>
      <c r="BD21" s="44"/>
      <c r="BE21" s="25">
        <f t="shared" si="30"/>
      </c>
      <c r="BF21" s="39">
        <v>25</v>
      </c>
      <c r="BG21" s="40"/>
      <c r="BH21" s="66">
        <v>12.505</v>
      </c>
      <c r="BI21" s="24">
        <f t="shared" si="31"/>
        <v>50.019999999999996</v>
      </c>
      <c r="BJ21" s="24">
        <f t="shared" si="32"/>
      </c>
      <c r="BK21" s="44">
        <v>5.34</v>
      </c>
      <c r="BL21" s="24">
        <f t="shared" si="33"/>
        <v>42.702918832467006</v>
      </c>
      <c r="BM21" s="39">
        <v>4</v>
      </c>
      <c r="BN21" s="40"/>
      <c r="BO21" s="66">
        <v>0.11</v>
      </c>
      <c r="BP21" s="24">
        <f t="shared" si="34"/>
        <v>2.75</v>
      </c>
      <c r="BQ21" s="24">
        <f t="shared" si="35"/>
      </c>
      <c r="BR21" s="44">
        <v>1.2</v>
      </c>
      <c r="BS21" s="24"/>
      <c r="BT21" s="39">
        <v>18</v>
      </c>
      <c r="BU21" s="40"/>
      <c r="BV21" s="66">
        <v>4.1</v>
      </c>
      <c r="BW21" s="24">
        <f t="shared" si="37"/>
        <v>22.777777777777775</v>
      </c>
      <c r="BX21" s="24">
        <f t="shared" si="38"/>
      </c>
      <c r="BY21" s="44">
        <v>3.84</v>
      </c>
      <c r="BZ21" s="24">
        <f t="shared" si="39"/>
        <v>93.65853658536587</v>
      </c>
      <c r="CA21" s="39">
        <v>3</v>
      </c>
      <c r="CB21" s="40"/>
      <c r="CC21" s="66">
        <v>0.6</v>
      </c>
      <c r="CD21" s="24">
        <f t="shared" si="40"/>
        <v>20</v>
      </c>
      <c r="CE21" s="24">
        <f t="shared" si="41"/>
      </c>
      <c r="CF21" s="44">
        <v>0.2</v>
      </c>
      <c r="CG21" s="24">
        <f t="shared" si="42"/>
        <v>33.333333333333336</v>
      </c>
      <c r="CH21" s="39">
        <v>8</v>
      </c>
      <c r="CI21" s="40"/>
      <c r="CJ21" s="66">
        <v>2.33</v>
      </c>
      <c r="CK21" s="24">
        <f t="shared" si="43"/>
        <v>29.125</v>
      </c>
      <c r="CL21" s="24">
        <f t="shared" si="44"/>
      </c>
      <c r="CM21" s="44">
        <v>2.23</v>
      </c>
      <c r="CN21" s="24">
        <f t="shared" si="45"/>
        <v>95.70815450643777</v>
      </c>
      <c r="CO21" s="39">
        <v>22</v>
      </c>
      <c r="CP21" s="40"/>
      <c r="CQ21" s="66">
        <v>3.18</v>
      </c>
      <c r="CR21" s="24">
        <f t="shared" si="46"/>
        <v>14.454545454545457</v>
      </c>
      <c r="CS21" s="24">
        <f t="shared" si="47"/>
      </c>
      <c r="CT21" s="44">
        <v>4.41</v>
      </c>
      <c r="CU21" s="24">
        <f t="shared" si="48"/>
        <v>138.67924528301887</v>
      </c>
      <c r="CV21" s="39">
        <v>10</v>
      </c>
      <c r="CW21" s="40"/>
      <c r="CX21" s="66">
        <v>1.9</v>
      </c>
      <c r="CY21" s="24">
        <f t="shared" si="49"/>
        <v>19</v>
      </c>
      <c r="CZ21" s="24">
        <f t="shared" si="50"/>
      </c>
      <c r="DA21" s="44">
        <v>1.8</v>
      </c>
      <c r="DB21" s="24">
        <f t="shared" si="51"/>
        <v>94.73684210526316</v>
      </c>
      <c r="DC21" s="39"/>
      <c r="DD21" s="40"/>
      <c r="DE21" s="66"/>
      <c r="DF21" s="24">
        <f t="shared" si="52"/>
      </c>
      <c r="DG21" s="24">
        <f t="shared" si="53"/>
      </c>
      <c r="DH21" s="44"/>
      <c r="DI21" s="24">
        <f t="shared" si="54"/>
      </c>
    </row>
    <row r="22" spans="1:113" ht="25.5">
      <c r="A22" s="6" t="s">
        <v>18</v>
      </c>
      <c r="B22" s="35">
        <f t="shared" si="0"/>
        <v>0</v>
      </c>
      <c r="C22" s="40">
        <f t="shared" si="1"/>
        <v>0</v>
      </c>
      <c r="D22" s="32">
        <f t="shared" si="2"/>
        <v>-5.60766</v>
      </c>
      <c r="E22" s="20">
        <f t="shared" si="3"/>
      </c>
      <c r="F22" s="24">
        <f t="shared" si="4"/>
      </c>
      <c r="G22" s="44">
        <f t="shared" si="55"/>
        <v>0.950229</v>
      </c>
      <c r="H22" s="24">
        <f t="shared" si="5"/>
      </c>
      <c r="I22" s="39"/>
      <c r="J22" s="38"/>
      <c r="K22" s="74">
        <v>-5.42277</v>
      </c>
      <c r="L22" s="24">
        <f>IF(I22&lt;=0,"",IF(K22/I22*100&gt;200,"св200",K22/I22*100))</f>
      </c>
      <c r="M22" s="24">
        <f>IF(J22&lt;=0,"",IF(K22/J22*100&gt;200,"св200",K22/J22*100))</f>
      </c>
      <c r="N22" s="44">
        <v>1.44278</v>
      </c>
      <c r="O22" s="25">
        <f t="shared" si="21"/>
      </c>
      <c r="P22" s="35">
        <f t="shared" si="8"/>
        <v>0</v>
      </c>
      <c r="Q22" s="38">
        <f t="shared" si="9"/>
        <v>0</v>
      </c>
      <c r="R22" s="32">
        <f t="shared" si="10"/>
        <v>-0.18489</v>
      </c>
      <c r="S22" s="2">
        <f t="shared" si="11"/>
      </c>
      <c r="T22" s="24">
        <f t="shared" si="12"/>
      </c>
      <c r="U22" s="44">
        <f t="shared" si="13"/>
        <v>-0.49255099999999996</v>
      </c>
      <c r="V22" s="25">
        <f t="shared" si="14"/>
      </c>
      <c r="W22" s="39"/>
      <c r="X22" s="40"/>
      <c r="Y22" s="66"/>
      <c r="Z22" s="24">
        <f t="shared" si="15"/>
      </c>
      <c r="AA22" s="24">
        <f t="shared" si="16"/>
      </c>
      <c r="AB22" s="44"/>
      <c r="AC22" s="24">
        <f t="shared" si="17"/>
      </c>
      <c r="AD22" s="39"/>
      <c r="AE22" s="40"/>
      <c r="AF22" s="66"/>
      <c r="AG22" s="24">
        <f t="shared" si="18"/>
      </c>
      <c r="AH22" s="24">
        <f t="shared" si="19"/>
      </c>
      <c r="AI22" s="44"/>
      <c r="AJ22" s="24">
        <f t="shared" si="20"/>
      </c>
      <c r="AK22" s="39"/>
      <c r="AL22" s="40"/>
      <c r="AM22" s="66"/>
      <c r="AN22" s="24">
        <f t="shared" si="22"/>
      </c>
      <c r="AO22" s="24">
        <f t="shared" si="23"/>
      </c>
      <c r="AP22" s="44"/>
      <c r="AQ22" s="24">
        <f t="shared" si="24"/>
      </c>
      <c r="AR22" s="39"/>
      <c r="AS22" s="40"/>
      <c r="AT22" s="66"/>
      <c r="AU22" s="24">
        <f t="shared" si="25"/>
      </c>
      <c r="AV22" s="24">
        <f t="shared" si="26"/>
      </c>
      <c r="AW22" s="44"/>
      <c r="AX22" s="24">
        <f t="shared" si="27"/>
      </c>
      <c r="AY22" s="39"/>
      <c r="AZ22" s="40"/>
      <c r="BA22" s="66">
        <v>-0.18489</v>
      </c>
      <c r="BB22" s="24">
        <f t="shared" si="28"/>
      </c>
      <c r="BC22" s="24">
        <f t="shared" si="29"/>
      </c>
      <c r="BD22" s="44">
        <v>0.03403</v>
      </c>
      <c r="BE22" s="25">
        <f t="shared" si="30"/>
      </c>
      <c r="BF22" s="39"/>
      <c r="BG22" s="40"/>
      <c r="BH22" s="66"/>
      <c r="BI22" s="24">
        <f t="shared" si="31"/>
      </c>
      <c r="BJ22" s="24">
        <f t="shared" si="32"/>
      </c>
      <c r="BK22" s="44">
        <v>-0.52625</v>
      </c>
      <c r="BL22" s="24">
        <f t="shared" si="33"/>
      </c>
      <c r="BM22" s="39"/>
      <c r="BN22" s="40"/>
      <c r="BO22" s="66"/>
      <c r="BP22" s="24">
        <f t="shared" si="34"/>
      </c>
      <c r="BQ22" s="24">
        <f t="shared" si="35"/>
      </c>
      <c r="BR22" s="44"/>
      <c r="BS22" s="24">
        <f t="shared" si="36"/>
      </c>
      <c r="BT22" s="39"/>
      <c r="BU22" s="40"/>
      <c r="BV22" s="66"/>
      <c r="BW22" s="24">
        <f t="shared" si="37"/>
      </c>
      <c r="BX22" s="24">
        <f t="shared" si="38"/>
      </c>
      <c r="BY22" s="44"/>
      <c r="BZ22" s="24">
        <f t="shared" si="39"/>
      </c>
      <c r="CA22" s="39"/>
      <c r="CB22" s="40"/>
      <c r="CC22" s="66"/>
      <c r="CD22" s="24">
        <f t="shared" si="40"/>
      </c>
      <c r="CE22" s="24">
        <f t="shared" si="41"/>
      </c>
      <c r="CF22" s="44"/>
      <c r="CG22" s="24">
        <f t="shared" si="42"/>
      </c>
      <c r="CH22" s="39"/>
      <c r="CI22" s="40"/>
      <c r="CJ22" s="66"/>
      <c r="CK22" s="24">
        <f t="shared" si="43"/>
      </c>
      <c r="CL22" s="24">
        <f t="shared" si="44"/>
      </c>
      <c r="CM22" s="44"/>
      <c r="CN22" s="24">
        <f t="shared" si="45"/>
      </c>
      <c r="CO22" s="39"/>
      <c r="CP22" s="40"/>
      <c r="CQ22" s="66"/>
      <c r="CR22" s="24">
        <f t="shared" si="46"/>
      </c>
      <c r="CS22" s="24">
        <f t="shared" si="47"/>
      </c>
      <c r="CT22" s="44">
        <v>-0.001181</v>
      </c>
      <c r="CU22" s="24">
        <f t="shared" si="48"/>
      </c>
      <c r="CV22" s="39"/>
      <c r="CW22" s="40"/>
      <c r="CX22" s="66"/>
      <c r="CY22" s="24">
        <f t="shared" si="49"/>
      </c>
      <c r="CZ22" s="24">
        <f t="shared" si="50"/>
      </c>
      <c r="DA22" s="44"/>
      <c r="DB22" s="24">
        <f t="shared" si="51"/>
      </c>
      <c r="DC22" s="39"/>
      <c r="DD22" s="40"/>
      <c r="DE22" s="66"/>
      <c r="DF22" s="24">
        <f t="shared" si="52"/>
      </c>
      <c r="DG22" s="24">
        <f t="shared" si="53"/>
      </c>
      <c r="DH22" s="44">
        <v>0.00085</v>
      </c>
      <c r="DI22" s="24">
        <f t="shared" si="54"/>
      </c>
    </row>
    <row r="23" spans="1:113" ht="25.5">
      <c r="A23" s="6" t="s">
        <v>19</v>
      </c>
      <c r="B23" s="19">
        <f>SUM(B24:B33)</f>
        <v>11209</v>
      </c>
      <c r="C23" s="2">
        <f>SUM(C24:C33)</f>
        <v>6515</v>
      </c>
      <c r="D23" s="32">
        <f t="shared" si="2"/>
        <v>2556.3508</v>
      </c>
      <c r="E23" s="20">
        <f t="shared" si="3"/>
        <v>22.806234276028192</v>
      </c>
      <c r="F23" s="24">
        <f t="shared" si="4"/>
        <v>39.23792478894858</v>
      </c>
      <c r="G23" s="44">
        <f>SUM(N23+U23)</f>
        <v>1705.22137</v>
      </c>
      <c r="H23" s="24">
        <f t="shared" si="5"/>
        <v>66.70529608064746</v>
      </c>
      <c r="I23" s="35">
        <f>SUM(I24:I33)</f>
        <v>5815</v>
      </c>
      <c r="J23" s="38">
        <f>SUM(J24:J33)</f>
        <v>6515</v>
      </c>
      <c r="K23" s="32">
        <f>SUM(K24:K33)</f>
        <v>1371.4436699999999</v>
      </c>
      <c r="L23" s="24">
        <f t="shared" si="6"/>
        <v>23.58458589853826</v>
      </c>
      <c r="M23" s="24">
        <f t="shared" si="7"/>
        <v>21.05055518035303</v>
      </c>
      <c r="N23" s="43">
        <f>SUM(N24:N33)</f>
        <v>1014.87833</v>
      </c>
      <c r="O23" s="25">
        <f t="shared" si="21"/>
        <v>74.00073019404437</v>
      </c>
      <c r="P23" s="35">
        <f>SUM(P24:P33)</f>
        <v>5394</v>
      </c>
      <c r="Q23" s="38">
        <f>SUM(Q24:Q33)</f>
        <v>0</v>
      </c>
      <c r="R23" s="32">
        <f>SUM(R24:R33)</f>
        <v>1184.9071300000003</v>
      </c>
      <c r="S23" s="2">
        <f t="shared" si="11"/>
        <v>21.9671325546904</v>
      </c>
      <c r="T23" s="24">
        <f t="shared" si="12"/>
      </c>
      <c r="U23" s="43">
        <f t="shared" si="13"/>
        <v>690.34304</v>
      </c>
      <c r="V23" s="25">
        <f t="shared" si="14"/>
        <v>58.26136264366979</v>
      </c>
      <c r="W23" s="35">
        <f>SUM(W24:W33)</f>
        <v>23</v>
      </c>
      <c r="X23" s="38">
        <f>SUM(X24:X33)</f>
        <v>0</v>
      </c>
      <c r="Y23" s="32">
        <f>SUM(Y24:Y33)</f>
        <v>1.68098</v>
      </c>
      <c r="Z23" s="24">
        <f t="shared" si="15"/>
        <v>7.308608695652173</v>
      </c>
      <c r="AA23" s="24">
        <f t="shared" si="16"/>
      </c>
      <c r="AB23" s="44">
        <f>SUM(AB24:AB33)</f>
        <v>4.1227</v>
      </c>
      <c r="AC23" s="24">
        <f t="shared" si="17"/>
        <v>245.25574367333346</v>
      </c>
      <c r="AD23" s="35">
        <f>SUM(AD24:AD33)</f>
        <v>134</v>
      </c>
      <c r="AE23" s="38">
        <f>SUM(AE24:AE33)</f>
        <v>0</v>
      </c>
      <c r="AF23" s="32">
        <f>SUM(AF24:AF33)</f>
        <v>17.69108</v>
      </c>
      <c r="AG23" s="24">
        <f t="shared" si="18"/>
        <v>13.202298507462688</v>
      </c>
      <c r="AH23" s="24">
        <f t="shared" si="19"/>
      </c>
      <c r="AI23" s="44">
        <f>AI27+AI28+AI29+AI31</f>
        <v>38.53192</v>
      </c>
      <c r="AJ23" s="24">
        <f t="shared" si="20"/>
        <v>217.8042267628658</v>
      </c>
      <c r="AK23" s="35">
        <f>SUM(AK24:AK33)</f>
        <v>304</v>
      </c>
      <c r="AL23" s="38">
        <f>SUM(AL24:AL33)</f>
        <v>0</v>
      </c>
      <c r="AM23" s="32">
        <f>SUM(AM24:AM33)</f>
        <v>24.11968</v>
      </c>
      <c r="AN23" s="24">
        <f t="shared" si="22"/>
        <v>7.934105263157893</v>
      </c>
      <c r="AO23" s="24">
        <f t="shared" si="23"/>
      </c>
      <c r="AP23" s="44">
        <f>AP27+AP29</f>
        <v>14.47905</v>
      </c>
      <c r="AQ23" s="24">
        <f t="shared" si="24"/>
        <v>60.030025273967155</v>
      </c>
      <c r="AR23" s="35">
        <f>SUM(AR24:AR33)</f>
        <v>285</v>
      </c>
      <c r="AS23" s="38">
        <f>SUM(AS24:AS33)</f>
        <v>0</v>
      </c>
      <c r="AT23" s="32">
        <f>SUM(AT24:AT33)</f>
        <v>73.76114</v>
      </c>
      <c r="AU23" s="24">
        <f t="shared" si="25"/>
        <v>25.881101754385966</v>
      </c>
      <c r="AV23" s="24">
        <f t="shared" si="26"/>
      </c>
      <c r="AW23" s="44">
        <f>SUM(AW27+AW29)</f>
        <v>107.81019</v>
      </c>
      <c r="AX23" s="24">
        <f t="shared" si="27"/>
        <v>146.16123069681407</v>
      </c>
      <c r="AY23" s="35">
        <f>SUM(AY24:AY33)</f>
        <v>3704</v>
      </c>
      <c r="AZ23" s="38">
        <f>SUM(AZ24:AZ33)</f>
        <v>0</v>
      </c>
      <c r="BA23" s="32">
        <f>SUM(BA24:BA33)</f>
        <v>889.45577</v>
      </c>
      <c r="BB23" s="24">
        <f t="shared" si="28"/>
        <v>24.013384719222465</v>
      </c>
      <c r="BC23" s="24">
        <f t="shared" si="29"/>
      </c>
      <c r="BD23" s="44">
        <f>SUM(BD27:BD33)</f>
        <v>415.34927000000005</v>
      </c>
      <c r="BE23" s="25">
        <f t="shared" si="30"/>
        <v>46.69701226402748</v>
      </c>
      <c r="BF23" s="35">
        <f>SUM(BF24:BF33)</f>
        <v>408</v>
      </c>
      <c r="BG23" s="38">
        <f>SUM(BG24:BG33)</f>
        <v>0</v>
      </c>
      <c r="BH23" s="32">
        <f>SUM(BH24:BH33)</f>
        <v>17.09283</v>
      </c>
      <c r="BI23" s="24">
        <f t="shared" si="31"/>
        <v>4.189419117647058</v>
      </c>
      <c r="BJ23" s="24">
        <f t="shared" si="32"/>
      </c>
      <c r="BK23" s="44">
        <f>SUM(BK24:BK33)</f>
        <v>14.73345</v>
      </c>
      <c r="BL23" s="24">
        <f t="shared" si="33"/>
        <v>86.19666842763895</v>
      </c>
      <c r="BM23" s="35">
        <f>SUM(BM24:BM33)</f>
        <v>72</v>
      </c>
      <c r="BN23" s="38">
        <f>SUM(BN24:BN33)</f>
        <v>0</v>
      </c>
      <c r="BO23" s="32">
        <f>SUM(BO24:BO33)</f>
        <v>47.16881</v>
      </c>
      <c r="BP23" s="24">
        <f t="shared" si="34"/>
        <v>65.51223611111111</v>
      </c>
      <c r="BQ23" s="24">
        <f t="shared" si="35"/>
      </c>
      <c r="BR23" s="44">
        <f>SUM(BR24:BR33)</f>
        <v>13.43276</v>
      </c>
      <c r="BS23" s="24">
        <f t="shared" si="36"/>
        <v>28.478055732167086</v>
      </c>
      <c r="BT23" s="35">
        <f>SUM(BT24:BT33)</f>
        <v>80</v>
      </c>
      <c r="BU23" s="38">
        <f>SUM(BU24:BU33)</f>
        <v>0</v>
      </c>
      <c r="BV23" s="32">
        <f>SUM(BV24:BV33)</f>
        <v>28.53396</v>
      </c>
      <c r="BW23" s="24">
        <f t="shared" si="37"/>
        <v>35.66745</v>
      </c>
      <c r="BX23" s="24">
        <f t="shared" si="38"/>
      </c>
      <c r="BY23" s="44">
        <f>SUM(BY24:BY33)</f>
        <v>18.48906</v>
      </c>
      <c r="BZ23" s="24">
        <f t="shared" si="39"/>
        <v>64.79668437188528</v>
      </c>
      <c r="CA23" s="35">
        <f>SUM(CA24:CA33)</f>
        <v>1</v>
      </c>
      <c r="CB23" s="38">
        <f>SUM(CB24:CB33)</f>
        <v>0</v>
      </c>
      <c r="CC23" s="32">
        <f>SUM(CC24:CC33)</f>
        <v>0.22134</v>
      </c>
      <c r="CD23" s="24">
        <f t="shared" si="40"/>
        <v>22.134</v>
      </c>
      <c r="CE23" s="24">
        <f t="shared" si="41"/>
      </c>
      <c r="CF23" s="44">
        <f>SUM(CF24:CF33)</f>
        <v>0.22134</v>
      </c>
      <c r="CG23" s="24">
        <f t="shared" si="42"/>
        <v>100</v>
      </c>
      <c r="CH23" s="35">
        <f>SUM(CH24:CH33)</f>
        <v>234</v>
      </c>
      <c r="CI23" s="38">
        <f>SUM(CI24:CI33)</f>
        <v>0</v>
      </c>
      <c r="CJ23" s="32">
        <f>SUM(CJ24:CJ33)</f>
        <v>29.003790000000002</v>
      </c>
      <c r="CK23" s="24">
        <f t="shared" si="43"/>
        <v>12.394782051282052</v>
      </c>
      <c r="CL23" s="24">
        <f t="shared" si="44"/>
      </c>
      <c r="CM23" s="44">
        <f>SUM(CM24:CM33)</f>
        <v>22.39132</v>
      </c>
      <c r="CN23" s="24">
        <f t="shared" si="45"/>
        <v>77.20135885689422</v>
      </c>
      <c r="CO23" s="35">
        <f>SUM(CO24:CO33)</f>
        <v>102</v>
      </c>
      <c r="CP23" s="38">
        <f>SUM(CP24:CP33)</f>
        <v>0</v>
      </c>
      <c r="CQ23" s="32">
        <f>SUM(CQ24:CQ33)</f>
        <v>53.14443</v>
      </c>
      <c r="CR23" s="24">
        <f t="shared" si="46"/>
        <v>52.10238235294118</v>
      </c>
      <c r="CS23" s="24">
        <f t="shared" si="47"/>
      </c>
      <c r="CT23" s="44">
        <f>SUM(CT24:CT33)</f>
        <v>16.33579</v>
      </c>
      <c r="CU23" s="24">
        <f t="shared" si="48"/>
        <v>30.738480025093878</v>
      </c>
      <c r="CV23" s="35">
        <f>CV24+CV25+CV26+CV27+CV28+CV29+CV30+CV31+CV32+CV33</f>
        <v>33</v>
      </c>
      <c r="CW23" s="38">
        <f>CW24+CW25+CW26+CW27+CW28+CW29+CW30+CW31+CW32+CW33</f>
        <v>0</v>
      </c>
      <c r="CX23" s="32">
        <f>SUM(CX24:CX33)</f>
        <v>0.4992</v>
      </c>
      <c r="CY23" s="24">
        <f t="shared" si="49"/>
        <v>1.5127272727272727</v>
      </c>
      <c r="CZ23" s="24">
        <f t="shared" si="50"/>
      </c>
      <c r="DA23" s="44">
        <f>SUM(DA24:DA33)</f>
        <v>21.38663</v>
      </c>
      <c r="DB23" s="24">
        <f t="shared" si="51"/>
        <v>4284.180689102564</v>
      </c>
      <c r="DC23" s="35">
        <f>SUM(DC27)</f>
        <v>14</v>
      </c>
      <c r="DD23" s="38">
        <f>DD24+DD25+DD26+DD27+DD28+DD29+DD30+DD31+DD32+DD33</f>
        <v>0</v>
      </c>
      <c r="DE23" s="32">
        <f>DE24+DE25+DE26+DE27+DE28+DE29+DE30+DE31+DE32+DE33</f>
        <v>2.53412</v>
      </c>
      <c r="DF23" s="24">
        <f t="shared" si="52"/>
        <v>18.100857142857144</v>
      </c>
      <c r="DG23" s="24">
        <f t="shared" si="53"/>
      </c>
      <c r="DH23" s="44">
        <f>SUM(DH27)</f>
        <v>3.05956</v>
      </c>
      <c r="DI23" s="24">
        <f t="shared" si="54"/>
        <v>120.73461398828785</v>
      </c>
    </row>
    <row r="24" spans="1:113" ht="38.25">
      <c r="A24" s="6" t="s">
        <v>20</v>
      </c>
      <c r="B24" s="35">
        <f t="shared" si="0"/>
        <v>0</v>
      </c>
      <c r="C24" s="40">
        <f t="shared" si="1"/>
        <v>0</v>
      </c>
      <c r="D24" s="32">
        <f t="shared" si="2"/>
        <v>93.69928</v>
      </c>
      <c r="E24" s="20">
        <f t="shared" si="3"/>
      </c>
      <c r="F24" s="24">
        <f t="shared" si="4"/>
      </c>
      <c r="G24" s="44">
        <v>34.7</v>
      </c>
      <c r="H24" s="24">
        <f t="shared" si="5"/>
        <v>37.03336887967549</v>
      </c>
      <c r="I24" s="39"/>
      <c r="J24" s="38"/>
      <c r="K24" s="74">
        <v>93.69928</v>
      </c>
      <c r="L24" s="24">
        <f t="shared" si="6"/>
      </c>
      <c r="M24" s="24">
        <f t="shared" si="7"/>
      </c>
      <c r="N24" s="44"/>
      <c r="O24" s="25">
        <f t="shared" si="21"/>
        <v>0</v>
      </c>
      <c r="P24" s="35">
        <f t="shared" si="8"/>
        <v>0</v>
      </c>
      <c r="Q24" s="38">
        <f t="shared" si="9"/>
        <v>0</v>
      </c>
      <c r="R24" s="32">
        <f t="shared" si="10"/>
        <v>0</v>
      </c>
      <c r="S24" s="2">
        <f t="shared" si="11"/>
      </c>
      <c r="T24" s="24">
        <f t="shared" si="12"/>
      </c>
      <c r="U24" s="44">
        <f t="shared" si="13"/>
        <v>0</v>
      </c>
      <c r="V24" s="25">
        <f t="shared" si="14"/>
      </c>
      <c r="W24" s="39"/>
      <c r="X24" s="40"/>
      <c r="Y24" s="66"/>
      <c r="Z24" s="24">
        <f t="shared" si="15"/>
      </c>
      <c r="AA24" s="24">
        <f t="shared" si="16"/>
      </c>
      <c r="AB24" s="44"/>
      <c r="AC24" s="24">
        <f t="shared" si="17"/>
      </c>
      <c r="AD24" s="39"/>
      <c r="AE24" s="40"/>
      <c r="AF24" s="66"/>
      <c r="AG24" s="24">
        <f t="shared" si="18"/>
      </c>
      <c r="AH24" s="24">
        <f t="shared" si="19"/>
      </c>
      <c r="AI24" s="44"/>
      <c r="AJ24" s="24">
        <f t="shared" si="20"/>
      </c>
      <c r="AK24" s="39"/>
      <c r="AL24" s="40"/>
      <c r="AM24" s="66"/>
      <c r="AN24" s="24">
        <f t="shared" si="22"/>
      </c>
      <c r="AO24" s="24">
        <f t="shared" si="23"/>
      </c>
      <c r="AP24" s="44"/>
      <c r="AQ24" s="24">
        <f t="shared" si="24"/>
      </c>
      <c r="AR24" s="39"/>
      <c r="AS24" s="40"/>
      <c r="AT24" s="66"/>
      <c r="AU24" s="24">
        <f t="shared" si="25"/>
      </c>
      <c r="AV24" s="24">
        <f t="shared" si="26"/>
      </c>
      <c r="AW24" s="44"/>
      <c r="AX24" s="24">
        <f t="shared" si="27"/>
      </c>
      <c r="AY24" s="39"/>
      <c r="AZ24" s="40"/>
      <c r="BA24" s="66"/>
      <c r="BB24" s="24">
        <f t="shared" si="28"/>
      </c>
      <c r="BC24" s="24">
        <f t="shared" si="29"/>
      </c>
      <c r="BD24" s="44"/>
      <c r="BE24" s="25">
        <f t="shared" si="30"/>
      </c>
      <c r="BF24" s="39"/>
      <c r="BG24" s="40"/>
      <c r="BH24" s="66"/>
      <c r="BI24" s="24">
        <f t="shared" si="31"/>
      </c>
      <c r="BJ24" s="24">
        <f t="shared" si="32"/>
      </c>
      <c r="BK24" s="44"/>
      <c r="BL24" s="24">
        <f t="shared" si="33"/>
      </c>
      <c r="BM24" s="39"/>
      <c r="BN24" s="40"/>
      <c r="BO24" s="66"/>
      <c r="BP24" s="24">
        <f t="shared" si="34"/>
      </c>
      <c r="BQ24" s="24">
        <f t="shared" si="35"/>
      </c>
      <c r="BR24" s="44"/>
      <c r="BS24" s="24">
        <f t="shared" si="36"/>
      </c>
      <c r="BT24" s="39"/>
      <c r="BU24" s="40"/>
      <c r="BV24" s="66"/>
      <c r="BW24" s="24">
        <f t="shared" si="37"/>
      </c>
      <c r="BX24" s="24">
        <f t="shared" si="38"/>
      </c>
      <c r="BY24" s="44"/>
      <c r="BZ24" s="24">
        <f t="shared" si="39"/>
      </c>
      <c r="CA24" s="39"/>
      <c r="CB24" s="40"/>
      <c r="CC24" s="66"/>
      <c r="CD24" s="24">
        <f t="shared" si="40"/>
      </c>
      <c r="CE24" s="24">
        <f t="shared" si="41"/>
      </c>
      <c r="CF24" s="44"/>
      <c r="CG24" s="24">
        <f t="shared" si="42"/>
      </c>
      <c r="CH24" s="39"/>
      <c r="CI24" s="40"/>
      <c r="CJ24" s="66"/>
      <c r="CK24" s="24">
        <f t="shared" si="43"/>
      </c>
      <c r="CL24" s="24">
        <f t="shared" si="44"/>
      </c>
      <c r="CM24" s="44"/>
      <c r="CN24" s="24">
        <f t="shared" si="45"/>
      </c>
      <c r="CO24" s="39"/>
      <c r="CP24" s="40"/>
      <c r="CQ24" s="66"/>
      <c r="CR24" s="24">
        <f t="shared" si="46"/>
      </c>
      <c r="CS24" s="24">
        <f t="shared" si="47"/>
      </c>
      <c r="CT24" s="44"/>
      <c r="CU24" s="24">
        <f t="shared" si="48"/>
      </c>
      <c r="CV24" s="39"/>
      <c r="CW24" s="40"/>
      <c r="CX24" s="66"/>
      <c r="CY24" s="24">
        <f t="shared" si="49"/>
      </c>
      <c r="CZ24" s="24">
        <f t="shared" si="50"/>
      </c>
      <c r="DA24" s="44"/>
      <c r="DB24" s="24">
        <f t="shared" si="51"/>
      </c>
      <c r="DC24" s="39"/>
      <c r="DD24" s="40"/>
      <c r="DE24" s="66"/>
      <c r="DF24" s="24">
        <f t="shared" si="52"/>
      </c>
      <c r="DG24" s="24">
        <f t="shared" si="53"/>
      </c>
      <c r="DH24" s="44"/>
      <c r="DI24" s="24">
        <f t="shared" si="54"/>
      </c>
    </row>
    <row r="25" spans="1:113" ht="16.5" thickBot="1">
      <c r="A25" s="6" t="s">
        <v>21</v>
      </c>
      <c r="B25" s="35">
        <f t="shared" si="0"/>
        <v>0</v>
      </c>
      <c r="C25" s="40">
        <f t="shared" si="1"/>
        <v>0</v>
      </c>
      <c r="D25" s="32">
        <f t="shared" si="2"/>
        <v>0</v>
      </c>
      <c r="E25" s="20">
        <f t="shared" si="3"/>
      </c>
      <c r="F25" s="24">
        <f t="shared" si="4"/>
      </c>
      <c r="G25" s="44"/>
      <c r="H25" s="24">
        <f t="shared" si="5"/>
      </c>
      <c r="I25" s="39"/>
      <c r="J25" s="38"/>
      <c r="K25" s="74"/>
      <c r="L25" s="24">
        <f t="shared" si="6"/>
      </c>
      <c r="M25" s="24">
        <f t="shared" si="7"/>
      </c>
      <c r="N25" s="44"/>
      <c r="O25" s="25">
        <f t="shared" si="21"/>
      </c>
      <c r="P25" s="35">
        <f t="shared" si="8"/>
        <v>0</v>
      </c>
      <c r="Q25" s="38">
        <f t="shared" si="9"/>
        <v>0</v>
      </c>
      <c r="R25" s="32">
        <f t="shared" si="10"/>
        <v>0</v>
      </c>
      <c r="S25" s="2">
        <f t="shared" si="11"/>
      </c>
      <c r="T25" s="24">
        <f t="shared" si="12"/>
      </c>
      <c r="U25" s="44">
        <f t="shared" si="13"/>
        <v>0</v>
      </c>
      <c r="V25" s="25">
        <f t="shared" si="14"/>
      </c>
      <c r="W25" s="39"/>
      <c r="X25" s="40"/>
      <c r="Y25" s="66"/>
      <c r="Z25" s="24">
        <f t="shared" si="15"/>
      </c>
      <c r="AA25" s="24">
        <f t="shared" si="16"/>
      </c>
      <c r="AB25" s="44"/>
      <c r="AC25" s="24">
        <f t="shared" si="17"/>
      </c>
      <c r="AD25" s="39"/>
      <c r="AE25" s="40"/>
      <c r="AF25" s="66"/>
      <c r="AG25" s="24">
        <f t="shared" si="18"/>
      </c>
      <c r="AH25" s="24">
        <f t="shared" si="19"/>
      </c>
      <c r="AI25" s="44"/>
      <c r="AJ25" s="24">
        <f t="shared" si="20"/>
      </c>
      <c r="AK25" s="39"/>
      <c r="AL25" s="40"/>
      <c r="AM25" s="66"/>
      <c r="AN25" s="24">
        <f t="shared" si="22"/>
      </c>
      <c r="AO25" s="24">
        <f t="shared" si="23"/>
      </c>
      <c r="AP25" s="44"/>
      <c r="AQ25" s="24">
        <f t="shared" si="24"/>
      </c>
      <c r="AR25" s="39"/>
      <c r="AS25" s="40"/>
      <c r="AT25" s="66"/>
      <c r="AU25" s="24">
        <f t="shared" si="25"/>
      </c>
      <c r="AV25" s="24">
        <f t="shared" si="26"/>
      </c>
      <c r="AW25" s="44"/>
      <c r="AX25" s="24">
        <f t="shared" si="27"/>
      </c>
      <c r="AY25" s="39"/>
      <c r="AZ25" s="40"/>
      <c r="BA25" s="66"/>
      <c r="BB25" s="24">
        <f t="shared" si="28"/>
      </c>
      <c r="BC25" s="24">
        <f t="shared" si="29"/>
      </c>
      <c r="BD25" s="44"/>
      <c r="BE25" s="25">
        <f t="shared" si="30"/>
      </c>
      <c r="BF25" s="39"/>
      <c r="BG25" s="40"/>
      <c r="BH25" s="66"/>
      <c r="BI25" s="24">
        <f t="shared" si="31"/>
      </c>
      <c r="BJ25" s="24">
        <f t="shared" si="32"/>
      </c>
      <c r="BK25" s="44"/>
      <c r="BL25" s="24">
        <f t="shared" si="33"/>
      </c>
      <c r="BM25" s="39"/>
      <c r="BN25" s="40"/>
      <c r="BO25" s="66"/>
      <c r="BP25" s="24">
        <f t="shared" si="34"/>
      </c>
      <c r="BQ25" s="24">
        <f t="shared" si="35"/>
      </c>
      <c r="BR25" s="44"/>
      <c r="BS25" s="24">
        <f t="shared" si="36"/>
      </c>
      <c r="BT25" s="39"/>
      <c r="BU25" s="40"/>
      <c r="BV25" s="66"/>
      <c r="BW25" s="24">
        <f t="shared" si="37"/>
      </c>
      <c r="BX25" s="24">
        <f t="shared" si="38"/>
      </c>
      <c r="BY25" s="44"/>
      <c r="BZ25" s="24">
        <f t="shared" si="39"/>
      </c>
      <c r="CA25" s="39"/>
      <c r="CB25" s="40"/>
      <c r="CC25" s="66"/>
      <c r="CD25" s="24">
        <f t="shared" si="40"/>
      </c>
      <c r="CE25" s="24">
        <f t="shared" si="41"/>
      </c>
      <c r="CF25" s="44"/>
      <c r="CG25" s="24">
        <f t="shared" si="42"/>
      </c>
      <c r="CH25" s="39"/>
      <c r="CI25" s="40"/>
      <c r="CJ25" s="66"/>
      <c r="CK25" s="24">
        <f t="shared" si="43"/>
      </c>
      <c r="CL25" s="24">
        <f t="shared" si="44"/>
      </c>
      <c r="CM25" s="44"/>
      <c r="CN25" s="24">
        <f t="shared" si="45"/>
      </c>
      <c r="CO25" s="39"/>
      <c r="CP25" s="40"/>
      <c r="CQ25" s="66"/>
      <c r="CR25" s="24">
        <f t="shared" si="46"/>
      </c>
      <c r="CS25" s="24">
        <f t="shared" si="47"/>
      </c>
      <c r="CT25" s="44"/>
      <c r="CU25" s="24">
        <f t="shared" si="48"/>
      </c>
      <c r="CV25" s="39"/>
      <c r="CW25" s="40"/>
      <c r="CX25" s="66"/>
      <c r="CY25" s="24">
        <f t="shared" si="49"/>
      </c>
      <c r="CZ25" s="24">
        <f t="shared" si="50"/>
      </c>
      <c r="DA25" s="44"/>
      <c r="DB25" s="24">
        <f t="shared" si="51"/>
      </c>
      <c r="DC25" s="39"/>
      <c r="DD25" s="40"/>
      <c r="DE25" s="66"/>
      <c r="DF25" s="24">
        <f t="shared" si="52"/>
      </c>
      <c r="DG25" s="24">
        <f t="shared" si="53"/>
      </c>
      <c r="DH25" s="44"/>
      <c r="DI25" s="24">
        <f t="shared" si="54"/>
      </c>
    </row>
    <row r="26" spans="1:113" ht="26.25" hidden="1" thickBot="1">
      <c r="A26" s="6" t="s">
        <v>22</v>
      </c>
      <c r="B26" s="35">
        <f t="shared" si="0"/>
        <v>0</v>
      </c>
      <c r="C26" s="40">
        <f t="shared" si="1"/>
        <v>0</v>
      </c>
      <c r="D26" s="32">
        <f t="shared" si="2"/>
        <v>0</v>
      </c>
      <c r="E26" s="20">
        <f t="shared" si="3"/>
      </c>
      <c r="F26" s="24">
        <f t="shared" si="4"/>
      </c>
      <c r="G26" s="44"/>
      <c r="H26" s="24">
        <f t="shared" si="5"/>
      </c>
      <c r="I26" s="39"/>
      <c r="J26" s="38"/>
      <c r="K26" s="74"/>
      <c r="L26" s="24">
        <f t="shared" si="6"/>
      </c>
      <c r="M26" s="24">
        <f t="shared" si="7"/>
      </c>
      <c r="N26" s="44"/>
      <c r="O26" s="25">
        <f t="shared" si="21"/>
      </c>
      <c r="P26" s="35">
        <f t="shared" si="8"/>
        <v>0</v>
      </c>
      <c r="Q26" s="38">
        <f t="shared" si="9"/>
        <v>0</v>
      </c>
      <c r="R26" s="32">
        <f t="shared" si="10"/>
        <v>0</v>
      </c>
      <c r="S26" s="2">
        <f t="shared" si="11"/>
      </c>
      <c r="T26" s="24">
        <f t="shared" si="12"/>
      </c>
      <c r="U26" s="44">
        <f t="shared" si="13"/>
        <v>0</v>
      </c>
      <c r="V26" s="25">
        <f t="shared" si="14"/>
      </c>
      <c r="W26" s="39"/>
      <c r="X26" s="40"/>
      <c r="Y26" s="66"/>
      <c r="Z26" s="24">
        <f t="shared" si="15"/>
      </c>
      <c r="AA26" s="24">
        <f t="shared" si="16"/>
      </c>
      <c r="AB26" s="44"/>
      <c r="AC26" s="24">
        <f t="shared" si="17"/>
      </c>
      <c r="AD26" s="39"/>
      <c r="AE26" s="40"/>
      <c r="AF26" s="66"/>
      <c r="AG26" s="24">
        <f t="shared" si="18"/>
      </c>
      <c r="AH26" s="24">
        <f t="shared" si="19"/>
      </c>
      <c r="AI26" s="44"/>
      <c r="AJ26" s="24">
        <f t="shared" si="20"/>
      </c>
      <c r="AK26" s="39"/>
      <c r="AL26" s="40"/>
      <c r="AM26" s="66"/>
      <c r="AN26" s="24">
        <f t="shared" si="22"/>
      </c>
      <c r="AO26" s="24">
        <f t="shared" si="23"/>
      </c>
      <c r="AP26" s="44"/>
      <c r="AQ26" s="24">
        <f t="shared" si="24"/>
      </c>
      <c r="AR26" s="39"/>
      <c r="AS26" s="40"/>
      <c r="AT26" s="66"/>
      <c r="AU26" s="24">
        <f t="shared" si="25"/>
      </c>
      <c r="AV26" s="24">
        <f t="shared" si="26"/>
      </c>
      <c r="AW26" s="44"/>
      <c r="AX26" s="24">
        <f t="shared" si="27"/>
      </c>
      <c r="AY26" s="39"/>
      <c r="AZ26" s="40"/>
      <c r="BA26" s="66"/>
      <c r="BB26" s="24">
        <f t="shared" si="28"/>
      </c>
      <c r="BC26" s="24">
        <f t="shared" si="29"/>
      </c>
      <c r="BD26" s="44"/>
      <c r="BE26" s="25">
        <f t="shared" si="30"/>
      </c>
      <c r="BF26" s="39"/>
      <c r="BG26" s="40"/>
      <c r="BH26" s="66"/>
      <c r="BI26" s="24">
        <f t="shared" si="31"/>
      </c>
      <c r="BJ26" s="24">
        <f t="shared" si="32"/>
      </c>
      <c r="BK26" s="44"/>
      <c r="BL26" s="24">
        <f t="shared" si="33"/>
      </c>
      <c r="BM26" s="39"/>
      <c r="BN26" s="40"/>
      <c r="BO26" s="66"/>
      <c r="BP26" s="24">
        <f t="shared" si="34"/>
      </c>
      <c r="BQ26" s="24">
        <f t="shared" si="35"/>
      </c>
      <c r="BR26" s="44"/>
      <c r="BS26" s="24">
        <f t="shared" si="36"/>
      </c>
      <c r="BT26" s="39"/>
      <c r="BU26" s="40"/>
      <c r="BV26" s="66"/>
      <c r="BW26" s="24">
        <f t="shared" si="37"/>
      </c>
      <c r="BX26" s="24">
        <f t="shared" si="38"/>
      </c>
      <c r="BY26" s="44"/>
      <c r="BZ26" s="24">
        <f t="shared" si="39"/>
      </c>
      <c r="CA26" s="39"/>
      <c r="CB26" s="40"/>
      <c r="CC26" s="66"/>
      <c r="CD26" s="24">
        <f t="shared" si="40"/>
      </c>
      <c r="CE26" s="24">
        <f t="shared" si="41"/>
      </c>
      <c r="CF26" s="44"/>
      <c r="CG26" s="24">
        <f t="shared" si="42"/>
      </c>
      <c r="CH26" s="39"/>
      <c r="CI26" s="40"/>
      <c r="CJ26" s="66"/>
      <c r="CK26" s="24">
        <f t="shared" si="43"/>
      </c>
      <c r="CL26" s="24">
        <f t="shared" si="44"/>
      </c>
      <c r="CM26" s="44"/>
      <c r="CN26" s="24">
        <f t="shared" si="45"/>
      </c>
      <c r="CO26" s="39"/>
      <c r="CP26" s="40"/>
      <c r="CQ26" s="66"/>
      <c r="CR26" s="24">
        <f t="shared" si="46"/>
      </c>
      <c r="CS26" s="24">
        <f t="shared" si="47"/>
      </c>
      <c r="CT26" s="44"/>
      <c r="CU26" s="24">
        <f t="shared" si="48"/>
      </c>
      <c r="CV26" s="39"/>
      <c r="CW26" s="40"/>
      <c r="CX26" s="66"/>
      <c r="CY26" s="24">
        <f t="shared" si="49"/>
      </c>
      <c r="CZ26" s="24">
        <f t="shared" si="50"/>
      </c>
      <c r="DA26" s="44"/>
      <c r="DB26" s="24">
        <f t="shared" si="51"/>
      </c>
      <c r="DC26" s="39"/>
      <c r="DD26" s="40"/>
      <c r="DE26" s="66"/>
      <c r="DF26" s="24">
        <f t="shared" si="52"/>
      </c>
      <c r="DG26" s="24">
        <f t="shared" si="53"/>
      </c>
      <c r="DH26" s="44"/>
      <c r="DI26" s="24">
        <f t="shared" si="54"/>
      </c>
    </row>
    <row r="27" spans="1:113" ht="72" customHeight="1">
      <c r="A27" s="6" t="s">
        <v>23</v>
      </c>
      <c r="B27" s="35">
        <f t="shared" si="0"/>
        <v>9410</v>
      </c>
      <c r="C27" s="40">
        <f t="shared" si="1"/>
        <v>5055</v>
      </c>
      <c r="D27" s="32">
        <f t="shared" si="2"/>
        <v>1910.21538</v>
      </c>
      <c r="E27" s="20">
        <f t="shared" si="3"/>
        <v>20.299844633368757</v>
      </c>
      <c r="F27" s="24">
        <f t="shared" si="4"/>
        <v>37.78863264094955</v>
      </c>
      <c r="G27" s="44">
        <f>SUM(N27+U27)</f>
        <v>1156.95572</v>
      </c>
      <c r="H27" s="24">
        <f t="shared" si="5"/>
        <v>60.56676813061781</v>
      </c>
      <c r="I27" s="39">
        <v>4355</v>
      </c>
      <c r="J27" s="38">
        <v>5055</v>
      </c>
      <c r="K27" s="74">
        <v>955.10723</v>
      </c>
      <c r="L27" s="24">
        <f t="shared" si="6"/>
        <v>21.931279678530423</v>
      </c>
      <c r="M27" s="24">
        <f t="shared" si="7"/>
        <v>18.89430722057369</v>
      </c>
      <c r="N27" s="44">
        <v>578.47731</v>
      </c>
      <c r="O27" s="25">
        <f t="shared" si="21"/>
        <v>60.56673971570711</v>
      </c>
      <c r="P27" s="35">
        <f t="shared" si="8"/>
        <v>5055</v>
      </c>
      <c r="Q27" s="38">
        <f t="shared" si="9"/>
        <v>0</v>
      </c>
      <c r="R27" s="32">
        <f t="shared" si="10"/>
        <v>955.1081500000003</v>
      </c>
      <c r="S27" s="2">
        <f t="shared" si="11"/>
        <v>18.89432542037587</v>
      </c>
      <c r="T27" s="24">
        <f t="shared" si="12"/>
      </c>
      <c r="U27" s="44">
        <f t="shared" si="13"/>
        <v>578.4784099999999</v>
      </c>
      <c r="V27" s="25">
        <f t="shared" si="14"/>
        <v>60.566796545501134</v>
      </c>
      <c r="W27" s="39">
        <v>23</v>
      </c>
      <c r="X27" s="40"/>
      <c r="Y27" s="66">
        <v>1.68098</v>
      </c>
      <c r="Z27" s="24">
        <f t="shared" si="15"/>
        <v>7.308608695652173</v>
      </c>
      <c r="AA27" s="24">
        <f t="shared" si="16"/>
      </c>
      <c r="AB27" s="44">
        <v>4.1227</v>
      </c>
      <c r="AC27" s="24">
        <f t="shared" si="17"/>
        <v>245.25574367333346</v>
      </c>
      <c r="AD27" s="39">
        <v>129</v>
      </c>
      <c r="AE27" s="40"/>
      <c r="AF27" s="75">
        <v>17.69108</v>
      </c>
      <c r="AG27" s="24">
        <f t="shared" si="18"/>
        <v>13.714015503875968</v>
      </c>
      <c r="AH27" s="24">
        <f t="shared" si="19"/>
      </c>
      <c r="AI27" s="44">
        <v>38.53192</v>
      </c>
      <c r="AJ27" s="24">
        <f t="shared" si="20"/>
        <v>217.8042267628658</v>
      </c>
      <c r="AK27" s="39">
        <v>284</v>
      </c>
      <c r="AL27" s="40"/>
      <c r="AM27" s="66">
        <v>24.11968</v>
      </c>
      <c r="AN27" s="24">
        <f t="shared" si="22"/>
        <v>8.492845070422534</v>
      </c>
      <c r="AO27" s="24">
        <f t="shared" si="23"/>
      </c>
      <c r="AP27" s="44">
        <v>14.47905</v>
      </c>
      <c r="AQ27" s="24">
        <f t="shared" si="24"/>
        <v>60.030025273967155</v>
      </c>
      <c r="AR27" s="39">
        <v>265</v>
      </c>
      <c r="AS27" s="40"/>
      <c r="AT27" s="66">
        <v>46.70115</v>
      </c>
      <c r="AU27" s="24">
        <f t="shared" si="25"/>
        <v>17.62307547169811</v>
      </c>
      <c r="AV27" s="24">
        <f t="shared" si="26"/>
      </c>
      <c r="AW27" s="44">
        <v>99.14421</v>
      </c>
      <c r="AX27" s="24">
        <f t="shared" si="27"/>
        <v>212.29500772464917</v>
      </c>
      <c r="AY27" s="39">
        <v>3454</v>
      </c>
      <c r="AZ27" s="40"/>
      <c r="BA27" s="66">
        <v>707.71375</v>
      </c>
      <c r="BB27" s="24">
        <f t="shared" si="28"/>
        <v>20.489685871453386</v>
      </c>
      <c r="BC27" s="24">
        <f t="shared" si="29"/>
      </c>
      <c r="BD27" s="44">
        <v>321.3677</v>
      </c>
      <c r="BE27" s="25">
        <f t="shared" si="30"/>
        <v>45.40927740912198</v>
      </c>
      <c r="BF27" s="39">
        <v>408</v>
      </c>
      <c r="BG27" s="40"/>
      <c r="BH27" s="66">
        <v>17.09283</v>
      </c>
      <c r="BI27" s="24">
        <f t="shared" si="31"/>
        <v>4.189419117647058</v>
      </c>
      <c r="BJ27" s="24">
        <f t="shared" si="32"/>
      </c>
      <c r="BK27" s="44">
        <v>14.73345</v>
      </c>
      <c r="BL27" s="24">
        <f t="shared" si="33"/>
        <v>86.19666842763895</v>
      </c>
      <c r="BM27" s="39">
        <v>62</v>
      </c>
      <c r="BN27" s="40"/>
      <c r="BO27" s="66">
        <v>47.16881</v>
      </c>
      <c r="BP27" s="24">
        <f t="shared" si="34"/>
        <v>76.07872580645162</v>
      </c>
      <c r="BQ27" s="24">
        <f t="shared" si="35"/>
      </c>
      <c r="BR27" s="44">
        <v>10.6928</v>
      </c>
      <c r="BS27" s="24">
        <f t="shared" si="36"/>
        <v>22.669217222143192</v>
      </c>
      <c r="BT27" s="39">
        <v>66</v>
      </c>
      <c r="BU27" s="40"/>
      <c r="BV27" s="66">
        <v>27.10397</v>
      </c>
      <c r="BW27" s="24">
        <f t="shared" si="37"/>
        <v>41.06662121212121</v>
      </c>
      <c r="BX27" s="24">
        <f t="shared" si="38"/>
      </c>
      <c r="BY27" s="44">
        <v>17.05905</v>
      </c>
      <c r="BZ27" s="24">
        <f t="shared" si="39"/>
        <v>62.93930372561658</v>
      </c>
      <c r="CA27" s="39">
        <v>1</v>
      </c>
      <c r="CB27" s="40"/>
      <c r="CC27" s="66">
        <v>0.22134</v>
      </c>
      <c r="CD27" s="24">
        <f t="shared" si="40"/>
        <v>22.134</v>
      </c>
      <c r="CE27" s="24">
        <f t="shared" si="41"/>
      </c>
      <c r="CF27" s="44">
        <v>0.22134</v>
      </c>
      <c r="CG27" s="24">
        <f t="shared" si="42"/>
        <v>100</v>
      </c>
      <c r="CH27" s="39">
        <v>214</v>
      </c>
      <c r="CI27" s="40"/>
      <c r="CJ27" s="66">
        <v>9.43681</v>
      </c>
      <c r="CK27" s="24">
        <f t="shared" si="43"/>
        <v>4.40972429906542</v>
      </c>
      <c r="CL27" s="24">
        <f t="shared" si="44"/>
      </c>
      <c r="CM27" s="44">
        <v>17.34421</v>
      </c>
      <c r="CN27" s="24">
        <f t="shared" si="45"/>
        <v>183.79314620088783</v>
      </c>
      <c r="CO27" s="39">
        <v>102</v>
      </c>
      <c r="CP27" s="40"/>
      <c r="CQ27" s="66">
        <v>53.14443</v>
      </c>
      <c r="CR27" s="24">
        <f t="shared" si="46"/>
        <v>52.10238235294118</v>
      </c>
      <c r="CS27" s="24">
        <f t="shared" si="47"/>
      </c>
      <c r="CT27" s="44">
        <v>16.33579</v>
      </c>
      <c r="CU27" s="24">
        <f t="shared" si="48"/>
        <v>30.738480025093878</v>
      </c>
      <c r="CV27" s="39">
        <v>33</v>
      </c>
      <c r="CW27" s="40"/>
      <c r="CX27" s="66">
        <v>0.4992</v>
      </c>
      <c r="CY27" s="24">
        <f t="shared" si="49"/>
        <v>1.5127272727272727</v>
      </c>
      <c r="CZ27" s="24">
        <f t="shared" si="50"/>
      </c>
      <c r="DA27" s="44">
        <v>21.38663</v>
      </c>
      <c r="DB27" s="24">
        <f t="shared" si="51"/>
        <v>4284.180689102564</v>
      </c>
      <c r="DC27" s="39">
        <v>14</v>
      </c>
      <c r="DD27" s="40"/>
      <c r="DE27" s="66">
        <v>2.53412</v>
      </c>
      <c r="DF27" s="24">
        <f t="shared" si="52"/>
        <v>18.100857142857144</v>
      </c>
      <c r="DG27" s="24">
        <f t="shared" si="53"/>
      </c>
      <c r="DH27" s="44">
        <v>3.05956</v>
      </c>
      <c r="DI27" s="24">
        <f t="shared" si="54"/>
        <v>120.73461398828785</v>
      </c>
    </row>
    <row r="28" spans="1:113" ht="63.75" hidden="1">
      <c r="A28" s="6" t="s">
        <v>24</v>
      </c>
      <c r="B28" s="35">
        <f>I28+P28</f>
        <v>0</v>
      </c>
      <c r="C28" s="40">
        <f t="shared" si="1"/>
        <v>0</v>
      </c>
      <c r="D28" s="32">
        <f t="shared" si="2"/>
        <v>0</v>
      </c>
      <c r="E28" s="20">
        <f t="shared" si="3"/>
      </c>
      <c r="F28" s="24">
        <f t="shared" si="4"/>
      </c>
      <c r="G28" s="44"/>
      <c r="H28" s="24">
        <f t="shared" si="5"/>
      </c>
      <c r="I28" s="39"/>
      <c r="J28" s="38"/>
      <c r="K28" s="74"/>
      <c r="L28" s="24">
        <f t="shared" si="6"/>
      </c>
      <c r="M28" s="24">
        <f t="shared" si="7"/>
      </c>
      <c r="N28" s="44"/>
      <c r="O28" s="25">
        <f t="shared" si="21"/>
      </c>
      <c r="P28" s="35">
        <f t="shared" si="8"/>
        <v>0</v>
      </c>
      <c r="Q28" s="38">
        <f t="shared" si="9"/>
        <v>0</v>
      </c>
      <c r="R28" s="32">
        <f t="shared" si="10"/>
        <v>0</v>
      </c>
      <c r="S28" s="2">
        <f t="shared" si="11"/>
      </c>
      <c r="T28" s="24">
        <f t="shared" si="12"/>
      </c>
      <c r="U28" s="44">
        <f t="shared" si="13"/>
        <v>0</v>
      </c>
      <c r="V28" s="25">
        <f t="shared" si="14"/>
      </c>
      <c r="W28" s="39"/>
      <c r="X28" s="40"/>
      <c r="Y28" s="66"/>
      <c r="Z28" s="24">
        <f t="shared" si="15"/>
      </c>
      <c r="AA28" s="24">
        <f t="shared" si="16"/>
      </c>
      <c r="AB28" s="44"/>
      <c r="AC28" s="24">
        <f t="shared" si="17"/>
      </c>
      <c r="AD28" s="39"/>
      <c r="AE28" s="40"/>
      <c r="AF28" s="66"/>
      <c r="AG28" s="24">
        <f t="shared" si="18"/>
      </c>
      <c r="AH28" s="24">
        <f t="shared" si="19"/>
      </c>
      <c r="AI28" s="44"/>
      <c r="AJ28" s="24">
        <f t="shared" si="20"/>
      </c>
      <c r="AK28" s="39"/>
      <c r="AL28" s="40"/>
      <c r="AM28" s="66"/>
      <c r="AN28" s="24">
        <f t="shared" si="22"/>
      </c>
      <c r="AO28" s="24">
        <f t="shared" si="23"/>
      </c>
      <c r="AP28" s="44"/>
      <c r="AQ28" s="24">
        <f t="shared" si="24"/>
      </c>
      <c r="AR28" s="39"/>
      <c r="AS28" s="40"/>
      <c r="AT28" s="66"/>
      <c r="AU28" s="24">
        <f t="shared" si="25"/>
      </c>
      <c r="AV28" s="24">
        <f t="shared" si="26"/>
      </c>
      <c r="AW28" s="44"/>
      <c r="AX28" s="24">
        <f t="shared" si="27"/>
      </c>
      <c r="AY28" s="39"/>
      <c r="AZ28" s="40"/>
      <c r="BA28" s="66"/>
      <c r="BB28" s="24">
        <f t="shared" si="28"/>
      </c>
      <c r="BC28" s="24">
        <f t="shared" si="29"/>
      </c>
      <c r="BD28" s="44"/>
      <c r="BE28" s="25">
        <f t="shared" si="30"/>
      </c>
      <c r="BF28" s="39"/>
      <c r="BG28" s="40"/>
      <c r="BH28" s="66"/>
      <c r="BI28" s="24">
        <f t="shared" si="31"/>
      </c>
      <c r="BJ28" s="24">
        <f t="shared" si="32"/>
      </c>
      <c r="BK28" s="44"/>
      <c r="BL28" s="24">
        <f t="shared" si="33"/>
      </c>
      <c r="BM28" s="39"/>
      <c r="BN28" s="40"/>
      <c r="BO28" s="66"/>
      <c r="BP28" s="24">
        <f t="shared" si="34"/>
      </c>
      <c r="BQ28" s="24">
        <f t="shared" si="35"/>
      </c>
      <c r="BR28" s="44"/>
      <c r="BS28" s="24">
        <f t="shared" si="36"/>
      </c>
      <c r="BT28" s="39"/>
      <c r="BU28" s="40"/>
      <c r="BV28" s="66"/>
      <c r="BW28" s="24">
        <f t="shared" si="37"/>
      </c>
      <c r="BX28" s="24">
        <f t="shared" si="38"/>
      </c>
      <c r="BY28" s="44"/>
      <c r="BZ28" s="24">
        <f t="shared" si="39"/>
      </c>
      <c r="CA28" s="39"/>
      <c r="CB28" s="40"/>
      <c r="CC28" s="66"/>
      <c r="CD28" s="24">
        <f t="shared" si="40"/>
      </c>
      <c r="CE28" s="24">
        <f t="shared" si="41"/>
      </c>
      <c r="CF28" s="44"/>
      <c r="CG28" s="24">
        <f t="shared" si="42"/>
      </c>
      <c r="CH28" s="39"/>
      <c r="CI28" s="40"/>
      <c r="CJ28" s="66"/>
      <c r="CK28" s="24">
        <f t="shared" si="43"/>
      </c>
      <c r="CL28" s="24">
        <f t="shared" si="44"/>
      </c>
      <c r="CM28" s="44"/>
      <c r="CN28" s="24">
        <f t="shared" si="45"/>
      </c>
      <c r="CO28" s="39"/>
      <c r="CP28" s="40"/>
      <c r="CQ28" s="66"/>
      <c r="CR28" s="24">
        <f t="shared" si="46"/>
      </c>
      <c r="CS28" s="24">
        <f t="shared" si="47"/>
      </c>
      <c r="CT28" s="44"/>
      <c r="CU28" s="24">
        <f t="shared" si="48"/>
      </c>
      <c r="CV28" s="39"/>
      <c r="CW28" s="40"/>
      <c r="CX28" s="66"/>
      <c r="CY28" s="24">
        <f t="shared" si="49"/>
      </c>
      <c r="CZ28" s="24">
        <f t="shared" si="50"/>
      </c>
      <c r="DA28" s="44"/>
      <c r="DB28" s="24">
        <f t="shared" si="51"/>
      </c>
      <c r="DC28" s="39"/>
      <c r="DD28" s="40"/>
      <c r="DE28" s="66"/>
      <c r="DF28" s="24">
        <f t="shared" si="52"/>
      </c>
      <c r="DG28" s="24">
        <f t="shared" si="53"/>
      </c>
      <c r="DH28" s="44"/>
      <c r="DI28" s="24">
        <f t="shared" si="54"/>
      </c>
    </row>
    <row r="29" spans="1:113" ht="62.25" customHeight="1">
      <c r="A29" s="6" t="s">
        <v>25</v>
      </c>
      <c r="B29" s="35">
        <f t="shared" si="0"/>
        <v>1739</v>
      </c>
      <c r="C29" s="40">
        <f t="shared" si="1"/>
        <v>1400</v>
      </c>
      <c r="D29" s="32">
        <f t="shared" si="2"/>
        <v>413.73117</v>
      </c>
      <c r="E29" s="20">
        <f t="shared" si="3"/>
        <v>23.79132662449684</v>
      </c>
      <c r="F29" s="24">
        <f t="shared" si="4"/>
        <v>29.552226428571434</v>
      </c>
      <c r="G29" s="44">
        <v>473.8</v>
      </c>
      <c r="H29" s="24">
        <f t="shared" si="5"/>
        <v>114.51880698280479</v>
      </c>
      <c r="I29" s="39">
        <v>1400</v>
      </c>
      <c r="J29" s="38">
        <v>1400</v>
      </c>
      <c r="K29" s="76">
        <v>322.63716</v>
      </c>
      <c r="L29" s="24">
        <f t="shared" si="6"/>
        <v>23.045511428571427</v>
      </c>
      <c r="M29" s="24">
        <f t="shared" si="7"/>
        <v>23.045511428571427</v>
      </c>
      <c r="N29" s="44">
        <v>436.40102</v>
      </c>
      <c r="O29" s="25">
        <f t="shared" si="21"/>
        <v>135.26061908057954</v>
      </c>
      <c r="P29" s="35">
        <f t="shared" si="8"/>
        <v>339</v>
      </c>
      <c r="Q29" s="38">
        <f t="shared" si="9"/>
        <v>0</v>
      </c>
      <c r="R29" s="32">
        <f t="shared" si="10"/>
        <v>91.09401</v>
      </c>
      <c r="S29" s="2">
        <f t="shared" si="11"/>
        <v>26.871389380530974</v>
      </c>
      <c r="T29" s="24">
        <f t="shared" si="12"/>
      </c>
      <c r="U29" s="44">
        <f t="shared" si="13"/>
        <v>29.07792</v>
      </c>
      <c r="V29" s="25">
        <f t="shared" si="14"/>
        <v>31.920781618901177</v>
      </c>
      <c r="W29" s="39"/>
      <c r="X29" s="40"/>
      <c r="Y29" s="66"/>
      <c r="Z29" s="24">
        <f t="shared" si="15"/>
      </c>
      <c r="AA29" s="24">
        <f t="shared" si="16"/>
      </c>
      <c r="AB29" s="44"/>
      <c r="AC29" s="24">
        <f t="shared" si="17"/>
      </c>
      <c r="AD29" s="39">
        <v>5</v>
      </c>
      <c r="AE29" s="40"/>
      <c r="AF29" s="66"/>
      <c r="AG29" s="24">
        <f t="shared" si="18"/>
        <v>0</v>
      </c>
      <c r="AH29" s="24">
        <f t="shared" si="19"/>
      </c>
      <c r="AI29" s="44"/>
      <c r="AJ29" s="24">
        <f t="shared" si="20"/>
      </c>
      <c r="AK29" s="39">
        <v>20</v>
      </c>
      <c r="AL29" s="40"/>
      <c r="AM29" s="66"/>
      <c r="AN29" s="24">
        <f t="shared" si="22"/>
        <v>0</v>
      </c>
      <c r="AO29" s="24">
        <f t="shared" si="23"/>
      </c>
      <c r="AP29" s="44"/>
      <c r="AQ29" s="24">
        <f t="shared" si="24"/>
      </c>
      <c r="AR29" s="39">
        <v>20</v>
      </c>
      <c r="AS29" s="40"/>
      <c r="AT29" s="66">
        <v>27.05999</v>
      </c>
      <c r="AU29" s="24">
        <f t="shared" si="25"/>
        <v>135.29995</v>
      </c>
      <c r="AV29" s="24">
        <f t="shared" si="26"/>
      </c>
      <c r="AW29" s="44">
        <v>8.66598</v>
      </c>
      <c r="AX29" s="24">
        <f t="shared" si="27"/>
        <v>32.0250672672089</v>
      </c>
      <c r="AY29" s="39">
        <v>250</v>
      </c>
      <c r="AZ29" s="40"/>
      <c r="BA29" s="66">
        <v>43.03705</v>
      </c>
      <c r="BB29" s="24">
        <f t="shared" si="28"/>
        <v>17.21482</v>
      </c>
      <c r="BC29" s="24">
        <f t="shared" si="29"/>
      </c>
      <c r="BD29" s="44">
        <v>11.19486</v>
      </c>
      <c r="BE29" s="25">
        <f t="shared" si="30"/>
        <v>26.012145349181694</v>
      </c>
      <c r="BF29" s="39"/>
      <c r="BG29" s="40"/>
      <c r="BH29" s="66"/>
      <c r="BI29" s="24">
        <f t="shared" si="31"/>
      </c>
      <c r="BJ29" s="24">
        <f t="shared" si="32"/>
      </c>
      <c r="BK29" s="44"/>
      <c r="BL29" s="24">
        <f t="shared" si="33"/>
      </c>
      <c r="BM29" s="39">
        <v>10</v>
      </c>
      <c r="BN29" s="40"/>
      <c r="BO29" s="66"/>
      <c r="BP29" s="24">
        <f t="shared" si="34"/>
        <v>0</v>
      </c>
      <c r="BQ29" s="24">
        <f t="shared" si="35"/>
      </c>
      <c r="BR29" s="44">
        <v>2.73996</v>
      </c>
      <c r="BS29" s="24">
        <f t="shared" si="36"/>
      </c>
      <c r="BT29" s="39">
        <v>14</v>
      </c>
      <c r="BU29" s="40"/>
      <c r="BV29" s="66">
        <v>1.42999</v>
      </c>
      <c r="BW29" s="24">
        <f t="shared" si="37"/>
        <v>10.214214285714286</v>
      </c>
      <c r="BX29" s="24">
        <f t="shared" si="38"/>
      </c>
      <c r="BY29" s="44">
        <v>1.43001</v>
      </c>
      <c r="BZ29" s="24">
        <f t="shared" si="39"/>
        <v>100.0013986111791</v>
      </c>
      <c r="CA29" s="39"/>
      <c r="CB29" s="40"/>
      <c r="CC29" s="66"/>
      <c r="CD29" s="24">
        <f t="shared" si="40"/>
      </c>
      <c r="CE29" s="24">
        <f t="shared" si="41"/>
      </c>
      <c r="CF29" s="44"/>
      <c r="CG29" s="24">
        <f t="shared" si="42"/>
      </c>
      <c r="CH29" s="39">
        <v>20</v>
      </c>
      <c r="CI29" s="40"/>
      <c r="CJ29" s="66">
        <v>19.56698</v>
      </c>
      <c r="CK29" s="24">
        <f t="shared" si="43"/>
        <v>97.8349</v>
      </c>
      <c r="CL29" s="24">
        <f t="shared" si="44"/>
      </c>
      <c r="CM29" s="44">
        <v>5.04711</v>
      </c>
      <c r="CN29" s="24">
        <f t="shared" si="45"/>
        <v>25.79401624573644</v>
      </c>
      <c r="CO29" s="39"/>
      <c r="CP29" s="40"/>
      <c r="CQ29" s="66"/>
      <c r="CR29" s="24">
        <f t="shared" si="46"/>
      </c>
      <c r="CS29" s="24">
        <f t="shared" si="47"/>
      </c>
      <c r="CT29" s="44"/>
      <c r="CU29" s="24">
        <f t="shared" si="48"/>
      </c>
      <c r="CV29" s="39"/>
      <c r="CW29" s="40"/>
      <c r="CX29" s="66"/>
      <c r="CY29" s="24">
        <f t="shared" si="49"/>
      </c>
      <c r="CZ29" s="24">
        <f t="shared" si="50"/>
      </c>
      <c r="DA29" s="44"/>
      <c r="DB29" s="24">
        <f t="shared" si="51"/>
      </c>
      <c r="DC29" s="39"/>
      <c r="DD29" s="40"/>
      <c r="DE29" s="66"/>
      <c r="DF29" s="24">
        <f t="shared" si="52"/>
      </c>
      <c r="DG29" s="24">
        <f t="shared" si="53"/>
      </c>
      <c r="DH29" s="44"/>
      <c r="DI29" s="24">
        <f t="shared" si="54"/>
      </c>
    </row>
    <row r="30" spans="1:113" ht="29.25" customHeight="1">
      <c r="A30" s="27" t="s">
        <v>55</v>
      </c>
      <c r="B30" s="35">
        <f t="shared" si="0"/>
        <v>20</v>
      </c>
      <c r="C30" s="40">
        <f t="shared" si="1"/>
        <v>20</v>
      </c>
      <c r="D30" s="32">
        <f t="shared" si="2"/>
        <v>0</v>
      </c>
      <c r="E30" s="20">
        <f t="shared" si="3"/>
        <v>0</v>
      </c>
      <c r="F30" s="24">
        <f t="shared" si="4"/>
        <v>0</v>
      </c>
      <c r="G30" s="44">
        <v>66.6</v>
      </c>
      <c r="H30" s="24">
        <f t="shared" si="5"/>
      </c>
      <c r="I30" s="39">
        <v>20</v>
      </c>
      <c r="J30" s="38">
        <v>20</v>
      </c>
      <c r="K30" s="74"/>
      <c r="L30" s="24">
        <f t="shared" si="6"/>
        <v>0</v>
      </c>
      <c r="M30" s="24">
        <f t="shared" si="7"/>
        <v>0</v>
      </c>
      <c r="N30" s="44"/>
      <c r="O30" s="25">
        <f t="shared" si="21"/>
      </c>
      <c r="P30" s="35">
        <f t="shared" si="8"/>
        <v>0</v>
      </c>
      <c r="Q30" s="38">
        <f t="shared" si="9"/>
        <v>0</v>
      </c>
      <c r="R30" s="32">
        <f t="shared" si="10"/>
        <v>0</v>
      </c>
      <c r="S30" s="2">
        <f t="shared" si="11"/>
      </c>
      <c r="T30" s="24">
        <f t="shared" si="12"/>
      </c>
      <c r="U30" s="44">
        <f t="shared" si="13"/>
        <v>0</v>
      </c>
      <c r="V30" s="25">
        <f t="shared" si="14"/>
      </c>
      <c r="W30" s="39"/>
      <c r="X30" s="40"/>
      <c r="Y30" s="66"/>
      <c r="Z30" s="24">
        <f t="shared" si="15"/>
      </c>
      <c r="AA30" s="24">
        <f t="shared" si="16"/>
      </c>
      <c r="AB30" s="44"/>
      <c r="AC30" s="24">
        <f t="shared" si="17"/>
      </c>
      <c r="AD30" s="39"/>
      <c r="AE30" s="40"/>
      <c r="AF30" s="66"/>
      <c r="AG30" s="24">
        <f t="shared" si="18"/>
      </c>
      <c r="AH30" s="24">
        <f t="shared" si="19"/>
      </c>
      <c r="AI30" s="44"/>
      <c r="AJ30" s="24">
        <f t="shared" si="20"/>
      </c>
      <c r="AK30" s="39"/>
      <c r="AL30" s="40"/>
      <c r="AM30" s="66"/>
      <c r="AN30" s="24">
        <f t="shared" si="22"/>
      </c>
      <c r="AO30" s="24">
        <f t="shared" si="23"/>
      </c>
      <c r="AP30" s="44"/>
      <c r="AQ30" s="24">
        <f t="shared" si="24"/>
      </c>
      <c r="AR30" s="39"/>
      <c r="AS30" s="40"/>
      <c r="AT30" s="66"/>
      <c r="AU30" s="24">
        <f t="shared" si="25"/>
      </c>
      <c r="AV30" s="24">
        <f t="shared" si="26"/>
      </c>
      <c r="AW30" s="44"/>
      <c r="AX30" s="24">
        <f t="shared" si="27"/>
      </c>
      <c r="AY30" s="39"/>
      <c r="AZ30" s="40"/>
      <c r="BA30" s="66"/>
      <c r="BB30" s="24">
        <f t="shared" si="28"/>
      </c>
      <c r="BC30" s="24">
        <f t="shared" si="29"/>
      </c>
      <c r="BD30" s="44"/>
      <c r="BE30" s="25">
        <f t="shared" si="30"/>
      </c>
      <c r="BF30" s="39"/>
      <c r="BG30" s="40"/>
      <c r="BH30" s="66"/>
      <c r="BI30" s="24">
        <f t="shared" si="31"/>
      </c>
      <c r="BJ30" s="24">
        <f t="shared" si="32"/>
      </c>
      <c r="BK30" s="44"/>
      <c r="BL30" s="24">
        <f t="shared" si="33"/>
      </c>
      <c r="BM30" s="39"/>
      <c r="BN30" s="40"/>
      <c r="BO30" s="66"/>
      <c r="BP30" s="24">
        <f t="shared" si="34"/>
      </c>
      <c r="BQ30" s="24">
        <f t="shared" si="35"/>
      </c>
      <c r="BR30" s="44"/>
      <c r="BS30" s="24">
        <f t="shared" si="36"/>
      </c>
      <c r="BT30" s="39"/>
      <c r="BU30" s="40"/>
      <c r="BV30" s="66"/>
      <c r="BW30" s="24">
        <f t="shared" si="37"/>
      </c>
      <c r="BX30" s="24">
        <f t="shared" si="38"/>
      </c>
      <c r="BY30" s="44"/>
      <c r="BZ30" s="24">
        <f t="shared" si="39"/>
      </c>
      <c r="CA30" s="39"/>
      <c r="CB30" s="40"/>
      <c r="CC30" s="66"/>
      <c r="CD30" s="24">
        <f t="shared" si="40"/>
      </c>
      <c r="CE30" s="24">
        <f t="shared" si="41"/>
      </c>
      <c r="CF30" s="44"/>
      <c r="CG30" s="24">
        <f t="shared" si="42"/>
      </c>
      <c r="CH30" s="39"/>
      <c r="CI30" s="40"/>
      <c r="CJ30" s="66"/>
      <c r="CK30" s="24">
        <f t="shared" si="43"/>
      </c>
      <c r="CL30" s="24">
        <f t="shared" si="44"/>
      </c>
      <c r="CM30" s="44"/>
      <c r="CN30" s="24">
        <f t="shared" si="45"/>
      </c>
      <c r="CO30" s="39"/>
      <c r="CP30" s="40"/>
      <c r="CQ30" s="66"/>
      <c r="CR30" s="24">
        <f t="shared" si="46"/>
      </c>
      <c r="CS30" s="24">
        <f t="shared" si="47"/>
      </c>
      <c r="CT30" s="44"/>
      <c r="CU30" s="24">
        <f t="shared" si="48"/>
      </c>
      <c r="CV30" s="39"/>
      <c r="CW30" s="40"/>
      <c r="CX30" s="66"/>
      <c r="CY30" s="24">
        <f t="shared" si="49"/>
      </c>
      <c r="CZ30" s="24">
        <f t="shared" si="50"/>
      </c>
      <c r="DA30" s="44"/>
      <c r="DB30" s="24">
        <f t="shared" si="51"/>
      </c>
      <c r="DC30" s="39"/>
      <c r="DD30" s="40"/>
      <c r="DE30" s="66"/>
      <c r="DF30" s="24">
        <f t="shared" si="52"/>
      </c>
      <c r="DG30" s="24">
        <f t="shared" si="53"/>
      </c>
      <c r="DH30" s="44"/>
      <c r="DI30" s="24">
        <f t="shared" si="54"/>
      </c>
    </row>
    <row r="31" spans="1:113" ht="25.5" hidden="1">
      <c r="A31" s="6" t="s">
        <v>26</v>
      </c>
      <c r="B31" s="35">
        <f t="shared" si="0"/>
        <v>0</v>
      </c>
      <c r="C31" s="40">
        <f t="shared" si="1"/>
        <v>0</v>
      </c>
      <c r="D31" s="32">
        <f t="shared" si="2"/>
        <v>0</v>
      </c>
      <c r="E31" s="20">
        <f t="shared" si="3"/>
      </c>
      <c r="F31" s="24">
        <f t="shared" si="4"/>
      </c>
      <c r="G31" s="44"/>
      <c r="H31" s="24">
        <f t="shared" si="5"/>
      </c>
      <c r="I31" s="39"/>
      <c r="J31" s="38"/>
      <c r="K31" s="74"/>
      <c r="L31" s="24">
        <f t="shared" si="6"/>
      </c>
      <c r="M31" s="24">
        <f t="shared" si="7"/>
      </c>
      <c r="N31" s="44"/>
      <c r="O31" s="25">
        <f t="shared" si="21"/>
      </c>
      <c r="P31" s="35">
        <f t="shared" si="8"/>
        <v>0</v>
      </c>
      <c r="Q31" s="38">
        <f t="shared" si="9"/>
        <v>0</v>
      </c>
      <c r="R31" s="32">
        <f t="shared" si="10"/>
        <v>0</v>
      </c>
      <c r="S31" s="2">
        <f t="shared" si="11"/>
      </c>
      <c r="T31" s="24">
        <f t="shared" si="12"/>
      </c>
      <c r="U31" s="44">
        <f t="shared" si="13"/>
        <v>0</v>
      </c>
      <c r="V31" s="25">
        <f t="shared" si="14"/>
      </c>
      <c r="W31" s="39"/>
      <c r="X31" s="40"/>
      <c r="Y31" s="66"/>
      <c r="Z31" s="24">
        <f t="shared" si="15"/>
      </c>
      <c r="AA31" s="24">
        <f t="shared" si="16"/>
      </c>
      <c r="AB31" s="44"/>
      <c r="AC31" s="24">
        <f t="shared" si="17"/>
      </c>
      <c r="AD31" s="39"/>
      <c r="AE31" s="40"/>
      <c r="AF31" s="66"/>
      <c r="AG31" s="24">
        <f t="shared" si="18"/>
      </c>
      <c r="AH31" s="24">
        <f t="shared" si="19"/>
      </c>
      <c r="AI31" s="44"/>
      <c r="AJ31" s="24">
        <f t="shared" si="20"/>
      </c>
      <c r="AK31" s="39"/>
      <c r="AL31" s="40"/>
      <c r="AM31" s="66"/>
      <c r="AN31" s="24">
        <f t="shared" si="22"/>
      </c>
      <c r="AO31" s="24">
        <f t="shared" si="23"/>
      </c>
      <c r="AP31" s="44"/>
      <c r="AQ31" s="24">
        <f t="shared" si="24"/>
      </c>
      <c r="AR31" s="39"/>
      <c r="AS31" s="40"/>
      <c r="AT31" s="66"/>
      <c r="AU31" s="24">
        <f t="shared" si="25"/>
      </c>
      <c r="AV31" s="24">
        <f t="shared" si="26"/>
      </c>
      <c r="AW31" s="44"/>
      <c r="AX31" s="24">
        <f t="shared" si="27"/>
      </c>
      <c r="AY31" s="39"/>
      <c r="AZ31" s="40"/>
      <c r="BA31" s="66"/>
      <c r="BB31" s="24">
        <f t="shared" si="28"/>
      </c>
      <c r="BC31" s="24">
        <f t="shared" si="29"/>
      </c>
      <c r="BD31" s="44"/>
      <c r="BE31" s="25">
        <f t="shared" si="30"/>
      </c>
      <c r="BF31" s="39"/>
      <c r="BG31" s="40"/>
      <c r="BH31" s="66"/>
      <c r="BI31" s="24">
        <f t="shared" si="31"/>
      </c>
      <c r="BJ31" s="24">
        <f t="shared" si="32"/>
      </c>
      <c r="BK31" s="44"/>
      <c r="BL31" s="24">
        <f t="shared" si="33"/>
      </c>
      <c r="BM31" s="39"/>
      <c r="BN31" s="40"/>
      <c r="BO31" s="66"/>
      <c r="BP31" s="24">
        <f t="shared" si="34"/>
      </c>
      <c r="BQ31" s="24">
        <f t="shared" si="35"/>
      </c>
      <c r="BR31" s="44"/>
      <c r="BS31" s="24">
        <f t="shared" si="36"/>
      </c>
      <c r="BT31" s="39"/>
      <c r="BU31" s="40"/>
      <c r="BV31" s="66"/>
      <c r="BW31" s="24">
        <f t="shared" si="37"/>
      </c>
      <c r="BX31" s="24">
        <f t="shared" si="38"/>
      </c>
      <c r="BY31" s="44"/>
      <c r="BZ31" s="24">
        <f t="shared" si="39"/>
      </c>
      <c r="CA31" s="39"/>
      <c r="CB31" s="40"/>
      <c r="CC31" s="66"/>
      <c r="CD31" s="24">
        <f t="shared" si="40"/>
      </c>
      <c r="CE31" s="24">
        <f t="shared" si="41"/>
      </c>
      <c r="CF31" s="44"/>
      <c r="CG31" s="24">
        <f t="shared" si="42"/>
      </c>
      <c r="CH31" s="39"/>
      <c r="CI31" s="40"/>
      <c r="CJ31" s="66"/>
      <c r="CK31" s="24">
        <f t="shared" si="43"/>
      </c>
      <c r="CL31" s="24">
        <f t="shared" si="44"/>
      </c>
      <c r="CM31" s="44"/>
      <c r="CN31" s="24">
        <f t="shared" si="45"/>
      </c>
      <c r="CO31" s="39"/>
      <c r="CP31" s="40"/>
      <c r="CQ31" s="66"/>
      <c r="CR31" s="24">
        <f t="shared" si="46"/>
      </c>
      <c r="CS31" s="24">
        <f t="shared" si="47"/>
      </c>
      <c r="CT31" s="44"/>
      <c r="CU31" s="24">
        <f t="shared" si="48"/>
      </c>
      <c r="CV31" s="39"/>
      <c r="CW31" s="40"/>
      <c r="CX31" s="66"/>
      <c r="CY31" s="24">
        <f t="shared" si="49"/>
      </c>
      <c r="CZ31" s="24">
        <f t="shared" si="50"/>
      </c>
      <c r="DA31" s="44"/>
      <c r="DB31" s="24">
        <f t="shared" si="51"/>
      </c>
      <c r="DC31" s="39"/>
      <c r="DD31" s="40"/>
      <c r="DE31" s="66"/>
      <c r="DF31" s="24">
        <f t="shared" si="52"/>
      </c>
      <c r="DG31" s="24">
        <f t="shared" si="53"/>
      </c>
      <c r="DH31" s="44"/>
      <c r="DI31" s="24">
        <f t="shared" si="54"/>
      </c>
    </row>
    <row r="32" spans="1:113" ht="38.25" hidden="1">
      <c r="A32" s="6" t="s">
        <v>27</v>
      </c>
      <c r="B32" s="35">
        <f t="shared" si="0"/>
        <v>0</v>
      </c>
      <c r="C32" s="40">
        <f t="shared" si="1"/>
        <v>0</v>
      </c>
      <c r="D32" s="32">
        <f t="shared" si="2"/>
        <v>0</v>
      </c>
      <c r="E32" s="20">
        <f t="shared" si="3"/>
      </c>
      <c r="F32" s="24">
        <f t="shared" si="4"/>
      </c>
      <c r="G32" s="44"/>
      <c r="H32" s="24"/>
      <c r="I32" s="39"/>
      <c r="J32" s="38"/>
      <c r="K32" s="74"/>
      <c r="L32" s="24"/>
      <c r="M32" s="24"/>
      <c r="N32" s="44"/>
      <c r="O32" s="25"/>
      <c r="P32" s="35">
        <f t="shared" si="8"/>
        <v>0</v>
      </c>
      <c r="Q32" s="38">
        <f t="shared" si="9"/>
        <v>0</v>
      </c>
      <c r="R32" s="32">
        <f t="shared" si="10"/>
        <v>0</v>
      </c>
      <c r="S32" s="2">
        <f t="shared" si="11"/>
      </c>
      <c r="T32" s="24"/>
      <c r="U32" s="44">
        <f t="shared" si="13"/>
        <v>0</v>
      </c>
      <c r="V32" s="25"/>
      <c r="W32" s="39"/>
      <c r="X32" s="40"/>
      <c r="Y32" s="66"/>
      <c r="Z32" s="24"/>
      <c r="AA32" s="24"/>
      <c r="AB32" s="44"/>
      <c r="AC32" s="24"/>
      <c r="AD32" s="39"/>
      <c r="AE32" s="40"/>
      <c r="AF32" s="66"/>
      <c r="AG32" s="24"/>
      <c r="AH32" s="24"/>
      <c r="AI32" s="44"/>
      <c r="AJ32" s="24"/>
      <c r="AK32" s="39"/>
      <c r="AL32" s="40"/>
      <c r="AM32" s="66"/>
      <c r="AN32" s="24"/>
      <c r="AO32" s="24"/>
      <c r="AP32" s="44"/>
      <c r="AQ32" s="24"/>
      <c r="AR32" s="39"/>
      <c r="AS32" s="40"/>
      <c r="AT32" s="66"/>
      <c r="AU32" s="24"/>
      <c r="AV32" s="24"/>
      <c r="AW32" s="44"/>
      <c r="AX32" s="24"/>
      <c r="AY32" s="39"/>
      <c r="AZ32" s="40"/>
      <c r="BA32" s="66"/>
      <c r="BB32" s="24"/>
      <c r="BC32" s="24"/>
      <c r="BD32" s="44"/>
      <c r="BE32" s="25"/>
      <c r="BF32" s="39"/>
      <c r="BG32" s="40"/>
      <c r="BH32" s="66"/>
      <c r="BI32" s="24"/>
      <c r="BJ32" s="24"/>
      <c r="BK32" s="44"/>
      <c r="BL32" s="24"/>
      <c r="BM32" s="39"/>
      <c r="BN32" s="40"/>
      <c r="BO32" s="66"/>
      <c r="BP32" s="24"/>
      <c r="BQ32" s="24"/>
      <c r="BR32" s="44"/>
      <c r="BS32" s="24"/>
      <c r="BT32" s="39"/>
      <c r="BU32" s="40"/>
      <c r="BV32" s="66"/>
      <c r="BW32" s="24"/>
      <c r="BX32" s="24"/>
      <c r="BY32" s="44"/>
      <c r="BZ32" s="24"/>
      <c r="CA32" s="39"/>
      <c r="CB32" s="40"/>
      <c r="CC32" s="66"/>
      <c r="CD32" s="24"/>
      <c r="CE32" s="24"/>
      <c r="CF32" s="44"/>
      <c r="CG32" s="24"/>
      <c r="CH32" s="39"/>
      <c r="CI32" s="40"/>
      <c r="CJ32" s="66"/>
      <c r="CK32" s="24"/>
      <c r="CL32" s="24"/>
      <c r="CM32" s="44"/>
      <c r="CN32" s="24"/>
      <c r="CO32" s="39"/>
      <c r="CP32" s="40"/>
      <c r="CQ32" s="66"/>
      <c r="CR32" s="24"/>
      <c r="CS32" s="24"/>
      <c r="CT32" s="44"/>
      <c r="CU32" s="24"/>
      <c r="CV32" s="39"/>
      <c r="CW32" s="40"/>
      <c r="CX32" s="66"/>
      <c r="CY32" s="24"/>
      <c r="CZ32" s="24"/>
      <c r="DA32" s="44"/>
      <c r="DB32" s="24"/>
      <c r="DC32" s="39"/>
      <c r="DD32" s="40"/>
      <c r="DE32" s="66"/>
      <c r="DF32" s="24"/>
      <c r="DG32" s="24"/>
      <c r="DH32" s="44"/>
      <c r="DI32" s="24"/>
    </row>
    <row r="33" spans="1:113" ht="39" customHeight="1">
      <c r="A33" s="27" t="s">
        <v>28</v>
      </c>
      <c r="B33" s="35">
        <f t="shared" si="0"/>
        <v>40</v>
      </c>
      <c r="C33" s="40">
        <f t="shared" si="1"/>
        <v>40</v>
      </c>
      <c r="D33" s="32">
        <f t="shared" si="2"/>
        <v>138.70497</v>
      </c>
      <c r="E33" s="20" t="str">
        <f t="shared" si="3"/>
        <v>св200</v>
      </c>
      <c r="F33" s="24" t="str">
        <f t="shared" si="4"/>
        <v>св200</v>
      </c>
      <c r="G33" s="44"/>
      <c r="H33" s="24">
        <f t="shared" si="5"/>
        <v>0</v>
      </c>
      <c r="I33" s="39">
        <v>40</v>
      </c>
      <c r="J33" s="38">
        <v>40</v>
      </c>
      <c r="K33" s="74"/>
      <c r="L33" s="24">
        <f t="shared" si="6"/>
        <v>0</v>
      </c>
      <c r="M33" s="24">
        <f t="shared" si="7"/>
        <v>0</v>
      </c>
      <c r="N33" s="44"/>
      <c r="O33" s="25">
        <f t="shared" si="21"/>
      </c>
      <c r="P33" s="35">
        <f t="shared" si="8"/>
        <v>0</v>
      </c>
      <c r="Q33" s="38">
        <f t="shared" si="9"/>
        <v>0</v>
      </c>
      <c r="R33" s="32">
        <f t="shared" si="10"/>
        <v>138.70497</v>
      </c>
      <c r="S33" s="2">
        <f t="shared" si="11"/>
      </c>
      <c r="T33" s="24">
        <f t="shared" si="12"/>
      </c>
      <c r="U33" s="44">
        <f t="shared" si="13"/>
        <v>82.78671</v>
      </c>
      <c r="V33" s="25">
        <f t="shared" si="14"/>
        <v>59.685467651231235</v>
      </c>
      <c r="W33" s="39"/>
      <c r="X33" s="40"/>
      <c r="Y33" s="66"/>
      <c r="Z33" s="24">
        <f t="shared" si="15"/>
      </c>
      <c r="AA33" s="24">
        <f t="shared" si="16"/>
      </c>
      <c r="AB33" s="44"/>
      <c r="AC33" s="24">
        <f t="shared" si="17"/>
      </c>
      <c r="AD33" s="39"/>
      <c r="AE33" s="40"/>
      <c r="AF33" s="66"/>
      <c r="AG33" s="24">
        <f t="shared" si="18"/>
      </c>
      <c r="AH33" s="24">
        <f t="shared" si="19"/>
      </c>
      <c r="AI33" s="44"/>
      <c r="AJ33" s="24">
        <f t="shared" si="20"/>
      </c>
      <c r="AK33" s="39"/>
      <c r="AL33" s="40"/>
      <c r="AM33" s="66"/>
      <c r="AN33" s="24">
        <f aca="true" t="shared" si="56" ref="AN33:AN41">IF(AK33&lt;=0,"",IF(AM33/AK33*100&gt;200,"св200",AM33/AK33*100))</f>
      </c>
      <c r="AO33" s="24">
        <f aca="true" t="shared" si="57" ref="AO33:AO41">IF(AL33&lt;=0,"",IF(AM33/AL33*100&gt;200,"св200",AM33/AL33*100))</f>
      </c>
      <c r="AP33" s="44"/>
      <c r="AQ33" s="24">
        <f aca="true" t="shared" si="58" ref="AQ33:AQ41">IF(AM33&lt;=0,"",IF(AP33/AM33&gt;200,"св200",AP33/AM33*100))</f>
      </c>
      <c r="AR33" s="39"/>
      <c r="AS33" s="40"/>
      <c r="AT33" s="66"/>
      <c r="AU33" s="24">
        <f aca="true" t="shared" si="59" ref="AU33:AU41">IF(AR33&lt;=0,"",IF(AT33/AR33*100&gt;200,"св200",AT33/AR33*100))</f>
      </c>
      <c r="AV33" s="24">
        <f aca="true" t="shared" si="60" ref="AV33:AV41">IF(AS33&lt;=0,"",IF(AT33/AS33*100&gt;200,"св200",AT33/AS33*100))</f>
      </c>
      <c r="AW33" s="44"/>
      <c r="AX33" s="24">
        <f aca="true" t="shared" si="61" ref="AX33:AX41">IF(AT33&lt;=0,"",IF(AW33/AT33&gt;200,"св200",AW33/AT33*100))</f>
      </c>
      <c r="AY33" s="39"/>
      <c r="AZ33" s="40"/>
      <c r="BA33" s="66">
        <v>138.70497</v>
      </c>
      <c r="BB33" s="24">
        <f aca="true" t="shared" si="62" ref="BB33:BB41">IF(AY33&lt;=0,"",IF(BA33/AY33*100&gt;200,"св200",BA33/AY33*100))</f>
      </c>
      <c r="BC33" s="24">
        <f aca="true" t="shared" si="63" ref="BC33:BC41">IF(AZ33&lt;=0,"",IF(BA33/AZ33*100&gt;200,"св200",BA33/AZ33*100))</f>
      </c>
      <c r="BD33" s="44">
        <v>82.78671</v>
      </c>
      <c r="BE33" s="25">
        <f aca="true" t="shared" si="64" ref="BE33:BE41">IF(BA33&lt;=0,"",IF(BD33/BA33&gt;200,"св200",BD33/BA33*100))</f>
        <v>59.685467651231235</v>
      </c>
      <c r="BF33" s="39"/>
      <c r="BG33" s="40"/>
      <c r="BH33" s="66"/>
      <c r="BI33" s="24">
        <f aca="true" t="shared" si="65" ref="BI33:BI41">IF(BF33&lt;=0,"",IF(BH33/BF33*100&gt;200,"св200",BH33/BF33*100))</f>
      </c>
      <c r="BJ33" s="24">
        <f aca="true" t="shared" si="66" ref="BJ33:BJ41">IF(BG33&lt;=0,"",IF(BH33/BG33*100&gt;200,"св200",BH33/BG33*100))</f>
      </c>
      <c r="BK33" s="44"/>
      <c r="BL33" s="24">
        <f aca="true" t="shared" si="67" ref="BL33:BL41">IF(BH33&lt;=0,"",IF(BK33/BH33&gt;200,"св200",BK33/BH33*100))</f>
      </c>
      <c r="BM33" s="39"/>
      <c r="BN33" s="40"/>
      <c r="BO33" s="66"/>
      <c r="BP33" s="24">
        <f aca="true" t="shared" si="68" ref="BP33:BP41">IF(BM33&lt;=0,"",IF(BO33/BM33*100&gt;200,"св200",BO33/BM33*100))</f>
      </c>
      <c r="BQ33" s="24">
        <f aca="true" t="shared" si="69" ref="BQ33:BQ41">IF(BN33&lt;=0,"",IF(BO33/BN33*100&gt;200,"св200",BO33/BN33*100))</f>
      </c>
      <c r="BR33" s="44"/>
      <c r="BS33" s="24">
        <f aca="true" t="shared" si="70" ref="BS33:BS41">IF(BO33&lt;=0,"",IF(BR33/BO33&gt;200,"св200",BR33/BO33*100))</f>
      </c>
      <c r="BT33" s="39"/>
      <c r="BU33" s="40"/>
      <c r="BV33" s="66"/>
      <c r="BW33" s="24">
        <f aca="true" t="shared" si="71" ref="BW33:BW41">IF(BT33&lt;=0,"",IF(BV33/BT33*100&gt;200,"св200",BV33/BT33*100))</f>
      </c>
      <c r="BX33" s="24">
        <f aca="true" t="shared" si="72" ref="BX33:BX41">IF(BU33&lt;=0,"",IF(BV33/BU33*100&gt;200,"св200",BV33/BU33*100))</f>
      </c>
      <c r="BY33" s="44"/>
      <c r="BZ33" s="24">
        <f aca="true" t="shared" si="73" ref="BZ33:BZ41">IF(BV33&lt;=0,"",IF(BY33/BV33&gt;200,"св200",BY33/BV33*100))</f>
      </c>
      <c r="CA33" s="39"/>
      <c r="CB33" s="40"/>
      <c r="CC33" s="66"/>
      <c r="CD33" s="24">
        <f aca="true" t="shared" si="74" ref="CD33:CD41">IF(CA33&lt;=0,"",IF(CC33/CA33*100&gt;200,"св200",CC33/CA33*100))</f>
      </c>
      <c r="CE33" s="24">
        <f aca="true" t="shared" si="75" ref="CE33:CE41">IF(CB33&lt;=0,"",IF(CC33/CB33*100&gt;200,"св200",CC33/CB33*100))</f>
      </c>
      <c r="CF33" s="44"/>
      <c r="CG33" s="24">
        <f aca="true" t="shared" si="76" ref="CG33:CG41">IF(CC33&lt;=0,"",IF(CF33/CC33&gt;200,"св200",CF33/CC33*100))</f>
      </c>
      <c r="CH33" s="39"/>
      <c r="CI33" s="40"/>
      <c r="CJ33" s="66"/>
      <c r="CK33" s="24">
        <f aca="true" t="shared" si="77" ref="CK33:CK41">IF(CH33&lt;=0,"",IF(CJ33/CH33*100&gt;200,"св200",CJ33/CH33*100))</f>
      </c>
      <c r="CL33" s="24">
        <f aca="true" t="shared" si="78" ref="CL33:CL41">IF(CI33&lt;=0,"",IF(CJ33/CI33*100&gt;200,"св200",CJ33/CI33*100))</f>
      </c>
      <c r="CM33" s="44"/>
      <c r="CN33" s="24">
        <f aca="true" t="shared" si="79" ref="CN33:CN41">IF(CJ33&lt;=0,"",IF(CM33/CJ33&gt;200,"св200",CM33/CJ33*100))</f>
      </c>
      <c r="CO33" s="39"/>
      <c r="CP33" s="40"/>
      <c r="CQ33" s="66"/>
      <c r="CR33" s="24">
        <f aca="true" t="shared" si="80" ref="CR33:CR41">IF(CO33&lt;=0,"",IF(CQ33/CO33*100&gt;200,"св200",CQ33/CO33*100))</f>
      </c>
      <c r="CS33" s="24">
        <f aca="true" t="shared" si="81" ref="CS33:CS41">IF(CP33&lt;=0,"",IF(CQ33/CP33*100&gt;200,"св200",CQ33/CP33*100))</f>
      </c>
      <c r="CT33" s="44"/>
      <c r="CU33" s="24">
        <f aca="true" t="shared" si="82" ref="CU33:CU41">IF(CQ33&lt;=0,"",IF(CT33/CQ33&gt;200,"св200",CT33/CQ33*100))</f>
      </c>
      <c r="CV33" s="39"/>
      <c r="CW33" s="40"/>
      <c r="CX33" s="66"/>
      <c r="CY33" s="24">
        <f aca="true" t="shared" si="83" ref="CY33:CY41">IF(CV33&lt;=0,"",IF(CX33/CV33*100&gt;200,"св200",CX33/CV33*100))</f>
      </c>
      <c r="CZ33" s="24">
        <f aca="true" t="shared" si="84" ref="CZ33:CZ41">IF(CW33&lt;=0,"",IF(CX33/CW33*100&gt;200,"св200",CX33/CW33*100))</f>
      </c>
      <c r="DA33" s="44"/>
      <c r="DB33" s="24">
        <f aca="true" t="shared" si="85" ref="DB33:DB41">IF(CX33&lt;=0,"",IF(DA33/CX33&gt;200,"св200",DA33/CX33*100))</f>
      </c>
      <c r="DC33" s="39"/>
      <c r="DD33" s="40"/>
      <c r="DE33" s="66"/>
      <c r="DF33" s="24">
        <f aca="true" t="shared" si="86" ref="DF33:DF41">IF(DC33&lt;=0,"",IF(DE33/DC33*100&gt;200,"св200",DE33/DC33*100))</f>
      </c>
      <c r="DG33" s="24">
        <f aca="true" t="shared" si="87" ref="DG33:DG41">IF(DD33&lt;=0,"",IF(DE33/DD33*100&gt;200,"св200",DE33/DD33*100))</f>
      </c>
      <c r="DH33" s="44"/>
      <c r="DI33" s="24">
        <f aca="true" t="shared" si="88" ref="DI33:DI41">IF(DE33&lt;=0,"",IF(DH33/DE33&gt;200,"св200",DH33/DE33*100))</f>
      </c>
    </row>
    <row r="34" spans="1:113" ht="18.75" customHeight="1">
      <c r="A34" s="7" t="s">
        <v>29</v>
      </c>
      <c r="B34" s="35">
        <f t="shared" si="0"/>
        <v>717</v>
      </c>
      <c r="C34" s="40">
        <f t="shared" si="1"/>
        <v>717</v>
      </c>
      <c r="D34" s="32">
        <f t="shared" si="2"/>
        <v>1014.91379</v>
      </c>
      <c r="E34" s="20">
        <f t="shared" si="3"/>
        <v>141.55004044630402</v>
      </c>
      <c r="F34" s="24">
        <f t="shared" si="4"/>
        <v>141.55004044630402</v>
      </c>
      <c r="G34" s="44">
        <f>SUM(N34+U34)</f>
        <v>198.40678</v>
      </c>
      <c r="H34" s="24">
        <f t="shared" si="5"/>
        <v>19.54912643368458</v>
      </c>
      <c r="I34" s="39">
        <v>717</v>
      </c>
      <c r="J34" s="38">
        <v>717</v>
      </c>
      <c r="K34" s="74">
        <v>1014.91379</v>
      </c>
      <c r="L34" s="24">
        <f t="shared" si="6"/>
        <v>141.55004044630402</v>
      </c>
      <c r="M34" s="24">
        <f t="shared" si="7"/>
        <v>141.55004044630402</v>
      </c>
      <c r="N34" s="44">
        <v>198.40678</v>
      </c>
      <c r="O34" s="25">
        <f t="shared" si="21"/>
        <v>19.54912643368458</v>
      </c>
      <c r="P34" s="35">
        <f t="shared" si="8"/>
        <v>0</v>
      </c>
      <c r="Q34" s="38">
        <f t="shared" si="9"/>
        <v>0</v>
      </c>
      <c r="R34" s="32">
        <f t="shared" si="10"/>
        <v>0</v>
      </c>
      <c r="S34" s="2">
        <f t="shared" si="11"/>
      </c>
      <c r="T34" s="24">
        <f t="shared" si="12"/>
      </c>
      <c r="U34" s="44">
        <f t="shared" si="13"/>
        <v>0</v>
      </c>
      <c r="V34" s="25">
        <f t="shared" si="14"/>
      </c>
      <c r="W34" s="39"/>
      <c r="X34" s="40"/>
      <c r="Y34" s="66"/>
      <c r="Z34" s="24">
        <f t="shared" si="15"/>
      </c>
      <c r="AA34" s="24">
        <f t="shared" si="16"/>
      </c>
      <c r="AB34" s="44"/>
      <c r="AC34" s="24">
        <f t="shared" si="17"/>
      </c>
      <c r="AD34" s="39"/>
      <c r="AE34" s="40"/>
      <c r="AF34" s="66"/>
      <c r="AG34" s="24">
        <f t="shared" si="18"/>
      </c>
      <c r="AH34" s="24">
        <f t="shared" si="19"/>
      </c>
      <c r="AI34" s="44"/>
      <c r="AJ34" s="24">
        <f t="shared" si="20"/>
      </c>
      <c r="AK34" s="39"/>
      <c r="AL34" s="40"/>
      <c r="AM34" s="66"/>
      <c r="AN34" s="24">
        <f t="shared" si="56"/>
      </c>
      <c r="AO34" s="24">
        <f t="shared" si="57"/>
      </c>
      <c r="AP34" s="44"/>
      <c r="AQ34" s="24">
        <f t="shared" si="58"/>
      </c>
      <c r="AR34" s="39"/>
      <c r="AS34" s="40"/>
      <c r="AT34" s="66"/>
      <c r="AU34" s="24">
        <f t="shared" si="59"/>
      </c>
      <c r="AV34" s="24">
        <f t="shared" si="60"/>
      </c>
      <c r="AW34" s="44"/>
      <c r="AX34" s="24">
        <f t="shared" si="61"/>
      </c>
      <c r="AY34" s="39"/>
      <c r="AZ34" s="40"/>
      <c r="BA34" s="66"/>
      <c r="BB34" s="24">
        <f t="shared" si="62"/>
      </c>
      <c r="BC34" s="24">
        <f t="shared" si="63"/>
      </c>
      <c r="BD34" s="44"/>
      <c r="BE34" s="25">
        <f t="shared" si="64"/>
      </c>
      <c r="BF34" s="39"/>
      <c r="BG34" s="40"/>
      <c r="BH34" s="66"/>
      <c r="BI34" s="24">
        <f t="shared" si="65"/>
      </c>
      <c r="BJ34" s="24">
        <f t="shared" si="66"/>
      </c>
      <c r="BK34" s="44"/>
      <c r="BL34" s="24">
        <f t="shared" si="67"/>
      </c>
      <c r="BM34" s="39"/>
      <c r="BN34" s="40"/>
      <c r="BO34" s="66"/>
      <c r="BP34" s="24">
        <f t="shared" si="68"/>
      </c>
      <c r="BQ34" s="24">
        <f t="shared" si="69"/>
      </c>
      <c r="BR34" s="44"/>
      <c r="BS34" s="24">
        <f t="shared" si="70"/>
      </c>
      <c r="BT34" s="39"/>
      <c r="BU34" s="40"/>
      <c r="BV34" s="66"/>
      <c r="BW34" s="24">
        <f t="shared" si="71"/>
      </c>
      <c r="BX34" s="24">
        <f t="shared" si="72"/>
      </c>
      <c r="BY34" s="44"/>
      <c r="BZ34" s="24">
        <f t="shared" si="73"/>
      </c>
      <c r="CA34" s="39"/>
      <c r="CB34" s="40"/>
      <c r="CC34" s="66"/>
      <c r="CD34" s="24">
        <f t="shared" si="74"/>
      </c>
      <c r="CE34" s="24">
        <f t="shared" si="75"/>
      </c>
      <c r="CF34" s="44"/>
      <c r="CG34" s="24">
        <f t="shared" si="76"/>
      </c>
      <c r="CH34" s="39"/>
      <c r="CI34" s="40"/>
      <c r="CJ34" s="66"/>
      <c r="CK34" s="24">
        <f t="shared" si="77"/>
      </c>
      <c r="CL34" s="24">
        <f t="shared" si="78"/>
      </c>
      <c r="CM34" s="44"/>
      <c r="CN34" s="24">
        <f t="shared" si="79"/>
      </c>
      <c r="CO34" s="39"/>
      <c r="CP34" s="40"/>
      <c r="CQ34" s="66"/>
      <c r="CR34" s="24">
        <f t="shared" si="80"/>
      </c>
      <c r="CS34" s="24">
        <f t="shared" si="81"/>
      </c>
      <c r="CT34" s="44"/>
      <c r="CU34" s="24">
        <f t="shared" si="82"/>
      </c>
      <c r="CV34" s="39"/>
      <c r="CW34" s="40"/>
      <c r="CX34" s="66"/>
      <c r="CY34" s="24">
        <f t="shared" si="83"/>
      </c>
      <c r="CZ34" s="24">
        <f t="shared" si="84"/>
      </c>
      <c r="DA34" s="44"/>
      <c r="DB34" s="24">
        <f t="shared" si="85"/>
      </c>
      <c r="DC34" s="39"/>
      <c r="DD34" s="40"/>
      <c r="DE34" s="66"/>
      <c r="DF34" s="24">
        <f t="shared" si="86"/>
      </c>
      <c r="DG34" s="24">
        <f t="shared" si="87"/>
      </c>
      <c r="DH34" s="44"/>
      <c r="DI34" s="24">
        <f t="shared" si="88"/>
      </c>
    </row>
    <row r="35" spans="1:113" ht="25.5">
      <c r="A35" s="6" t="s">
        <v>30</v>
      </c>
      <c r="B35" s="35">
        <f t="shared" si="0"/>
        <v>3073</v>
      </c>
      <c r="C35" s="40">
        <f t="shared" si="1"/>
        <v>1909</v>
      </c>
      <c r="D35" s="32">
        <f t="shared" si="2"/>
        <v>3817.10557</v>
      </c>
      <c r="E35" s="20">
        <f t="shared" si="3"/>
        <v>124.21430426293524</v>
      </c>
      <c r="F35" s="24">
        <f t="shared" si="4"/>
        <v>199.95314667365113</v>
      </c>
      <c r="G35" s="44">
        <f>SUM(N35+U35)</f>
        <v>200.90857</v>
      </c>
      <c r="H35" s="24">
        <f t="shared" si="5"/>
        <v>5.263374730293351</v>
      </c>
      <c r="I35" s="39">
        <v>1909</v>
      </c>
      <c r="J35" s="38">
        <v>1909</v>
      </c>
      <c r="K35" s="74">
        <v>3577.02657</v>
      </c>
      <c r="L35" s="24">
        <f t="shared" si="6"/>
        <v>187.37698114195913</v>
      </c>
      <c r="M35" s="24">
        <f t="shared" si="7"/>
        <v>187.37698114195913</v>
      </c>
      <c r="N35" s="44">
        <v>58.03857</v>
      </c>
      <c r="O35" s="25">
        <f t="shared" si="21"/>
        <v>1.622536731674319</v>
      </c>
      <c r="P35" s="35">
        <f t="shared" si="8"/>
        <v>1164</v>
      </c>
      <c r="Q35" s="38">
        <f t="shared" si="9"/>
        <v>0</v>
      </c>
      <c r="R35" s="32">
        <f t="shared" si="10"/>
        <v>240.079</v>
      </c>
      <c r="S35" s="2">
        <f t="shared" si="11"/>
        <v>20.625343642611686</v>
      </c>
      <c r="T35" s="24">
        <f t="shared" si="12"/>
      </c>
      <c r="U35" s="44">
        <f t="shared" si="13"/>
        <v>142.87</v>
      </c>
      <c r="V35" s="25">
        <f t="shared" si="14"/>
        <v>59.50957809720967</v>
      </c>
      <c r="W35" s="39">
        <v>84</v>
      </c>
      <c r="X35" s="40"/>
      <c r="Y35" s="66">
        <v>21.88</v>
      </c>
      <c r="Z35" s="24">
        <f t="shared" si="15"/>
        <v>26.047619047619047</v>
      </c>
      <c r="AA35" s="24">
        <f t="shared" si="16"/>
      </c>
      <c r="AB35" s="44">
        <v>15.54</v>
      </c>
      <c r="AC35" s="24">
        <f t="shared" si="17"/>
        <v>71.02376599634368</v>
      </c>
      <c r="AD35" s="39">
        <v>135</v>
      </c>
      <c r="AE35" s="40"/>
      <c r="AF35" s="66">
        <v>27.73</v>
      </c>
      <c r="AG35" s="24">
        <f t="shared" si="18"/>
        <v>20.54074074074074</v>
      </c>
      <c r="AH35" s="24">
        <f t="shared" si="19"/>
      </c>
      <c r="AI35" s="44">
        <v>28.78</v>
      </c>
      <c r="AJ35" s="24">
        <f t="shared" si="20"/>
        <v>103.78651280201947</v>
      </c>
      <c r="AK35" s="39">
        <v>104</v>
      </c>
      <c r="AL35" s="40"/>
      <c r="AM35" s="66">
        <v>23.695</v>
      </c>
      <c r="AN35" s="24">
        <f t="shared" si="56"/>
        <v>22.783653846153847</v>
      </c>
      <c r="AO35" s="24">
        <f t="shared" si="57"/>
      </c>
      <c r="AP35" s="44"/>
      <c r="AQ35" s="24">
        <f t="shared" si="58"/>
        <v>0</v>
      </c>
      <c r="AR35" s="39">
        <v>104</v>
      </c>
      <c r="AS35" s="40"/>
      <c r="AT35" s="66">
        <v>23.08</v>
      </c>
      <c r="AU35" s="24">
        <f t="shared" si="59"/>
        <v>22.192307692307693</v>
      </c>
      <c r="AV35" s="24">
        <f t="shared" si="60"/>
      </c>
      <c r="AW35" s="44">
        <v>30.09</v>
      </c>
      <c r="AX35" s="24">
        <f t="shared" si="61"/>
        <v>130.37261698440207</v>
      </c>
      <c r="AY35" s="39"/>
      <c r="AZ35" s="40"/>
      <c r="BA35" s="66"/>
      <c r="BB35" s="24">
        <f t="shared" si="62"/>
      </c>
      <c r="BC35" s="24">
        <f t="shared" si="63"/>
      </c>
      <c r="BD35" s="44"/>
      <c r="BE35" s="25">
        <f t="shared" si="64"/>
      </c>
      <c r="BF35" s="39">
        <v>432</v>
      </c>
      <c r="BG35" s="40"/>
      <c r="BH35" s="66">
        <v>94.064</v>
      </c>
      <c r="BI35" s="24">
        <f t="shared" si="65"/>
        <v>21.774074074074072</v>
      </c>
      <c r="BJ35" s="24">
        <f t="shared" si="66"/>
      </c>
      <c r="BK35" s="44">
        <v>3.4</v>
      </c>
      <c r="BL35" s="24">
        <f t="shared" si="67"/>
        <v>3.6145602993706416</v>
      </c>
      <c r="BM35" s="39">
        <v>16</v>
      </c>
      <c r="BN35" s="40"/>
      <c r="BO35" s="66">
        <v>3.68</v>
      </c>
      <c r="BP35" s="24">
        <f t="shared" si="68"/>
        <v>23</v>
      </c>
      <c r="BQ35" s="24">
        <f t="shared" si="69"/>
      </c>
      <c r="BR35" s="44">
        <v>3.92</v>
      </c>
      <c r="BS35" s="24">
        <f t="shared" si="70"/>
        <v>106.52173913043477</v>
      </c>
      <c r="BT35" s="39">
        <v>73</v>
      </c>
      <c r="BU35" s="40"/>
      <c r="BV35" s="66">
        <v>20.33</v>
      </c>
      <c r="BW35" s="24">
        <f t="shared" si="71"/>
        <v>27.849315068493148</v>
      </c>
      <c r="BX35" s="24">
        <f t="shared" si="72"/>
      </c>
      <c r="BY35" s="44">
        <v>15.74</v>
      </c>
      <c r="BZ35" s="24">
        <f t="shared" si="73"/>
        <v>77.42252828332514</v>
      </c>
      <c r="CA35" s="39"/>
      <c r="CB35" s="40"/>
      <c r="CC35" s="66"/>
      <c r="CD35" s="24">
        <f t="shared" si="74"/>
      </c>
      <c r="CE35" s="24">
        <f t="shared" si="75"/>
      </c>
      <c r="CF35" s="44"/>
      <c r="CG35" s="24">
        <f t="shared" si="76"/>
      </c>
      <c r="CH35" s="39">
        <v>76</v>
      </c>
      <c r="CI35" s="40"/>
      <c r="CJ35" s="66">
        <v>16.5</v>
      </c>
      <c r="CK35" s="24">
        <f t="shared" si="77"/>
        <v>21.710526315789476</v>
      </c>
      <c r="CL35" s="24">
        <f t="shared" si="78"/>
      </c>
      <c r="CM35" s="44">
        <v>20.4</v>
      </c>
      <c r="CN35" s="24">
        <f t="shared" si="79"/>
        <v>123.63636363636363</v>
      </c>
      <c r="CO35" s="39">
        <v>100</v>
      </c>
      <c r="CP35" s="40"/>
      <c r="CQ35" s="66"/>
      <c r="CR35" s="24">
        <f t="shared" si="80"/>
        <v>0</v>
      </c>
      <c r="CS35" s="24">
        <f t="shared" si="81"/>
      </c>
      <c r="CT35" s="44">
        <v>25</v>
      </c>
      <c r="CU35" s="24">
        <f t="shared" si="82"/>
      </c>
      <c r="CV35" s="39">
        <v>30</v>
      </c>
      <c r="CW35" s="40"/>
      <c r="CX35" s="66">
        <v>9.12</v>
      </c>
      <c r="CY35" s="24">
        <f t="shared" si="83"/>
        <v>30.4</v>
      </c>
      <c r="CZ35" s="24">
        <f t="shared" si="84"/>
      </c>
      <c r="DA35" s="44"/>
      <c r="DB35" s="24">
        <f t="shared" si="85"/>
        <v>0</v>
      </c>
      <c r="DC35" s="39">
        <v>10</v>
      </c>
      <c r="DD35" s="40"/>
      <c r="DE35" s="66"/>
      <c r="DF35" s="24">
        <f t="shared" si="86"/>
        <v>0</v>
      </c>
      <c r="DG35" s="24">
        <f t="shared" si="87"/>
      </c>
      <c r="DH35" s="44"/>
      <c r="DI35" s="24">
        <f t="shared" si="88"/>
      </c>
    </row>
    <row r="36" spans="1:113" ht="25.5">
      <c r="A36" s="6" t="s">
        <v>31</v>
      </c>
      <c r="B36" s="35">
        <f t="shared" si="0"/>
        <v>2428</v>
      </c>
      <c r="C36" s="40">
        <f t="shared" si="1"/>
        <v>2087</v>
      </c>
      <c r="D36" s="32">
        <f t="shared" si="2"/>
        <v>229.22307</v>
      </c>
      <c r="E36" s="20">
        <f t="shared" si="3"/>
        <v>9.440818369028007</v>
      </c>
      <c r="F36" s="24">
        <f t="shared" si="4"/>
        <v>10.98337661715381</v>
      </c>
      <c r="G36" s="44">
        <v>147.4</v>
      </c>
      <c r="H36" s="24">
        <f t="shared" si="5"/>
        <v>64.30417322305298</v>
      </c>
      <c r="I36" s="39">
        <v>2087</v>
      </c>
      <c r="J36" s="38">
        <v>2087</v>
      </c>
      <c r="K36" s="74">
        <v>129.96572</v>
      </c>
      <c r="L36" s="24">
        <f t="shared" si="6"/>
        <v>6.227394345951126</v>
      </c>
      <c r="M36" s="24">
        <f t="shared" si="7"/>
        <v>6.227394345951126</v>
      </c>
      <c r="N36" s="44">
        <v>225.35343</v>
      </c>
      <c r="O36" s="25">
        <f t="shared" si="21"/>
        <v>173.39451510752218</v>
      </c>
      <c r="P36" s="35">
        <f t="shared" si="8"/>
        <v>341</v>
      </c>
      <c r="Q36" s="38">
        <f t="shared" si="9"/>
        <v>0</v>
      </c>
      <c r="R36" s="32">
        <f t="shared" si="10"/>
        <v>99.25735</v>
      </c>
      <c r="S36" s="2">
        <f t="shared" si="11"/>
        <v>29.107727272727274</v>
      </c>
      <c r="T36" s="24">
        <f t="shared" si="12"/>
      </c>
      <c r="U36" s="44">
        <f t="shared" si="13"/>
        <v>143.23618000000002</v>
      </c>
      <c r="V36" s="25"/>
      <c r="W36" s="39"/>
      <c r="X36" s="40"/>
      <c r="Y36" s="66">
        <v>0.90384</v>
      </c>
      <c r="Z36" s="24">
        <f t="shared" si="15"/>
      </c>
      <c r="AA36" s="24">
        <f t="shared" si="16"/>
      </c>
      <c r="AB36" s="44">
        <v>11.6637</v>
      </c>
      <c r="AC36" s="24">
        <f t="shared" si="17"/>
        <v>1290.4607010090283</v>
      </c>
      <c r="AD36" s="39">
        <v>11</v>
      </c>
      <c r="AE36" s="40"/>
      <c r="AF36" s="66">
        <v>3.10179</v>
      </c>
      <c r="AG36" s="24">
        <f t="shared" si="18"/>
        <v>28.198090909090904</v>
      </c>
      <c r="AH36" s="24">
        <f t="shared" si="19"/>
      </c>
      <c r="AI36" s="44">
        <v>1.32654</v>
      </c>
      <c r="AJ36" s="24">
        <f t="shared" si="20"/>
        <v>42.76691845676206</v>
      </c>
      <c r="AK36" s="39">
        <v>22</v>
      </c>
      <c r="AL36" s="40"/>
      <c r="AM36" s="66">
        <v>12.46437</v>
      </c>
      <c r="AN36" s="24">
        <f t="shared" si="56"/>
        <v>56.65622727272728</v>
      </c>
      <c r="AO36" s="24">
        <f t="shared" si="57"/>
      </c>
      <c r="AP36" s="44">
        <v>2.81605</v>
      </c>
      <c r="AQ36" s="24">
        <f t="shared" si="58"/>
        <v>22.592798512881114</v>
      </c>
      <c r="AR36" s="39">
        <v>10</v>
      </c>
      <c r="AS36" s="40"/>
      <c r="AT36" s="66">
        <v>2.27495</v>
      </c>
      <c r="AU36" s="24">
        <f t="shared" si="59"/>
        <v>22.7495</v>
      </c>
      <c r="AV36" s="24">
        <f t="shared" si="60"/>
      </c>
      <c r="AW36" s="44">
        <v>0.5354</v>
      </c>
      <c r="AX36" s="24">
        <f t="shared" si="61"/>
        <v>23.534583177652255</v>
      </c>
      <c r="AY36" s="39">
        <v>230</v>
      </c>
      <c r="AZ36" s="40"/>
      <c r="BA36" s="66">
        <v>22.38491</v>
      </c>
      <c r="BB36" s="24">
        <f t="shared" si="62"/>
        <v>9.732569565217391</v>
      </c>
      <c r="BC36" s="24">
        <f t="shared" si="63"/>
      </c>
      <c r="BD36" s="44">
        <v>112.11742</v>
      </c>
      <c r="BE36" s="25">
        <f t="shared" si="64"/>
        <v>500.86160721664726</v>
      </c>
      <c r="BF36" s="39">
        <v>30</v>
      </c>
      <c r="BG36" s="40"/>
      <c r="BH36" s="66">
        <v>17.12697</v>
      </c>
      <c r="BI36" s="24">
        <f t="shared" si="65"/>
        <v>57.08990000000001</v>
      </c>
      <c r="BJ36" s="24">
        <f t="shared" si="66"/>
      </c>
      <c r="BK36" s="44">
        <v>5.32332</v>
      </c>
      <c r="BL36" s="24">
        <f t="shared" si="67"/>
        <v>31.081504784559087</v>
      </c>
      <c r="BM36" s="39">
        <v>11</v>
      </c>
      <c r="BN36" s="40"/>
      <c r="BO36" s="66">
        <v>1.1014</v>
      </c>
      <c r="BP36" s="24">
        <f t="shared" si="68"/>
        <v>10.012727272727272</v>
      </c>
      <c r="BQ36" s="24">
        <f t="shared" si="69"/>
      </c>
      <c r="BR36" s="44">
        <v>0.39132</v>
      </c>
      <c r="BS36" s="24">
        <f t="shared" si="70"/>
        <v>35.52932631196659</v>
      </c>
      <c r="BT36" s="39">
        <v>10</v>
      </c>
      <c r="BU36" s="40"/>
      <c r="BV36" s="66">
        <v>2.69982</v>
      </c>
      <c r="BW36" s="24">
        <f t="shared" si="71"/>
        <v>26.9982</v>
      </c>
      <c r="BX36" s="24">
        <f t="shared" si="72"/>
      </c>
      <c r="BY36" s="44">
        <v>7.03422</v>
      </c>
      <c r="BZ36" s="24">
        <f t="shared" si="73"/>
        <v>260.54403626908464</v>
      </c>
      <c r="CA36" s="39"/>
      <c r="CB36" s="40"/>
      <c r="CC36" s="66"/>
      <c r="CD36" s="24">
        <f t="shared" si="74"/>
      </c>
      <c r="CE36" s="24">
        <f t="shared" si="75"/>
      </c>
      <c r="CF36" s="44"/>
      <c r="CG36" s="24">
        <f t="shared" si="76"/>
      </c>
      <c r="CH36" s="39">
        <v>2</v>
      </c>
      <c r="CI36" s="40"/>
      <c r="CJ36" s="66">
        <v>26.658</v>
      </c>
      <c r="CK36" s="24" t="str">
        <f t="shared" si="77"/>
        <v>св200</v>
      </c>
      <c r="CL36" s="24">
        <f t="shared" si="78"/>
      </c>
      <c r="CM36" s="44"/>
      <c r="CN36" s="24">
        <f t="shared" si="79"/>
        <v>0</v>
      </c>
      <c r="CO36" s="39">
        <v>5</v>
      </c>
      <c r="CP36" s="40"/>
      <c r="CQ36" s="66">
        <v>10.5413</v>
      </c>
      <c r="CR36" s="24" t="str">
        <f t="shared" si="80"/>
        <v>св200</v>
      </c>
      <c r="CS36" s="24">
        <f t="shared" si="81"/>
      </c>
      <c r="CT36" s="44">
        <v>2.02821</v>
      </c>
      <c r="CU36" s="24">
        <f t="shared" si="82"/>
        <v>19.240605997362756</v>
      </c>
      <c r="CV36" s="39">
        <v>10</v>
      </c>
      <c r="CW36" s="40"/>
      <c r="CX36" s="66"/>
      <c r="CY36" s="24">
        <f t="shared" si="83"/>
        <v>0</v>
      </c>
      <c r="CZ36" s="24">
        <f t="shared" si="84"/>
      </c>
      <c r="DA36" s="44"/>
      <c r="DB36" s="24">
        <f t="shared" si="85"/>
      </c>
      <c r="DC36" s="39"/>
      <c r="DD36" s="40"/>
      <c r="DE36" s="66"/>
      <c r="DF36" s="24">
        <f t="shared" si="86"/>
      </c>
      <c r="DG36" s="24">
        <f t="shared" si="87"/>
      </c>
      <c r="DH36" s="44"/>
      <c r="DI36" s="24">
        <f t="shared" si="88"/>
      </c>
    </row>
    <row r="37" spans="1:113" ht="15.75" hidden="1">
      <c r="A37" s="6" t="s">
        <v>32</v>
      </c>
      <c r="B37" s="35">
        <f t="shared" si="0"/>
        <v>0</v>
      </c>
      <c r="C37" s="40">
        <f t="shared" si="1"/>
        <v>0</v>
      </c>
      <c r="D37" s="32">
        <f t="shared" si="2"/>
        <v>0</v>
      </c>
      <c r="E37" s="20">
        <f t="shared" si="3"/>
      </c>
      <c r="F37" s="24">
        <f t="shared" si="4"/>
      </c>
      <c r="G37" s="44"/>
      <c r="H37" s="24">
        <f t="shared" si="5"/>
      </c>
      <c r="I37" s="39"/>
      <c r="J37" s="38"/>
      <c r="K37" s="74"/>
      <c r="L37" s="24">
        <f t="shared" si="6"/>
      </c>
      <c r="M37" s="24">
        <f t="shared" si="7"/>
      </c>
      <c r="N37" s="44"/>
      <c r="O37" s="25">
        <f t="shared" si="21"/>
      </c>
      <c r="P37" s="35">
        <f t="shared" si="8"/>
        <v>0</v>
      </c>
      <c r="Q37" s="38">
        <f t="shared" si="9"/>
        <v>0</v>
      </c>
      <c r="R37" s="32">
        <f t="shared" si="10"/>
        <v>0</v>
      </c>
      <c r="S37" s="2">
        <f t="shared" si="11"/>
      </c>
      <c r="T37" s="24">
        <f t="shared" si="12"/>
      </c>
      <c r="U37" s="44">
        <f t="shared" si="13"/>
        <v>0</v>
      </c>
      <c r="V37" s="25"/>
      <c r="W37" s="39"/>
      <c r="X37" s="40"/>
      <c r="Y37" s="66"/>
      <c r="Z37" s="24">
        <f t="shared" si="15"/>
      </c>
      <c r="AA37" s="24">
        <f t="shared" si="16"/>
      </c>
      <c r="AB37" s="44"/>
      <c r="AC37" s="24">
        <f t="shared" si="17"/>
      </c>
      <c r="AD37" s="39"/>
      <c r="AE37" s="40"/>
      <c r="AF37" s="66"/>
      <c r="AG37" s="24">
        <f t="shared" si="18"/>
      </c>
      <c r="AH37" s="24">
        <f t="shared" si="19"/>
      </c>
      <c r="AI37" s="44"/>
      <c r="AJ37" s="24">
        <f t="shared" si="20"/>
      </c>
      <c r="AK37" s="39"/>
      <c r="AL37" s="40"/>
      <c r="AM37" s="66"/>
      <c r="AN37" s="24">
        <f t="shared" si="56"/>
      </c>
      <c r="AO37" s="24">
        <f t="shared" si="57"/>
      </c>
      <c r="AP37" s="44"/>
      <c r="AQ37" s="24">
        <f t="shared" si="58"/>
      </c>
      <c r="AR37" s="39"/>
      <c r="AS37" s="40"/>
      <c r="AT37" s="66"/>
      <c r="AU37" s="24">
        <f t="shared" si="59"/>
      </c>
      <c r="AV37" s="24">
        <f t="shared" si="60"/>
      </c>
      <c r="AW37" s="44"/>
      <c r="AX37" s="24">
        <f t="shared" si="61"/>
      </c>
      <c r="AY37" s="39"/>
      <c r="AZ37" s="40"/>
      <c r="BA37" s="66"/>
      <c r="BB37" s="24">
        <f t="shared" si="62"/>
      </c>
      <c r="BC37" s="24">
        <f t="shared" si="63"/>
      </c>
      <c r="BD37" s="44"/>
      <c r="BE37" s="25">
        <f t="shared" si="64"/>
      </c>
      <c r="BF37" s="39"/>
      <c r="BG37" s="40"/>
      <c r="BH37" s="66"/>
      <c r="BI37" s="24">
        <f t="shared" si="65"/>
      </c>
      <c r="BJ37" s="24">
        <f t="shared" si="66"/>
      </c>
      <c r="BK37" s="44"/>
      <c r="BL37" s="24">
        <f t="shared" si="67"/>
      </c>
      <c r="BM37" s="39"/>
      <c r="BN37" s="40"/>
      <c r="BO37" s="66"/>
      <c r="BP37" s="24">
        <f t="shared" si="68"/>
      </c>
      <c r="BQ37" s="24">
        <f t="shared" si="69"/>
      </c>
      <c r="BR37" s="44"/>
      <c r="BS37" s="24">
        <f t="shared" si="70"/>
      </c>
      <c r="BT37" s="39"/>
      <c r="BU37" s="40"/>
      <c r="BV37" s="66"/>
      <c r="BW37" s="24">
        <f t="shared" si="71"/>
      </c>
      <c r="BX37" s="24">
        <f t="shared" si="72"/>
      </c>
      <c r="BY37" s="44"/>
      <c r="BZ37" s="24">
        <f t="shared" si="73"/>
      </c>
      <c r="CA37" s="39"/>
      <c r="CB37" s="40"/>
      <c r="CC37" s="66"/>
      <c r="CD37" s="24">
        <f t="shared" si="74"/>
      </c>
      <c r="CE37" s="24">
        <f t="shared" si="75"/>
      </c>
      <c r="CF37" s="44"/>
      <c r="CG37" s="24">
        <f t="shared" si="76"/>
      </c>
      <c r="CH37" s="39"/>
      <c r="CI37" s="40"/>
      <c r="CJ37" s="66"/>
      <c r="CK37" s="24">
        <f t="shared" si="77"/>
      </c>
      <c r="CL37" s="24">
        <f t="shared" si="78"/>
      </c>
      <c r="CM37" s="44"/>
      <c r="CN37" s="24">
        <f t="shared" si="79"/>
      </c>
      <c r="CO37" s="39"/>
      <c r="CP37" s="40"/>
      <c r="CQ37" s="66"/>
      <c r="CR37" s="24">
        <f t="shared" si="80"/>
      </c>
      <c r="CS37" s="24">
        <f t="shared" si="81"/>
      </c>
      <c r="CT37" s="44"/>
      <c r="CU37" s="24">
        <f t="shared" si="82"/>
      </c>
      <c r="CV37" s="39"/>
      <c r="CW37" s="40"/>
      <c r="CX37" s="66"/>
      <c r="CY37" s="24">
        <f t="shared" si="83"/>
      </c>
      <c r="CZ37" s="24">
        <f t="shared" si="84"/>
      </c>
      <c r="DA37" s="44"/>
      <c r="DB37" s="24">
        <f t="shared" si="85"/>
      </c>
      <c r="DC37" s="39"/>
      <c r="DD37" s="40"/>
      <c r="DE37" s="66"/>
      <c r="DF37" s="24">
        <f t="shared" si="86"/>
      </c>
      <c r="DG37" s="24">
        <f t="shared" si="87"/>
      </c>
      <c r="DH37" s="44"/>
      <c r="DI37" s="24">
        <f t="shared" si="88"/>
      </c>
    </row>
    <row r="38" spans="1:113" ht="15.75">
      <c r="A38" s="6" t="s">
        <v>33</v>
      </c>
      <c r="B38" s="35">
        <f t="shared" si="0"/>
        <v>1982</v>
      </c>
      <c r="C38" s="40">
        <f t="shared" si="1"/>
        <v>1282</v>
      </c>
      <c r="D38" s="32">
        <f t="shared" si="2"/>
        <v>312.21666</v>
      </c>
      <c r="E38" s="20">
        <f t="shared" si="3"/>
        <v>15.752606458123108</v>
      </c>
      <c r="F38" s="24">
        <f t="shared" si="4"/>
        <v>24.353873634945398</v>
      </c>
      <c r="G38" s="44">
        <v>1488.7</v>
      </c>
      <c r="H38" s="24">
        <f t="shared" si="5"/>
        <v>476.81632363884745</v>
      </c>
      <c r="I38" s="39">
        <v>1982</v>
      </c>
      <c r="J38" s="38">
        <v>1282</v>
      </c>
      <c r="K38" s="74">
        <v>312.21666</v>
      </c>
      <c r="L38" s="24">
        <f t="shared" si="6"/>
        <v>15.752606458123108</v>
      </c>
      <c r="M38" s="24">
        <f t="shared" si="7"/>
        <v>24.353873634945398</v>
      </c>
      <c r="N38" s="44">
        <v>465.08376</v>
      </c>
      <c r="O38" s="25">
        <f t="shared" si="21"/>
        <v>148.96186513557606</v>
      </c>
      <c r="P38" s="35">
        <f t="shared" si="8"/>
        <v>0</v>
      </c>
      <c r="Q38" s="38">
        <f t="shared" si="9"/>
        <v>0</v>
      </c>
      <c r="R38" s="32">
        <f t="shared" si="10"/>
        <v>0</v>
      </c>
      <c r="S38" s="2">
        <f t="shared" si="11"/>
      </c>
      <c r="T38" s="24">
        <f t="shared" si="12"/>
      </c>
      <c r="U38" s="44">
        <f t="shared" si="13"/>
        <v>0</v>
      </c>
      <c r="V38" s="25">
        <f t="shared" si="14"/>
      </c>
      <c r="W38" s="39"/>
      <c r="X38" s="40"/>
      <c r="Y38" s="66"/>
      <c r="Z38" s="24">
        <f t="shared" si="15"/>
      </c>
      <c r="AA38" s="24">
        <f t="shared" si="16"/>
      </c>
      <c r="AB38" s="44"/>
      <c r="AC38" s="24">
        <f t="shared" si="17"/>
      </c>
      <c r="AD38" s="39"/>
      <c r="AE38" s="40"/>
      <c r="AF38" s="66"/>
      <c r="AG38" s="24">
        <f t="shared" si="18"/>
      </c>
      <c r="AH38" s="24">
        <f t="shared" si="19"/>
      </c>
      <c r="AI38" s="44"/>
      <c r="AJ38" s="24">
        <f t="shared" si="20"/>
      </c>
      <c r="AK38" s="39"/>
      <c r="AL38" s="40"/>
      <c r="AM38" s="66"/>
      <c r="AN38" s="24">
        <f t="shared" si="56"/>
      </c>
      <c r="AO38" s="24">
        <f t="shared" si="57"/>
      </c>
      <c r="AP38" s="44"/>
      <c r="AQ38" s="24">
        <f t="shared" si="58"/>
      </c>
      <c r="AR38" s="39"/>
      <c r="AS38" s="40"/>
      <c r="AT38" s="66"/>
      <c r="AU38" s="24">
        <f t="shared" si="59"/>
      </c>
      <c r="AV38" s="24">
        <f t="shared" si="60"/>
      </c>
      <c r="AW38" s="44"/>
      <c r="AX38" s="24">
        <f t="shared" si="61"/>
      </c>
      <c r="AY38" s="39"/>
      <c r="AZ38" s="40"/>
      <c r="BA38" s="66"/>
      <c r="BB38" s="24">
        <f t="shared" si="62"/>
      </c>
      <c r="BC38" s="24">
        <f t="shared" si="63"/>
      </c>
      <c r="BD38" s="44"/>
      <c r="BE38" s="25">
        <f t="shared" si="64"/>
      </c>
      <c r="BF38" s="39"/>
      <c r="BG38" s="40"/>
      <c r="BH38" s="66"/>
      <c r="BI38" s="24">
        <f t="shared" si="65"/>
      </c>
      <c r="BJ38" s="24">
        <f t="shared" si="66"/>
      </c>
      <c r="BK38" s="44"/>
      <c r="BL38" s="24">
        <f t="shared" si="67"/>
      </c>
      <c r="BM38" s="39"/>
      <c r="BN38" s="40"/>
      <c r="BO38" s="66"/>
      <c r="BP38" s="24">
        <f t="shared" si="68"/>
      </c>
      <c r="BQ38" s="24">
        <f t="shared" si="69"/>
      </c>
      <c r="BR38" s="44"/>
      <c r="BS38" s="24">
        <f t="shared" si="70"/>
      </c>
      <c r="BT38" s="39"/>
      <c r="BU38" s="40"/>
      <c r="BV38" s="66"/>
      <c r="BW38" s="24">
        <f t="shared" si="71"/>
      </c>
      <c r="BX38" s="24">
        <f t="shared" si="72"/>
      </c>
      <c r="BY38" s="44"/>
      <c r="BZ38" s="24">
        <f t="shared" si="73"/>
      </c>
      <c r="CA38" s="39"/>
      <c r="CB38" s="40"/>
      <c r="CC38" s="66"/>
      <c r="CD38" s="24">
        <f t="shared" si="74"/>
      </c>
      <c r="CE38" s="24">
        <f t="shared" si="75"/>
      </c>
      <c r="CF38" s="44"/>
      <c r="CG38" s="24">
        <f t="shared" si="76"/>
      </c>
      <c r="CH38" s="39"/>
      <c r="CI38" s="40"/>
      <c r="CJ38" s="66"/>
      <c r="CK38" s="24">
        <f t="shared" si="77"/>
      </c>
      <c r="CL38" s="24">
        <f t="shared" si="78"/>
      </c>
      <c r="CM38" s="44"/>
      <c r="CN38" s="24">
        <f t="shared" si="79"/>
      </c>
      <c r="CO38" s="39"/>
      <c r="CP38" s="40"/>
      <c r="CQ38" s="66"/>
      <c r="CR38" s="24">
        <f t="shared" si="80"/>
      </c>
      <c r="CS38" s="24">
        <f t="shared" si="81"/>
      </c>
      <c r="CT38" s="44"/>
      <c r="CU38" s="24">
        <f t="shared" si="82"/>
      </c>
      <c r="CV38" s="39"/>
      <c r="CW38" s="40"/>
      <c r="CX38" s="66"/>
      <c r="CY38" s="24">
        <f t="shared" si="83"/>
      </c>
      <c r="CZ38" s="24">
        <f t="shared" si="84"/>
      </c>
      <c r="DA38" s="44"/>
      <c r="DB38" s="24">
        <f t="shared" si="85"/>
      </c>
      <c r="DC38" s="39"/>
      <c r="DD38" s="40"/>
      <c r="DE38" s="66"/>
      <c r="DF38" s="24">
        <f t="shared" si="86"/>
      </c>
      <c r="DG38" s="24">
        <f t="shared" si="87"/>
      </c>
      <c r="DH38" s="44"/>
      <c r="DI38" s="24">
        <f t="shared" si="88"/>
      </c>
    </row>
    <row r="39" spans="1:113" ht="15.75">
      <c r="A39" s="6" t="s">
        <v>34</v>
      </c>
      <c r="B39" s="35">
        <f t="shared" si="0"/>
        <v>519</v>
      </c>
      <c r="C39" s="40">
        <f t="shared" si="1"/>
        <v>519</v>
      </c>
      <c r="D39" s="32">
        <f t="shared" si="2"/>
        <v>131.45126</v>
      </c>
      <c r="E39" s="20">
        <f t="shared" si="3"/>
        <v>25.327795761078995</v>
      </c>
      <c r="F39" s="24">
        <f t="shared" si="4"/>
        <v>25.327795761078995</v>
      </c>
      <c r="G39" s="44">
        <f>SUM(N39+U39)</f>
        <v>136.53003</v>
      </c>
      <c r="H39" s="24">
        <f t="shared" si="5"/>
        <v>103.86361454428052</v>
      </c>
      <c r="I39" s="39">
        <v>519</v>
      </c>
      <c r="J39" s="38">
        <v>519</v>
      </c>
      <c r="K39" s="74">
        <v>123.81144</v>
      </c>
      <c r="L39" s="24">
        <f t="shared" si="6"/>
        <v>23.855768786127168</v>
      </c>
      <c r="M39" s="24">
        <f t="shared" si="7"/>
        <v>23.855768786127168</v>
      </c>
      <c r="N39" s="44">
        <v>68.13003</v>
      </c>
      <c r="O39" s="25">
        <f t="shared" si="21"/>
        <v>55.027249501338495</v>
      </c>
      <c r="P39" s="35">
        <f t="shared" si="8"/>
        <v>0</v>
      </c>
      <c r="Q39" s="38">
        <f t="shared" si="9"/>
        <v>0</v>
      </c>
      <c r="R39" s="32">
        <f t="shared" si="10"/>
        <v>7.63982</v>
      </c>
      <c r="S39" s="2">
        <f t="shared" si="11"/>
      </c>
      <c r="T39" s="24">
        <f t="shared" si="12"/>
      </c>
      <c r="U39" s="44">
        <f t="shared" si="13"/>
        <v>68.4</v>
      </c>
      <c r="V39" s="25">
        <f t="shared" si="14"/>
        <v>895.3090517839426</v>
      </c>
      <c r="W39" s="39"/>
      <c r="X39" s="40"/>
      <c r="Y39" s="66"/>
      <c r="Z39" s="24">
        <f t="shared" si="15"/>
      </c>
      <c r="AA39" s="24">
        <f t="shared" si="16"/>
      </c>
      <c r="AB39" s="44"/>
      <c r="AC39" s="24">
        <f t="shared" si="17"/>
      </c>
      <c r="AD39" s="39"/>
      <c r="AE39" s="40"/>
      <c r="AF39" s="66">
        <v>-3.375</v>
      </c>
      <c r="AG39" s="24">
        <f t="shared" si="18"/>
      </c>
      <c r="AH39" s="24">
        <f t="shared" si="19"/>
      </c>
      <c r="AI39" s="44"/>
      <c r="AJ39" s="24">
        <f t="shared" si="20"/>
      </c>
      <c r="AK39" s="39"/>
      <c r="AL39" s="40"/>
      <c r="AM39" s="66"/>
      <c r="AN39" s="24">
        <f t="shared" si="56"/>
      </c>
      <c r="AO39" s="24">
        <f t="shared" si="57"/>
      </c>
      <c r="AP39" s="44">
        <v>42.4</v>
      </c>
      <c r="AQ39" s="24">
        <f t="shared" si="58"/>
      </c>
      <c r="AR39" s="39"/>
      <c r="AS39" s="40"/>
      <c r="AT39" s="66"/>
      <c r="AU39" s="24">
        <f t="shared" si="59"/>
      </c>
      <c r="AV39" s="24">
        <f t="shared" si="60"/>
      </c>
      <c r="AW39" s="44"/>
      <c r="AX39" s="24">
        <f t="shared" si="61"/>
      </c>
      <c r="AY39" s="39"/>
      <c r="AZ39" s="40"/>
      <c r="BA39" s="66">
        <v>7.96182</v>
      </c>
      <c r="BB39" s="24">
        <f t="shared" si="62"/>
      </c>
      <c r="BC39" s="24">
        <f t="shared" si="63"/>
      </c>
      <c r="BD39" s="44">
        <v>26</v>
      </c>
      <c r="BE39" s="25">
        <f t="shared" si="64"/>
        <v>326.5585004433659</v>
      </c>
      <c r="BF39" s="39"/>
      <c r="BG39" s="40"/>
      <c r="BH39" s="66">
        <v>3.05</v>
      </c>
      <c r="BI39" s="24">
        <f t="shared" si="65"/>
      </c>
      <c r="BJ39" s="24">
        <f t="shared" si="66"/>
      </c>
      <c r="BK39" s="44"/>
      <c r="BL39" s="24">
        <f t="shared" si="67"/>
        <v>0</v>
      </c>
      <c r="BM39" s="39"/>
      <c r="BN39" s="40"/>
      <c r="BO39" s="66"/>
      <c r="BP39" s="24">
        <f t="shared" si="68"/>
      </c>
      <c r="BQ39" s="24">
        <f t="shared" si="69"/>
      </c>
      <c r="BR39" s="44"/>
      <c r="BS39" s="24">
        <f t="shared" si="70"/>
      </c>
      <c r="BT39" s="39"/>
      <c r="BU39" s="40"/>
      <c r="BV39" s="66"/>
      <c r="BW39" s="24">
        <f t="shared" si="71"/>
      </c>
      <c r="BX39" s="24">
        <f t="shared" si="72"/>
      </c>
      <c r="BY39" s="44"/>
      <c r="BZ39" s="24">
        <f t="shared" si="73"/>
      </c>
      <c r="CA39" s="39"/>
      <c r="CB39" s="40"/>
      <c r="CC39" s="66"/>
      <c r="CD39" s="24">
        <f t="shared" si="74"/>
      </c>
      <c r="CE39" s="24">
        <f t="shared" si="75"/>
      </c>
      <c r="CF39" s="44"/>
      <c r="CG39" s="24">
        <f t="shared" si="76"/>
      </c>
      <c r="CH39" s="39"/>
      <c r="CI39" s="40"/>
      <c r="CJ39" s="66">
        <v>0.003</v>
      </c>
      <c r="CK39" s="24">
        <f t="shared" si="77"/>
      </c>
      <c r="CL39" s="24">
        <f t="shared" si="78"/>
      </c>
      <c r="CM39" s="44"/>
      <c r="CN39" s="24">
        <f t="shared" si="79"/>
        <v>0</v>
      </c>
      <c r="CO39" s="39"/>
      <c r="CP39" s="40"/>
      <c r="CQ39" s="66"/>
      <c r="CR39" s="24">
        <f t="shared" si="80"/>
      </c>
      <c r="CS39" s="24">
        <f t="shared" si="81"/>
      </c>
      <c r="CT39" s="44"/>
      <c r="CU39" s="24">
        <f t="shared" si="82"/>
      </c>
      <c r="CV39" s="39"/>
      <c r="CW39" s="40"/>
      <c r="CX39" s="66"/>
      <c r="CY39" s="24">
        <f t="shared" si="83"/>
      </c>
      <c r="CZ39" s="24">
        <f t="shared" si="84"/>
      </c>
      <c r="DA39" s="44"/>
      <c r="DB39" s="24">
        <f t="shared" si="85"/>
      </c>
      <c r="DC39" s="39"/>
      <c r="DD39" s="40"/>
      <c r="DE39" s="66"/>
      <c r="DF39" s="24">
        <f t="shared" si="86"/>
      </c>
      <c r="DG39" s="24">
        <f t="shared" si="87"/>
      </c>
      <c r="DH39" s="44"/>
      <c r="DI39" s="24">
        <f t="shared" si="88"/>
      </c>
    </row>
    <row r="40" spans="1:113" ht="38.25" hidden="1">
      <c r="A40" s="6" t="s">
        <v>35</v>
      </c>
      <c r="B40" s="35">
        <f t="shared" si="0"/>
        <v>0</v>
      </c>
      <c r="C40" s="40">
        <f t="shared" si="1"/>
        <v>0</v>
      </c>
      <c r="D40" s="32">
        <f t="shared" si="2"/>
        <v>0</v>
      </c>
      <c r="E40" s="20">
        <f t="shared" si="3"/>
      </c>
      <c r="F40" s="24">
        <f t="shared" si="4"/>
      </c>
      <c r="G40" s="44"/>
      <c r="H40" s="24">
        <f t="shared" si="5"/>
      </c>
      <c r="I40" s="39"/>
      <c r="J40" s="38"/>
      <c r="K40" s="55"/>
      <c r="L40" s="24">
        <f t="shared" si="6"/>
      </c>
      <c r="M40" s="24">
        <f t="shared" si="7"/>
      </c>
      <c r="N40" s="77"/>
      <c r="O40" s="25">
        <f t="shared" si="21"/>
      </c>
      <c r="P40" s="35">
        <f t="shared" si="8"/>
        <v>0</v>
      </c>
      <c r="Q40" s="38">
        <f t="shared" si="9"/>
        <v>0</v>
      </c>
      <c r="R40" s="32">
        <f t="shared" si="10"/>
        <v>0</v>
      </c>
      <c r="S40" s="2">
        <f t="shared" si="11"/>
      </c>
      <c r="T40" s="24">
        <f t="shared" si="12"/>
      </c>
      <c r="U40" s="44">
        <f t="shared" si="13"/>
        <v>0</v>
      </c>
      <c r="V40" s="25">
        <f t="shared" si="14"/>
      </c>
      <c r="W40" s="39"/>
      <c r="X40" s="40"/>
      <c r="Y40" s="66"/>
      <c r="Z40" s="24">
        <f t="shared" si="15"/>
      </c>
      <c r="AA40" s="24">
        <f t="shared" si="16"/>
      </c>
      <c r="AB40" s="26"/>
      <c r="AC40" s="24">
        <f t="shared" si="17"/>
      </c>
      <c r="AD40" s="39"/>
      <c r="AE40" s="40"/>
      <c r="AF40" s="66"/>
      <c r="AG40" s="24">
        <f t="shared" si="18"/>
      </c>
      <c r="AH40" s="24">
        <f t="shared" si="19"/>
      </c>
      <c r="AI40" s="26"/>
      <c r="AJ40" s="24">
        <f t="shared" si="20"/>
      </c>
      <c r="AK40" s="39"/>
      <c r="AL40" s="40"/>
      <c r="AM40" s="66"/>
      <c r="AN40" s="24">
        <f t="shared" si="56"/>
      </c>
      <c r="AO40" s="24">
        <f t="shared" si="57"/>
      </c>
      <c r="AP40" s="26"/>
      <c r="AQ40" s="24">
        <f t="shared" si="58"/>
      </c>
      <c r="AR40" s="39"/>
      <c r="AS40" s="40"/>
      <c r="AT40" s="66"/>
      <c r="AU40" s="24">
        <f t="shared" si="59"/>
      </c>
      <c r="AV40" s="24">
        <f t="shared" si="60"/>
      </c>
      <c r="AW40" s="26"/>
      <c r="AX40" s="24">
        <f t="shared" si="61"/>
      </c>
      <c r="AY40" s="39"/>
      <c r="AZ40" s="40"/>
      <c r="BA40" s="66"/>
      <c r="BB40" s="24">
        <f t="shared" si="62"/>
      </c>
      <c r="BC40" s="24">
        <f t="shared" si="63"/>
      </c>
      <c r="BD40" s="26"/>
      <c r="BE40" s="25">
        <f t="shared" si="64"/>
      </c>
      <c r="BF40" s="39"/>
      <c r="BG40" s="40"/>
      <c r="BH40" s="66"/>
      <c r="BI40" s="24">
        <f t="shared" si="65"/>
      </c>
      <c r="BJ40" s="24">
        <f t="shared" si="66"/>
      </c>
      <c r="BK40" s="26"/>
      <c r="BL40" s="24">
        <f t="shared" si="67"/>
      </c>
      <c r="BM40" s="39"/>
      <c r="BN40" s="40"/>
      <c r="BO40" s="66"/>
      <c r="BP40" s="24">
        <f t="shared" si="68"/>
      </c>
      <c r="BQ40" s="24">
        <f t="shared" si="69"/>
      </c>
      <c r="BR40" s="26"/>
      <c r="BS40" s="24">
        <f t="shared" si="70"/>
      </c>
      <c r="BT40" s="39"/>
      <c r="BU40" s="40"/>
      <c r="BV40" s="66"/>
      <c r="BW40" s="24">
        <f t="shared" si="71"/>
      </c>
      <c r="BX40" s="24">
        <f t="shared" si="72"/>
      </c>
      <c r="BY40" s="26"/>
      <c r="BZ40" s="24">
        <f t="shared" si="73"/>
      </c>
      <c r="CA40" s="39"/>
      <c r="CB40" s="40"/>
      <c r="CC40" s="66"/>
      <c r="CD40" s="24">
        <f t="shared" si="74"/>
      </c>
      <c r="CE40" s="24">
        <f t="shared" si="75"/>
      </c>
      <c r="CF40" s="26"/>
      <c r="CG40" s="24">
        <f t="shared" si="76"/>
      </c>
      <c r="CH40" s="39"/>
      <c r="CI40" s="40"/>
      <c r="CJ40" s="66"/>
      <c r="CK40" s="24">
        <f t="shared" si="77"/>
      </c>
      <c r="CL40" s="24">
        <f t="shared" si="78"/>
      </c>
      <c r="CM40" s="26"/>
      <c r="CN40" s="24">
        <f t="shared" si="79"/>
      </c>
      <c r="CO40" s="39"/>
      <c r="CP40" s="40"/>
      <c r="CQ40" s="66"/>
      <c r="CR40" s="24">
        <f t="shared" si="80"/>
      </c>
      <c r="CS40" s="24">
        <f t="shared" si="81"/>
      </c>
      <c r="CT40" s="26"/>
      <c r="CU40" s="24">
        <f t="shared" si="82"/>
      </c>
      <c r="CV40" s="39"/>
      <c r="CW40" s="40"/>
      <c r="CX40" s="66"/>
      <c r="CY40" s="24">
        <f t="shared" si="83"/>
      </c>
      <c r="CZ40" s="24">
        <f t="shared" si="84"/>
      </c>
      <c r="DA40" s="26"/>
      <c r="DB40" s="24">
        <f t="shared" si="85"/>
      </c>
      <c r="DC40" s="39"/>
      <c r="DD40" s="40"/>
      <c r="DE40" s="66"/>
      <c r="DF40" s="24">
        <f t="shared" si="86"/>
      </c>
      <c r="DG40" s="24">
        <f t="shared" si="87"/>
      </c>
      <c r="DH40" s="26"/>
      <c r="DI40" s="24">
        <f t="shared" si="88"/>
      </c>
    </row>
    <row r="41" spans="1:113" ht="25.5" hidden="1">
      <c r="A41" s="6" t="s">
        <v>36</v>
      </c>
      <c r="B41" s="35">
        <f t="shared" si="0"/>
        <v>0</v>
      </c>
      <c r="C41" s="40">
        <f t="shared" si="1"/>
        <v>0</v>
      </c>
      <c r="D41" s="32">
        <f t="shared" si="2"/>
        <v>0</v>
      </c>
      <c r="E41" s="20">
        <f t="shared" si="3"/>
      </c>
      <c r="F41" s="24">
        <f t="shared" si="4"/>
      </c>
      <c r="G41" s="45">
        <v>-15.9</v>
      </c>
      <c r="H41" s="24">
        <f t="shared" si="5"/>
      </c>
      <c r="I41" s="41"/>
      <c r="J41" s="56"/>
      <c r="K41" s="55"/>
      <c r="L41" s="24">
        <f t="shared" si="6"/>
      </c>
      <c r="M41" s="24">
        <f t="shared" si="7"/>
      </c>
      <c r="N41" s="77"/>
      <c r="O41" s="25">
        <f t="shared" si="21"/>
      </c>
      <c r="P41" s="35">
        <f t="shared" si="8"/>
        <v>0</v>
      </c>
      <c r="Q41" s="38">
        <f t="shared" si="9"/>
        <v>0</v>
      </c>
      <c r="R41" s="32">
        <f t="shared" si="10"/>
        <v>0</v>
      </c>
      <c r="S41" s="2">
        <f t="shared" si="11"/>
      </c>
      <c r="T41" s="24">
        <f t="shared" si="12"/>
      </c>
      <c r="U41" s="44">
        <f t="shared" si="13"/>
        <v>0</v>
      </c>
      <c r="V41" s="25">
        <f t="shared" si="14"/>
      </c>
      <c r="W41" s="39"/>
      <c r="X41" s="40"/>
      <c r="Y41" s="66"/>
      <c r="Z41" s="24">
        <f t="shared" si="15"/>
      </c>
      <c r="AA41" s="24">
        <f t="shared" si="16"/>
      </c>
      <c r="AB41" s="26"/>
      <c r="AC41" s="24">
        <f t="shared" si="17"/>
      </c>
      <c r="AD41" s="8"/>
      <c r="AE41" s="9"/>
      <c r="AF41" s="26"/>
      <c r="AG41" s="24">
        <f t="shared" si="18"/>
      </c>
      <c r="AH41" s="24">
        <f t="shared" si="19"/>
      </c>
      <c r="AI41" s="26"/>
      <c r="AJ41" s="24">
        <f t="shared" si="20"/>
      </c>
      <c r="AK41" s="39"/>
      <c r="AL41" s="40"/>
      <c r="AM41" s="66"/>
      <c r="AN41" s="24">
        <f t="shared" si="56"/>
      </c>
      <c r="AO41" s="24">
        <f t="shared" si="57"/>
      </c>
      <c r="AP41" s="26"/>
      <c r="AQ41" s="24">
        <f t="shared" si="58"/>
      </c>
      <c r="AR41" s="39"/>
      <c r="AS41" s="40"/>
      <c r="AT41" s="66"/>
      <c r="AU41" s="24">
        <f t="shared" si="59"/>
      </c>
      <c r="AV41" s="24">
        <f t="shared" si="60"/>
      </c>
      <c r="AW41" s="26"/>
      <c r="AX41" s="24">
        <f t="shared" si="61"/>
      </c>
      <c r="AY41" s="8"/>
      <c r="AZ41" s="9"/>
      <c r="BA41" s="26"/>
      <c r="BB41" s="24">
        <f t="shared" si="62"/>
      </c>
      <c r="BC41" s="24">
        <f t="shared" si="63"/>
      </c>
      <c r="BD41" s="26"/>
      <c r="BE41" s="25">
        <f t="shared" si="64"/>
      </c>
      <c r="BF41" s="39"/>
      <c r="BG41" s="40"/>
      <c r="BH41" s="66"/>
      <c r="BI41" s="24">
        <f t="shared" si="65"/>
      </c>
      <c r="BJ41" s="24">
        <f t="shared" si="66"/>
      </c>
      <c r="BK41" s="26"/>
      <c r="BL41" s="24">
        <f t="shared" si="67"/>
      </c>
      <c r="BM41" s="39"/>
      <c r="BN41" s="40"/>
      <c r="BO41" s="66"/>
      <c r="BP41" s="24">
        <f t="shared" si="68"/>
      </c>
      <c r="BQ41" s="24">
        <f t="shared" si="69"/>
      </c>
      <c r="BR41" s="26"/>
      <c r="BS41" s="24">
        <f t="shared" si="70"/>
      </c>
      <c r="BT41" s="39"/>
      <c r="BU41" s="40"/>
      <c r="BV41" s="66"/>
      <c r="BW41" s="24">
        <f t="shared" si="71"/>
      </c>
      <c r="BX41" s="24">
        <f t="shared" si="72"/>
      </c>
      <c r="BY41" s="26"/>
      <c r="BZ41" s="24">
        <f t="shared" si="73"/>
      </c>
      <c r="CA41" s="39"/>
      <c r="CB41" s="40"/>
      <c r="CC41" s="66"/>
      <c r="CD41" s="24">
        <f t="shared" si="74"/>
      </c>
      <c r="CE41" s="24">
        <f t="shared" si="75"/>
      </c>
      <c r="CF41" s="26"/>
      <c r="CG41" s="24">
        <f t="shared" si="76"/>
      </c>
      <c r="CH41" s="39"/>
      <c r="CI41" s="40"/>
      <c r="CJ41" s="66"/>
      <c r="CK41" s="24">
        <f t="shared" si="77"/>
      </c>
      <c r="CL41" s="24">
        <f t="shared" si="78"/>
      </c>
      <c r="CM41" s="26"/>
      <c r="CN41" s="24">
        <f t="shared" si="79"/>
      </c>
      <c r="CO41" s="39"/>
      <c r="CP41" s="40"/>
      <c r="CQ41" s="66"/>
      <c r="CR41" s="24">
        <f t="shared" si="80"/>
      </c>
      <c r="CS41" s="24">
        <f t="shared" si="81"/>
      </c>
      <c r="CT41" s="26"/>
      <c r="CU41" s="24">
        <f t="shared" si="82"/>
      </c>
      <c r="CV41" s="39"/>
      <c r="CW41" s="40"/>
      <c r="CX41" s="66"/>
      <c r="CY41" s="24">
        <f t="shared" si="83"/>
      </c>
      <c r="CZ41" s="24">
        <f t="shared" si="84"/>
      </c>
      <c r="DA41" s="26"/>
      <c r="DB41" s="24">
        <f t="shared" si="85"/>
      </c>
      <c r="DC41" s="39"/>
      <c r="DD41" s="40"/>
      <c r="DE41" s="26"/>
      <c r="DF41" s="24">
        <f t="shared" si="86"/>
      </c>
      <c r="DG41" s="24">
        <f t="shared" si="87"/>
      </c>
      <c r="DH41" s="26"/>
      <c r="DI41" s="24">
        <f t="shared" si="88"/>
      </c>
    </row>
    <row r="42" spans="2:112" ht="12.75">
      <c r="B42" s="30"/>
      <c r="D42" s="30"/>
      <c r="G42" s="30"/>
      <c r="I42" s="30"/>
      <c r="K42" s="51"/>
      <c r="N42" s="69"/>
      <c r="P42" s="15"/>
      <c r="Q42" s="47"/>
      <c r="R42" s="46"/>
      <c r="W42" s="15"/>
      <c r="Y42" s="15"/>
      <c r="AB42" s="68"/>
      <c r="AD42" s="15"/>
      <c r="AF42" s="15"/>
      <c r="AI42" s="30"/>
      <c r="AK42" s="15"/>
      <c r="AM42" s="15"/>
      <c r="AP42" s="68"/>
      <c r="AR42" s="15"/>
      <c r="AT42" s="15"/>
      <c r="AW42" s="68"/>
      <c r="AY42" s="15"/>
      <c r="BA42" s="15"/>
      <c r="BD42" s="68"/>
      <c r="BF42" s="15"/>
      <c r="BH42" s="15"/>
      <c r="BK42" s="15"/>
      <c r="BM42" s="15"/>
      <c r="BO42" s="15"/>
      <c r="BR42" s="15"/>
      <c r="BT42" s="15"/>
      <c r="BV42" s="15"/>
      <c r="BY42" s="15"/>
      <c r="CA42" s="15"/>
      <c r="CC42" s="15"/>
      <c r="CF42" s="15"/>
      <c r="CH42" s="15"/>
      <c r="CJ42" s="15"/>
      <c r="CM42" s="15"/>
      <c r="CO42" s="15"/>
      <c r="CQ42" s="15"/>
      <c r="CV42" s="15"/>
      <c r="CX42" s="15"/>
      <c r="DA42" s="68"/>
      <c r="DC42" s="15"/>
      <c r="DE42" s="15"/>
      <c r="DH42" s="68"/>
    </row>
    <row r="43" spans="2:112" ht="12.75">
      <c r="B43" s="30"/>
      <c r="D43" s="30"/>
      <c r="I43" s="30"/>
      <c r="K43" s="51"/>
      <c r="N43" s="69"/>
      <c r="P43" s="15"/>
      <c r="Q43" s="47"/>
      <c r="R43" s="46"/>
      <c r="W43" s="15"/>
      <c r="Y43" s="15"/>
      <c r="AB43" s="68"/>
      <c r="AD43" s="15"/>
      <c r="AF43" s="15"/>
      <c r="AI43" s="30"/>
      <c r="AK43" s="15"/>
      <c r="AM43" s="15"/>
      <c r="AP43" s="68"/>
      <c r="AR43" s="15"/>
      <c r="AT43" s="15"/>
      <c r="AW43" s="68"/>
      <c r="AY43" s="15"/>
      <c r="BA43" s="15"/>
      <c r="BD43" s="68"/>
      <c r="BF43" s="15"/>
      <c r="BH43" s="15"/>
      <c r="BK43" s="68"/>
      <c r="BM43" s="15"/>
      <c r="BO43" s="15"/>
      <c r="BR43" s="15"/>
      <c r="BT43" s="15"/>
      <c r="BV43" s="15"/>
      <c r="BY43" s="15"/>
      <c r="CA43" s="15"/>
      <c r="CC43" s="15"/>
      <c r="CF43" s="15"/>
      <c r="CH43" s="15"/>
      <c r="CJ43" s="15"/>
      <c r="CM43" s="15"/>
      <c r="CO43" s="15"/>
      <c r="CQ43" s="15"/>
      <c r="CV43" s="15"/>
      <c r="CX43" s="15"/>
      <c r="DA43" s="68"/>
      <c r="DC43" s="15"/>
      <c r="DE43" s="15"/>
      <c r="DH43" s="68"/>
    </row>
    <row r="44" spans="2:112" ht="12.75">
      <c r="B44" s="30"/>
      <c r="D44" s="30"/>
      <c r="I44" s="30"/>
      <c r="K44" s="51"/>
      <c r="N44" s="69"/>
      <c r="P44" s="15"/>
      <c r="R44" s="46"/>
      <c r="W44" s="15"/>
      <c r="Y44" s="15"/>
      <c r="AB44" s="68"/>
      <c r="AD44" s="15"/>
      <c r="AF44" s="15"/>
      <c r="AI44" s="30"/>
      <c r="AK44" s="15"/>
      <c r="AM44" s="15"/>
      <c r="AP44" s="68"/>
      <c r="AR44" s="15"/>
      <c r="AT44" s="15"/>
      <c r="AW44" s="68"/>
      <c r="AY44" s="15"/>
      <c r="BA44" s="15"/>
      <c r="BD44" s="68"/>
      <c r="BF44" s="15"/>
      <c r="BH44" s="15"/>
      <c r="BK44" s="68"/>
      <c r="BM44" s="15"/>
      <c r="BO44" s="15"/>
      <c r="BR44" s="15"/>
      <c r="BT44" s="15"/>
      <c r="BV44" s="15"/>
      <c r="BY44" s="15"/>
      <c r="CA44" s="15"/>
      <c r="CC44" s="15"/>
      <c r="CF44" s="15"/>
      <c r="CH44" s="15"/>
      <c r="CJ44" s="15"/>
      <c r="CM44" s="15"/>
      <c r="CO44" s="15"/>
      <c r="CQ44" s="15"/>
      <c r="CV44" s="15"/>
      <c r="CX44" s="15"/>
      <c r="DA44" s="68"/>
      <c r="DC44" s="15"/>
      <c r="DE44" s="15"/>
      <c r="DH44" s="68"/>
    </row>
    <row r="45" spans="2:112" ht="12.75">
      <c r="B45" s="30"/>
      <c r="D45" s="30"/>
      <c r="I45" s="30"/>
      <c r="K45" s="51"/>
      <c r="N45" s="69"/>
      <c r="P45" s="15"/>
      <c r="R45" s="46"/>
      <c r="W45" s="15"/>
      <c r="Y45" s="15"/>
      <c r="AB45" s="68"/>
      <c r="AD45" s="15"/>
      <c r="AF45" s="15"/>
      <c r="AI45" s="30"/>
      <c r="AK45" s="15"/>
      <c r="AM45" s="15"/>
      <c r="AP45" s="68"/>
      <c r="AR45" s="15"/>
      <c r="AT45" s="15"/>
      <c r="AW45" s="68"/>
      <c r="AY45" s="15"/>
      <c r="BA45" s="15"/>
      <c r="BD45" s="68"/>
      <c r="BF45" s="15"/>
      <c r="BH45" s="15"/>
      <c r="BK45" s="68"/>
      <c r="BM45" s="15"/>
      <c r="BO45" s="15"/>
      <c r="BR45" s="15"/>
      <c r="BT45" s="15"/>
      <c r="BV45" s="15"/>
      <c r="BY45" s="15"/>
      <c r="CA45" s="15"/>
      <c r="CC45" s="15"/>
      <c r="CF45" s="15"/>
      <c r="CH45" s="15"/>
      <c r="CJ45" s="15"/>
      <c r="CM45" s="15"/>
      <c r="CO45" s="15"/>
      <c r="CQ45" s="15"/>
      <c r="CV45" s="15"/>
      <c r="CX45" s="15"/>
      <c r="DA45" s="68"/>
      <c r="DC45" s="15"/>
      <c r="DE45" s="15"/>
      <c r="DH45" s="68"/>
    </row>
    <row r="46" spans="2:112" ht="12.75">
      <c r="B46" s="30"/>
      <c r="D46" s="30"/>
      <c r="I46" s="30"/>
      <c r="K46" s="51"/>
      <c r="N46" s="69"/>
      <c r="P46" s="15"/>
      <c r="R46" s="46"/>
      <c r="W46" s="15"/>
      <c r="Y46" s="15"/>
      <c r="AB46" s="68"/>
      <c r="AD46" s="15"/>
      <c r="AF46" s="15"/>
      <c r="AI46" s="30"/>
      <c r="AK46" s="15"/>
      <c r="AM46" s="15"/>
      <c r="AP46" s="68"/>
      <c r="AR46" s="15"/>
      <c r="AT46" s="15"/>
      <c r="AW46" s="68"/>
      <c r="AY46" s="15"/>
      <c r="BA46" s="15"/>
      <c r="BD46" s="68"/>
      <c r="BF46" s="15"/>
      <c r="BH46" s="15"/>
      <c r="BK46" s="68"/>
      <c r="BM46" s="15"/>
      <c r="BO46" s="15"/>
      <c r="BR46" s="15"/>
      <c r="BT46" s="15"/>
      <c r="BV46" s="15"/>
      <c r="BY46" s="15"/>
      <c r="CA46" s="15"/>
      <c r="CC46" s="15"/>
      <c r="CF46" s="15"/>
      <c r="CH46" s="15"/>
      <c r="CJ46" s="15"/>
      <c r="CM46" s="15"/>
      <c r="CO46" s="15"/>
      <c r="CQ46" s="15"/>
      <c r="CV46" s="15"/>
      <c r="CX46" s="15"/>
      <c r="DA46" s="68"/>
      <c r="DC46" s="15"/>
      <c r="DE46" s="15"/>
      <c r="DH46" s="68"/>
    </row>
    <row r="47" spans="2:112" ht="12.75">
      <c r="B47" s="30"/>
      <c r="D47" s="30"/>
      <c r="I47" s="30"/>
      <c r="K47" s="51"/>
      <c r="N47" s="69"/>
      <c r="P47" s="15"/>
      <c r="R47" s="46"/>
      <c r="W47" s="15"/>
      <c r="Y47" s="15"/>
      <c r="AB47" s="68"/>
      <c r="AD47" s="15"/>
      <c r="AF47" s="15"/>
      <c r="AI47" s="30"/>
      <c r="AK47" s="15"/>
      <c r="AM47" s="15"/>
      <c r="AP47" s="68"/>
      <c r="AR47" s="15"/>
      <c r="AT47" s="15"/>
      <c r="AW47" s="68"/>
      <c r="AY47" s="15"/>
      <c r="BA47" s="15"/>
      <c r="BD47" s="68"/>
      <c r="BF47" s="15"/>
      <c r="BH47" s="15"/>
      <c r="BK47" s="68"/>
      <c r="BM47" s="15"/>
      <c r="BO47" s="15"/>
      <c r="BR47" s="15"/>
      <c r="BT47" s="15"/>
      <c r="BV47" s="15"/>
      <c r="BY47" s="15"/>
      <c r="CA47" s="15"/>
      <c r="CC47" s="15"/>
      <c r="CF47" s="15"/>
      <c r="CH47" s="15"/>
      <c r="CJ47" s="15"/>
      <c r="CM47" s="15"/>
      <c r="CO47" s="15"/>
      <c r="CQ47" s="15"/>
      <c r="CV47" s="15"/>
      <c r="CX47" s="15"/>
      <c r="DA47" s="68"/>
      <c r="DC47" s="15"/>
      <c r="DE47" s="15"/>
      <c r="DH47" s="68"/>
    </row>
    <row r="48" spans="2:112" ht="12.75">
      <c r="B48" s="30"/>
      <c r="D48" s="30"/>
      <c r="I48" s="30"/>
      <c r="K48" s="51"/>
      <c r="N48" s="69"/>
      <c r="P48" s="15"/>
      <c r="R48" s="46"/>
      <c r="W48" s="15"/>
      <c r="Y48" s="15"/>
      <c r="AB48" s="68"/>
      <c r="AD48" s="15"/>
      <c r="AF48" s="15"/>
      <c r="AI48" s="30"/>
      <c r="AK48" s="15"/>
      <c r="AM48" s="15"/>
      <c r="AP48" s="68"/>
      <c r="AR48" s="15"/>
      <c r="AT48" s="15"/>
      <c r="AW48" s="68"/>
      <c r="AY48" s="15"/>
      <c r="BA48" s="15"/>
      <c r="BD48" s="68"/>
      <c r="BF48" s="15"/>
      <c r="BH48" s="15"/>
      <c r="BK48" s="68"/>
      <c r="BM48" s="15"/>
      <c r="BO48" s="15"/>
      <c r="BR48" s="15"/>
      <c r="BT48" s="15"/>
      <c r="BV48" s="15"/>
      <c r="BY48" s="15"/>
      <c r="CA48" s="15"/>
      <c r="CC48" s="15"/>
      <c r="CF48" s="15"/>
      <c r="CH48" s="15"/>
      <c r="CJ48" s="15"/>
      <c r="CM48" s="15"/>
      <c r="CO48" s="15"/>
      <c r="CQ48" s="15"/>
      <c r="CV48" s="15"/>
      <c r="CX48" s="15"/>
      <c r="DA48" s="68"/>
      <c r="DC48" s="15"/>
      <c r="DE48" s="15"/>
      <c r="DH48" s="68"/>
    </row>
    <row r="49" spans="2:112" ht="12.75">
      <c r="B49" s="30"/>
      <c r="D49" s="30"/>
      <c r="I49" s="30"/>
      <c r="K49" s="51"/>
      <c r="N49" s="69"/>
      <c r="P49" s="15"/>
      <c r="R49" s="46"/>
      <c r="W49" s="15"/>
      <c r="Y49" s="15"/>
      <c r="AB49" s="68"/>
      <c r="AD49" s="15"/>
      <c r="AF49" s="15"/>
      <c r="AI49" s="30"/>
      <c r="AK49" s="15"/>
      <c r="AM49" s="15"/>
      <c r="AP49" s="68"/>
      <c r="AR49" s="15"/>
      <c r="AT49" s="15"/>
      <c r="AW49" s="68"/>
      <c r="AY49" s="15"/>
      <c r="BA49" s="15"/>
      <c r="BD49" s="68"/>
      <c r="BF49" s="15"/>
      <c r="BH49" s="15"/>
      <c r="BK49" s="68"/>
      <c r="BM49" s="15"/>
      <c r="BO49" s="15"/>
      <c r="BR49" s="15"/>
      <c r="BT49" s="15"/>
      <c r="BV49" s="15"/>
      <c r="BY49" s="15"/>
      <c r="CA49" s="15"/>
      <c r="CC49" s="15"/>
      <c r="CF49" s="15"/>
      <c r="CH49" s="15"/>
      <c r="CJ49" s="15"/>
      <c r="CM49" s="15"/>
      <c r="CO49" s="15"/>
      <c r="CQ49" s="15"/>
      <c r="CV49" s="15"/>
      <c r="CX49" s="15"/>
      <c r="DA49" s="68"/>
      <c r="DC49" s="15"/>
      <c r="DE49" s="15"/>
      <c r="DH49" s="68"/>
    </row>
    <row r="50" spans="2:112" ht="12.75">
      <c r="B50" s="30"/>
      <c r="D50" s="30"/>
      <c r="I50" s="30"/>
      <c r="K50" s="51"/>
      <c r="N50" s="69"/>
      <c r="P50" s="15"/>
      <c r="R50" s="46"/>
      <c r="W50" s="15"/>
      <c r="Y50" s="15"/>
      <c r="AB50" s="68"/>
      <c r="AD50" s="15"/>
      <c r="AF50" s="15"/>
      <c r="AI50" s="30"/>
      <c r="AK50" s="15"/>
      <c r="AM50" s="15"/>
      <c r="AP50" s="68"/>
      <c r="AR50" s="15"/>
      <c r="AT50" s="15"/>
      <c r="AW50" s="68"/>
      <c r="AY50" s="15"/>
      <c r="BA50" s="15"/>
      <c r="BD50" s="68"/>
      <c r="BF50" s="15"/>
      <c r="BH50" s="15"/>
      <c r="BK50" s="68"/>
      <c r="BM50" s="15"/>
      <c r="BO50" s="15"/>
      <c r="BR50" s="15"/>
      <c r="BT50" s="15"/>
      <c r="BV50" s="15"/>
      <c r="BY50" s="15"/>
      <c r="CA50" s="15"/>
      <c r="CC50" s="15"/>
      <c r="CF50" s="15"/>
      <c r="CH50" s="15"/>
      <c r="CJ50" s="15"/>
      <c r="CM50" s="15"/>
      <c r="CO50" s="15"/>
      <c r="CQ50" s="15"/>
      <c r="CV50" s="15"/>
      <c r="CX50" s="15"/>
      <c r="DA50" s="68"/>
      <c r="DC50" s="15"/>
      <c r="DE50" s="15"/>
      <c r="DH50" s="68"/>
    </row>
    <row r="51" spans="2:112" ht="12.75">
      <c r="B51" s="30"/>
      <c r="D51" s="30"/>
      <c r="I51" s="30"/>
      <c r="K51" s="51"/>
      <c r="N51" s="69"/>
      <c r="P51" s="15"/>
      <c r="R51" s="46"/>
      <c r="W51" s="15"/>
      <c r="Y51" s="15"/>
      <c r="AB51" s="68"/>
      <c r="AD51" s="15"/>
      <c r="AF51" s="15"/>
      <c r="AI51" s="30"/>
      <c r="AK51" s="15"/>
      <c r="AM51" s="15"/>
      <c r="AP51" s="68"/>
      <c r="AR51" s="15"/>
      <c r="AT51" s="15"/>
      <c r="AW51" s="68"/>
      <c r="AY51" s="15"/>
      <c r="BA51" s="15"/>
      <c r="BD51" s="68"/>
      <c r="BF51" s="15"/>
      <c r="BH51" s="15"/>
      <c r="BK51" s="68"/>
      <c r="BM51" s="15"/>
      <c r="BO51" s="15"/>
      <c r="BR51" s="15"/>
      <c r="BT51" s="15"/>
      <c r="BV51" s="15"/>
      <c r="BY51" s="15"/>
      <c r="CA51" s="15"/>
      <c r="CC51" s="15"/>
      <c r="CF51" s="15"/>
      <c r="CH51" s="15"/>
      <c r="CJ51" s="15"/>
      <c r="CM51" s="15"/>
      <c r="CO51" s="15"/>
      <c r="CQ51" s="15"/>
      <c r="CV51" s="15"/>
      <c r="CX51" s="15"/>
      <c r="DA51" s="68"/>
      <c r="DC51" s="15"/>
      <c r="DE51" s="15"/>
      <c r="DH51" s="68"/>
    </row>
    <row r="52" spans="2:112" ht="12.75">
      <c r="B52" s="30"/>
      <c r="D52" s="30"/>
      <c r="I52" s="30"/>
      <c r="K52" s="51"/>
      <c r="N52" s="69"/>
      <c r="P52" s="15"/>
      <c r="R52" s="46"/>
      <c r="W52" s="15"/>
      <c r="Y52" s="15"/>
      <c r="AB52" s="68"/>
      <c r="AD52" s="15"/>
      <c r="AF52" s="15"/>
      <c r="AI52" s="30"/>
      <c r="AK52" s="15"/>
      <c r="AM52" s="15"/>
      <c r="AP52" s="68"/>
      <c r="AR52" s="15"/>
      <c r="AT52" s="15"/>
      <c r="AW52" s="68"/>
      <c r="AY52" s="15"/>
      <c r="BA52" s="15"/>
      <c r="BD52" s="68"/>
      <c r="BF52" s="15"/>
      <c r="BH52" s="15"/>
      <c r="BK52" s="68"/>
      <c r="BM52" s="15"/>
      <c r="BO52" s="15"/>
      <c r="BR52" s="15"/>
      <c r="BT52" s="15"/>
      <c r="BV52" s="15"/>
      <c r="BY52" s="15"/>
      <c r="CA52" s="15"/>
      <c r="CC52" s="15"/>
      <c r="CF52" s="15"/>
      <c r="CH52" s="15"/>
      <c r="CJ52" s="15"/>
      <c r="CM52" s="15"/>
      <c r="CO52" s="15"/>
      <c r="CQ52" s="15"/>
      <c r="CV52" s="15"/>
      <c r="CX52" s="15"/>
      <c r="DA52" s="68"/>
      <c r="DC52" s="15"/>
      <c r="DE52" s="15"/>
      <c r="DH52" s="68"/>
    </row>
    <row r="53" spans="2:112" ht="12.75">
      <c r="B53" s="30"/>
      <c r="D53" s="30"/>
      <c r="I53" s="30"/>
      <c r="K53" s="51"/>
      <c r="N53" s="69"/>
      <c r="P53" s="15"/>
      <c r="R53" s="46"/>
      <c r="W53" s="15"/>
      <c r="Y53" s="15"/>
      <c r="AB53" s="68"/>
      <c r="AD53" s="15"/>
      <c r="AF53" s="15"/>
      <c r="AI53" s="30"/>
      <c r="AK53" s="15"/>
      <c r="AM53" s="15"/>
      <c r="AP53" s="68"/>
      <c r="AR53" s="15"/>
      <c r="AT53" s="15"/>
      <c r="AW53" s="68"/>
      <c r="AY53" s="15"/>
      <c r="BA53" s="15"/>
      <c r="BD53" s="68"/>
      <c r="BF53" s="15"/>
      <c r="BH53" s="15"/>
      <c r="BK53" s="68"/>
      <c r="BM53" s="15"/>
      <c r="BO53" s="15"/>
      <c r="BR53" s="15"/>
      <c r="BT53" s="15"/>
      <c r="BV53" s="15"/>
      <c r="BY53" s="15"/>
      <c r="CA53" s="15"/>
      <c r="CC53" s="15"/>
      <c r="CF53" s="15"/>
      <c r="CH53" s="15"/>
      <c r="CJ53" s="15"/>
      <c r="CM53" s="15"/>
      <c r="CO53" s="15"/>
      <c r="CQ53" s="15"/>
      <c r="CV53" s="15"/>
      <c r="CX53" s="15"/>
      <c r="DA53" s="68"/>
      <c r="DC53" s="15"/>
      <c r="DE53" s="15"/>
      <c r="DH53" s="68"/>
    </row>
    <row r="54" spans="2:112" ht="12.75">
      <c r="B54" s="30"/>
      <c r="D54" s="30"/>
      <c r="I54" s="30"/>
      <c r="K54" s="51"/>
      <c r="N54" s="69"/>
      <c r="P54" s="15"/>
      <c r="R54" s="46"/>
      <c r="W54" s="15"/>
      <c r="Y54" s="15"/>
      <c r="AB54" s="68"/>
      <c r="AD54" s="15"/>
      <c r="AF54" s="15"/>
      <c r="AI54" s="30"/>
      <c r="AK54" s="15"/>
      <c r="AM54" s="15"/>
      <c r="AP54" s="68"/>
      <c r="AR54" s="15"/>
      <c r="AT54" s="15"/>
      <c r="AW54" s="68"/>
      <c r="AY54" s="15"/>
      <c r="BA54" s="15"/>
      <c r="BD54" s="68"/>
      <c r="BF54" s="15"/>
      <c r="BH54" s="15"/>
      <c r="BK54" s="68"/>
      <c r="BM54" s="15"/>
      <c r="BO54" s="15"/>
      <c r="BR54" s="15"/>
      <c r="BT54" s="15"/>
      <c r="BV54" s="15"/>
      <c r="BY54" s="15"/>
      <c r="CA54" s="15"/>
      <c r="CC54" s="15"/>
      <c r="CF54" s="15"/>
      <c r="CH54" s="15"/>
      <c r="CJ54" s="15"/>
      <c r="CM54" s="15"/>
      <c r="CO54" s="15"/>
      <c r="CQ54" s="15"/>
      <c r="CV54" s="15"/>
      <c r="CX54" s="15"/>
      <c r="DA54" s="68"/>
      <c r="DC54" s="15"/>
      <c r="DE54" s="15"/>
      <c r="DH54" s="68"/>
    </row>
    <row r="55" spans="2:112" ht="12.75">
      <c r="B55" s="30"/>
      <c r="D55" s="30"/>
      <c r="I55" s="30"/>
      <c r="K55" s="51"/>
      <c r="N55" s="69"/>
      <c r="P55" s="15"/>
      <c r="R55" s="46"/>
      <c r="W55" s="15"/>
      <c r="Y55" s="15"/>
      <c r="AB55" s="68"/>
      <c r="AD55" s="15"/>
      <c r="AF55" s="15"/>
      <c r="AI55" s="30"/>
      <c r="AK55" s="15"/>
      <c r="AM55" s="15"/>
      <c r="AP55" s="68"/>
      <c r="AR55" s="15"/>
      <c r="AT55" s="15"/>
      <c r="AW55" s="68"/>
      <c r="AY55" s="15"/>
      <c r="BA55" s="15"/>
      <c r="BD55" s="68"/>
      <c r="BF55" s="15"/>
      <c r="BH55" s="15"/>
      <c r="BK55" s="68"/>
      <c r="BM55" s="15"/>
      <c r="BO55" s="15"/>
      <c r="BR55" s="15"/>
      <c r="BT55" s="15"/>
      <c r="BV55" s="15"/>
      <c r="BY55" s="15"/>
      <c r="CA55" s="15"/>
      <c r="CC55" s="15"/>
      <c r="CF55" s="15"/>
      <c r="CH55" s="15"/>
      <c r="CJ55" s="15"/>
      <c r="CM55" s="15"/>
      <c r="CO55" s="15"/>
      <c r="CQ55" s="15"/>
      <c r="CV55" s="15"/>
      <c r="CX55" s="15"/>
      <c r="DA55" s="68"/>
      <c r="DC55" s="15"/>
      <c r="DE55" s="15"/>
      <c r="DH55" s="68"/>
    </row>
    <row r="56" spans="2:112" ht="12.75">
      <c r="B56" s="30"/>
      <c r="D56" s="30"/>
      <c r="I56" s="30"/>
      <c r="K56" s="51"/>
      <c r="N56" s="69"/>
      <c r="P56" s="15"/>
      <c r="R56" s="46"/>
      <c r="W56" s="15"/>
      <c r="Y56" s="15"/>
      <c r="AB56" s="68"/>
      <c r="AD56" s="15"/>
      <c r="AF56" s="15"/>
      <c r="AI56" s="30"/>
      <c r="AK56" s="15"/>
      <c r="AM56" s="15"/>
      <c r="AP56" s="68"/>
      <c r="AR56" s="15"/>
      <c r="AT56" s="15"/>
      <c r="AW56" s="68"/>
      <c r="AY56" s="15"/>
      <c r="BA56" s="15"/>
      <c r="BD56" s="68"/>
      <c r="BF56" s="15"/>
      <c r="BH56" s="15"/>
      <c r="BK56" s="68"/>
      <c r="BM56" s="15"/>
      <c r="BO56" s="15"/>
      <c r="BR56" s="15"/>
      <c r="BT56" s="15"/>
      <c r="BV56" s="15"/>
      <c r="BY56" s="15"/>
      <c r="CA56" s="15"/>
      <c r="CC56" s="15"/>
      <c r="CF56" s="15"/>
      <c r="CH56" s="15"/>
      <c r="CJ56" s="15"/>
      <c r="CM56" s="15"/>
      <c r="CO56" s="15"/>
      <c r="CQ56" s="15"/>
      <c r="CV56" s="15"/>
      <c r="CX56" s="15"/>
      <c r="DA56" s="68"/>
      <c r="DC56" s="15"/>
      <c r="DE56" s="15"/>
      <c r="DH56" s="68"/>
    </row>
    <row r="57" spans="2:112" ht="12.75">
      <c r="B57" s="30"/>
      <c r="D57" s="30"/>
      <c r="I57" s="30"/>
      <c r="K57" s="51"/>
      <c r="N57" s="69"/>
      <c r="P57" s="15"/>
      <c r="R57" s="46"/>
      <c r="W57" s="15"/>
      <c r="Y57" s="15"/>
      <c r="AB57" s="68"/>
      <c r="AD57" s="15"/>
      <c r="AF57" s="15"/>
      <c r="AI57" s="30"/>
      <c r="AK57" s="15"/>
      <c r="AM57" s="15"/>
      <c r="AP57" s="68"/>
      <c r="AR57" s="15"/>
      <c r="AT57" s="15"/>
      <c r="AW57" s="68"/>
      <c r="AY57" s="15"/>
      <c r="BA57" s="15"/>
      <c r="BD57" s="68"/>
      <c r="BF57" s="15"/>
      <c r="BH57" s="15"/>
      <c r="BK57" s="68"/>
      <c r="BM57" s="15"/>
      <c r="BO57" s="15"/>
      <c r="BR57" s="15"/>
      <c r="BT57" s="15"/>
      <c r="BV57" s="15"/>
      <c r="BY57" s="15"/>
      <c r="CA57" s="15"/>
      <c r="CC57" s="15"/>
      <c r="CF57" s="15"/>
      <c r="CH57" s="15"/>
      <c r="CJ57" s="15"/>
      <c r="CM57" s="15"/>
      <c r="CO57" s="15"/>
      <c r="CQ57" s="15"/>
      <c r="CV57" s="15"/>
      <c r="CX57" s="15"/>
      <c r="DA57" s="68"/>
      <c r="DC57" s="15"/>
      <c r="DE57" s="15"/>
      <c r="DH57" s="68"/>
    </row>
    <row r="58" spans="2:112" ht="12.75">
      <c r="B58" s="30"/>
      <c r="D58" s="30"/>
      <c r="I58" s="30"/>
      <c r="K58" s="51"/>
      <c r="N58" s="69"/>
      <c r="P58" s="15"/>
      <c r="R58" s="46"/>
      <c r="W58" s="15"/>
      <c r="Y58" s="15"/>
      <c r="AB58" s="68"/>
      <c r="AD58" s="15"/>
      <c r="AF58" s="15"/>
      <c r="AI58" s="30"/>
      <c r="AK58" s="15"/>
      <c r="AM58" s="15"/>
      <c r="AP58" s="68"/>
      <c r="AR58" s="15"/>
      <c r="AT58" s="15"/>
      <c r="AW58" s="68"/>
      <c r="AY58" s="15"/>
      <c r="BA58" s="15"/>
      <c r="BD58" s="68"/>
      <c r="BF58" s="15"/>
      <c r="BH58" s="15"/>
      <c r="BK58" s="68"/>
      <c r="BM58" s="15"/>
      <c r="BO58" s="15"/>
      <c r="BR58" s="15"/>
      <c r="BT58" s="15"/>
      <c r="BV58" s="15"/>
      <c r="BY58" s="15"/>
      <c r="CA58" s="15"/>
      <c r="CC58" s="15"/>
      <c r="CF58" s="15"/>
      <c r="CH58" s="15"/>
      <c r="CJ58" s="15"/>
      <c r="CM58" s="15"/>
      <c r="CO58" s="15"/>
      <c r="CQ58" s="15"/>
      <c r="CV58" s="15"/>
      <c r="CX58" s="15"/>
      <c r="DA58" s="68"/>
      <c r="DC58" s="15"/>
      <c r="DE58" s="15"/>
      <c r="DH58" s="68"/>
    </row>
    <row r="59" spans="2:112" ht="12.75">
      <c r="B59" s="30"/>
      <c r="D59" s="30"/>
      <c r="I59" s="30"/>
      <c r="K59" s="51"/>
      <c r="N59" s="69"/>
      <c r="P59" s="15"/>
      <c r="R59" s="46"/>
      <c r="W59" s="15"/>
      <c r="Y59" s="15"/>
      <c r="AB59" s="68"/>
      <c r="AD59" s="15"/>
      <c r="AF59" s="15"/>
      <c r="AI59" s="30"/>
      <c r="AK59" s="15"/>
      <c r="AM59" s="15"/>
      <c r="AP59" s="68"/>
      <c r="AR59" s="15"/>
      <c r="AT59" s="15"/>
      <c r="AW59" s="68"/>
      <c r="AY59" s="15"/>
      <c r="BA59" s="15"/>
      <c r="BD59" s="68"/>
      <c r="BF59" s="15"/>
      <c r="BH59" s="15"/>
      <c r="BK59" s="68"/>
      <c r="BM59" s="15"/>
      <c r="BO59" s="15"/>
      <c r="BR59" s="15"/>
      <c r="BT59" s="15"/>
      <c r="BV59" s="15"/>
      <c r="BY59" s="15"/>
      <c r="CA59" s="15"/>
      <c r="CC59" s="15"/>
      <c r="CF59" s="15"/>
      <c r="CH59" s="15"/>
      <c r="CJ59" s="15"/>
      <c r="CM59" s="15"/>
      <c r="CO59" s="15"/>
      <c r="CQ59" s="15"/>
      <c r="CV59" s="15"/>
      <c r="CX59" s="15"/>
      <c r="DA59" s="68"/>
      <c r="DC59" s="15"/>
      <c r="DE59" s="15"/>
      <c r="DH59" s="68"/>
    </row>
    <row r="60" spans="2:112" ht="12.75">
      <c r="B60" s="30"/>
      <c r="D60" s="30"/>
      <c r="I60" s="30"/>
      <c r="K60" s="51"/>
      <c r="N60" s="69"/>
      <c r="P60" s="15"/>
      <c r="R60" s="46"/>
      <c r="W60" s="15"/>
      <c r="Y60" s="15"/>
      <c r="AB60" s="68"/>
      <c r="AD60" s="15"/>
      <c r="AF60" s="15"/>
      <c r="AI60" s="30"/>
      <c r="AK60" s="15"/>
      <c r="AM60" s="15"/>
      <c r="AP60" s="68"/>
      <c r="AR60" s="15"/>
      <c r="AT60" s="15"/>
      <c r="AW60" s="68"/>
      <c r="AY60" s="15"/>
      <c r="BA60" s="15"/>
      <c r="BD60" s="68"/>
      <c r="BF60" s="15"/>
      <c r="BH60" s="15"/>
      <c r="BK60" s="68"/>
      <c r="BM60" s="15"/>
      <c r="BO60" s="15"/>
      <c r="BR60" s="15"/>
      <c r="BT60" s="15"/>
      <c r="BV60" s="15"/>
      <c r="BY60" s="15"/>
      <c r="CA60" s="15"/>
      <c r="CC60" s="15"/>
      <c r="CF60" s="15"/>
      <c r="CH60" s="15"/>
      <c r="CJ60" s="15"/>
      <c r="CM60" s="15"/>
      <c r="CO60" s="15"/>
      <c r="CQ60" s="15"/>
      <c r="CV60" s="15"/>
      <c r="CX60" s="15"/>
      <c r="DA60" s="68"/>
      <c r="DC60" s="15"/>
      <c r="DE60" s="15"/>
      <c r="DH60" s="68"/>
    </row>
    <row r="61" spans="2:112" ht="12.75">
      <c r="B61" s="30"/>
      <c r="D61" s="30"/>
      <c r="I61" s="30"/>
      <c r="K61" s="51"/>
      <c r="N61" s="69"/>
      <c r="P61" s="15"/>
      <c r="R61" s="46"/>
      <c r="W61" s="15"/>
      <c r="Y61" s="15"/>
      <c r="AB61" s="68"/>
      <c r="AD61" s="15"/>
      <c r="AF61" s="15"/>
      <c r="AI61" s="30"/>
      <c r="AK61" s="15"/>
      <c r="AM61" s="15"/>
      <c r="AP61" s="68"/>
      <c r="AR61" s="15"/>
      <c r="AT61" s="15"/>
      <c r="AW61" s="68"/>
      <c r="AY61" s="15"/>
      <c r="BA61" s="15"/>
      <c r="BD61" s="68"/>
      <c r="BF61" s="15"/>
      <c r="BH61" s="15"/>
      <c r="BK61" s="68"/>
      <c r="BM61" s="15"/>
      <c r="BO61" s="15"/>
      <c r="BR61" s="15"/>
      <c r="BT61" s="15"/>
      <c r="BV61" s="15"/>
      <c r="BY61" s="15"/>
      <c r="CA61" s="15"/>
      <c r="CC61" s="15"/>
      <c r="CF61" s="15"/>
      <c r="CH61" s="15"/>
      <c r="CJ61" s="15"/>
      <c r="CM61" s="15"/>
      <c r="CO61" s="15"/>
      <c r="CQ61" s="15"/>
      <c r="CV61" s="15"/>
      <c r="CX61" s="15"/>
      <c r="DA61" s="68"/>
      <c r="DC61" s="15"/>
      <c r="DE61" s="15"/>
      <c r="DH61" s="68"/>
    </row>
    <row r="62" spans="2:112" ht="12.75">
      <c r="B62" s="30"/>
      <c r="D62" s="30"/>
      <c r="I62" s="30"/>
      <c r="K62" s="51"/>
      <c r="N62" s="69"/>
      <c r="P62" s="15"/>
      <c r="R62" s="46"/>
      <c r="W62" s="15"/>
      <c r="Y62" s="15"/>
      <c r="AB62" s="68"/>
      <c r="AD62" s="15"/>
      <c r="AF62" s="15"/>
      <c r="AI62" s="68"/>
      <c r="AK62" s="15"/>
      <c r="AM62" s="15"/>
      <c r="AP62" s="68"/>
      <c r="AR62" s="15"/>
      <c r="AT62" s="15"/>
      <c r="AW62" s="68"/>
      <c r="AY62" s="15"/>
      <c r="BA62" s="15"/>
      <c r="BD62" s="68"/>
      <c r="BF62" s="15"/>
      <c r="BH62" s="15"/>
      <c r="BK62" s="68"/>
      <c r="BM62" s="15"/>
      <c r="BO62" s="15"/>
      <c r="BR62" s="15"/>
      <c r="BT62" s="15"/>
      <c r="BV62" s="15"/>
      <c r="BY62" s="15"/>
      <c r="CA62" s="15"/>
      <c r="CC62" s="15"/>
      <c r="CF62" s="15"/>
      <c r="CH62" s="15"/>
      <c r="CJ62" s="15"/>
      <c r="CM62" s="15"/>
      <c r="CO62" s="15"/>
      <c r="CQ62" s="15"/>
      <c r="CV62" s="15"/>
      <c r="CX62" s="15"/>
      <c r="DA62" s="68"/>
      <c r="DC62" s="15"/>
      <c r="DE62" s="15"/>
      <c r="DH62" s="68"/>
    </row>
    <row r="63" spans="2:112" ht="12.75">
      <c r="B63" s="30"/>
      <c r="D63" s="30"/>
      <c r="I63" s="30"/>
      <c r="K63" s="51"/>
      <c r="N63" s="69"/>
      <c r="P63" s="15"/>
      <c r="R63" s="46"/>
      <c r="W63" s="15"/>
      <c r="Y63" s="15"/>
      <c r="AB63" s="68"/>
      <c r="AD63" s="15"/>
      <c r="AF63" s="15"/>
      <c r="AI63" s="68"/>
      <c r="AK63" s="15"/>
      <c r="AM63" s="15"/>
      <c r="AP63" s="68"/>
      <c r="AR63" s="15"/>
      <c r="AT63" s="15"/>
      <c r="AW63" s="68"/>
      <c r="AY63" s="15"/>
      <c r="BA63" s="15"/>
      <c r="BD63" s="68"/>
      <c r="BF63" s="15"/>
      <c r="BH63" s="15"/>
      <c r="BK63" s="68"/>
      <c r="BM63" s="15"/>
      <c r="BO63" s="15"/>
      <c r="BR63" s="15"/>
      <c r="BT63" s="15"/>
      <c r="BV63" s="15"/>
      <c r="BY63" s="15"/>
      <c r="CA63" s="15"/>
      <c r="CC63" s="15"/>
      <c r="CF63" s="15"/>
      <c r="CH63" s="15"/>
      <c r="CJ63" s="15"/>
      <c r="CM63" s="15"/>
      <c r="CO63" s="15"/>
      <c r="CQ63" s="15"/>
      <c r="CV63" s="15"/>
      <c r="CX63" s="15"/>
      <c r="DA63" s="68"/>
      <c r="DC63" s="15"/>
      <c r="DE63" s="15"/>
      <c r="DH63" s="68"/>
    </row>
    <row r="64" spans="2:112" ht="12.75">
      <c r="B64" s="30"/>
      <c r="D64" s="30"/>
      <c r="I64" s="30"/>
      <c r="K64" s="51"/>
      <c r="N64" s="69"/>
      <c r="P64" s="15"/>
      <c r="R64" s="46"/>
      <c r="W64" s="15"/>
      <c r="Y64" s="15"/>
      <c r="AB64" s="68"/>
      <c r="AD64" s="15"/>
      <c r="AF64" s="15"/>
      <c r="AI64" s="68"/>
      <c r="AK64" s="15"/>
      <c r="AM64" s="15"/>
      <c r="AP64" s="68"/>
      <c r="AR64" s="15"/>
      <c r="AT64" s="15"/>
      <c r="AW64" s="68"/>
      <c r="AY64" s="15"/>
      <c r="BA64" s="15"/>
      <c r="BD64" s="68"/>
      <c r="BF64" s="15"/>
      <c r="BH64" s="15"/>
      <c r="BK64" s="68"/>
      <c r="BM64" s="15"/>
      <c r="BO64" s="15"/>
      <c r="BR64" s="15"/>
      <c r="BT64" s="15"/>
      <c r="BV64" s="15"/>
      <c r="BY64" s="15"/>
      <c r="CA64" s="15"/>
      <c r="CC64" s="15"/>
      <c r="CF64" s="15"/>
      <c r="CH64" s="15"/>
      <c r="CJ64" s="15"/>
      <c r="CM64" s="15"/>
      <c r="CO64" s="15"/>
      <c r="CQ64" s="15"/>
      <c r="CV64" s="15"/>
      <c r="CX64" s="15"/>
      <c r="DA64" s="68"/>
      <c r="DC64" s="15"/>
      <c r="DE64" s="15"/>
      <c r="DH64" s="68"/>
    </row>
    <row r="65" spans="2:112" ht="12.75">
      <c r="B65" s="30"/>
      <c r="D65" s="30"/>
      <c r="I65" s="30"/>
      <c r="K65" s="51"/>
      <c r="N65" s="69"/>
      <c r="P65" s="15"/>
      <c r="R65" s="46"/>
      <c r="W65" s="15"/>
      <c r="Y65" s="15"/>
      <c r="AB65" s="68"/>
      <c r="AD65" s="15"/>
      <c r="AF65" s="15"/>
      <c r="AI65" s="68"/>
      <c r="AK65" s="15"/>
      <c r="AM65" s="15"/>
      <c r="AP65" s="68"/>
      <c r="AR65" s="15"/>
      <c r="AT65" s="15"/>
      <c r="AW65" s="68"/>
      <c r="AY65" s="15"/>
      <c r="BA65" s="15"/>
      <c r="BD65" s="68"/>
      <c r="BF65" s="15"/>
      <c r="BH65" s="15"/>
      <c r="BK65" s="68"/>
      <c r="BM65" s="15"/>
      <c r="BO65" s="15"/>
      <c r="BR65" s="15"/>
      <c r="BT65" s="15"/>
      <c r="BV65" s="15"/>
      <c r="BY65" s="15"/>
      <c r="CA65" s="15"/>
      <c r="CC65" s="15"/>
      <c r="CF65" s="15"/>
      <c r="CH65" s="15"/>
      <c r="CJ65" s="15"/>
      <c r="CM65" s="15"/>
      <c r="CO65" s="15"/>
      <c r="CQ65" s="15"/>
      <c r="CV65" s="15"/>
      <c r="CX65" s="15"/>
      <c r="DA65" s="68"/>
      <c r="DC65" s="15"/>
      <c r="DE65" s="15"/>
      <c r="DH65" s="68"/>
    </row>
    <row r="66" spans="2:112" ht="12.75">
      <c r="B66" s="30"/>
      <c r="D66" s="30"/>
      <c r="I66" s="30"/>
      <c r="K66" s="51"/>
      <c r="N66" s="69"/>
      <c r="P66" s="15"/>
      <c r="R66" s="46"/>
      <c r="W66" s="15"/>
      <c r="Y66" s="15"/>
      <c r="AB66" s="68"/>
      <c r="AD66" s="15"/>
      <c r="AF66" s="15"/>
      <c r="AI66" s="68"/>
      <c r="AK66" s="15"/>
      <c r="AM66" s="15"/>
      <c r="AP66" s="68"/>
      <c r="AR66" s="15"/>
      <c r="AT66" s="15"/>
      <c r="AW66" s="68"/>
      <c r="AY66" s="15"/>
      <c r="BA66" s="15"/>
      <c r="BD66" s="68"/>
      <c r="BF66" s="15"/>
      <c r="BH66" s="15"/>
      <c r="BK66" s="68"/>
      <c r="BM66" s="15"/>
      <c r="BO66" s="15"/>
      <c r="BR66" s="15"/>
      <c r="BT66" s="15"/>
      <c r="BV66" s="15"/>
      <c r="BY66" s="15"/>
      <c r="CA66" s="15"/>
      <c r="CC66" s="15"/>
      <c r="CF66" s="15"/>
      <c r="CH66" s="15"/>
      <c r="CJ66" s="15"/>
      <c r="CM66" s="15"/>
      <c r="CO66" s="15"/>
      <c r="CQ66" s="15"/>
      <c r="CV66" s="15"/>
      <c r="CX66" s="15"/>
      <c r="DA66" s="68"/>
      <c r="DC66" s="15"/>
      <c r="DE66" s="15"/>
      <c r="DH66" s="68"/>
    </row>
    <row r="67" spans="2:112" ht="12.75">
      <c r="B67" s="30"/>
      <c r="D67" s="30"/>
      <c r="I67" s="30"/>
      <c r="K67" s="51"/>
      <c r="N67" s="69"/>
      <c r="P67" s="15"/>
      <c r="R67" s="46"/>
      <c r="W67" s="15"/>
      <c r="Y67" s="15"/>
      <c r="AB67" s="68"/>
      <c r="AD67" s="15"/>
      <c r="AF67" s="15"/>
      <c r="AI67" s="68"/>
      <c r="AK67" s="15"/>
      <c r="AM67" s="15"/>
      <c r="AP67" s="68"/>
      <c r="AR67" s="15"/>
      <c r="AT67" s="15"/>
      <c r="AW67" s="68"/>
      <c r="AY67" s="15"/>
      <c r="BA67" s="15"/>
      <c r="BD67" s="68"/>
      <c r="BF67" s="15"/>
      <c r="BH67" s="15"/>
      <c r="BK67" s="68"/>
      <c r="BM67" s="15"/>
      <c r="BO67" s="15"/>
      <c r="BR67" s="15"/>
      <c r="BT67" s="15"/>
      <c r="BV67" s="15"/>
      <c r="BY67" s="15"/>
      <c r="CA67" s="15"/>
      <c r="CC67" s="15"/>
      <c r="CF67" s="15"/>
      <c r="CH67" s="15"/>
      <c r="CJ67" s="15"/>
      <c r="CM67" s="15"/>
      <c r="CO67" s="15"/>
      <c r="CQ67" s="15"/>
      <c r="CV67" s="15"/>
      <c r="CX67" s="15"/>
      <c r="DA67" s="68"/>
      <c r="DC67" s="15"/>
      <c r="DE67" s="15"/>
      <c r="DH67" s="68"/>
    </row>
    <row r="68" spans="2:112" ht="12.75">
      <c r="B68" s="30"/>
      <c r="D68" s="30"/>
      <c r="I68" s="30"/>
      <c r="K68" s="51"/>
      <c r="N68" s="69"/>
      <c r="P68" s="15"/>
      <c r="R68" s="46"/>
      <c r="W68" s="15"/>
      <c r="Y68" s="15"/>
      <c r="AB68" s="68"/>
      <c r="AD68" s="15"/>
      <c r="AF68" s="15"/>
      <c r="AI68" s="68"/>
      <c r="AK68" s="15"/>
      <c r="AM68" s="15"/>
      <c r="AP68" s="68"/>
      <c r="AR68" s="15"/>
      <c r="AT68" s="15"/>
      <c r="AW68" s="68"/>
      <c r="AY68" s="15"/>
      <c r="BA68" s="15"/>
      <c r="BD68" s="68"/>
      <c r="BF68" s="15"/>
      <c r="BH68" s="15"/>
      <c r="BK68" s="68"/>
      <c r="BM68" s="15"/>
      <c r="BO68" s="15"/>
      <c r="BR68" s="15"/>
      <c r="BT68" s="15"/>
      <c r="BV68" s="15"/>
      <c r="BY68" s="15"/>
      <c r="CA68" s="15"/>
      <c r="CC68" s="15"/>
      <c r="CF68" s="15"/>
      <c r="CH68" s="15"/>
      <c r="CJ68" s="15"/>
      <c r="CM68" s="15"/>
      <c r="CO68" s="15"/>
      <c r="CQ68" s="15"/>
      <c r="CV68" s="15"/>
      <c r="CX68" s="15"/>
      <c r="DA68" s="68"/>
      <c r="DC68" s="15"/>
      <c r="DE68" s="15"/>
      <c r="DH68" s="68"/>
    </row>
    <row r="69" spans="2:112" ht="12.75">
      <c r="B69" s="30"/>
      <c r="D69" s="30"/>
      <c r="I69" s="30"/>
      <c r="K69" s="51"/>
      <c r="N69" s="69"/>
      <c r="P69" s="15"/>
      <c r="R69" s="46"/>
      <c r="W69" s="15"/>
      <c r="Y69" s="15"/>
      <c r="AB69" s="68"/>
      <c r="AD69" s="15"/>
      <c r="AF69" s="15"/>
      <c r="AI69" s="68"/>
      <c r="AK69" s="15"/>
      <c r="AM69" s="15"/>
      <c r="AP69" s="68"/>
      <c r="AR69" s="15"/>
      <c r="AT69" s="15"/>
      <c r="AW69" s="68"/>
      <c r="AY69" s="15"/>
      <c r="BA69" s="15"/>
      <c r="BD69" s="68"/>
      <c r="BF69" s="15"/>
      <c r="BH69" s="15"/>
      <c r="BK69" s="68"/>
      <c r="BM69" s="15"/>
      <c r="BO69" s="15"/>
      <c r="BR69" s="15"/>
      <c r="BT69" s="15"/>
      <c r="BV69" s="15"/>
      <c r="BY69" s="15"/>
      <c r="CA69" s="15"/>
      <c r="CC69" s="15"/>
      <c r="CF69" s="15"/>
      <c r="CH69" s="15"/>
      <c r="CJ69" s="15"/>
      <c r="CM69" s="15"/>
      <c r="CO69" s="15"/>
      <c r="CQ69" s="15"/>
      <c r="CV69" s="15"/>
      <c r="CX69" s="15"/>
      <c r="DA69" s="68"/>
      <c r="DC69" s="15"/>
      <c r="DE69" s="15"/>
      <c r="DH69" s="68"/>
    </row>
    <row r="70" spans="2:112" ht="12.75">
      <c r="B70" s="30"/>
      <c r="D70" s="30"/>
      <c r="I70" s="30"/>
      <c r="K70" s="51"/>
      <c r="N70" s="69"/>
      <c r="P70" s="15"/>
      <c r="R70" s="46"/>
      <c r="W70" s="15"/>
      <c r="Y70" s="15"/>
      <c r="AB70" s="68"/>
      <c r="AD70" s="15"/>
      <c r="AF70" s="15"/>
      <c r="AI70" s="68"/>
      <c r="AK70" s="15"/>
      <c r="AM70" s="15"/>
      <c r="AP70" s="68"/>
      <c r="AR70" s="15"/>
      <c r="AT70" s="15"/>
      <c r="AW70" s="68"/>
      <c r="AY70" s="15"/>
      <c r="BA70" s="15"/>
      <c r="BD70" s="68"/>
      <c r="BF70" s="15"/>
      <c r="BH70" s="15"/>
      <c r="BK70" s="68"/>
      <c r="BM70" s="15"/>
      <c r="BO70" s="15"/>
      <c r="BR70" s="15"/>
      <c r="BT70" s="15"/>
      <c r="BV70" s="15"/>
      <c r="BY70" s="15"/>
      <c r="CA70" s="15"/>
      <c r="CC70" s="15"/>
      <c r="CF70" s="15"/>
      <c r="CH70" s="15"/>
      <c r="CJ70" s="15"/>
      <c r="CM70" s="15"/>
      <c r="CO70" s="15"/>
      <c r="CQ70" s="15"/>
      <c r="CV70" s="15"/>
      <c r="CX70" s="15"/>
      <c r="DA70" s="68"/>
      <c r="DC70" s="15"/>
      <c r="DE70" s="15"/>
      <c r="DH70" s="68"/>
    </row>
    <row r="71" spans="2:112" ht="12.75">
      <c r="B71" s="30"/>
      <c r="D71" s="30"/>
      <c r="I71" s="30"/>
      <c r="K71" s="51"/>
      <c r="N71" s="69"/>
      <c r="P71" s="15"/>
      <c r="R71" s="46"/>
      <c r="W71" s="15"/>
      <c r="Y71" s="15"/>
      <c r="AB71" s="68"/>
      <c r="AD71" s="15"/>
      <c r="AF71" s="15"/>
      <c r="AI71" s="68"/>
      <c r="AK71" s="15"/>
      <c r="AM71" s="15"/>
      <c r="AP71" s="68"/>
      <c r="AR71" s="15"/>
      <c r="AT71" s="15"/>
      <c r="AW71" s="68"/>
      <c r="AY71" s="15"/>
      <c r="BA71" s="15"/>
      <c r="BD71" s="68"/>
      <c r="BF71" s="15"/>
      <c r="BH71" s="15"/>
      <c r="BK71" s="68"/>
      <c r="BM71" s="15"/>
      <c r="BO71" s="15"/>
      <c r="BR71" s="15"/>
      <c r="BT71" s="15"/>
      <c r="BV71" s="15"/>
      <c r="BY71" s="15"/>
      <c r="CA71" s="15"/>
      <c r="CC71" s="15"/>
      <c r="CF71" s="15"/>
      <c r="CH71" s="15"/>
      <c r="CJ71" s="15"/>
      <c r="CM71" s="15"/>
      <c r="CO71" s="15"/>
      <c r="CQ71" s="15"/>
      <c r="CV71" s="15"/>
      <c r="CX71" s="15"/>
      <c r="DA71" s="68"/>
      <c r="DC71" s="15"/>
      <c r="DE71" s="15"/>
      <c r="DH71" s="68"/>
    </row>
    <row r="72" spans="2:112" ht="12.75">
      <c r="B72" s="30"/>
      <c r="D72" s="30"/>
      <c r="I72" s="30"/>
      <c r="K72" s="51"/>
      <c r="N72" s="69"/>
      <c r="P72" s="15"/>
      <c r="R72" s="46"/>
      <c r="W72" s="15"/>
      <c r="Y72" s="15"/>
      <c r="AB72" s="68"/>
      <c r="AD72" s="15"/>
      <c r="AF72" s="15"/>
      <c r="AI72" s="68"/>
      <c r="AK72" s="15"/>
      <c r="AM72" s="15"/>
      <c r="AP72" s="68"/>
      <c r="AR72" s="15"/>
      <c r="AT72" s="15"/>
      <c r="AW72" s="68"/>
      <c r="AY72" s="15"/>
      <c r="BA72" s="15"/>
      <c r="BD72" s="68"/>
      <c r="BF72" s="15"/>
      <c r="BH72" s="15"/>
      <c r="BK72" s="68"/>
      <c r="BM72" s="15"/>
      <c r="BO72" s="15"/>
      <c r="BR72" s="15"/>
      <c r="BT72" s="15"/>
      <c r="BV72" s="15"/>
      <c r="BY72" s="15"/>
      <c r="CA72" s="15"/>
      <c r="CC72" s="15"/>
      <c r="CF72" s="15"/>
      <c r="CH72" s="15"/>
      <c r="CJ72" s="15"/>
      <c r="CM72" s="15"/>
      <c r="CO72" s="15"/>
      <c r="CQ72" s="15"/>
      <c r="CV72" s="15"/>
      <c r="CX72" s="15"/>
      <c r="DA72" s="68"/>
      <c r="DC72" s="15"/>
      <c r="DE72" s="15"/>
      <c r="DH72" s="68"/>
    </row>
    <row r="73" spans="2:112" ht="12.75">
      <c r="B73" s="30"/>
      <c r="D73" s="30"/>
      <c r="I73" s="30"/>
      <c r="K73" s="51"/>
      <c r="N73" s="69"/>
      <c r="P73" s="15"/>
      <c r="R73" s="46"/>
      <c r="W73" s="15"/>
      <c r="Y73" s="15"/>
      <c r="AB73" s="68"/>
      <c r="AD73" s="15"/>
      <c r="AF73" s="15"/>
      <c r="AI73" s="68"/>
      <c r="AK73" s="15"/>
      <c r="AM73" s="15"/>
      <c r="AP73" s="68"/>
      <c r="AR73" s="15"/>
      <c r="AT73" s="15"/>
      <c r="AW73" s="68"/>
      <c r="AY73" s="15"/>
      <c r="BA73" s="15"/>
      <c r="BD73" s="68"/>
      <c r="BF73" s="15"/>
      <c r="BH73" s="15"/>
      <c r="BK73" s="68"/>
      <c r="BM73" s="15"/>
      <c r="BO73" s="15"/>
      <c r="BR73" s="15"/>
      <c r="BT73" s="15"/>
      <c r="BV73" s="15"/>
      <c r="BY73" s="15"/>
      <c r="CA73" s="15"/>
      <c r="CC73" s="15"/>
      <c r="CF73" s="15"/>
      <c r="CH73" s="15"/>
      <c r="CJ73" s="15"/>
      <c r="CM73" s="15"/>
      <c r="CO73" s="15"/>
      <c r="CQ73" s="15"/>
      <c r="CV73" s="15"/>
      <c r="CX73" s="15"/>
      <c r="DA73" s="68"/>
      <c r="DC73" s="15"/>
      <c r="DE73" s="15"/>
      <c r="DH73" s="68"/>
    </row>
    <row r="74" spans="2:112" ht="12.75">
      <c r="B74" s="30"/>
      <c r="D74" s="30"/>
      <c r="I74" s="30"/>
      <c r="K74" s="51"/>
      <c r="N74" s="69"/>
      <c r="P74" s="15"/>
      <c r="R74" s="46"/>
      <c r="W74" s="15"/>
      <c r="Y74" s="15"/>
      <c r="AB74" s="68"/>
      <c r="AD74" s="15"/>
      <c r="AF74" s="15"/>
      <c r="AI74" s="68"/>
      <c r="AK74" s="15"/>
      <c r="AM74" s="15"/>
      <c r="AP74" s="68"/>
      <c r="AR74" s="15"/>
      <c r="AT74" s="15"/>
      <c r="AW74" s="68"/>
      <c r="AY74" s="15"/>
      <c r="BA74" s="15"/>
      <c r="BD74" s="68"/>
      <c r="BF74" s="15"/>
      <c r="BH74" s="15"/>
      <c r="BK74" s="68"/>
      <c r="BM74" s="15"/>
      <c r="BO74" s="15"/>
      <c r="BR74" s="15"/>
      <c r="BT74" s="15"/>
      <c r="BV74" s="15"/>
      <c r="BY74" s="15"/>
      <c r="CA74" s="15"/>
      <c r="CC74" s="15"/>
      <c r="CF74" s="15"/>
      <c r="CH74" s="15"/>
      <c r="CJ74" s="15"/>
      <c r="CM74" s="15"/>
      <c r="CO74" s="15"/>
      <c r="CQ74" s="15"/>
      <c r="CV74" s="15"/>
      <c r="CX74" s="15"/>
      <c r="DA74" s="68"/>
      <c r="DC74" s="15"/>
      <c r="DE74" s="15"/>
      <c r="DH74" s="68"/>
    </row>
    <row r="75" spans="2:112" ht="12.75">
      <c r="B75" s="30"/>
      <c r="D75" s="30"/>
      <c r="I75" s="30"/>
      <c r="K75" s="51"/>
      <c r="N75" s="69"/>
      <c r="P75" s="15"/>
      <c r="R75" s="46"/>
      <c r="W75" s="15"/>
      <c r="Y75" s="15"/>
      <c r="AB75" s="68"/>
      <c r="AD75" s="15"/>
      <c r="AF75" s="15"/>
      <c r="AI75" s="68"/>
      <c r="AK75" s="15"/>
      <c r="AM75" s="15"/>
      <c r="AP75" s="68"/>
      <c r="AR75" s="15"/>
      <c r="AT75" s="15"/>
      <c r="AW75" s="68"/>
      <c r="AY75" s="15"/>
      <c r="BA75" s="15"/>
      <c r="BD75" s="68"/>
      <c r="BF75" s="15"/>
      <c r="BH75" s="15"/>
      <c r="BK75" s="68"/>
      <c r="BM75" s="15"/>
      <c r="BO75" s="15"/>
      <c r="BR75" s="15"/>
      <c r="BT75" s="15"/>
      <c r="BV75" s="15"/>
      <c r="BY75" s="15"/>
      <c r="CA75" s="15"/>
      <c r="CC75" s="15"/>
      <c r="CF75" s="15"/>
      <c r="CH75" s="15"/>
      <c r="CJ75" s="15"/>
      <c r="CM75" s="15"/>
      <c r="CO75" s="15"/>
      <c r="CQ75" s="15"/>
      <c r="CV75" s="15"/>
      <c r="CX75" s="15"/>
      <c r="DA75" s="68"/>
      <c r="DC75" s="15"/>
      <c r="DE75" s="15"/>
      <c r="DH75" s="68"/>
    </row>
    <row r="76" spans="2:112" ht="12.75">
      <c r="B76" s="30"/>
      <c r="D76" s="30"/>
      <c r="I76" s="30"/>
      <c r="K76" s="51"/>
      <c r="N76" s="69"/>
      <c r="P76" s="15"/>
      <c r="R76" s="46"/>
      <c r="W76" s="15"/>
      <c r="Y76" s="15"/>
      <c r="AB76" s="68"/>
      <c r="AD76" s="15"/>
      <c r="AF76" s="15"/>
      <c r="AI76" s="68"/>
      <c r="AK76" s="15"/>
      <c r="AM76" s="15"/>
      <c r="AP76" s="68"/>
      <c r="AR76" s="15"/>
      <c r="AT76" s="15"/>
      <c r="AW76" s="68"/>
      <c r="AY76" s="15"/>
      <c r="BA76" s="15"/>
      <c r="BD76" s="68"/>
      <c r="BF76" s="15"/>
      <c r="BH76" s="15"/>
      <c r="BK76" s="68"/>
      <c r="BM76" s="15"/>
      <c r="BO76" s="15"/>
      <c r="BR76" s="15"/>
      <c r="BT76" s="15"/>
      <c r="BV76" s="15"/>
      <c r="BY76" s="15"/>
      <c r="CA76" s="15"/>
      <c r="CC76" s="15"/>
      <c r="CF76" s="15"/>
      <c r="CH76" s="15"/>
      <c r="CJ76" s="15"/>
      <c r="CM76" s="15"/>
      <c r="CO76" s="15"/>
      <c r="CQ76" s="15"/>
      <c r="CV76" s="15"/>
      <c r="CX76" s="15"/>
      <c r="DA76" s="68"/>
      <c r="DC76" s="15"/>
      <c r="DE76" s="15"/>
      <c r="DH76" s="68"/>
    </row>
    <row r="77" spans="2:112" ht="12.75">
      <c r="B77" s="30"/>
      <c r="D77" s="30"/>
      <c r="I77" s="30"/>
      <c r="K77" s="51"/>
      <c r="N77" s="69"/>
      <c r="P77" s="15"/>
      <c r="R77" s="46"/>
      <c r="W77" s="15"/>
      <c r="Y77" s="15"/>
      <c r="AB77" s="68"/>
      <c r="AD77" s="15"/>
      <c r="AF77" s="15"/>
      <c r="AI77" s="68"/>
      <c r="AK77" s="15"/>
      <c r="AM77" s="15"/>
      <c r="AP77" s="68"/>
      <c r="AR77" s="15"/>
      <c r="AT77" s="15"/>
      <c r="AW77" s="68"/>
      <c r="AY77" s="15"/>
      <c r="BA77" s="15"/>
      <c r="BD77" s="68"/>
      <c r="BF77" s="15"/>
      <c r="BH77" s="15"/>
      <c r="BK77" s="68"/>
      <c r="BM77" s="15"/>
      <c r="BO77" s="15"/>
      <c r="BR77" s="15"/>
      <c r="BT77" s="15"/>
      <c r="BV77" s="15"/>
      <c r="BY77" s="15"/>
      <c r="CA77" s="15"/>
      <c r="CC77" s="15"/>
      <c r="CF77" s="15"/>
      <c r="CH77" s="15"/>
      <c r="CJ77" s="15"/>
      <c r="CM77" s="15"/>
      <c r="CO77" s="15"/>
      <c r="CQ77" s="15"/>
      <c r="CV77" s="15"/>
      <c r="CX77" s="15"/>
      <c r="DA77" s="68"/>
      <c r="DC77" s="15"/>
      <c r="DE77" s="15"/>
      <c r="DH77" s="68"/>
    </row>
    <row r="78" spans="2:112" ht="12.75">
      <c r="B78" s="30"/>
      <c r="D78" s="30"/>
      <c r="I78" s="30"/>
      <c r="K78" s="51"/>
      <c r="N78" s="69"/>
      <c r="P78" s="15"/>
      <c r="R78" s="46"/>
      <c r="W78" s="15"/>
      <c r="Y78" s="15"/>
      <c r="AB78" s="68"/>
      <c r="AD78" s="15"/>
      <c r="AF78" s="15"/>
      <c r="AI78" s="68"/>
      <c r="AK78" s="15"/>
      <c r="AM78" s="15"/>
      <c r="AP78" s="68"/>
      <c r="AR78" s="15"/>
      <c r="AT78" s="15"/>
      <c r="AW78" s="68"/>
      <c r="AY78" s="15"/>
      <c r="BA78" s="15"/>
      <c r="BD78" s="68"/>
      <c r="BF78" s="15"/>
      <c r="BH78" s="15"/>
      <c r="BK78" s="68"/>
      <c r="BM78" s="15"/>
      <c r="BO78" s="15"/>
      <c r="BR78" s="15"/>
      <c r="BT78" s="15"/>
      <c r="BV78" s="15"/>
      <c r="BY78" s="15"/>
      <c r="CA78" s="15"/>
      <c r="CC78" s="15"/>
      <c r="CF78" s="15"/>
      <c r="CH78" s="15"/>
      <c r="CJ78" s="15"/>
      <c r="CM78" s="15"/>
      <c r="CO78" s="15"/>
      <c r="CQ78" s="15"/>
      <c r="CV78" s="15"/>
      <c r="CX78" s="15"/>
      <c r="DA78" s="68"/>
      <c r="DC78" s="15"/>
      <c r="DE78" s="15"/>
      <c r="DH78" s="68"/>
    </row>
    <row r="79" spans="2:112" ht="12.75">
      <c r="B79" s="30"/>
      <c r="D79" s="30"/>
      <c r="I79" s="30"/>
      <c r="K79" s="51"/>
      <c r="N79" s="69"/>
      <c r="P79" s="15"/>
      <c r="R79" s="46"/>
      <c r="W79" s="15"/>
      <c r="Y79" s="15"/>
      <c r="AB79" s="68"/>
      <c r="AD79" s="15"/>
      <c r="AF79" s="15"/>
      <c r="AI79" s="68"/>
      <c r="AK79" s="15"/>
      <c r="AM79" s="15"/>
      <c r="AP79" s="68"/>
      <c r="AR79" s="15"/>
      <c r="AT79" s="15"/>
      <c r="AW79" s="68"/>
      <c r="AY79" s="15"/>
      <c r="BA79" s="15"/>
      <c r="BD79" s="68"/>
      <c r="BF79" s="15"/>
      <c r="BH79" s="15"/>
      <c r="BK79" s="68"/>
      <c r="BM79" s="15"/>
      <c r="BO79" s="15"/>
      <c r="BR79" s="15"/>
      <c r="BT79" s="15"/>
      <c r="BV79" s="15"/>
      <c r="BY79" s="15"/>
      <c r="CA79" s="15"/>
      <c r="CC79" s="15"/>
      <c r="CF79" s="15"/>
      <c r="CH79" s="15"/>
      <c r="CJ79" s="15"/>
      <c r="CM79" s="15"/>
      <c r="CO79" s="15"/>
      <c r="CQ79" s="15"/>
      <c r="CV79" s="15"/>
      <c r="CX79" s="15"/>
      <c r="DA79" s="68"/>
      <c r="DC79" s="15"/>
      <c r="DE79" s="15"/>
      <c r="DH79" s="68"/>
    </row>
    <row r="80" spans="2:112" ht="12.75">
      <c r="B80" s="30"/>
      <c r="D80" s="30"/>
      <c r="I80" s="30"/>
      <c r="K80" s="51"/>
      <c r="N80" s="69"/>
      <c r="P80" s="15"/>
      <c r="R80" s="46"/>
      <c r="W80" s="15"/>
      <c r="Y80" s="15"/>
      <c r="AB80" s="68"/>
      <c r="AD80" s="15"/>
      <c r="AF80" s="15"/>
      <c r="AI80" s="68"/>
      <c r="AK80" s="15"/>
      <c r="AM80" s="15"/>
      <c r="AP80" s="68"/>
      <c r="AR80" s="15"/>
      <c r="AT80" s="15"/>
      <c r="AW80" s="68"/>
      <c r="AY80" s="15"/>
      <c r="BA80" s="15"/>
      <c r="BD80" s="68"/>
      <c r="BF80" s="15"/>
      <c r="BH80" s="15"/>
      <c r="BK80" s="68"/>
      <c r="BM80" s="15"/>
      <c r="BO80" s="15"/>
      <c r="BR80" s="15"/>
      <c r="BT80" s="15"/>
      <c r="BV80" s="15"/>
      <c r="BY80" s="15"/>
      <c r="CA80" s="15"/>
      <c r="CC80" s="15"/>
      <c r="CF80" s="15"/>
      <c r="CH80" s="15"/>
      <c r="CJ80" s="15"/>
      <c r="CM80" s="15"/>
      <c r="CO80" s="15"/>
      <c r="CQ80" s="15"/>
      <c r="CV80" s="15"/>
      <c r="CX80" s="15"/>
      <c r="DA80" s="68"/>
      <c r="DC80" s="15"/>
      <c r="DE80" s="15"/>
      <c r="DH80" s="68"/>
    </row>
    <row r="81" spans="2:112" ht="12.75">
      <c r="B81" s="30"/>
      <c r="D81" s="30"/>
      <c r="I81" s="30"/>
      <c r="K81" s="51"/>
      <c r="N81" s="69"/>
      <c r="P81" s="15"/>
      <c r="R81" s="46"/>
      <c r="W81" s="15"/>
      <c r="Y81" s="15"/>
      <c r="AB81" s="68"/>
      <c r="AD81" s="15"/>
      <c r="AF81" s="15"/>
      <c r="AI81" s="68"/>
      <c r="AK81" s="15"/>
      <c r="AM81" s="15"/>
      <c r="AP81" s="68"/>
      <c r="AR81" s="15"/>
      <c r="AT81" s="15"/>
      <c r="AW81" s="68"/>
      <c r="AY81" s="15"/>
      <c r="BA81" s="15"/>
      <c r="BD81" s="68"/>
      <c r="BF81" s="15"/>
      <c r="BH81" s="15"/>
      <c r="BK81" s="68"/>
      <c r="BM81" s="15"/>
      <c r="BO81" s="15"/>
      <c r="BR81" s="15"/>
      <c r="BT81" s="15"/>
      <c r="BV81" s="15"/>
      <c r="BY81" s="15"/>
      <c r="CA81" s="15"/>
      <c r="CC81" s="15"/>
      <c r="CF81" s="15"/>
      <c r="CH81" s="15"/>
      <c r="CJ81" s="15"/>
      <c r="CM81" s="15"/>
      <c r="CO81" s="15"/>
      <c r="CQ81" s="15"/>
      <c r="CV81" s="15"/>
      <c r="CX81" s="15"/>
      <c r="DA81" s="68"/>
      <c r="DC81" s="15"/>
      <c r="DE81" s="15"/>
      <c r="DH81" s="68"/>
    </row>
    <row r="82" spans="2:112" ht="12.75">
      <c r="B82" s="30"/>
      <c r="D82" s="30"/>
      <c r="I82" s="30"/>
      <c r="K82" s="51"/>
      <c r="N82" s="69"/>
      <c r="P82" s="15"/>
      <c r="R82" s="46"/>
      <c r="W82" s="15"/>
      <c r="Y82" s="15"/>
      <c r="AB82" s="68"/>
      <c r="AD82" s="15"/>
      <c r="AF82" s="15"/>
      <c r="AI82" s="68"/>
      <c r="AK82" s="15"/>
      <c r="AM82" s="15"/>
      <c r="AP82" s="68"/>
      <c r="AR82" s="15"/>
      <c r="AT82" s="15"/>
      <c r="AW82" s="68"/>
      <c r="AY82" s="15"/>
      <c r="BA82" s="15"/>
      <c r="BD82" s="68"/>
      <c r="BF82" s="15"/>
      <c r="BH82" s="15"/>
      <c r="BK82" s="68"/>
      <c r="BM82" s="15"/>
      <c r="BO82" s="15"/>
      <c r="BR82" s="15"/>
      <c r="BT82" s="15"/>
      <c r="BV82" s="15"/>
      <c r="BY82" s="15"/>
      <c r="CA82" s="15"/>
      <c r="CC82" s="15"/>
      <c r="CF82" s="15"/>
      <c r="CH82" s="15"/>
      <c r="CJ82" s="15"/>
      <c r="CM82" s="15"/>
      <c r="CO82" s="15"/>
      <c r="CQ82" s="15"/>
      <c r="CV82" s="15"/>
      <c r="CX82" s="15"/>
      <c r="DA82" s="68"/>
      <c r="DC82" s="15"/>
      <c r="DE82" s="15"/>
      <c r="DH82" s="68"/>
    </row>
    <row r="83" spans="2:112" ht="12.75">
      <c r="B83" s="30"/>
      <c r="D83" s="30"/>
      <c r="I83" s="30"/>
      <c r="K83" s="51"/>
      <c r="N83" s="69"/>
      <c r="P83" s="15"/>
      <c r="R83" s="46"/>
      <c r="W83" s="15"/>
      <c r="Y83" s="15"/>
      <c r="AB83" s="68"/>
      <c r="AD83" s="15"/>
      <c r="AF83" s="15"/>
      <c r="AI83" s="68"/>
      <c r="AK83" s="15"/>
      <c r="AM83" s="15"/>
      <c r="AP83" s="68"/>
      <c r="AR83" s="15"/>
      <c r="AT83" s="15"/>
      <c r="AW83" s="68"/>
      <c r="AY83" s="15"/>
      <c r="BA83" s="15"/>
      <c r="BD83" s="68"/>
      <c r="BF83" s="15"/>
      <c r="BH83" s="15"/>
      <c r="BK83" s="68"/>
      <c r="BM83" s="15"/>
      <c r="BO83" s="15"/>
      <c r="BR83" s="15"/>
      <c r="BT83" s="15"/>
      <c r="BV83" s="15"/>
      <c r="BY83" s="15"/>
      <c r="CA83" s="15"/>
      <c r="CC83" s="15"/>
      <c r="CF83" s="15"/>
      <c r="CH83" s="15"/>
      <c r="CJ83" s="15"/>
      <c r="CM83" s="15"/>
      <c r="CO83" s="15"/>
      <c r="CQ83" s="15"/>
      <c r="CV83" s="15"/>
      <c r="CX83" s="15"/>
      <c r="DA83" s="68"/>
      <c r="DC83" s="15"/>
      <c r="DE83" s="15"/>
      <c r="DH83" s="68"/>
    </row>
    <row r="84" spans="2:112" ht="12.75">
      <c r="B84" s="30"/>
      <c r="D84" s="30"/>
      <c r="I84" s="30"/>
      <c r="K84" s="51"/>
      <c r="N84" s="69"/>
      <c r="P84" s="15"/>
      <c r="R84" s="46"/>
      <c r="W84" s="15"/>
      <c r="Y84" s="15"/>
      <c r="AB84" s="68"/>
      <c r="AD84" s="15"/>
      <c r="AF84" s="15"/>
      <c r="AI84" s="68"/>
      <c r="AK84" s="15"/>
      <c r="AM84" s="15"/>
      <c r="AP84" s="68"/>
      <c r="AR84" s="15"/>
      <c r="AT84" s="15"/>
      <c r="AW84" s="68"/>
      <c r="AY84" s="15"/>
      <c r="BA84" s="15"/>
      <c r="BD84" s="68"/>
      <c r="BF84" s="15"/>
      <c r="BH84" s="15"/>
      <c r="BK84" s="68"/>
      <c r="BM84" s="15"/>
      <c r="BO84" s="15"/>
      <c r="BR84" s="15"/>
      <c r="BT84" s="15"/>
      <c r="BV84" s="15"/>
      <c r="BY84" s="15"/>
      <c r="CA84" s="15"/>
      <c r="CC84" s="15"/>
      <c r="CF84" s="15"/>
      <c r="CH84" s="15"/>
      <c r="CJ84" s="15"/>
      <c r="CM84" s="15"/>
      <c r="CO84" s="15"/>
      <c r="CQ84" s="15"/>
      <c r="CV84" s="15"/>
      <c r="CX84" s="15"/>
      <c r="DA84" s="68"/>
      <c r="DC84" s="15"/>
      <c r="DE84" s="15"/>
      <c r="DH84" s="68"/>
    </row>
    <row r="85" spans="2:112" ht="12.75">
      <c r="B85" s="30"/>
      <c r="D85" s="30"/>
      <c r="I85" s="30"/>
      <c r="K85" s="51"/>
      <c r="N85" s="69"/>
      <c r="P85" s="15"/>
      <c r="R85" s="46"/>
      <c r="W85" s="15"/>
      <c r="Y85" s="15"/>
      <c r="AB85" s="68"/>
      <c r="AD85" s="15"/>
      <c r="AF85" s="15"/>
      <c r="AI85" s="68"/>
      <c r="AK85" s="15"/>
      <c r="AM85" s="15"/>
      <c r="AP85" s="68"/>
      <c r="AR85" s="15"/>
      <c r="AT85" s="15"/>
      <c r="AW85" s="68"/>
      <c r="AY85" s="15"/>
      <c r="BA85" s="15"/>
      <c r="BD85" s="68"/>
      <c r="BF85" s="15"/>
      <c r="BH85" s="15"/>
      <c r="BK85" s="68"/>
      <c r="BM85" s="15"/>
      <c r="BO85" s="15"/>
      <c r="BR85" s="15"/>
      <c r="BT85" s="15"/>
      <c r="BV85" s="15"/>
      <c r="BY85" s="15"/>
      <c r="CA85" s="15"/>
      <c r="CC85" s="15"/>
      <c r="CF85" s="15"/>
      <c r="CH85" s="15"/>
      <c r="CJ85" s="15"/>
      <c r="CM85" s="15"/>
      <c r="CO85" s="15"/>
      <c r="CQ85" s="15"/>
      <c r="CV85" s="15"/>
      <c r="CX85" s="15"/>
      <c r="DA85" s="68"/>
      <c r="DC85" s="15"/>
      <c r="DE85" s="15"/>
      <c r="DH85" s="68"/>
    </row>
    <row r="86" spans="2:112" ht="12.75">
      <c r="B86" s="30"/>
      <c r="D86" s="30"/>
      <c r="I86" s="30"/>
      <c r="K86" s="51"/>
      <c r="N86" s="69"/>
      <c r="P86" s="15"/>
      <c r="R86" s="46"/>
      <c r="W86" s="15"/>
      <c r="Y86" s="15"/>
      <c r="AB86" s="68"/>
      <c r="AD86" s="15"/>
      <c r="AF86" s="15"/>
      <c r="AI86" s="68"/>
      <c r="AK86" s="15"/>
      <c r="AM86" s="15"/>
      <c r="AP86" s="68"/>
      <c r="AR86" s="15"/>
      <c r="AT86" s="15"/>
      <c r="AW86" s="68"/>
      <c r="AY86" s="15"/>
      <c r="BA86" s="15"/>
      <c r="BD86" s="68"/>
      <c r="BF86" s="15"/>
      <c r="BH86" s="15"/>
      <c r="BK86" s="68"/>
      <c r="BM86" s="15"/>
      <c r="BO86" s="15"/>
      <c r="BR86" s="15"/>
      <c r="BT86" s="15"/>
      <c r="BV86" s="15"/>
      <c r="BY86" s="15"/>
      <c r="CA86" s="15"/>
      <c r="CC86" s="15"/>
      <c r="CF86" s="15"/>
      <c r="CH86" s="15"/>
      <c r="CJ86" s="15"/>
      <c r="CM86" s="15"/>
      <c r="CO86" s="15"/>
      <c r="CQ86" s="15"/>
      <c r="CV86" s="15"/>
      <c r="CX86" s="15"/>
      <c r="DA86" s="68"/>
      <c r="DC86" s="15"/>
      <c r="DE86" s="15"/>
      <c r="DH86" s="68"/>
    </row>
    <row r="87" spans="2:112" ht="12.75">
      <c r="B87" s="30"/>
      <c r="D87" s="30"/>
      <c r="I87" s="30"/>
      <c r="K87" s="51"/>
      <c r="N87" s="69"/>
      <c r="P87" s="15"/>
      <c r="R87" s="46"/>
      <c r="W87" s="15"/>
      <c r="Y87" s="15"/>
      <c r="AB87" s="68"/>
      <c r="AD87" s="15"/>
      <c r="AF87" s="15"/>
      <c r="AI87" s="68"/>
      <c r="AK87" s="15"/>
      <c r="AM87" s="15"/>
      <c r="AP87" s="68"/>
      <c r="AR87" s="15"/>
      <c r="AT87" s="15"/>
      <c r="AW87" s="68"/>
      <c r="AY87" s="15"/>
      <c r="BA87" s="15"/>
      <c r="BD87" s="68"/>
      <c r="BF87" s="15"/>
      <c r="BH87" s="15"/>
      <c r="BK87" s="68"/>
      <c r="BM87" s="15"/>
      <c r="BO87" s="15"/>
      <c r="BR87" s="15"/>
      <c r="BT87" s="15"/>
      <c r="BV87" s="15"/>
      <c r="BY87" s="15"/>
      <c r="CA87" s="15"/>
      <c r="CC87" s="15"/>
      <c r="CF87" s="15"/>
      <c r="CH87" s="15"/>
      <c r="CJ87" s="15"/>
      <c r="CM87" s="15"/>
      <c r="CO87" s="15"/>
      <c r="CQ87" s="15"/>
      <c r="CV87" s="15"/>
      <c r="CX87" s="15"/>
      <c r="DA87" s="68"/>
      <c r="DC87" s="15"/>
      <c r="DE87" s="15"/>
      <c r="DH87" s="68"/>
    </row>
    <row r="88" spans="2:112" ht="12.75">
      <c r="B88" s="30"/>
      <c r="D88" s="30"/>
      <c r="I88" s="30"/>
      <c r="K88" s="51"/>
      <c r="N88" s="69"/>
      <c r="P88" s="15"/>
      <c r="R88" s="46"/>
      <c r="W88" s="15"/>
      <c r="Y88" s="15"/>
      <c r="AB88" s="68"/>
      <c r="AD88" s="15"/>
      <c r="AF88" s="15"/>
      <c r="AI88" s="68"/>
      <c r="AK88" s="15"/>
      <c r="AM88" s="15"/>
      <c r="AP88" s="68"/>
      <c r="AR88" s="15"/>
      <c r="AT88" s="15"/>
      <c r="AW88" s="68"/>
      <c r="AY88" s="15"/>
      <c r="BA88" s="15"/>
      <c r="BD88" s="68"/>
      <c r="BF88" s="15"/>
      <c r="BH88" s="15"/>
      <c r="BK88" s="68"/>
      <c r="BM88" s="15"/>
      <c r="BO88" s="15"/>
      <c r="BR88" s="15"/>
      <c r="BT88" s="15"/>
      <c r="BV88" s="15"/>
      <c r="BY88" s="15"/>
      <c r="CA88" s="15"/>
      <c r="CC88" s="15"/>
      <c r="CF88" s="15"/>
      <c r="CH88" s="15"/>
      <c r="CJ88" s="15"/>
      <c r="CM88" s="15"/>
      <c r="CO88" s="15"/>
      <c r="CQ88" s="15"/>
      <c r="CV88" s="15"/>
      <c r="CX88" s="15"/>
      <c r="DA88" s="68"/>
      <c r="DC88" s="15"/>
      <c r="DE88" s="15"/>
      <c r="DH88" s="68"/>
    </row>
    <row r="89" spans="2:112" ht="12.75">
      <c r="B89" s="30"/>
      <c r="D89" s="30"/>
      <c r="I89" s="30"/>
      <c r="K89" s="51"/>
      <c r="N89" s="69"/>
      <c r="P89" s="15"/>
      <c r="R89" s="46"/>
      <c r="W89" s="15"/>
      <c r="Y89" s="15"/>
      <c r="AB89" s="68"/>
      <c r="AD89" s="15"/>
      <c r="AF89" s="15"/>
      <c r="AI89" s="68"/>
      <c r="AK89" s="15"/>
      <c r="AM89" s="15"/>
      <c r="AP89" s="68"/>
      <c r="AR89" s="15"/>
      <c r="AT89" s="15"/>
      <c r="AW89" s="68"/>
      <c r="AY89" s="15"/>
      <c r="BA89" s="15"/>
      <c r="BD89" s="68"/>
      <c r="BF89" s="15"/>
      <c r="BH89" s="15"/>
      <c r="BK89" s="68"/>
      <c r="BM89" s="15"/>
      <c r="BO89" s="15"/>
      <c r="BR89" s="15"/>
      <c r="BT89" s="15"/>
      <c r="BV89" s="15"/>
      <c r="BY89" s="15"/>
      <c r="CA89" s="15"/>
      <c r="CC89" s="15"/>
      <c r="CF89" s="15"/>
      <c r="CH89" s="15"/>
      <c r="CJ89" s="15"/>
      <c r="CM89" s="15"/>
      <c r="CO89" s="15"/>
      <c r="CQ89" s="15"/>
      <c r="CV89" s="15"/>
      <c r="CX89" s="15"/>
      <c r="DA89" s="68"/>
      <c r="DC89" s="15"/>
      <c r="DE89" s="15"/>
      <c r="DH89" s="68"/>
    </row>
    <row r="90" spans="2:112" ht="12.75">
      <c r="B90" s="30"/>
      <c r="D90" s="30"/>
      <c r="I90" s="30"/>
      <c r="K90" s="51"/>
      <c r="N90" s="69"/>
      <c r="P90" s="15"/>
      <c r="R90" s="46"/>
      <c r="W90" s="15"/>
      <c r="Y90" s="15"/>
      <c r="AB90" s="68"/>
      <c r="AD90" s="15"/>
      <c r="AF90" s="15"/>
      <c r="AI90" s="68"/>
      <c r="AK90" s="15"/>
      <c r="AM90" s="15"/>
      <c r="AP90" s="68"/>
      <c r="AR90" s="15"/>
      <c r="AT90" s="15"/>
      <c r="AW90" s="68"/>
      <c r="AY90" s="15"/>
      <c r="BA90" s="15"/>
      <c r="BD90" s="68"/>
      <c r="BF90" s="15"/>
      <c r="BH90" s="15"/>
      <c r="BK90" s="68"/>
      <c r="BM90" s="15"/>
      <c r="BO90" s="15"/>
      <c r="BR90" s="15"/>
      <c r="BT90" s="15"/>
      <c r="BV90" s="15"/>
      <c r="BY90" s="15"/>
      <c r="CA90" s="15"/>
      <c r="CC90" s="15"/>
      <c r="CF90" s="15"/>
      <c r="CH90" s="15"/>
      <c r="CJ90" s="15"/>
      <c r="CM90" s="15"/>
      <c r="CO90" s="15"/>
      <c r="CQ90" s="15"/>
      <c r="CV90" s="15"/>
      <c r="CX90" s="15"/>
      <c r="DA90" s="68"/>
      <c r="DC90" s="15"/>
      <c r="DE90" s="15"/>
      <c r="DH90" s="68"/>
    </row>
    <row r="91" spans="2:112" ht="12.75">
      <c r="B91" s="30"/>
      <c r="D91" s="30"/>
      <c r="I91" s="30"/>
      <c r="K91" s="51"/>
      <c r="N91" s="69"/>
      <c r="P91" s="15"/>
      <c r="R91" s="46"/>
      <c r="W91" s="15"/>
      <c r="Y91" s="15"/>
      <c r="AB91" s="68"/>
      <c r="AD91" s="15"/>
      <c r="AF91" s="15"/>
      <c r="AI91" s="68"/>
      <c r="AK91" s="15"/>
      <c r="AM91" s="15"/>
      <c r="AP91" s="68"/>
      <c r="AR91" s="15"/>
      <c r="AT91" s="15"/>
      <c r="AW91" s="68"/>
      <c r="AY91" s="15"/>
      <c r="BA91" s="15"/>
      <c r="BD91" s="68"/>
      <c r="BF91" s="15"/>
      <c r="BH91" s="15"/>
      <c r="BK91" s="68"/>
      <c r="BM91" s="15"/>
      <c r="BO91" s="15"/>
      <c r="BR91" s="15"/>
      <c r="BT91" s="15"/>
      <c r="BV91" s="15"/>
      <c r="BY91" s="15"/>
      <c r="CA91" s="15"/>
      <c r="CC91" s="15"/>
      <c r="CF91" s="15"/>
      <c r="CH91" s="15"/>
      <c r="CJ91" s="15"/>
      <c r="CM91" s="15"/>
      <c r="CO91" s="15"/>
      <c r="CQ91" s="15"/>
      <c r="CV91" s="15"/>
      <c r="CX91" s="15"/>
      <c r="DA91" s="68"/>
      <c r="DC91" s="15"/>
      <c r="DE91" s="15"/>
      <c r="DH91" s="68"/>
    </row>
    <row r="92" spans="2:112" ht="12.75">
      <c r="B92" s="30"/>
      <c r="D92" s="30"/>
      <c r="I92" s="30"/>
      <c r="K92" s="51"/>
      <c r="N92" s="69"/>
      <c r="P92" s="15"/>
      <c r="R92" s="46"/>
      <c r="W92" s="15"/>
      <c r="Y92" s="15"/>
      <c r="AB92" s="68"/>
      <c r="AD92" s="15"/>
      <c r="AF92" s="15"/>
      <c r="AI92" s="68"/>
      <c r="AK92" s="15"/>
      <c r="AM92" s="15"/>
      <c r="AP92" s="68"/>
      <c r="AR92" s="15"/>
      <c r="AT92" s="15"/>
      <c r="AW92" s="68"/>
      <c r="AY92" s="15"/>
      <c r="BA92" s="15"/>
      <c r="BD92" s="68"/>
      <c r="BF92" s="15"/>
      <c r="BH92" s="15"/>
      <c r="BK92" s="68"/>
      <c r="BM92" s="15"/>
      <c r="BO92" s="15"/>
      <c r="BR92" s="15"/>
      <c r="BT92" s="15"/>
      <c r="BV92" s="15"/>
      <c r="BY92" s="15"/>
      <c r="CA92" s="15"/>
      <c r="CC92" s="15"/>
      <c r="CF92" s="15"/>
      <c r="CH92" s="15"/>
      <c r="CJ92" s="15"/>
      <c r="CM92" s="15"/>
      <c r="CO92" s="15"/>
      <c r="CQ92" s="15"/>
      <c r="CV92" s="15"/>
      <c r="CX92" s="15"/>
      <c r="DA92" s="68"/>
      <c r="DC92" s="15"/>
      <c r="DE92" s="15"/>
      <c r="DH92" s="68"/>
    </row>
    <row r="93" spans="2:112" ht="12.75">
      <c r="B93" s="30"/>
      <c r="D93" s="30"/>
      <c r="I93" s="30"/>
      <c r="K93" s="51"/>
      <c r="N93" s="69"/>
      <c r="P93" s="15"/>
      <c r="R93" s="46"/>
      <c r="W93" s="15"/>
      <c r="Y93" s="15"/>
      <c r="AB93" s="68"/>
      <c r="AD93" s="15"/>
      <c r="AF93" s="15"/>
      <c r="AI93" s="68"/>
      <c r="AK93" s="15"/>
      <c r="AM93" s="15"/>
      <c r="AP93" s="68"/>
      <c r="AR93" s="15"/>
      <c r="AT93" s="15"/>
      <c r="AW93" s="68"/>
      <c r="AY93" s="15"/>
      <c r="BA93" s="15"/>
      <c r="BD93" s="68"/>
      <c r="BF93" s="15"/>
      <c r="BH93" s="15"/>
      <c r="BK93" s="68"/>
      <c r="BM93" s="15"/>
      <c r="BO93" s="15"/>
      <c r="BR93" s="15"/>
      <c r="BT93" s="15"/>
      <c r="BV93" s="15"/>
      <c r="BY93" s="15"/>
      <c r="CA93" s="15"/>
      <c r="CC93" s="15"/>
      <c r="CF93" s="15"/>
      <c r="CH93" s="15"/>
      <c r="CJ93" s="15"/>
      <c r="CM93" s="15"/>
      <c r="CO93" s="15"/>
      <c r="CQ93" s="15"/>
      <c r="CV93" s="15"/>
      <c r="CX93" s="15"/>
      <c r="DA93" s="68"/>
      <c r="DC93" s="15"/>
      <c r="DE93" s="15"/>
      <c r="DH93" s="68"/>
    </row>
    <row r="94" spans="2:112" ht="12.75">
      <c r="B94" s="30"/>
      <c r="D94" s="30"/>
      <c r="I94" s="30"/>
      <c r="K94" s="51"/>
      <c r="N94" s="69"/>
      <c r="P94" s="15"/>
      <c r="R94" s="46"/>
      <c r="W94" s="15"/>
      <c r="Y94" s="15"/>
      <c r="AB94" s="68"/>
      <c r="AD94" s="15"/>
      <c r="AF94" s="15"/>
      <c r="AI94" s="68"/>
      <c r="AK94" s="15"/>
      <c r="AM94" s="15"/>
      <c r="AP94" s="68"/>
      <c r="AR94" s="15"/>
      <c r="AT94" s="15"/>
      <c r="AW94" s="68"/>
      <c r="AY94" s="15"/>
      <c r="BA94" s="15"/>
      <c r="BD94" s="68"/>
      <c r="BF94" s="15"/>
      <c r="BH94" s="15"/>
      <c r="BK94" s="68"/>
      <c r="BM94" s="15"/>
      <c r="BO94" s="15"/>
      <c r="BR94" s="15"/>
      <c r="BT94" s="15"/>
      <c r="BV94" s="15"/>
      <c r="BY94" s="15"/>
      <c r="CA94" s="15"/>
      <c r="CC94" s="15"/>
      <c r="CF94" s="15"/>
      <c r="CH94" s="15"/>
      <c r="CJ94" s="15"/>
      <c r="CM94" s="15"/>
      <c r="CO94" s="15"/>
      <c r="CQ94" s="15"/>
      <c r="CV94" s="15"/>
      <c r="CX94" s="15"/>
      <c r="DA94" s="68"/>
      <c r="DC94" s="15"/>
      <c r="DE94" s="15"/>
      <c r="DH94" s="68"/>
    </row>
    <row r="95" spans="2:112" ht="12.75">
      <c r="B95" s="30"/>
      <c r="D95" s="30"/>
      <c r="I95" s="30"/>
      <c r="K95" s="51"/>
      <c r="N95" s="69"/>
      <c r="P95" s="15"/>
      <c r="R95" s="46"/>
      <c r="W95" s="15"/>
      <c r="Y95" s="15"/>
      <c r="AB95" s="68"/>
      <c r="AD95" s="15"/>
      <c r="AF95" s="15"/>
      <c r="AI95" s="68"/>
      <c r="AK95" s="15"/>
      <c r="AM95" s="15"/>
      <c r="AP95" s="68"/>
      <c r="AR95" s="15"/>
      <c r="AT95" s="15"/>
      <c r="AW95" s="68"/>
      <c r="AY95" s="15"/>
      <c r="BA95" s="15"/>
      <c r="BD95" s="68"/>
      <c r="BF95" s="15"/>
      <c r="BH95" s="15"/>
      <c r="BK95" s="68"/>
      <c r="BM95" s="15"/>
      <c r="BO95" s="15"/>
      <c r="BR95" s="15"/>
      <c r="BT95" s="15"/>
      <c r="BV95" s="15"/>
      <c r="BY95" s="15"/>
      <c r="CA95" s="15"/>
      <c r="CC95" s="15"/>
      <c r="CF95" s="15"/>
      <c r="CH95" s="15"/>
      <c r="CJ95" s="15"/>
      <c r="CM95" s="15"/>
      <c r="CO95" s="15"/>
      <c r="CQ95" s="15"/>
      <c r="CV95" s="15"/>
      <c r="CX95" s="15"/>
      <c r="DA95" s="68"/>
      <c r="DC95" s="15"/>
      <c r="DE95" s="15"/>
      <c r="DH95" s="68"/>
    </row>
    <row r="96" spans="2:112" ht="12.75">
      <c r="B96" s="30"/>
      <c r="D96" s="30"/>
      <c r="I96" s="30"/>
      <c r="K96" s="51"/>
      <c r="N96" s="69"/>
      <c r="P96" s="15"/>
      <c r="R96" s="46"/>
      <c r="W96" s="15"/>
      <c r="Y96" s="15"/>
      <c r="AB96" s="68"/>
      <c r="AD96" s="15"/>
      <c r="AF96" s="15"/>
      <c r="AI96" s="68"/>
      <c r="AK96" s="15"/>
      <c r="AM96" s="15"/>
      <c r="AP96" s="68"/>
      <c r="AR96" s="15"/>
      <c r="AT96" s="15"/>
      <c r="AW96" s="68"/>
      <c r="AY96" s="15"/>
      <c r="BA96" s="15"/>
      <c r="BD96" s="68"/>
      <c r="BF96" s="15"/>
      <c r="BH96" s="15"/>
      <c r="BK96" s="68"/>
      <c r="BM96" s="15"/>
      <c r="BO96" s="15"/>
      <c r="BR96" s="15"/>
      <c r="BT96" s="15"/>
      <c r="BV96" s="15"/>
      <c r="BY96" s="15"/>
      <c r="CA96" s="15"/>
      <c r="CC96" s="15"/>
      <c r="CF96" s="15"/>
      <c r="CH96" s="15"/>
      <c r="CJ96" s="15"/>
      <c r="CM96" s="15"/>
      <c r="CO96" s="15"/>
      <c r="CQ96" s="15"/>
      <c r="CV96" s="15"/>
      <c r="CX96" s="15"/>
      <c r="DA96" s="68"/>
      <c r="DC96" s="15"/>
      <c r="DE96" s="15"/>
      <c r="DH96" s="68"/>
    </row>
    <row r="97" spans="2:112" ht="12.75">
      <c r="B97" s="30"/>
      <c r="D97" s="30"/>
      <c r="I97" s="30"/>
      <c r="K97" s="51"/>
      <c r="N97" s="69"/>
      <c r="P97" s="15"/>
      <c r="R97" s="46"/>
      <c r="W97" s="15"/>
      <c r="Y97" s="15"/>
      <c r="AB97" s="68"/>
      <c r="AD97" s="15"/>
      <c r="AF97" s="15"/>
      <c r="AI97" s="68"/>
      <c r="AK97" s="15"/>
      <c r="AM97" s="15"/>
      <c r="AP97" s="68"/>
      <c r="AR97" s="15"/>
      <c r="AT97" s="15"/>
      <c r="AW97" s="68"/>
      <c r="AY97" s="15"/>
      <c r="BA97" s="15"/>
      <c r="BD97" s="68"/>
      <c r="BF97" s="15"/>
      <c r="BH97" s="15"/>
      <c r="BK97" s="68"/>
      <c r="BM97" s="15"/>
      <c r="BO97" s="15"/>
      <c r="BR97" s="15"/>
      <c r="BT97" s="15"/>
      <c r="BV97" s="15"/>
      <c r="BY97" s="15"/>
      <c r="CA97" s="15"/>
      <c r="CC97" s="15"/>
      <c r="CF97" s="15"/>
      <c r="CH97" s="15"/>
      <c r="CJ97" s="15"/>
      <c r="CM97" s="15"/>
      <c r="CO97" s="15"/>
      <c r="CQ97" s="15"/>
      <c r="CV97" s="15"/>
      <c r="CX97" s="15"/>
      <c r="DA97" s="68"/>
      <c r="DC97" s="15"/>
      <c r="DE97" s="15"/>
      <c r="DH97" s="68"/>
    </row>
    <row r="98" spans="2:112" ht="12.75">
      <c r="B98" s="30"/>
      <c r="D98" s="30"/>
      <c r="I98" s="30"/>
      <c r="K98" s="51"/>
      <c r="N98" s="69"/>
      <c r="P98" s="15"/>
      <c r="R98" s="46"/>
      <c r="W98" s="15"/>
      <c r="Y98" s="15"/>
      <c r="AB98" s="68"/>
      <c r="AD98" s="15"/>
      <c r="AF98" s="15"/>
      <c r="AI98" s="68"/>
      <c r="AK98" s="15"/>
      <c r="AM98" s="15"/>
      <c r="AP98" s="68"/>
      <c r="AR98" s="15"/>
      <c r="AT98" s="15"/>
      <c r="AW98" s="68"/>
      <c r="AY98" s="15"/>
      <c r="BA98" s="15"/>
      <c r="BD98" s="68"/>
      <c r="BF98" s="15"/>
      <c r="BH98" s="15"/>
      <c r="BK98" s="68"/>
      <c r="BM98" s="15"/>
      <c r="BO98" s="15"/>
      <c r="BR98" s="15"/>
      <c r="BT98" s="15"/>
      <c r="BV98" s="15"/>
      <c r="BY98" s="15"/>
      <c r="CA98" s="15"/>
      <c r="CC98" s="15"/>
      <c r="CF98" s="15"/>
      <c r="CH98" s="15"/>
      <c r="CJ98" s="15"/>
      <c r="CM98" s="15"/>
      <c r="CO98" s="15"/>
      <c r="CQ98" s="15"/>
      <c r="CV98" s="15"/>
      <c r="CX98" s="15"/>
      <c r="DA98" s="68"/>
      <c r="DC98" s="15"/>
      <c r="DE98" s="15"/>
      <c r="DH98" s="68"/>
    </row>
    <row r="99" spans="2:112" ht="12.75">
      <c r="B99" s="30"/>
      <c r="D99" s="30"/>
      <c r="I99" s="30"/>
      <c r="K99" s="51"/>
      <c r="N99" s="69"/>
      <c r="P99" s="15"/>
      <c r="R99" s="46"/>
      <c r="W99" s="15"/>
      <c r="Y99" s="15"/>
      <c r="AB99" s="68"/>
      <c r="AD99" s="15"/>
      <c r="AF99" s="15"/>
      <c r="AI99" s="68"/>
      <c r="AK99" s="15"/>
      <c r="AM99" s="15"/>
      <c r="AP99" s="68"/>
      <c r="AR99" s="15"/>
      <c r="AT99" s="15"/>
      <c r="AW99" s="68"/>
      <c r="AY99" s="15"/>
      <c r="BA99" s="15"/>
      <c r="BD99" s="68"/>
      <c r="BF99" s="15"/>
      <c r="BH99" s="15"/>
      <c r="BK99" s="68"/>
      <c r="BM99" s="15"/>
      <c r="BO99" s="15"/>
      <c r="BR99" s="15"/>
      <c r="BT99" s="15"/>
      <c r="BV99" s="15"/>
      <c r="BY99" s="15"/>
      <c r="CA99" s="15"/>
      <c r="CC99" s="15"/>
      <c r="CF99" s="15"/>
      <c r="CH99" s="15"/>
      <c r="CJ99" s="15"/>
      <c r="CM99" s="15"/>
      <c r="CO99" s="15"/>
      <c r="CQ99" s="15"/>
      <c r="CV99" s="15"/>
      <c r="CX99" s="15"/>
      <c r="DA99" s="68"/>
      <c r="DC99" s="15"/>
      <c r="DE99" s="15"/>
      <c r="DH99" s="68"/>
    </row>
    <row r="100" spans="2:112" ht="12.75">
      <c r="B100" s="30"/>
      <c r="D100" s="30"/>
      <c r="I100" s="30"/>
      <c r="K100" s="51"/>
      <c r="N100" s="69"/>
      <c r="P100" s="15"/>
      <c r="R100" s="46"/>
      <c r="W100" s="15"/>
      <c r="Y100" s="15"/>
      <c r="AB100" s="68"/>
      <c r="AD100" s="15"/>
      <c r="AF100" s="15"/>
      <c r="AI100" s="68"/>
      <c r="AK100" s="15"/>
      <c r="AM100" s="15"/>
      <c r="AP100" s="68"/>
      <c r="AR100" s="15"/>
      <c r="AT100" s="15"/>
      <c r="AW100" s="68"/>
      <c r="AY100" s="15"/>
      <c r="BA100" s="15"/>
      <c r="BD100" s="68"/>
      <c r="BF100" s="15"/>
      <c r="BH100" s="15"/>
      <c r="BK100" s="68"/>
      <c r="BM100" s="15"/>
      <c r="BO100" s="15"/>
      <c r="BR100" s="15"/>
      <c r="BT100" s="15"/>
      <c r="BV100" s="15"/>
      <c r="BY100" s="15"/>
      <c r="CA100" s="15"/>
      <c r="CC100" s="15"/>
      <c r="CF100" s="15"/>
      <c r="CH100" s="15"/>
      <c r="CJ100" s="15"/>
      <c r="CM100" s="15"/>
      <c r="CO100" s="15"/>
      <c r="CQ100" s="15"/>
      <c r="CV100" s="15"/>
      <c r="CX100" s="15"/>
      <c r="DA100" s="68"/>
      <c r="DC100" s="15"/>
      <c r="DE100" s="15"/>
      <c r="DH100" s="68"/>
    </row>
    <row r="101" spans="2:112" ht="12.75">
      <c r="B101" s="30"/>
      <c r="D101" s="30"/>
      <c r="I101" s="30"/>
      <c r="K101" s="51"/>
      <c r="N101" s="69"/>
      <c r="P101" s="15"/>
      <c r="R101" s="46"/>
      <c r="W101" s="15"/>
      <c r="Y101" s="15"/>
      <c r="AB101" s="68"/>
      <c r="AD101" s="15"/>
      <c r="AF101" s="15"/>
      <c r="AI101" s="68"/>
      <c r="AK101" s="15"/>
      <c r="AM101" s="15"/>
      <c r="AP101" s="68"/>
      <c r="AR101" s="15"/>
      <c r="AT101" s="15"/>
      <c r="AW101" s="68"/>
      <c r="AY101" s="15"/>
      <c r="BA101" s="15"/>
      <c r="BD101" s="68"/>
      <c r="BF101" s="15"/>
      <c r="BH101" s="15"/>
      <c r="BK101" s="68"/>
      <c r="BM101" s="15"/>
      <c r="BO101" s="15"/>
      <c r="BR101" s="15"/>
      <c r="BT101" s="15"/>
      <c r="BV101" s="15"/>
      <c r="BY101" s="15"/>
      <c r="CA101" s="15"/>
      <c r="CC101" s="15"/>
      <c r="CF101" s="15"/>
      <c r="CH101" s="15"/>
      <c r="CJ101" s="15"/>
      <c r="CM101" s="15"/>
      <c r="CO101" s="15"/>
      <c r="CQ101" s="15"/>
      <c r="CV101" s="15"/>
      <c r="CX101" s="15"/>
      <c r="DA101" s="68"/>
      <c r="DC101" s="15"/>
      <c r="DE101" s="15"/>
      <c r="DH101" s="68"/>
    </row>
    <row r="102" spans="2:112" ht="12.75">
      <c r="B102" s="30"/>
      <c r="D102" s="30"/>
      <c r="I102" s="30"/>
      <c r="K102" s="51"/>
      <c r="N102" s="69"/>
      <c r="P102" s="15"/>
      <c r="R102" s="46"/>
      <c r="W102" s="15"/>
      <c r="Y102" s="15"/>
      <c r="AB102" s="68"/>
      <c r="AD102" s="15"/>
      <c r="AF102" s="15"/>
      <c r="AI102" s="68"/>
      <c r="AK102" s="15"/>
      <c r="AM102" s="15"/>
      <c r="AP102" s="68"/>
      <c r="AR102" s="15"/>
      <c r="AT102" s="15"/>
      <c r="AW102" s="68"/>
      <c r="AY102" s="15"/>
      <c r="BA102" s="15"/>
      <c r="BD102" s="68"/>
      <c r="BF102" s="15"/>
      <c r="BH102" s="15"/>
      <c r="BK102" s="68"/>
      <c r="BM102" s="15"/>
      <c r="BO102" s="15"/>
      <c r="BR102" s="15"/>
      <c r="BT102" s="15"/>
      <c r="BV102" s="15"/>
      <c r="BY102" s="15"/>
      <c r="CA102" s="15"/>
      <c r="CC102" s="15"/>
      <c r="CF102" s="15"/>
      <c r="CH102" s="15"/>
      <c r="CJ102" s="15"/>
      <c r="CM102" s="15"/>
      <c r="CO102" s="15"/>
      <c r="CQ102" s="15"/>
      <c r="CV102" s="15"/>
      <c r="CX102" s="15"/>
      <c r="DA102" s="68"/>
      <c r="DC102" s="15"/>
      <c r="DE102" s="15"/>
      <c r="DH102" s="68"/>
    </row>
    <row r="103" spans="2:112" ht="12.75">
      <c r="B103" s="30"/>
      <c r="D103" s="30"/>
      <c r="I103" s="30"/>
      <c r="K103" s="51"/>
      <c r="N103" s="69"/>
      <c r="P103" s="15"/>
      <c r="R103" s="46"/>
      <c r="W103" s="15"/>
      <c r="Y103" s="15"/>
      <c r="AB103" s="68"/>
      <c r="AD103" s="15"/>
      <c r="AF103" s="15"/>
      <c r="AI103" s="68"/>
      <c r="AK103" s="15"/>
      <c r="AM103" s="15"/>
      <c r="AP103" s="68"/>
      <c r="AR103" s="15"/>
      <c r="AT103" s="15"/>
      <c r="AW103" s="68"/>
      <c r="AY103" s="15"/>
      <c r="BA103" s="15"/>
      <c r="BD103" s="68"/>
      <c r="BF103" s="15"/>
      <c r="BH103" s="15"/>
      <c r="BK103" s="68"/>
      <c r="BM103" s="15"/>
      <c r="BO103" s="15"/>
      <c r="BR103" s="15"/>
      <c r="BT103" s="15"/>
      <c r="BV103" s="15"/>
      <c r="BY103" s="15"/>
      <c r="CA103" s="15"/>
      <c r="CC103" s="15"/>
      <c r="CF103" s="15"/>
      <c r="CH103" s="15"/>
      <c r="CJ103" s="15"/>
      <c r="CM103" s="15"/>
      <c r="CO103" s="15"/>
      <c r="CQ103" s="15"/>
      <c r="CV103" s="15"/>
      <c r="CX103" s="15"/>
      <c r="DA103" s="68"/>
      <c r="DC103" s="15"/>
      <c r="DE103" s="15"/>
      <c r="DH103" s="68"/>
    </row>
    <row r="104" spans="2:112" ht="12.75">
      <c r="B104" s="30"/>
      <c r="D104" s="30"/>
      <c r="I104" s="30"/>
      <c r="K104" s="51"/>
      <c r="N104" s="69"/>
      <c r="P104" s="15"/>
      <c r="R104" s="46"/>
      <c r="W104" s="15"/>
      <c r="Y104" s="15"/>
      <c r="AB104" s="68"/>
      <c r="AD104" s="15"/>
      <c r="AF104" s="15"/>
      <c r="AI104" s="68"/>
      <c r="AK104" s="15"/>
      <c r="AM104" s="15"/>
      <c r="AP104" s="68"/>
      <c r="AR104" s="15"/>
      <c r="AT104" s="15"/>
      <c r="AW104" s="68"/>
      <c r="AY104" s="15"/>
      <c r="BA104" s="15"/>
      <c r="BD104" s="68"/>
      <c r="BF104" s="15"/>
      <c r="BH104" s="15"/>
      <c r="BK104" s="68"/>
      <c r="BM104" s="15"/>
      <c r="BO104" s="15"/>
      <c r="BR104" s="15"/>
      <c r="BT104" s="15"/>
      <c r="BV104" s="15"/>
      <c r="BY104" s="15"/>
      <c r="CA104" s="15"/>
      <c r="CC104" s="15"/>
      <c r="CF104" s="15"/>
      <c r="CH104" s="15"/>
      <c r="CJ104" s="15"/>
      <c r="CM104" s="15"/>
      <c r="CO104" s="15"/>
      <c r="CQ104" s="15"/>
      <c r="CV104" s="15"/>
      <c r="CX104" s="15"/>
      <c r="DA104" s="68"/>
      <c r="DC104" s="15"/>
      <c r="DE104" s="15"/>
      <c r="DH104" s="68"/>
    </row>
    <row r="105" spans="2:112" ht="12.75">
      <c r="B105" s="30"/>
      <c r="D105" s="30"/>
      <c r="I105" s="30"/>
      <c r="K105" s="51"/>
      <c r="N105" s="69"/>
      <c r="P105" s="15"/>
      <c r="R105" s="46"/>
      <c r="W105" s="15"/>
      <c r="Y105" s="15"/>
      <c r="AB105" s="68"/>
      <c r="AD105" s="15"/>
      <c r="AF105" s="15"/>
      <c r="AI105" s="68"/>
      <c r="AK105" s="15"/>
      <c r="AM105" s="15"/>
      <c r="AP105" s="68"/>
      <c r="AR105" s="15"/>
      <c r="AT105" s="15"/>
      <c r="AW105" s="68"/>
      <c r="AY105" s="15"/>
      <c r="BA105" s="15"/>
      <c r="BD105" s="68"/>
      <c r="BF105" s="15"/>
      <c r="BH105" s="15"/>
      <c r="BK105" s="68"/>
      <c r="BM105" s="15"/>
      <c r="BO105" s="15"/>
      <c r="BR105" s="15"/>
      <c r="BT105" s="15"/>
      <c r="BV105" s="15"/>
      <c r="BY105" s="15"/>
      <c r="CA105" s="15"/>
      <c r="CC105" s="15"/>
      <c r="CF105" s="15"/>
      <c r="CH105" s="15"/>
      <c r="CJ105" s="15"/>
      <c r="CM105" s="15"/>
      <c r="CO105" s="15"/>
      <c r="CQ105" s="15"/>
      <c r="CV105" s="15"/>
      <c r="CX105" s="15"/>
      <c r="DA105" s="68"/>
      <c r="DC105" s="15"/>
      <c r="DE105" s="15"/>
      <c r="DH105" s="68"/>
    </row>
    <row r="106" spans="2:112" ht="12.75">
      <c r="B106" s="30"/>
      <c r="D106" s="30"/>
      <c r="I106" s="30"/>
      <c r="K106" s="51"/>
      <c r="N106" s="69"/>
      <c r="P106" s="15"/>
      <c r="R106" s="46"/>
      <c r="W106" s="15"/>
      <c r="Y106" s="15"/>
      <c r="AB106" s="68"/>
      <c r="AD106" s="15"/>
      <c r="AF106" s="15"/>
      <c r="AI106" s="68"/>
      <c r="AK106" s="15"/>
      <c r="AM106" s="15"/>
      <c r="AP106" s="68"/>
      <c r="AR106" s="15"/>
      <c r="AT106" s="15"/>
      <c r="AW106" s="68"/>
      <c r="AY106" s="15"/>
      <c r="BA106" s="15"/>
      <c r="BD106" s="68"/>
      <c r="BF106" s="15"/>
      <c r="BH106" s="15"/>
      <c r="BK106" s="68"/>
      <c r="BM106" s="15"/>
      <c r="BO106" s="15"/>
      <c r="BR106" s="15"/>
      <c r="BT106" s="15"/>
      <c r="BV106" s="15"/>
      <c r="BY106" s="15"/>
      <c r="CA106" s="15"/>
      <c r="CC106" s="15"/>
      <c r="CF106" s="15"/>
      <c r="CH106" s="15"/>
      <c r="CJ106" s="15"/>
      <c r="CM106" s="15"/>
      <c r="CO106" s="15"/>
      <c r="CQ106" s="15"/>
      <c r="CV106" s="15"/>
      <c r="CX106" s="15"/>
      <c r="DA106" s="68"/>
      <c r="DC106" s="15"/>
      <c r="DE106" s="15"/>
      <c r="DH106" s="68"/>
    </row>
    <row r="107" spans="2:112" ht="12.75">
      <c r="B107" s="30"/>
      <c r="D107" s="30"/>
      <c r="I107" s="30"/>
      <c r="K107" s="51"/>
      <c r="N107" s="69"/>
      <c r="P107" s="15"/>
      <c r="R107" s="46"/>
      <c r="W107" s="15"/>
      <c r="Y107" s="15"/>
      <c r="AB107" s="68"/>
      <c r="AD107" s="15"/>
      <c r="AF107" s="15"/>
      <c r="AI107" s="68"/>
      <c r="AK107" s="15"/>
      <c r="AM107" s="15"/>
      <c r="AP107" s="68"/>
      <c r="AR107" s="15"/>
      <c r="AT107" s="15"/>
      <c r="AW107" s="68"/>
      <c r="AY107" s="15"/>
      <c r="BA107" s="15"/>
      <c r="BD107" s="68"/>
      <c r="BF107" s="15"/>
      <c r="BH107" s="15"/>
      <c r="BK107" s="68"/>
      <c r="BM107" s="15"/>
      <c r="BO107" s="15"/>
      <c r="BR107" s="15"/>
      <c r="BT107" s="15"/>
      <c r="BV107" s="15"/>
      <c r="BY107" s="15"/>
      <c r="CA107" s="15"/>
      <c r="CC107" s="15"/>
      <c r="CF107" s="15"/>
      <c r="CH107" s="15"/>
      <c r="CJ107" s="15"/>
      <c r="CM107" s="15"/>
      <c r="CO107" s="15"/>
      <c r="CQ107" s="15"/>
      <c r="CV107" s="15"/>
      <c r="CX107" s="15"/>
      <c r="DA107" s="68"/>
      <c r="DC107" s="15"/>
      <c r="DE107" s="15"/>
      <c r="DH107" s="68"/>
    </row>
    <row r="108" spans="2:112" ht="12.75">
      <c r="B108" s="30"/>
      <c r="D108" s="30"/>
      <c r="I108" s="30"/>
      <c r="K108" s="51"/>
      <c r="N108" s="69"/>
      <c r="P108" s="15"/>
      <c r="R108" s="46"/>
      <c r="W108" s="15"/>
      <c r="Y108" s="15"/>
      <c r="AB108" s="68"/>
      <c r="AD108" s="15"/>
      <c r="AF108" s="15"/>
      <c r="AI108" s="68"/>
      <c r="AK108" s="15"/>
      <c r="AM108" s="15"/>
      <c r="AP108" s="68"/>
      <c r="AR108" s="15"/>
      <c r="AT108" s="15"/>
      <c r="AW108" s="68"/>
      <c r="AY108" s="15"/>
      <c r="BA108" s="15"/>
      <c r="BD108" s="68"/>
      <c r="BF108" s="15"/>
      <c r="BH108" s="15"/>
      <c r="BK108" s="68"/>
      <c r="BM108" s="15"/>
      <c r="BO108" s="15"/>
      <c r="BR108" s="15"/>
      <c r="BT108" s="15"/>
      <c r="BV108" s="15"/>
      <c r="BY108" s="15"/>
      <c r="CA108" s="15"/>
      <c r="CC108" s="15"/>
      <c r="CF108" s="15"/>
      <c r="CH108" s="15"/>
      <c r="CJ108" s="15"/>
      <c r="CM108" s="15"/>
      <c r="CO108" s="15"/>
      <c r="CQ108" s="15"/>
      <c r="CV108" s="15"/>
      <c r="CX108" s="15"/>
      <c r="DA108" s="68"/>
      <c r="DC108" s="15"/>
      <c r="DE108" s="15"/>
      <c r="DH108" s="68"/>
    </row>
    <row r="109" spans="2:112" ht="12.75">
      <c r="B109" s="30"/>
      <c r="D109" s="30"/>
      <c r="I109" s="30"/>
      <c r="K109" s="51"/>
      <c r="N109" s="69"/>
      <c r="P109" s="15"/>
      <c r="R109" s="46"/>
      <c r="W109" s="15"/>
      <c r="Y109" s="15"/>
      <c r="AB109" s="68"/>
      <c r="AD109" s="15"/>
      <c r="AF109" s="15"/>
      <c r="AI109" s="68"/>
      <c r="AK109" s="15"/>
      <c r="AM109" s="15"/>
      <c r="AP109" s="68"/>
      <c r="AR109" s="15"/>
      <c r="AT109" s="15"/>
      <c r="AW109" s="68"/>
      <c r="AY109" s="15"/>
      <c r="BA109" s="15"/>
      <c r="BD109" s="68"/>
      <c r="BF109" s="15"/>
      <c r="BH109" s="15"/>
      <c r="BK109" s="68"/>
      <c r="BM109" s="15"/>
      <c r="BO109" s="15"/>
      <c r="BR109" s="15"/>
      <c r="BT109" s="15"/>
      <c r="BV109" s="15"/>
      <c r="BY109" s="15"/>
      <c r="CA109" s="15"/>
      <c r="CC109" s="15"/>
      <c r="CF109" s="15"/>
      <c r="CH109" s="15"/>
      <c r="CJ109" s="15"/>
      <c r="CM109" s="15"/>
      <c r="CO109" s="15"/>
      <c r="CQ109" s="15"/>
      <c r="CV109" s="15"/>
      <c r="CX109" s="15"/>
      <c r="DA109" s="68"/>
      <c r="DC109" s="15"/>
      <c r="DE109" s="15"/>
      <c r="DH109" s="68"/>
    </row>
    <row r="110" spans="2:112" ht="12.75">
      <c r="B110" s="30"/>
      <c r="D110" s="30"/>
      <c r="I110" s="30"/>
      <c r="K110" s="51"/>
      <c r="N110" s="69"/>
      <c r="P110" s="15"/>
      <c r="R110" s="46"/>
      <c r="W110" s="15"/>
      <c r="Y110" s="15"/>
      <c r="AB110" s="68"/>
      <c r="AD110" s="15"/>
      <c r="AF110" s="15"/>
      <c r="AI110" s="68"/>
      <c r="AK110" s="15"/>
      <c r="AM110" s="15"/>
      <c r="AP110" s="68"/>
      <c r="AR110" s="15"/>
      <c r="AT110" s="15"/>
      <c r="AW110" s="68"/>
      <c r="AY110" s="15"/>
      <c r="BA110" s="15"/>
      <c r="BD110" s="68"/>
      <c r="BF110" s="15"/>
      <c r="BH110" s="15"/>
      <c r="BK110" s="68"/>
      <c r="BM110" s="15"/>
      <c r="BO110" s="15"/>
      <c r="BR110" s="15"/>
      <c r="BT110" s="15"/>
      <c r="BV110" s="15"/>
      <c r="BY110" s="15"/>
      <c r="CA110" s="15"/>
      <c r="CC110" s="15"/>
      <c r="CF110" s="15"/>
      <c r="CH110" s="15"/>
      <c r="CJ110" s="15"/>
      <c r="CM110" s="15"/>
      <c r="CO110" s="15"/>
      <c r="CQ110" s="15"/>
      <c r="CV110" s="15"/>
      <c r="CX110" s="15"/>
      <c r="DA110" s="68"/>
      <c r="DC110" s="15"/>
      <c r="DE110" s="15"/>
      <c r="DH110" s="68"/>
    </row>
    <row r="111" spans="2:112" ht="12.75">
      <c r="B111" s="30"/>
      <c r="D111" s="30"/>
      <c r="I111" s="30"/>
      <c r="K111" s="51"/>
      <c r="N111" s="69"/>
      <c r="P111" s="15"/>
      <c r="R111" s="46"/>
      <c r="W111" s="15"/>
      <c r="Y111" s="15"/>
      <c r="AB111" s="68"/>
      <c r="AD111" s="15"/>
      <c r="AF111" s="15"/>
      <c r="AI111" s="68"/>
      <c r="AK111" s="15"/>
      <c r="AM111" s="15"/>
      <c r="AP111" s="68"/>
      <c r="AR111" s="15"/>
      <c r="AT111" s="15"/>
      <c r="AW111" s="68"/>
      <c r="AY111" s="15"/>
      <c r="BA111" s="15"/>
      <c r="BD111" s="68"/>
      <c r="BF111" s="15"/>
      <c r="BH111" s="15"/>
      <c r="BK111" s="68"/>
      <c r="BM111" s="15"/>
      <c r="BO111" s="15"/>
      <c r="BR111" s="15"/>
      <c r="BT111" s="15"/>
      <c r="BV111" s="15"/>
      <c r="BY111" s="15"/>
      <c r="CA111" s="15"/>
      <c r="CC111" s="15"/>
      <c r="CF111" s="15"/>
      <c r="CH111" s="15"/>
      <c r="CJ111" s="15"/>
      <c r="CM111" s="15"/>
      <c r="CO111" s="15"/>
      <c r="CQ111" s="15"/>
      <c r="CV111" s="15"/>
      <c r="CX111" s="15"/>
      <c r="DA111" s="68"/>
      <c r="DC111" s="15"/>
      <c r="DE111" s="15"/>
      <c r="DH111" s="68"/>
    </row>
    <row r="112" spans="2:112" ht="12.75">
      <c r="B112" s="30"/>
      <c r="D112" s="30"/>
      <c r="I112" s="30"/>
      <c r="K112" s="51"/>
      <c r="N112" s="69"/>
      <c r="P112" s="15"/>
      <c r="R112" s="46"/>
      <c r="W112" s="15"/>
      <c r="Y112" s="15"/>
      <c r="AB112" s="68"/>
      <c r="AD112" s="15"/>
      <c r="AF112" s="15"/>
      <c r="AI112" s="68"/>
      <c r="AK112" s="15"/>
      <c r="AM112" s="15"/>
      <c r="AP112" s="68"/>
      <c r="AR112" s="15"/>
      <c r="AT112" s="15"/>
      <c r="AW112" s="68"/>
      <c r="AY112" s="15"/>
      <c r="BA112" s="15"/>
      <c r="BD112" s="68"/>
      <c r="BF112" s="15"/>
      <c r="BH112" s="15"/>
      <c r="BK112" s="68"/>
      <c r="BM112" s="15"/>
      <c r="BO112" s="15"/>
      <c r="BR112" s="15"/>
      <c r="BT112" s="15"/>
      <c r="BV112" s="15"/>
      <c r="BY112" s="15"/>
      <c r="CA112" s="15"/>
      <c r="CC112" s="15"/>
      <c r="CF112" s="15"/>
      <c r="CH112" s="15"/>
      <c r="CJ112" s="15"/>
      <c r="CM112" s="15"/>
      <c r="CO112" s="15"/>
      <c r="CQ112" s="15"/>
      <c r="CV112" s="15"/>
      <c r="CX112" s="15"/>
      <c r="DA112" s="68"/>
      <c r="DC112" s="15"/>
      <c r="DE112" s="15"/>
      <c r="DH112" s="68"/>
    </row>
    <row r="113" spans="2:112" ht="12.75">
      <c r="B113" s="30"/>
      <c r="D113" s="30"/>
      <c r="I113" s="30"/>
      <c r="K113" s="51"/>
      <c r="N113" s="69"/>
      <c r="P113" s="15"/>
      <c r="R113" s="46"/>
      <c r="W113" s="15"/>
      <c r="Y113" s="15"/>
      <c r="AB113" s="68"/>
      <c r="AD113" s="15"/>
      <c r="AF113" s="15"/>
      <c r="AI113" s="68"/>
      <c r="AK113" s="15"/>
      <c r="AM113" s="15"/>
      <c r="AP113" s="68"/>
      <c r="AR113" s="15"/>
      <c r="AT113" s="15"/>
      <c r="AW113" s="68"/>
      <c r="AY113" s="15"/>
      <c r="BA113" s="15"/>
      <c r="BD113" s="68"/>
      <c r="BF113" s="15"/>
      <c r="BH113" s="15"/>
      <c r="BK113" s="68"/>
      <c r="BM113" s="15"/>
      <c r="BO113" s="15"/>
      <c r="BR113" s="15"/>
      <c r="BT113" s="15"/>
      <c r="BV113" s="15"/>
      <c r="BY113" s="15"/>
      <c r="CA113" s="15"/>
      <c r="CC113" s="15"/>
      <c r="CF113" s="15"/>
      <c r="CH113" s="15"/>
      <c r="CJ113" s="15"/>
      <c r="CM113" s="15"/>
      <c r="CO113" s="15"/>
      <c r="CQ113" s="15"/>
      <c r="CV113" s="15"/>
      <c r="CX113" s="15"/>
      <c r="DA113" s="68"/>
      <c r="DC113" s="15"/>
      <c r="DE113" s="15"/>
      <c r="DH113" s="68"/>
    </row>
    <row r="114" spans="2:112" ht="12.75">
      <c r="B114" s="30"/>
      <c r="D114" s="30"/>
      <c r="I114" s="30"/>
      <c r="K114" s="51"/>
      <c r="N114" s="69"/>
      <c r="P114" s="15"/>
      <c r="R114" s="46"/>
      <c r="W114" s="15"/>
      <c r="Y114" s="15"/>
      <c r="AB114" s="68"/>
      <c r="AD114" s="15"/>
      <c r="AF114" s="15"/>
      <c r="AI114" s="68"/>
      <c r="AK114" s="15"/>
      <c r="AM114" s="15"/>
      <c r="AP114" s="68"/>
      <c r="AR114" s="15"/>
      <c r="AT114" s="15"/>
      <c r="AW114" s="68"/>
      <c r="AY114" s="15"/>
      <c r="BA114" s="15"/>
      <c r="BD114" s="68"/>
      <c r="BF114" s="15"/>
      <c r="BH114" s="15"/>
      <c r="BK114" s="68"/>
      <c r="BM114" s="15"/>
      <c r="BO114" s="15"/>
      <c r="BR114" s="15"/>
      <c r="BT114" s="15"/>
      <c r="BV114" s="15"/>
      <c r="BY114" s="15"/>
      <c r="CA114" s="15"/>
      <c r="CC114" s="15"/>
      <c r="CF114" s="15"/>
      <c r="CH114" s="15"/>
      <c r="CJ114" s="15"/>
      <c r="CM114" s="15"/>
      <c r="CO114" s="15"/>
      <c r="CQ114" s="15"/>
      <c r="CV114" s="15"/>
      <c r="CX114" s="15"/>
      <c r="DA114" s="68"/>
      <c r="DC114" s="15"/>
      <c r="DE114" s="15"/>
      <c r="DH114" s="68"/>
    </row>
  </sheetData>
  <sheetProtection/>
  <mergeCells count="18">
    <mergeCell ref="AD4:AJ4"/>
    <mergeCell ref="K1:O1"/>
    <mergeCell ref="A4:A5"/>
    <mergeCell ref="B4:H4"/>
    <mergeCell ref="I4:O4"/>
    <mergeCell ref="P4:V4"/>
    <mergeCell ref="W4:AC4"/>
    <mergeCell ref="AK4:AQ4"/>
    <mergeCell ref="AR4:AX4"/>
    <mergeCell ref="AY4:BE4"/>
    <mergeCell ref="BF4:BL4"/>
    <mergeCell ref="CO4:CU4"/>
    <mergeCell ref="CV4:DB4"/>
    <mergeCell ref="DC4:DI4"/>
    <mergeCell ref="BM4:BS4"/>
    <mergeCell ref="BT4:BZ4"/>
    <mergeCell ref="CA4:CG4"/>
    <mergeCell ref="CH4:CN4"/>
  </mergeCells>
  <printOptions/>
  <pageMargins left="0.15748031496062992" right="0.15748031496062992" top="0.1968503937007874" bottom="0.1968503937007874" header="0.1968503937007874" footer="0.15748031496062992"/>
  <pageSetup fitToWidth="8" horizontalDpi="600" verticalDpi="600" orientation="landscape" paperSize="9" scale="55" r:id="rId1"/>
  <colBreaks count="7" manualBreakCount="7">
    <brk id="15" max="38" man="1"/>
    <brk id="29" max="38" man="1"/>
    <brk id="43" max="38" man="1"/>
    <brk id="57" max="38" man="1"/>
    <brk id="71" max="38" man="1"/>
    <brk id="85" max="38" man="1"/>
    <brk id="99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Подольская</dc:creator>
  <cp:keywords/>
  <dc:description/>
  <cp:lastModifiedBy>Алексей Давыдов</cp:lastModifiedBy>
  <cp:lastPrinted>2013-04-10T12:09:45Z</cp:lastPrinted>
  <dcterms:created xsi:type="dcterms:W3CDTF">2011-02-11T14:16:17Z</dcterms:created>
  <dcterms:modified xsi:type="dcterms:W3CDTF">2013-04-10T12:27:23Z</dcterms:modified>
  <cp:category/>
  <cp:version/>
  <cp:contentType/>
  <cp:contentStatus/>
</cp:coreProperties>
</file>