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tabRatio="598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Коштугское" sheetId="9" r:id="rId9"/>
    <sheet name="Мегорское" sheetId="10" r:id="rId10"/>
    <sheet name="Оштинское" sheetId="11" r:id="rId11"/>
    <sheet name="Саминское" sheetId="12" r:id="rId12"/>
    <sheet name="Янишевское" sheetId="13" r:id="rId13"/>
    <sheet name="Город Вытегра" sheetId="14" r:id="rId14"/>
  </sheets>
  <definedNames>
    <definedName name="_xlnm.Print_Area" localSheetId="1">'Алмозерское'!$A$1:$O$34</definedName>
    <definedName name="_xlnm.Print_Area" localSheetId="2">'Андомское'!$A$1:$O$34</definedName>
    <definedName name="_xlnm.Print_Area" localSheetId="3">'Анненское'!$A$1:$O$34</definedName>
    <definedName name="_xlnm.Print_Area" localSheetId="4">'Анхимовское'!$A$1:$O$34</definedName>
    <definedName name="_xlnm.Print_Area" localSheetId="13">'Город Вытегра'!$A$1:$O$34</definedName>
    <definedName name="_xlnm.Print_Area" localSheetId="5">'Девятинское'!$A$1:$O$34</definedName>
    <definedName name="_xlnm.Print_Area" localSheetId="6">'Казаковское'!$A$1:$O$34</definedName>
    <definedName name="_xlnm.Print_Area" localSheetId="7">'Кемское'!$A$1:$O$34</definedName>
    <definedName name="_xlnm.Print_Area" localSheetId="8">'Коштугское'!$A$1:$O$34</definedName>
    <definedName name="_xlnm.Print_Area" localSheetId="9">'Мегорское'!$A$1:$O$34</definedName>
    <definedName name="_xlnm.Print_Area" localSheetId="10">'Оштинское'!$A$1:$O$34</definedName>
    <definedName name="_xlnm.Print_Area" localSheetId="11">'Саминское'!$A$1:$O$34</definedName>
    <definedName name="_xlnm.Print_Area" localSheetId="12">'Янишевское'!$A$1:$O$34</definedName>
  </definedNames>
  <calcPr fullCalcOnLoad="1"/>
</workbook>
</file>

<file path=xl/sharedStrings.xml><?xml version="1.0" encoding="utf-8"?>
<sst xmlns="http://schemas.openxmlformats.org/spreadsheetml/2006/main" count="821" uniqueCount="81">
  <si>
    <t>тыс.рублей</t>
  </si>
  <si>
    <t>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</si>
  <si>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</si>
  <si>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</si>
  <si>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</si>
  <si>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</si>
  <si>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</si>
  <si>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</si>
  <si>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</si>
  <si>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</si>
  <si>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</si>
  <si>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</si>
  <si>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</si>
  <si>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</si>
  <si>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</si>
  <si>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п.п.</t>
  </si>
  <si>
    <t>Фактически направлено :</t>
  </si>
  <si>
    <t>% направления собственных доходов на электроэнергию</t>
  </si>
  <si>
    <t>% направления собственных доходов на теплоэнергию</t>
  </si>
  <si>
    <t>из них на расчеты за уличное освещение</t>
  </si>
  <si>
    <t>% направления собственных доходов на фактически перечисленные субвенции по переданным полномочиям</t>
  </si>
  <si>
    <t>в том числе:</t>
  </si>
  <si>
    <t xml:space="preserve">      на электроэнергию</t>
  </si>
  <si>
    <t xml:space="preserve">     на теплоэнергию</t>
  </si>
  <si>
    <t xml:space="preserve">     на прочие расходы</t>
  </si>
  <si>
    <t>Осуществлено расходов всего за счет собственных доходов</t>
  </si>
  <si>
    <t>% направления собственных доходов на осуществление расходов</t>
  </si>
  <si>
    <t>Остаток собственных доходов на 1-е число месяца следующего за отчетным</t>
  </si>
  <si>
    <t>х</t>
  </si>
  <si>
    <t>Категорически запрещается заполнять затонированные ячейки с формулами, изменять формулы, самостоятельно добавлять дополнительные ячейки, строки, столбцы в форму!</t>
  </si>
  <si>
    <t xml:space="preserve">Назовите файл, который будете направлять в департамент финансов SobstXX.xls, где ХХ - номер Вашего района </t>
  </si>
  <si>
    <t>Направление налоговых и неналоговых доходов на первоочередные расходы</t>
  </si>
  <si>
    <t>На содержание дорог, мостов и переправ</t>
  </si>
  <si>
    <t>Охрану окружающей среды</t>
  </si>
  <si>
    <t>На опубликование муниципальных правовых актов и доведение до жителей всей необходимой официальной информации</t>
  </si>
  <si>
    <t>Ежемесячные денежные компенсации по книгоиздательской продукции</t>
  </si>
  <si>
    <t>% направления собственных доходов на оплату труда работникам бюджетной сферы</t>
  </si>
  <si>
    <t>из них</t>
  </si>
  <si>
    <r>
      <t xml:space="preserve">Фактически направлено на расчеты </t>
    </r>
    <r>
      <rPr>
        <b/>
        <sz val="12"/>
        <rFont val="Times New Roman"/>
        <family val="1"/>
      </rPr>
      <t>за электроэнергию</t>
    </r>
    <r>
      <rPr>
        <b/>
        <sz val="10"/>
        <rFont val="Times New Roman"/>
        <family val="1"/>
      </rPr>
      <t xml:space="preserve"> собственных доходов </t>
    </r>
    <r>
      <rPr>
        <sz val="10"/>
        <rFont val="Times New Roman"/>
        <family val="1"/>
      </rPr>
      <t xml:space="preserve">(за минусом уличного освещения и сумм, фактически переданных субвенций на передачу полномочий из бюджета поселения в бюджет района) </t>
    </r>
  </si>
  <si>
    <r>
      <t xml:space="preserve">Фактически направлено на расчеты </t>
    </r>
    <r>
      <rPr>
        <b/>
        <sz val="12"/>
        <rFont val="Times New Roman"/>
        <family val="1"/>
      </rPr>
      <t>за теплоэнергию</t>
    </r>
    <r>
      <rPr>
        <b/>
        <sz val="10"/>
        <rFont val="Times New Roman"/>
        <family val="1"/>
      </rPr>
      <t xml:space="preserve"> собственных доходов </t>
    </r>
    <r>
      <rPr>
        <sz val="10"/>
        <rFont val="Times New Roman"/>
        <family val="1"/>
      </rPr>
      <t xml:space="preserve">(за минусом сумм, фактически переданных субвенций на передачу полномочий из бюджета поселения в бюджет района) </t>
    </r>
  </si>
  <si>
    <r>
      <t xml:space="preserve">Фактически направлено собственных доходов </t>
    </r>
    <r>
      <rPr>
        <b/>
        <sz val="12"/>
        <rFont val="Times New Roman"/>
        <family val="1"/>
      </rPr>
      <t>на благоустройство</t>
    </r>
    <r>
      <rPr>
        <b/>
        <sz val="10"/>
        <rFont val="Times New Roman"/>
        <family val="1"/>
      </rPr>
      <t xml:space="preserve"> (с учетом расходов на уличное освещение) собственных доходов </t>
    </r>
  </si>
  <si>
    <t>Получено налоговых и неналоговых доходов всего</t>
  </si>
  <si>
    <t>- из них на оплату труда и начисления аппарата управления (по тем категориям работающих, которые вошли в норматив по ППО № 1416)</t>
  </si>
  <si>
    <t>- из них на оплату труда и начисления младшего обслуживающего персонала</t>
  </si>
  <si>
    <t xml:space="preserve">Фактически направлено собственных доходов на расчеты за электроэнергию </t>
  </si>
  <si>
    <t>Фактически направлено собственных доходов на расчеты за теплоэнергию (с учетом газовой составляющей и прочих видов топлива)</t>
  </si>
  <si>
    <t>ПРОВЕРКА</t>
  </si>
  <si>
    <r>
      <t xml:space="preserve">Фактически направлено собственных доходов </t>
    </r>
    <r>
      <rPr>
        <b/>
        <sz val="12"/>
        <rFont val="Times New Roman"/>
        <family val="1"/>
      </rPr>
      <t xml:space="preserve">на </t>
    </r>
    <r>
      <rPr>
        <b/>
        <sz val="14"/>
        <rFont val="Times New Roman"/>
        <family val="1"/>
      </rPr>
      <t>прочие</t>
    </r>
    <r>
      <rPr>
        <b/>
        <sz val="12"/>
        <rFont val="Times New Roman"/>
        <family val="1"/>
      </rPr>
      <t xml:space="preserve"> расходы</t>
    </r>
  </si>
  <si>
    <r>
      <t xml:space="preserve">Фактически направлено собственных доходов из бюджета поселения в бюджет района </t>
    </r>
    <r>
      <rPr>
        <b/>
        <sz val="12"/>
        <rFont val="Times New Roman"/>
        <family val="1"/>
      </rPr>
      <t>по передаваемым полномочиям</t>
    </r>
  </si>
  <si>
    <t>- на оплату труда аппарата управления (по тем категориям работающих, которые вошли в норматив по ППО № 1416) за минусом средств на передачу полномочий из бюджета поселения в бюджет района</t>
  </si>
  <si>
    <t>- на оплату труда и начисления младшего обслуживающего персонала</t>
  </si>
  <si>
    <t>Фактически направлено собственных доходов на аренду зданий, предназначенных для организации дошкольного образования</t>
  </si>
  <si>
    <t>На оплату труда работников бюджетных, автономных и казенных учрежденийсоц. сферы и органов мун. управления  (КЭСР 211 и 213)</t>
  </si>
  <si>
    <t>Ежемесячная денежная компенсация работающим и проживающим в сельской местности</t>
  </si>
  <si>
    <t>Фактически направлено собственных доходов на обеспечение молоком школьников 1-2 классов</t>
  </si>
  <si>
    <t>ПРОЧИЕ РАСХОДЫ</t>
  </si>
  <si>
    <t>На оплату труда работникам бюджетных, автономных и казенных учреждений соц. сферы и органом мун. управления (КЭСР 211 и 213 - за минусом средств на передачу полномочий из бюджета поселения в бюджет района)</t>
  </si>
  <si>
    <r>
      <t xml:space="preserve">На обеспечение ежемесячной компенсации </t>
    </r>
    <r>
      <rPr>
        <b/>
        <sz val="12"/>
        <rFont val="Times New Roman"/>
        <family val="1"/>
      </rPr>
      <t>работающим и проживающим в сельской местности</t>
    </r>
  </si>
  <si>
    <t xml:space="preserve">     на оплату труда работникам бюджетных, автономных и казенных учреждений соц. сферы (КЭСР 211. 213)</t>
  </si>
  <si>
    <t>Справочно* остаток собственных средств на 01.01.2013</t>
  </si>
  <si>
    <r>
      <t xml:space="preserve">Информация по данной форме представляется </t>
    </r>
    <r>
      <rPr>
        <b/>
        <sz val="14"/>
        <color indexed="48"/>
        <rFont val="Times New Roman"/>
        <family val="1"/>
      </rPr>
      <t>с 8 февраля 2013 года</t>
    </r>
    <r>
      <rPr>
        <b/>
        <sz val="14"/>
        <rFont val="Times New Roman"/>
        <family val="1"/>
      </rPr>
      <t xml:space="preserve">, четко придерживаться данной формы. Сроки представления - 8 числа каждого месяца. Если срок падает на выходной день , представлять </t>
    </r>
    <r>
      <rPr>
        <b/>
        <sz val="14"/>
        <color indexed="48"/>
        <rFont val="Times New Roman"/>
        <family val="1"/>
      </rPr>
      <t>накануне срока</t>
    </r>
    <r>
      <rPr>
        <b/>
        <sz val="14"/>
        <rFont val="Times New Roman"/>
        <family val="1"/>
      </rPr>
      <t>.</t>
    </r>
  </si>
  <si>
    <t>За декабрь  2012 года представить информацию по старой форме к 17. 01.2013 года</t>
  </si>
  <si>
    <r>
      <t xml:space="preserve">поселение Алмозерское  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</si>
  <si>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Андомское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</si>
  <si>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Анненское Вытегорского 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</si>
  <si>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Анхимовское Вытегорского 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</si>
  <si>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Девятинское Вытегорского 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</si>
  <si>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Казаковское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</si>
  <si>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Кемское Вытегорского 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</si>
  <si>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Коштугское Вытегорского 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</si>
  <si>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Мегорское Вытегорского 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</si>
  <si>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 Оштинское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</si>
  <si>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Саминское Вытегорского 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</si>
  <si>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поселение Янишевское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</si>
  <si>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МО "Город Вытегра" Вытегорского 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</si>
  <si>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t>5,8</t>
  </si>
  <si>
    <t>22,4</t>
  </si>
  <si>
    <t>+</t>
  </si>
  <si>
    <r>
      <t>Вытегорский   муниципальный район (</t>
    </r>
    <r>
      <rPr>
        <i/>
        <sz val="11"/>
        <rFont val="Times New Roman"/>
        <family val="1"/>
      </rPr>
      <t>без учета дотаций и бюджетных кредитов из областного бюджета)</t>
    </r>
  </si>
  <si>
    <r>
      <t xml:space="preserve">Информация по данной форме представляется </t>
    </r>
    <r>
      <rPr>
        <b/>
        <sz val="9"/>
        <color indexed="48"/>
        <rFont val="Times New Roman"/>
        <family val="1"/>
      </rPr>
      <t>с 8 февраля 2013 года</t>
    </r>
    <r>
      <rPr>
        <b/>
        <sz val="9"/>
        <rFont val="Times New Roman"/>
        <family val="1"/>
      </rPr>
      <t xml:space="preserve">, четко придерживаться данной формы. Сроки представления - 8 числа каждого месяца. Если срок падает на выходной день , представлять </t>
    </r>
    <r>
      <rPr>
        <b/>
        <sz val="9"/>
        <color indexed="48"/>
        <rFont val="Times New Roman"/>
        <family val="1"/>
      </rPr>
      <t>накануне срока</t>
    </r>
    <r>
      <rPr>
        <b/>
        <sz val="9"/>
        <rFont val="Times New Roman"/>
        <family val="1"/>
      </rPr>
      <t>.</t>
    </r>
  </si>
  <si>
    <t>Начальник Финансового управления                                                                       Н.Ю.Ивлева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</si>
</sst>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color indexed="4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4" fillId="0" borderId="15" xfId="0" applyNumberFormat="1" applyFont="1" applyFill="1" applyBorder="1" applyAlignment="1" applyProtection="1">
      <alignment vertical="center"/>
      <protection/>
    </xf>
    <xf numFmtId="165" fontId="5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65" fontId="4" fillId="0" borderId="15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66" fontId="4" fillId="0" borderId="15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166" fontId="4" fillId="0" borderId="15" xfId="55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65" fontId="4" fillId="24" borderId="16" xfId="0" applyNumberFormat="1" applyFont="1" applyFill="1" applyBorder="1" applyAlignment="1" applyProtection="1">
      <alignment vertical="center"/>
      <protection/>
    </xf>
    <xf numFmtId="165" fontId="5" fillId="0" borderId="17" xfId="0" applyNumberFormat="1" applyFont="1" applyFill="1" applyBorder="1" applyAlignment="1" applyProtection="1">
      <alignment vertical="center" wrapText="1"/>
      <protection locked="0"/>
    </xf>
    <xf numFmtId="165" fontId="5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/>
    </xf>
    <xf numFmtId="165" fontId="4" fillId="0" borderId="19" xfId="0" applyNumberFormat="1" applyFont="1" applyFill="1" applyBorder="1" applyAlignment="1" applyProtection="1">
      <alignment vertical="center"/>
      <protection/>
    </xf>
    <xf numFmtId="165" fontId="5" fillId="0" borderId="20" xfId="0" applyNumberFormat="1" applyFont="1" applyFill="1" applyBorder="1" applyAlignment="1" applyProtection="1">
      <alignment vertical="center" wrapText="1"/>
      <protection locked="0"/>
    </xf>
    <xf numFmtId="165" fontId="5" fillId="0" borderId="21" xfId="0" applyNumberFormat="1" applyFont="1" applyFill="1" applyBorder="1" applyAlignment="1" applyProtection="1">
      <alignment vertical="center" wrapText="1"/>
      <protection locked="0"/>
    </xf>
    <xf numFmtId="49" fontId="4" fillId="0" borderId="22" xfId="0" applyNumberFormat="1" applyFont="1" applyBorder="1" applyAlignment="1" applyProtection="1">
      <alignment vertical="center" wrapText="1"/>
      <protection/>
    </xf>
    <xf numFmtId="165" fontId="4" fillId="24" borderId="23" xfId="0" applyNumberFormat="1" applyFont="1" applyFill="1" applyBorder="1" applyAlignment="1" applyProtection="1">
      <alignment vertical="center"/>
      <protection/>
    </xf>
    <xf numFmtId="165" fontId="4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4" fillId="24" borderId="26" xfId="0" applyNumberFormat="1" applyFont="1" applyFill="1" applyBorder="1" applyAlignment="1" applyProtection="1">
      <alignment vertical="center"/>
      <protection/>
    </xf>
    <xf numFmtId="165" fontId="4" fillId="0" borderId="27" xfId="0" applyNumberFormat="1" applyFont="1" applyFill="1" applyBorder="1" applyAlignment="1" applyProtection="1">
      <alignment vertical="center"/>
      <protection/>
    </xf>
    <xf numFmtId="165" fontId="4" fillId="0" borderId="28" xfId="0" applyNumberFormat="1" applyFont="1" applyFill="1" applyBorder="1" applyAlignment="1" applyProtection="1">
      <alignment vertical="center"/>
      <protection/>
    </xf>
    <xf numFmtId="166" fontId="4" fillId="24" borderId="29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Border="1" applyAlignment="1" applyProtection="1">
      <alignment vertical="center" wrapText="1"/>
      <protection locked="0"/>
    </xf>
    <xf numFmtId="165" fontId="4" fillId="24" borderId="31" xfId="0" applyNumberFormat="1" applyFont="1" applyFill="1" applyBorder="1" applyAlignment="1" applyProtection="1">
      <alignment vertical="center"/>
      <protection/>
    </xf>
    <xf numFmtId="165" fontId="4" fillId="24" borderId="32" xfId="0" applyNumberFormat="1" applyFont="1" applyFill="1" applyBorder="1" applyAlignment="1" applyProtection="1">
      <alignment vertical="center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166" fontId="4" fillId="24" borderId="26" xfId="55" applyNumberFormat="1" applyFont="1" applyFill="1" applyBorder="1" applyAlignment="1" applyProtection="1">
      <alignment vertical="center"/>
      <protection/>
    </xf>
    <xf numFmtId="166" fontId="4" fillId="24" borderId="34" xfId="55" applyNumberFormat="1" applyFont="1" applyFill="1" applyBorder="1" applyAlignment="1" applyProtection="1">
      <alignment vertical="center"/>
      <protection/>
    </xf>
    <xf numFmtId="166" fontId="4" fillId="24" borderId="35" xfId="55" applyNumberFormat="1" applyFont="1" applyFill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 wrapText="1"/>
      <protection locked="0"/>
    </xf>
    <xf numFmtId="165" fontId="4" fillId="24" borderId="32" xfId="0" applyNumberFormat="1" applyFont="1" applyFill="1" applyBorder="1" applyAlignment="1" applyProtection="1">
      <alignment vertical="center"/>
      <protection locked="0"/>
    </xf>
    <xf numFmtId="165" fontId="4" fillId="24" borderId="36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 wrapText="1"/>
      <protection/>
    </xf>
    <xf numFmtId="166" fontId="4" fillId="24" borderId="38" xfId="55" applyNumberFormat="1" applyFont="1" applyFill="1" applyBorder="1" applyAlignment="1" applyProtection="1">
      <alignment vertical="center"/>
      <protection/>
    </xf>
    <xf numFmtId="166" fontId="4" fillId="24" borderId="29" xfId="55" applyNumberFormat="1" applyFont="1" applyFill="1" applyBorder="1" applyAlignment="1" applyProtection="1">
      <alignment vertical="center"/>
      <protection/>
    </xf>
    <xf numFmtId="166" fontId="4" fillId="24" borderId="39" xfId="55" applyNumberFormat="1" applyFont="1" applyFill="1" applyBorder="1" applyAlignment="1" applyProtection="1">
      <alignment vertical="center"/>
      <protection/>
    </xf>
    <xf numFmtId="165" fontId="4" fillId="24" borderId="40" xfId="0" applyNumberFormat="1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 wrapText="1"/>
      <protection locked="0"/>
    </xf>
    <xf numFmtId="165" fontId="4" fillId="24" borderId="41" xfId="0" applyNumberFormat="1" applyFont="1" applyFill="1" applyBorder="1" applyAlignment="1" applyProtection="1">
      <alignment vertical="center"/>
      <protection/>
    </xf>
    <xf numFmtId="165" fontId="4" fillId="0" borderId="20" xfId="0" applyNumberFormat="1" applyFont="1" applyBorder="1" applyAlignment="1" applyProtection="1">
      <alignment vertical="center"/>
      <protection locked="0"/>
    </xf>
    <xf numFmtId="165" fontId="4" fillId="0" borderId="21" xfId="0" applyNumberFormat="1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165" fontId="4" fillId="24" borderId="43" xfId="0" applyNumberFormat="1" applyFont="1" applyFill="1" applyBorder="1" applyAlignment="1" applyProtection="1">
      <alignment vertical="center"/>
      <protection/>
    </xf>
    <xf numFmtId="165" fontId="4" fillId="0" borderId="44" xfId="0" applyNumberFormat="1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165" fontId="4" fillId="24" borderId="46" xfId="0" applyNumberFormat="1" applyFont="1" applyFill="1" applyBorder="1" applyAlignment="1" applyProtection="1">
      <alignment vertical="center"/>
      <protection/>
    </xf>
    <xf numFmtId="165" fontId="4" fillId="24" borderId="47" xfId="0" applyNumberFormat="1" applyFont="1" applyFill="1" applyBorder="1" applyAlignment="1" applyProtection="1">
      <alignment vertical="center"/>
      <protection locked="0"/>
    </xf>
    <xf numFmtId="166" fontId="4" fillId="24" borderId="15" xfId="55" applyNumberFormat="1" applyFont="1" applyFill="1" applyBorder="1" applyAlignment="1" applyProtection="1">
      <alignment vertical="center"/>
      <protection/>
    </xf>
    <xf numFmtId="166" fontId="4" fillId="24" borderId="48" xfId="55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 wrapText="1"/>
      <protection locked="0"/>
    </xf>
    <xf numFmtId="165" fontId="4" fillId="0" borderId="15" xfId="0" applyNumberFormat="1" applyFont="1" applyBorder="1" applyAlignment="1" applyProtection="1">
      <alignment vertical="center"/>
      <protection locked="0"/>
    </xf>
    <xf numFmtId="165" fontId="4" fillId="0" borderId="48" xfId="0" applyNumberFormat="1" applyFont="1" applyBorder="1" applyAlignment="1" applyProtection="1">
      <alignment vertical="center"/>
      <protection locked="0"/>
    </xf>
    <xf numFmtId="165" fontId="4" fillId="24" borderId="15" xfId="0" applyNumberFormat="1" applyFont="1" applyFill="1" applyBorder="1" applyAlignment="1" applyProtection="1">
      <alignment vertical="center"/>
      <protection/>
    </xf>
    <xf numFmtId="165" fontId="4" fillId="0" borderId="15" xfId="55" applyNumberFormat="1" applyFont="1" applyFill="1" applyBorder="1" applyAlignment="1" applyProtection="1">
      <alignment vertical="center"/>
      <protection/>
    </xf>
    <xf numFmtId="165" fontId="4" fillId="24" borderId="15" xfId="55" applyNumberFormat="1" applyFont="1" applyFill="1" applyBorder="1" applyAlignment="1" applyProtection="1">
      <alignment vertical="center"/>
      <protection/>
    </xf>
    <xf numFmtId="165" fontId="3" fillId="24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NumberFormat="1" applyFont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165" fontId="4" fillId="0" borderId="47" xfId="0" applyNumberFormat="1" applyFont="1" applyFill="1" applyBorder="1" applyAlignment="1" applyProtection="1">
      <alignment vertical="center"/>
      <protection locked="0"/>
    </xf>
    <xf numFmtId="165" fontId="4" fillId="0" borderId="49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66" fontId="4" fillId="0" borderId="47" xfId="0" applyNumberFormat="1" applyFont="1" applyFill="1" applyBorder="1" applyAlignment="1" applyProtection="1">
      <alignment vertical="center"/>
      <protection/>
    </xf>
    <xf numFmtId="164" fontId="4" fillId="0" borderId="47" xfId="0" applyNumberFormat="1" applyFont="1" applyFill="1" applyBorder="1" applyAlignment="1" applyProtection="1">
      <alignment vertical="center"/>
      <protection/>
    </xf>
    <xf numFmtId="166" fontId="4" fillId="0" borderId="50" xfId="0" applyNumberFormat="1" applyFont="1" applyFill="1" applyBorder="1" applyAlignment="1" applyProtection="1">
      <alignment vertical="center"/>
      <protection/>
    </xf>
    <xf numFmtId="0" fontId="4" fillId="22" borderId="15" xfId="0" applyFont="1" applyFill="1" applyBorder="1" applyAlignment="1" applyProtection="1">
      <alignment vertical="center" wrapText="1"/>
      <protection/>
    </xf>
    <xf numFmtId="165" fontId="4" fillId="22" borderId="15" xfId="0" applyNumberFormat="1" applyFont="1" applyFill="1" applyBorder="1" applyAlignment="1" applyProtection="1">
      <alignment vertical="center"/>
      <protection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vertical="center" wrapText="1"/>
      <protection/>
    </xf>
    <xf numFmtId="165" fontId="4" fillId="4" borderId="15" xfId="0" applyNumberFormat="1" applyFont="1" applyFill="1" applyBorder="1" applyAlignment="1" applyProtection="1">
      <alignment vertical="center"/>
      <protection/>
    </xf>
    <xf numFmtId="165" fontId="4" fillId="4" borderId="15" xfId="55" applyNumberFormat="1" applyFont="1" applyFill="1" applyBorder="1" applyAlignment="1" applyProtection="1">
      <alignment vertical="center"/>
      <protection/>
    </xf>
    <xf numFmtId="0" fontId="4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165" fontId="4" fillId="0" borderId="15" xfId="55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vertical="center"/>
      <protection/>
    </xf>
    <xf numFmtId="0" fontId="4" fillId="0" borderId="47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4" fillId="0" borderId="50" xfId="0" applyNumberFormat="1" applyFont="1" applyFill="1" applyBorder="1" applyAlignment="1" applyProtection="1">
      <alignment vertical="center"/>
      <protection/>
    </xf>
    <xf numFmtId="0" fontId="4" fillId="24" borderId="32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left" vertical="top" wrapText="1"/>
      <protection locked="0"/>
    </xf>
    <xf numFmtId="0" fontId="16" fillId="0" borderId="51" xfId="0" applyFont="1" applyBorder="1" applyAlignment="1">
      <alignment wrapText="1"/>
    </xf>
    <xf numFmtId="0" fontId="2" fillId="3" borderId="5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abSelected="1" zoomScalePageLayoutView="0" workbookViewId="0" topLeftCell="A1">
      <selection activeCell="A1" sqref="A1:IV16384"/>
    </sheetView>
  </sheetViews>
  <sheetFormatPr defaultColWidth="8.875" defaultRowHeight="12.75"/>
  <cols>
    <col min="1" max="1" width="3.625" style="1" customWidth="1"/>
    <col min="2" max="2" width="35.375" style="2" customWidth="1"/>
    <col min="3" max="3" width="10.75390625" style="1" customWidth="1"/>
    <col min="4" max="4" width="11.125" style="1" customWidth="1"/>
    <col min="5" max="5" width="11.25390625" style="1" customWidth="1"/>
    <col min="6" max="6" width="11.375" style="1" customWidth="1"/>
    <col min="7" max="7" width="12.00390625" style="1" customWidth="1"/>
    <col min="8" max="9" width="9.875" style="1" customWidth="1"/>
    <col min="10" max="10" width="11.375" style="1" customWidth="1"/>
    <col min="11" max="11" width="10.125" style="1" customWidth="1"/>
    <col min="12" max="12" width="11.125" style="1" customWidth="1"/>
    <col min="13" max="13" width="10.75390625" style="1" customWidth="1"/>
    <col min="14" max="14" width="11.75390625" style="1" customWidth="1"/>
    <col min="15" max="15" width="11.625" style="1" customWidth="1"/>
    <col min="16" max="16384" width="8.875" style="1" customWidth="1"/>
  </cols>
  <sheetData>
    <row r="1" spans="2:11" ht="18.75">
      <c r="B1" s="130" t="s">
        <v>31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1:15" ht="18.75" customHeight="1">
      <c r="A2" s="129" t="s">
        <v>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ht="12.75">
      <c r="O3" s="3" t="s">
        <v>0</v>
      </c>
    </row>
    <row r="4" spans="1:15" ht="38.25">
      <c r="A4" s="4" t="s">
        <v>15</v>
      </c>
      <c r="B4" s="5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8" t="s">
        <v>14</v>
      </c>
    </row>
    <row r="5" spans="1:15" ht="8.25" customHeight="1">
      <c r="A5" s="9" t="s">
        <v>1</v>
      </c>
      <c r="B5" s="10">
        <v>1</v>
      </c>
      <c r="C5" s="11">
        <f aca="true" t="shared" si="0" ref="C5:O5">+B5+1</f>
        <v>2</v>
      </c>
      <c r="D5" s="12">
        <f t="shared" si="0"/>
        <v>3</v>
      </c>
      <c r="E5" s="12">
        <f t="shared" si="0"/>
        <v>4</v>
      </c>
      <c r="F5" s="12">
        <f t="shared" si="0"/>
        <v>5</v>
      </c>
      <c r="G5" s="12">
        <f t="shared" si="0"/>
        <v>6</v>
      </c>
      <c r="H5" s="12">
        <f t="shared" si="0"/>
        <v>7</v>
      </c>
      <c r="I5" s="12">
        <f t="shared" si="0"/>
        <v>8</v>
      </c>
      <c r="J5" s="12">
        <f t="shared" si="0"/>
        <v>9</v>
      </c>
      <c r="K5" s="12">
        <f t="shared" si="0"/>
        <v>10</v>
      </c>
      <c r="L5" s="12">
        <f t="shared" si="0"/>
        <v>11</v>
      </c>
      <c r="M5" s="12">
        <f t="shared" si="0"/>
        <v>12</v>
      </c>
      <c r="N5" s="12">
        <f t="shared" si="0"/>
        <v>13</v>
      </c>
      <c r="O5" s="13">
        <f t="shared" si="0"/>
        <v>14</v>
      </c>
    </row>
    <row r="6" spans="1:15" ht="25.5">
      <c r="A6" s="14">
        <v>1</v>
      </c>
      <c r="B6" s="15" t="s">
        <v>41</v>
      </c>
      <c r="C6" s="22">
        <f>+D6+E6+F6+G6+H6+I6+J6+K6+L6+M6+N6+O6</f>
        <v>211904.00000000003</v>
      </c>
      <c r="D6" s="23">
        <v>11897.6</v>
      </c>
      <c r="E6" s="23">
        <v>15111.4</v>
      </c>
      <c r="F6" s="23">
        <v>14484.9</v>
      </c>
      <c r="G6" s="23">
        <v>33759.5</v>
      </c>
      <c r="H6" s="23">
        <v>10944.1</v>
      </c>
      <c r="I6" s="23">
        <v>12024.5</v>
      </c>
      <c r="J6" s="23">
        <v>24551.6</v>
      </c>
      <c r="K6" s="23">
        <v>16995.2</v>
      </c>
      <c r="L6" s="23">
        <v>12238.7</v>
      </c>
      <c r="M6" s="23">
        <v>24555.9</v>
      </c>
      <c r="N6" s="23">
        <v>17242.1</v>
      </c>
      <c r="O6" s="23">
        <v>18098.5</v>
      </c>
    </row>
    <row r="7" spans="1:15" ht="12.75">
      <c r="A7" s="14">
        <v>2</v>
      </c>
      <c r="B7" s="15" t="s">
        <v>16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38" ht="51">
      <c r="A8" s="14">
        <v>3</v>
      </c>
      <c r="B8" s="26" t="s">
        <v>52</v>
      </c>
      <c r="C8" s="22">
        <f>+D8+E8+F8+G8+H8+I8+J8+K8+L8+M8+N8+O8</f>
        <v>108642.40000000001</v>
      </c>
      <c r="D8" s="25">
        <v>8089.1</v>
      </c>
      <c r="E8" s="25">
        <v>11025.9</v>
      </c>
      <c r="F8" s="25">
        <v>8947.8</v>
      </c>
      <c r="G8" s="25">
        <v>8602.2</v>
      </c>
      <c r="H8" s="25">
        <v>7288.8</v>
      </c>
      <c r="I8" s="25">
        <v>9305.1</v>
      </c>
      <c r="J8" s="25">
        <v>9739.4</v>
      </c>
      <c r="K8" s="25">
        <v>7553.1</v>
      </c>
      <c r="L8" s="25">
        <v>8680.1</v>
      </c>
      <c r="M8" s="25">
        <v>9189.9</v>
      </c>
      <c r="N8" s="25">
        <v>10149</v>
      </c>
      <c r="O8" s="25">
        <v>10072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57" customHeight="1">
      <c r="A9" s="14">
        <v>4</v>
      </c>
      <c r="B9" s="24" t="s">
        <v>42</v>
      </c>
      <c r="C9" s="22">
        <f>+D9+E9+F9+G9+H9+I9+J9+K9+L9+M9+N9+O9</f>
        <v>22058.7</v>
      </c>
      <c r="D9" s="22">
        <v>1513.2</v>
      </c>
      <c r="E9" s="22">
        <v>1747</v>
      </c>
      <c r="F9" s="22">
        <v>1702.2</v>
      </c>
      <c r="G9" s="22">
        <v>1599.6</v>
      </c>
      <c r="H9" s="22">
        <v>1916.4</v>
      </c>
      <c r="I9" s="22">
        <v>1895</v>
      </c>
      <c r="J9" s="22">
        <v>2125.3</v>
      </c>
      <c r="K9" s="22">
        <v>1738</v>
      </c>
      <c r="L9" s="22">
        <v>2077.8</v>
      </c>
      <c r="M9" s="22">
        <v>1943.4</v>
      </c>
      <c r="N9" s="22">
        <v>1728.8</v>
      </c>
      <c r="O9" s="22">
        <v>2072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33" customHeight="1">
      <c r="A10" s="14">
        <v>5</v>
      </c>
      <c r="B10" s="24" t="s">
        <v>43</v>
      </c>
      <c r="C10" s="22">
        <f aca="true" t="shared" si="1" ref="C10:C19">+D10+E10+F10+G10+H10+I10+J10+K10+L10+M10+N10+O10</f>
        <v>3670.5999999999995</v>
      </c>
      <c r="D10" s="22">
        <v>318.7</v>
      </c>
      <c r="E10" s="22">
        <v>462.3</v>
      </c>
      <c r="F10" s="22">
        <v>443.2</v>
      </c>
      <c r="G10" s="22">
        <v>485.2</v>
      </c>
      <c r="H10" s="22">
        <v>379</v>
      </c>
      <c r="I10" s="22">
        <v>121.6</v>
      </c>
      <c r="J10" s="22">
        <v>129.7</v>
      </c>
      <c r="K10" s="22">
        <v>409.1</v>
      </c>
      <c r="L10" s="22">
        <v>288.3</v>
      </c>
      <c r="M10" s="22">
        <v>199.2</v>
      </c>
      <c r="N10" s="22">
        <v>184.6</v>
      </c>
      <c r="O10" s="22">
        <v>249.7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38.25">
      <c r="A11" s="14">
        <v>6</v>
      </c>
      <c r="B11" s="24" t="s">
        <v>36</v>
      </c>
      <c r="C11" s="27">
        <f>C8/C6</f>
        <v>0.5126963153125944</v>
      </c>
      <c r="D11" s="27">
        <f aca="true" t="shared" si="2" ref="D11:O11">D8/D6</f>
        <v>0.6798934238838085</v>
      </c>
      <c r="E11" s="27">
        <f t="shared" si="2"/>
        <v>0.7296411980359199</v>
      </c>
      <c r="F11" s="27">
        <f t="shared" si="2"/>
        <v>0.6177329494853261</v>
      </c>
      <c r="G11" s="27">
        <f t="shared" si="2"/>
        <v>0.2548082761889246</v>
      </c>
      <c r="H11" s="27">
        <f t="shared" si="2"/>
        <v>0.6660026863789622</v>
      </c>
      <c r="I11" s="27">
        <f t="shared" si="2"/>
        <v>0.773845066322924</v>
      </c>
      <c r="J11" s="27">
        <f t="shared" si="2"/>
        <v>0.39669105068508775</v>
      </c>
      <c r="K11" s="27">
        <f t="shared" si="2"/>
        <v>0.44442548484277916</v>
      </c>
      <c r="L11" s="27">
        <f t="shared" si="2"/>
        <v>0.7092338238538407</v>
      </c>
      <c r="M11" s="27">
        <f t="shared" si="2"/>
        <v>0.3742440716894921</v>
      </c>
      <c r="N11" s="27">
        <f t="shared" si="2"/>
        <v>0.5886173957928559</v>
      </c>
      <c r="O11" s="27">
        <f t="shared" si="2"/>
        <v>0.5565102080282897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2.75">
      <c r="A12" s="14">
        <v>7</v>
      </c>
      <c r="B12" s="26" t="s">
        <v>32</v>
      </c>
      <c r="C12" s="22">
        <f t="shared" si="1"/>
        <v>2355.9</v>
      </c>
      <c r="D12" s="22">
        <v>0</v>
      </c>
      <c r="E12" s="22">
        <v>217.6</v>
      </c>
      <c r="F12" s="22">
        <v>278.7</v>
      </c>
      <c r="G12" s="22">
        <v>449</v>
      </c>
      <c r="H12" s="22">
        <v>0</v>
      </c>
      <c r="I12" s="22">
        <v>509.1</v>
      </c>
      <c r="J12" s="22">
        <v>0</v>
      </c>
      <c r="K12" s="22">
        <v>0</v>
      </c>
      <c r="L12" s="22">
        <v>0</v>
      </c>
      <c r="M12" s="22">
        <v>595</v>
      </c>
      <c r="N12" s="22">
        <v>92.2</v>
      </c>
      <c r="O12" s="22">
        <v>214.3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2.75">
      <c r="A13" s="14">
        <v>8</v>
      </c>
      <c r="B13" s="26" t="s">
        <v>33</v>
      </c>
      <c r="C13" s="22">
        <f t="shared" si="1"/>
        <v>300.5</v>
      </c>
      <c r="D13" s="22">
        <v>0</v>
      </c>
      <c r="E13" s="22">
        <v>0</v>
      </c>
      <c r="F13" s="22">
        <v>0</v>
      </c>
      <c r="G13" s="22">
        <v>0</v>
      </c>
      <c r="H13" s="22">
        <v>20</v>
      </c>
      <c r="I13" s="22">
        <v>4.6</v>
      </c>
      <c r="J13" s="22">
        <v>57.5</v>
      </c>
      <c r="K13" s="22">
        <v>0</v>
      </c>
      <c r="L13" s="22">
        <v>71.4</v>
      </c>
      <c r="M13" s="22">
        <v>24.3</v>
      </c>
      <c r="N13" s="22">
        <v>15.6</v>
      </c>
      <c r="O13" s="22">
        <v>107.1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25.5">
      <c r="A14" s="14">
        <v>9</v>
      </c>
      <c r="B14" s="26" t="s">
        <v>35</v>
      </c>
      <c r="C14" s="22">
        <f t="shared" si="1"/>
        <v>390.50000000000006</v>
      </c>
      <c r="D14" s="22">
        <v>0.6</v>
      </c>
      <c r="E14" s="22">
        <v>12.4</v>
      </c>
      <c r="F14" s="22">
        <v>106.3</v>
      </c>
      <c r="G14" s="22">
        <v>42.1</v>
      </c>
      <c r="H14" s="22">
        <v>11.5</v>
      </c>
      <c r="I14" s="22">
        <v>51.5</v>
      </c>
      <c r="J14" s="22">
        <v>10.3</v>
      </c>
      <c r="K14" s="22">
        <v>28.4</v>
      </c>
      <c r="L14" s="22">
        <v>34.3</v>
      </c>
      <c r="M14" s="22">
        <v>2.6</v>
      </c>
      <c r="N14" s="22">
        <v>58.6</v>
      </c>
      <c r="O14" s="22">
        <v>31.9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38.25">
      <c r="A15" s="14">
        <v>10</v>
      </c>
      <c r="B15" s="26" t="s">
        <v>53</v>
      </c>
      <c r="C15" s="22">
        <f t="shared" si="1"/>
        <v>701.6000000000001</v>
      </c>
      <c r="D15" s="22">
        <v>0</v>
      </c>
      <c r="E15" s="22">
        <v>0</v>
      </c>
      <c r="F15" s="22">
        <v>100.4</v>
      </c>
      <c r="G15" s="22">
        <v>96.9</v>
      </c>
      <c r="H15" s="22">
        <v>123.3</v>
      </c>
      <c r="I15" s="22">
        <v>18.1</v>
      </c>
      <c r="J15" s="22">
        <v>153.9</v>
      </c>
      <c r="K15" s="22">
        <v>41</v>
      </c>
      <c r="L15" s="22">
        <v>80.6</v>
      </c>
      <c r="M15" s="22">
        <v>20.1</v>
      </c>
      <c r="N15" s="22">
        <v>8.7</v>
      </c>
      <c r="O15" s="22">
        <v>58.6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51">
      <c r="A16" s="14">
        <v>11</v>
      </c>
      <c r="B16" s="26" t="s">
        <v>34</v>
      </c>
      <c r="C16" s="22">
        <f t="shared" si="1"/>
        <v>309.5</v>
      </c>
      <c r="D16" s="22">
        <v>0</v>
      </c>
      <c r="E16" s="22">
        <v>76.7</v>
      </c>
      <c r="F16" s="22">
        <v>18.8</v>
      </c>
      <c r="G16" s="22">
        <v>17.8</v>
      </c>
      <c r="H16" s="22">
        <v>0</v>
      </c>
      <c r="I16" s="22">
        <v>35.3</v>
      </c>
      <c r="J16" s="22">
        <v>21.3</v>
      </c>
      <c r="K16" s="22">
        <v>34.5</v>
      </c>
      <c r="L16" s="22">
        <v>0</v>
      </c>
      <c r="M16" s="22">
        <v>31.9</v>
      </c>
      <c r="N16" s="22">
        <v>11.6</v>
      </c>
      <c r="O16" s="22">
        <v>61.6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38.25">
      <c r="A17" s="14">
        <v>12</v>
      </c>
      <c r="B17" s="28" t="s">
        <v>54</v>
      </c>
      <c r="C17" s="22">
        <f t="shared" si="1"/>
        <v>961.5999999999999</v>
      </c>
      <c r="D17" s="22">
        <v>0</v>
      </c>
      <c r="E17" s="22">
        <v>110.6</v>
      </c>
      <c r="F17" s="22">
        <v>284.3</v>
      </c>
      <c r="G17" s="22">
        <v>160.3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139.3</v>
      </c>
      <c r="N17" s="22">
        <v>145.8</v>
      </c>
      <c r="O17" s="22">
        <v>121.3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51">
      <c r="A18" s="14">
        <v>13</v>
      </c>
      <c r="B18" s="28" t="s">
        <v>51</v>
      </c>
      <c r="C18" s="22">
        <f t="shared" si="1"/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34.5" customHeight="1">
      <c r="A19" s="14">
        <v>14</v>
      </c>
      <c r="B19" s="28" t="s">
        <v>44</v>
      </c>
      <c r="C19" s="22">
        <f t="shared" si="1"/>
        <v>10919.5</v>
      </c>
      <c r="D19" s="22">
        <v>533.6</v>
      </c>
      <c r="E19" s="22">
        <v>1615.9</v>
      </c>
      <c r="F19" s="22">
        <v>1476.4</v>
      </c>
      <c r="G19" s="22">
        <v>1516.2</v>
      </c>
      <c r="H19" s="22">
        <v>1037.4</v>
      </c>
      <c r="I19" s="22">
        <v>871.5</v>
      </c>
      <c r="J19" s="22">
        <v>380.6</v>
      </c>
      <c r="K19" s="22">
        <v>356.3</v>
      </c>
      <c r="L19" s="22">
        <v>259.9</v>
      </c>
      <c r="M19" s="22">
        <v>514.2</v>
      </c>
      <c r="N19" s="22">
        <v>1314.2</v>
      </c>
      <c r="O19" s="22">
        <v>1043.3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25.5">
      <c r="A20" s="14">
        <v>15</v>
      </c>
      <c r="B20" s="24" t="s">
        <v>17</v>
      </c>
      <c r="C20" s="29">
        <f aca="true" t="shared" si="3" ref="C20:O20">C19/C6</f>
        <v>0.051530409996979755</v>
      </c>
      <c r="D20" s="29">
        <f t="shared" si="3"/>
        <v>0.044849381387842925</v>
      </c>
      <c r="E20" s="29">
        <f t="shared" si="3"/>
        <v>0.10693251452545761</v>
      </c>
      <c r="F20" s="29">
        <f t="shared" si="3"/>
        <v>0.10192683415142667</v>
      </c>
      <c r="G20" s="29">
        <f t="shared" si="3"/>
        <v>0.04491180260371155</v>
      </c>
      <c r="H20" s="29">
        <f t="shared" si="3"/>
        <v>0.09479080052265605</v>
      </c>
      <c r="I20" s="29">
        <f t="shared" si="3"/>
        <v>0.07247702607177013</v>
      </c>
      <c r="J20" s="29">
        <f t="shared" si="3"/>
        <v>0.015502044673259587</v>
      </c>
      <c r="K20" s="29">
        <f t="shared" si="3"/>
        <v>0.020964742986254944</v>
      </c>
      <c r="L20" s="29">
        <f t="shared" si="3"/>
        <v>0.021235915579269037</v>
      </c>
      <c r="M20" s="29">
        <f t="shared" si="3"/>
        <v>0.020939977765017777</v>
      </c>
      <c r="N20" s="29">
        <f t="shared" si="3"/>
        <v>0.07622041398669537</v>
      </c>
      <c r="O20" s="29">
        <f t="shared" si="3"/>
        <v>0.05764566124264441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51">
      <c r="A21" s="14">
        <v>16</v>
      </c>
      <c r="B21" s="30" t="s">
        <v>45</v>
      </c>
      <c r="C21" s="22">
        <f>+D21+E21+F21+G21+H21+I21+J21+K21+L21+M21+N21+O21</f>
        <v>25941.600000000002</v>
      </c>
      <c r="D21" s="25">
        <v>1162.1</v>
      </c>
      <c r="E21" s="25">
        <v>6564</v>
      </c>
      <c r="F21" s="25">
        <v>3661.1</v>
      </c>
      <c r="G21" s="25">
        <v>4551.9</v>
      </c>
      <c r="H21" s="25">
        <v>2421.9</v>
      </c>
      <c r="I21" s="25">
        <v>393.4</v>
      </c>
      <c r="J21" s="25">
        <v>951.1</v>
      </c>
      <c r="K21" s="25">
        <v>1157.4</v>
      </c>
      <c r="L21" s="25">
        <v>14.1</v>
      </c>
      <c r="M21" s="25">
        <v>469.9</v>
      </c>
      <c r="N21" s="25">
        <v>1841.4</v>
      </c>
      <c r="O21" s="25">
        <v>2753.3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25.5">
      <c r="A22" s="14">
        <v>17</v>
      </c>
      <c r="B22" s="31" t="s">
        <v>18</v>
      </c>
      <c r="C22" s="29">
        <f aca="true" t="shared" si="4" ref="C22:O22">C21/C6</f>
        <v>0.12242147387496224</v>
      </c>
      <c r="D22" s="29">
        <f t="shared" si="4"/>
        <v>0.09767516137708444</v>
      </c>
      <c r="E22" s="29">
        <f t="shared" si="4"/>
        <v>0.4343740487314213</v>
      </c>
      <c r="F22" s="29">
        <f t="shared" si="4"/>
        <v>0.2527528667785073</v>
      </c>
      <c r="G22" s="29">
        <f t="shared" si="4"/>
        <v>0.1348331580740236</v>
      </c>
      <c r="H22" s="29">
        <f t="shared" si="4"/>
        <v>0.2212973200171782</v>
      </c>
      <c r="I22" s="29">
        <f t="shared" si="4"/>
        <v>0.032716537070148446</v>
      </c>
      <c r="J22" s="29">
        <f t="shared" si="4"/>
        <v>0.03873881946594112</v>
      </c>
      <c r="K22" s="29">
        <f t="shared" si="4"/>
        <v>0.06810158162304651</v>
      </c>
      <c r="L22" s="29">
        <f t="shared" si="4"/>
        <v>0.001152083146085777</v>
      </c>
      <c r="M22" s="29">
        <f t="shared" si="4"/>
        <v>0.01913593067246568</v>
      </c>
      <c r="N22" s="29">
        <f t="shared" si="4"/>
        <v>0.10679673589643954</v>
      </c>
      <c r="O22" s="29">
        <f t="shared" si="4"/>
        <v>0.15212862944442912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2.75">
      <c r="A23" s="14">
        <v>18</v>
      </c>
      <c r="B23" s="15" t="s">
        <v>55</v>
      </c>
      <c r="C23" s="93">
        <f>D23+E23+F23+G23+H23+I23+J23+K23+L23+M23+N23+O23</f>
        <v>65424.20000000001</v>
      </c>
      <c r="D23" s="93">
        <f>11602.6-D8-D12-D13-D14-D15-D16-D17-D18-D19-D21</f>
        <v>1817.2000000000003</v>
      </c>
      <c r="E23" s="93">
        <v>2355.1</v>
      </c>
      <c r="F23" s="93">
        <v>5267.4</v>
      </c>
      <c r="G23" s="93">
        <v>4618</v>
      </c>
      <c r="H23" s="93">
        <v>9644.1</v>
      </c>
      <c r="I23" s="93">
        <v>5164.4</v>
      </c>
      <c r="J23" s="93">
        <v>4706.9</v>
      </c>
      <c r="K23" s="93">
        <v>8383.9</v>
      </c>
      <c r="L23" s="93">
        <v>7654.9</v>
      </c>
      <c r="M23" s="93">
        <f>17981.6-M21-M19-M17-M16-M15-M14-M13-M12-M10-M9-M8</f>
        <v>4851.799999999999</v>
      </c>
      <c r="N23" s="93">
        <v>5781</v>
      </c>
      <c r="O23" s="93">
        <v>5179.5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2:38" s="125" customFormat="1" ht="38.25" customHeight="1">
      <c r="B24" s="131" t="s">
        <v>30</v>
      </c>
      <c r="C24" s="132"/>
      <c r="D24" s="133" t="s">
        <v>79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2"/>
      <c r="O24" s="132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</row>
    <row r="25" spans="2:38" s="126" customFormat="1" ht="31.5" customHeight="1">
      <c r="B25" s="134" t="s">
        <v>80</v>
      </c>
      <c r="C25" s="134"/>
      <c r="D25" s="134"/>
      <c r="E25" s="134"/>
      <c r="F25" s="134"/>
      <c r="G25" s="134"/>
      <c r="H25" s="134"/>
      <c r="I25" s="134"/>
      <c r="J25" s="135"/>
      <c r="K25" s="135"/>
      <c r="L25" s="135"/>
      <c r="M25" s="135"/>
      <c r="N25" s="135"/>
      <c r="O25" s="135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2:38" ht="12.75"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2:38" ht="12.75">
      <c r="B27" s="18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2:38" ht="12.75">
      <c r="B28" s="18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2:38" ht="12.75">
      <c r="B29" s="18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2:38" ht="12.75"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2:38" ht="12.75"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2:38" ht="12.75">
      <c r="B32" s="1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2:38" ht="12.75"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2:38" ht="12.75">
      <c r="B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ht="12.75">
      <c r="B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2:38" ht="12.75"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2:38" ht="12.75">
      <c r="B37" s="1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2:38" ht="12.75">
      <c r="B38" s="19"/>
      <c r="C38" s="20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2:38" ht="12.75">
      <c r="B39" s="19"/>
      <c r="C39" s="20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" ht="12.75">
      <c r="B40" s="18"/>
      <c r="C40" s="21"/>
    </row>
    <row r="41" spans="2:3" ht="12.75">
      <c r="B41" s="19"/>
      <c r="C41" s="21"/>
    </row>
    <row r="42" spans="2:8" ht="12.75">
      <c r="B42" s="19"/>
      <c r="C42" s="21"/>
      <c r="H42" s="21"/>
    </row>
    <row r="43" spans="2:8" ht="12.75">
      <c r="B43" s="19"/>
      <c r="C43" s="21"/>
      <c r="H43" s="21"/>
    </row>
    <row r="44" spans="2:8" ht="12.75">
      <c r="B44" s="18"/>
      <c r="H44" s="21"/>
    </row>
    <row r="45" spans="2:8" ht="12.75">
      <c r="B45" s="19"/>
      <c r="H45" s="21"/>
    </row>
    <row r="46" ht="12.75">
      <c r="B46" s="19"/>
    </row>
    <row r="47" ht="12.75">
      <c r="B47" s="19"/>
    </row>
    <row r="48" ht="12.75">
      <c r="B48" s="18"/>
    </row>
    <row r="49" ht="12.75">
      <c r="B49" s="18"/>
    </row>
    <row r="50" ht="12.75">
      <c r="B50" s="18"/>
    </row>
  </sheetData>
  <sheetProtection/>
  <mergeCells count="5">
    <mergeCell ref="B25:O25"/>
    <mergeCell ref="A2:O2"/>
    <mergeCell ref="B1:K1"/>
    <mergeCell ref="B24:C24"/>
    <mergeCell ref="D24:O24"/>
  </mergeCells>
  <printOptions/>
  <pageMargins left="0.75" right="0.75" top="0.51" bottom="0.43" header="0.5" footer="0.5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O27" sqref="O27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5.87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70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1656.9</v>
      </c>
      <c r="D5" s="47">
        <v>67.5</v>
      </c>
      <c r="E5" s="47">
        <v>99.3</v>
      </c>
      <c r="F5" s="47">
        <v>158.4</v>
      </c>
      <c r="G5" s="47">
        <v>232.2</v>
      </c>
      <c r="H5" s="47">
        <f>107.8+7.9</f>
        <v>115.7</v>
      </c>
      <c r="I5" s="47">
        <v>145.6</v>
      </c>
      <c r="J5" s="47">
        <v>142.2</v>
      </c>
      <c r="K5" s="47">
        <v>117.9</v>
      </c>
      <c r="L5" s="47">
        <v>107.8</v>
      </c>
      <c r="M5" s="47">
        <v>183.2</v>
      </c>
      <c r="N5" s="47">
        <v>114.6</v>
      </c>
      <c r="O5" s="48">
        <v>172.5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279.59999999999997</v>
      </c>
      <c r="D7" s="55">
        <v>65</v>
      </c>
      <c r="E7" s="55">
        <v>122.4</v>
      </c>
      <c r="F7" s="55">
        <v>0</v>
      </c>
      <c r="G7" s="55"/>
      <c r="H7" s="55">
        <v>57</v>
      </c>
      <c r="I7" s="55"/>
      <c r="J7" s="55">
        <v>10.2</v>
      </c>
      <c r="K7" s="55"/>
      <c r="L7" s="55"/>
      <c r="M7" s="55">
        <v>0</v>
      </c>
      <c r="N7" s="55">
        <v>1.2</v>
      </c>
      <c r="O7" s="56">
        <v>23.8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141.39999999999998</v>
      </c>
      <c r="D9" s="59">
        <v>32</v>
      </c>
      <c r="E9" s="59">
        <v>71.5</v>
      </c>
      <c r="F9" s="59">
        <v>0</v>
      </c>
      <c r="G9" s="59"/>
      <c r="H9" s="59">
        <v>35</v>
      </c>
      <c r="I9" s="59"/>
      <c r="J9" s="59"/>
      <c r="K9" s="59"/>
      <c r="L9" s="59"/>
      <c r="M9" s="59">
        <v>0</v>
      </c>
      <c r="N9" s="59">
        <v>1.2</v>
      </c>
      <c r="O9" s="60">
        <v>1.7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>
        <v>4</v>
      </c>
      <c r="E10" s="59">
        <v>9.2</v>
      </c>
      <c r="F10" s="59">
        <v>0</v>
      </c>
      <c r="G10" s="59"/>
      <c r="H10" s="59"/>
      <c r="I10" s="59"/>
      <c r="J10" s="59"/>
      <c r="K10" s="59"/>
      <c r="L10" s="59"/>
      <c r="M10" s="59">
        <v>0</v>
      </c>
      <c r="N10" s="59">
        <v>0</v>
      </c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0.1687488683686402</v>
      </c>
      <c r="D11" s="61">
        <f t="shared" si="1"/>
        <v>0.9629629629629629</v>
      </c>
      <c r="E11" s="61">
        <f t="shared" si="1"/>
        <v>1.232628398791541</v>
      </c>
      <c r="F11" s="61">
        <f t="shared" si="1"/>
        <v>0</v>
      </c>
      <c r="G11" s="61">
        <f t="shared" si="1"/>
        <v>0</v>
      </c>
      <c r="H11" s="61">
        <f t="shared" si="1"/>
        <v>0.4926534140017286</v>
      </c>
      <c r="I11" s="61">
        <f t="shared" si="1"/>
        <v>0</v>
      </c>
      <c r="J11" s="61">
        <f t="shared" si="1"/>
        <v>0.07172995780590717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0.010471204188481676</v>
      </c>
      <c r="O11" s="61">
        <f t="shared" si="1"/>
        <v>0.13797101449275362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29.799999999999997</v>
      </c>
      <c r="D12" s="109"/>
      <c r="E12" s="110"/>
      <c r="F12" s="109"/>
      <c r="G12" s="109"/>
      <c r="H12" s="109"/>
      <c r="I12" s="109"/>
      <c r="J12" s="109"/>
      <c r="K12" s="110">
        <v>14.2</v>
      </c>
      <c r="L12" s="110">
        <v>0</v>
      </c>
      <c r="M12" s="109">
        <v>0</v>
      </c>
      <c r="N12" s="124">
        <v>15.6</v>
      </c>
      <c r="O12" s="11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28.6</v>
      </c>
      <c r="D13" s="64"/>
      <c r="E13" s="64">
        <v>4.2</v>
      </c>
      <c r="F13" s="64">
        <v>0</v>
      </c>
      <c r="G13" s="64"/>
      <c r="H13" s="64">
        <v>2.1</v>
      </c>
      <c r="I13" s="64">
        <v>9</v>
      </c>
      <c r="J13" s="64">
        <v>1.8</v>
      </c>
      <c r="K13" s="64">
        <v>1.3</v>
      </c>
      <c r="L13" s="64">
        <v>2.2</v>
      </c>
      <c r="M13" s="64">
        <v>1.9</v>
      </c>
      <c r="N13" s="64">
        <v>3.5</v>
      </c>
      <c r="O13" s="64">
        <v>2.6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0.01726115034099825</v>
      </c>
      <c r="D14" s="67">
        <f t="shared" si="2"/>
        <v>0</v>
      </c>
      <c r="E14" s="67">
        <f t="shared" si="2"/>
        <v>0.04229607250755287</v>
      </c>
      <c r="F14" s="67">
        <f t="shared" si="2"/>
        <v>0</v>
      </c>
      <c r="G14" s="67">
        <f t="shared" si="2"/>
        <v>0</v>
      </c>
      <c r="H14" s="67">
        <f t="shared" si="2"/>
        <v>0.018150388936905792</v>
      </c>
      <c r="I14" s="67">
        <f t="shared" si="2"/>
        <v>0.061813186813186816</v>
      </c>
      <c r="J14" s="67">
        <f t="shared" si="2"/>
        <v>0.012658227848101267</v>
      </c>
      <c r="K14" s="67">
        <f t="shared" si="2"/>
        <v>0.01102629346904156</v>
      </c>
      <c r="L14" s="67">
        <f t="shared" si="2"/>
        <v>0.020408163265306124</v>
      </c>
      <c r="M14" s="67">
        <f t="shared" si="2"/>
        <v>0.01037117903930131</v>
      </c>
      <c r="N14" s="67">
        <f t="shared" si="2"/>
        <v>0.030541012216404886</v>
      </c>
      <c r="O14" s="68">
        <f t="shared" si="2"/>
        <v>0.015072463768115942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217.4</v>
      </c>
      <c r="D15" s="70"/>
      <c r="E15" s="70">
        <v>43.8</v>
      </c>
      <c r="F15" s="70">
        <v>3.5</v>
      </c>
      <c r="G15" s="70">
        <v>129</v>
      </c>
      <c r="H15" s="70">
        <v>8.1</v>
      </c>
      <c r="I15" s="70"/>
      <c r="J15" s="70"/>
      <c r="K15" s="70">
        <v>0</v>
      </c>
      <c r="L15" s="70">
        <v>0</v>
      </c>
      <c r="M15" s="70">
        <v>3.4</v>
      </c>
      <c r="N15" s="70">
        <v>29.6</v>
      </c>
      <c r="O15" s="71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0.13120888406059508</v>
      </c>
      <c r="D16" s="74">
        <f t="shared" si="3"/>
        <v>0</v>
      </c>
      <c r="E16" s="74">
        <f t="shared" si="3"/>
        <v>0.44108761329305135</v>
      </c>
      <c r="F16" s="74">
        <f t="shared" si="3"/>
        <v>0.022095959595959596</v>
      </c>
      <c r="G16" s="74">
        <f t="shared" si="3"/>
        <v>0.5555555555555556</v>
      </c>
      <c r="H16" s="74">
        <f t="shared" si="3"/>
        <v>0.0700086430423509</v>
      </c>
      <c r="I16" s="74">
        <f t="shared" si="3"/>
        <v>0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0.018558951965065504</v>
      </c>
      <c r="N16" s="74">
        <f t="shared" si="3"/>
        <v>0.25828970331588136</v>
      </c>
      <c r="O16" s="75">
        <f t="shared" si="3"/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220.1</v>
      </c>
      <c r="D17" s="79"/>
      <c r="E17" s="79">
        <v>30.3</v>
      </c>
      <c r="F17" s="79">
        <v>13.5</v>
      </c>
      <c r="G17" s="79">
        <v>22.5</v>
      </c>
      <c r="H17" s="79">
        <v>23.2</v>
      </c>
      <c r="I17" s="79">
        <v>22.3</v>
      </c>
      <c r="J17" s="79">
        <v>17.2</v>
      </c>
      <c r="K17" s="79">
        <v>41.9</v>
      </c>
      <c r="L17" s="79">
        <v>0</v>
      </c>
      <c r="M17" s="79">
        <v>7.8</v>
      </c>
      <c r="N17" s="79">
        <v>21.7</v>
      </c>
      <c r="O17" s="80">
        <v>19.7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98.2</v>
      </c>
      <c r="D18" s="83"/>
      <c r="E18" s="83">
        <v>30.3</v>
      </c>
      <c r="F18" s="83">
        <v>13.5</v>
      </c>
      <c r="G18" s="83">
        <v>7.9</v>
      </c>
      <c r="H18" s="83"/>
      <c r="I18" s="83">
        <v>5.6</v>
      </c>
      <c r="J18" s="83">
        <v>0</v>
      </c>
      <c r="K18" s="83"/>
      <c r="L18" s="83">
        <v>0</v>
      </c>
      <c r="M18" s="83">
        <v>4.5</v>
      </c>
      <c r="N18" s="83">
        <v>16.7</v>
      </c>
      <c r="O18" s="80">
        <v>19.7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0</v>
      </c>
      <c r="D19" s="86">
        <f aca="true" t="shared" si="4" ref="D19:O19">+D22+D23+D24+D25</f>
        <v>0</v>
      </c>
      <c r="E19" s="86">
        <f t="shared" si="4"/>
        <v>0</v>
      </c>
      <c r="F19" s="86">
        <f t="shared" si="4"/>
        <v>0</v>
      </c>
      <c r="G19" s="86">
        <f t="shared" si="4"/>
        <v>0</v>
      </c>
      <c r="H19" s="86">
        <f t="shared" si="4"/>
        <v>0</v>
      </c>
      <c r="I19" s="86">
        <f t="shared" si="4"/>
        <v>0</v>
      </c>
      <c r="J19" s="86">
        <f t="shared" si="4"/>
        <v>0</v>
      </c>
      <c r="K19" s="86">
        <f t="shared" si="4"/>
        <v>0</v>
      </c>
      <c r="L19" s="86">
        <f t="shared" si="4"/>
        <v>0</v>
      </c>
      <c r="M19" s="86">
        <f t="shared" si="4"/>
        <v>0</v>
      </c>
      <c r="N19" s="86">
        <f t="shared" si="4"/>
        <v>0</v>
      </c>
      <c r="O19" s="86">
        <f t="shared" si="4"/>
        <v>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</v>
      </c>
      <c r="D20" s="87">
        <f t="shared" si="5"/>
        <v>0</v>
      </c>
      <c r="E20" s="87">
        <f t="shared" si="5"/>
        <v>0</v>
      </c>
      <c r="F20" s="87">
        <f t="shared" si="5"/>
        <v>0</v>
      </c>
      <c r="G20" s="87">
        <f t="shared" si="5"/>
        <v>0</v>
      </c>
      <c r="H20" s="87">
        <f t="shared" si="5"/>
        <v>0</v>
      </c>
      <c r="I20" s="87">
        <f t="shared" si="5"/>
        <v>0</v>
      </c>
      <c r="J20" s="87">
        <f t="shared" si="5"/>
        <v>0</v>
      </c>
      <c r="K20" s="87">
        <f t="shared" si="5"/>
        <v>0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8">
        <f t="shared" si="5"/>
        <v>0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909.5000000000001</v>
      </c>
      <c r="D26" s="93"/>
      <c r="E26" s="93">
        <v>8</v>
      </c>
      <c r="F26" s="93">
        <v>22.3</v>
      </c>
      <c r="G26" s="93">
        <v>131.7</v>
      </c>
      <c r="H26" s="93">
        <f>70.3+3.3+7.9</f>
        <v>81.5</v>
      </c>
      <c r="I26" s="93">
        <v>14.5</v>
      </c>
      <c r="J26" s="93">
        <v>86.6</v>
      </c>
      <c r="K26" s="93">
        <v>148.6</v>
      </c>
      <c r="L26" s="93">
        <v>15.4</v>
      </c>
      <c r="M26" s="93">
        <v>212.8</v>
      </c>
      <c r="N26" s="93">
        <v>88.2</v>
      </c>
      <c r="O26" s="93">
        <v>99.9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1670.8999999999999</v>
      </c>
      <c r="D27" s="94">
        <f aca="true" t="shared" si="7" ref="D27:O27">D7+D12+D13+D15+D17+D19+D26</f>
        <v>65</v>
      </c>
      <c r="E27" s="94">
        <f t="shared" si="7"/>
        <v>208.70000000000002</v>
      </c>
      <c r="F27" s="94">
        <f t="shared" si="7"/>
        <v>39.3</v>
      </c>
      <c r="G27" s="94">
        <f>G7+G12+G13+G15+G17+G19+G26</f>
        <v>283.2</v>
      </c>
      <c r="H27" s="94">
        <f t="shared" si="7"/>
        <v>171.9</v>
      </c>
      <c r="I27" s="94">
        <f t="shared" si="7"/>
        <v>45.8</v>
      </c>
      <c r="J27" s="94">
        <f t="shared" si="7"/>
        <v>115.8</v>
      </c>
      <c r="K27" s="94">
        <v>191.9</v>
      </c>
      <c r="L27" s="94">
        <f t="shared" si="7"/>
        <v>17.6</v>
      </c>
      <c r="M27" s="94">
        <f t="shared" si="7"/>
        <v>225.9</v>
      </c>
      <c r="N27" s="94">
        <f t="shared" si="7"/>
        <v>159.8</v>
      </c>
      <c r="O27" s="94">
        <f t="shared" si="7"/>
        <v>146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1.0084495141529362</v>
      </c>
      <c r="D28" s="87">
        <f t="shared" si="8"/>
        <v>0.9629629629629629</v>
      </c>
      <c r="E28" s="87">
        <f t="shared" si="8"/>
        <v>2.1017119838872107</v>
      </c>
      <c r="F28" s="87">
        <f t="shared" si="8"/>
        <v>0.24810606060606058</v>
      </c>
      <c r="G28" s="87">
        <f t="shared" si="8"/>
        <v>1.2196382428940569</v>
      </c>
      <c r="H28" s="87">
        <f t="shared" si="8"/>
        <v>1.4857389801210026</v>
      </c>
      <c r="I28" s="87">
        <f t="shared" si="8"/>
        <v>0.31456043956043955</v>
      </c>
      <c r="J28" s="87">
        <f t="shared" si="8"/>
        <v>0.8143459915611815</v>
      </c>
      <c r="K28" s="87">
        <f t="shared" si="8"/>
        <v>1.6276505513146735</v>
      </c>
      <c r="L28" s="87">
        <f t="shared" si="8"/>
        <v>0.163265306122449</v>
      </c>
      <c r="M28" s="87">
        <f t="shared" si="8"/>
        <v>1.2330786026200875</v>
      </c>
      <c r="N28" s="87">
        <f t="shared" si="8"/>
        <v>1.3944153577661433</v>
      </c>
      <c r="O28" s="87">
        <f t="shared" si="8"/>
        <v>0.8463768115942029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129.1</v>
      </c>
      <c r="E29" s="93">
        <v>19.7</v>
      </c>
      <c r="F29" s="93">
        <v>138.8</v>
      </c>
      <c r="G29" s="93">
        <f>F29+G5-G27</f>
        <v>87.80000000000001</v>
      </c>
      <c r="H29" s="93">
        <v>31.6</v>
      </c>
      <c r="I29" s="93">
        <v>131.4</v>
      </c>
      <c r="J29" s="93">
        <v>157.8</v>
      </c>
      <c r="K29" s="93">
        <v>83.8</v>
      </c>
      <c r="L29" s="93">
        <v>176.2</v>
      </c>
      <c r="M29" s="93">
        <v>133.5</v>
      </c>
      <c r="N29" s="93">
        <v>88.3</v>
      </c>
      <c r="O29" s="93">
        <v>114.8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126.6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9" ref="E31:O31">D29+E5-E27-E29</f>
        <v>-3.907985046680551E-14</v>
      </c>
      <c r="F31" s="117">
        <f t="shared" si="9"/>
        <v>0</v>
      </c>
      <c r="G31" s="117">
        <f>F29+G5-G27-G29</f>
        <v>0</v>
      </c>
      <c r="H31" s="117">
        <f>G29+H5-H27-H29</f>
        <v>0</v>
      </c>
      <c r="I31" s="117">
        <f>H29+I5-I27-I29</f>
        <v>0</v>
      </c>
      <c r="J31" s="117">
        <f t="shared" si="9"/>
        <v>0</v>
      </c>
      <c r="K31" s="117">
        <f t="shared" si="9"/>
        <v>0</v>
      </c>
      <c r="L31" s="117">
        <v>0</v>
      </c>
      <c r="M31" s="117">
        <f t="shared" si="9"/>
        <v>0</v>
      </c>
      <c r="N31" s="117">
        <f t="shared" si="9"/>
        <v>0</v>
      </c>
      <c r="O31" s="117">
        <f t="shared" si="9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O30" sqref="O30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5.87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71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2098.1</v>
      </c>
      <c r="D5" s="47">
        <v>64.4</v>
      </c>
      <c r="E5" s="47">
        <v>141.9</v>
      </c>
      <c r="F5" s="47">
        <v>208.8</v>
      </c>
      <c r="G5" s="47">
        <v>258.5</v>
      </c>
      <c r="H5" s="47">
        <v>107</v>
      </c>
      <c r="I5" s="47">
        <v>242</v>
      </c>
      <c r="J5" s="47">
        <v>222.7</v>
      </c>
      <c r="K5" s="47">
        <v>232</v>
      </c>
      <c r="L5" s="47">
        <v>165</v>
      </c>
      <c r="M5" s="47">
        <v>147.6</v>
      </c>
      <c r="N5" s="47">
        <v>112.8</v>
      </c>
      <c r="O5" s="48">
        <v>195.4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445.9</v>
      </c>
      <c r="D7" s="55"/>
      <c r="E7" s="55">
        <v>57</v>
      </c>
      <c r="F7" s="55"/>
      <c r="G7" s="55">
        <v>50.5</v>
      </c>
      <c r="H7" s="55">
        <v>80.3</v>
      </c>
      <c r="I7" s="55">
        <v>54.7</v>
      </c>
      <c r="J7" s="55">
        <v>52</v>
      </c>
      <c r="K7" s="55">
        <v>56.9</v>
      </c>
      <c r="L7" s="55">
        <v>72.3</v>
      </c>
      <c r="M7" s="55">
        <v>18.5</v>
      </c>
      <c r="N7" s="55">
        <v>0</v>
      </c>
      <c r="O7" s="56">
        <v>3.7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219.50000000000003</v>
      </c>
      <c r="D9" s="59"/>
      <c r="E9" s="59">
        <v>33</v>
      </c>
      <c r="F9" s="59"/>
      <c r="G9" s="59">
        <v>33.5</v>
      </c>
      <c r="H9" s="59">
        <v>76.2</v>
      </c>
      <c r="I9" s="59">
        <v>35.8</v>
      </c>
      <c r="J9" s="59">
        <v>35.8</v>
      </c>
      <c r="K9" s="59"/>
      <c r="L9" s="59">
        <v>4.8</v>
      </c>
      <c r="M9" s="59">
        <v>0.4</v>
      </c>
      <c r="N9" s="59"/>
      <c r="O9" s="60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/>
      <c r="E10" s="59">
        <v>5</v>
      </c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0.2125256184166627</v>
      </c>
      <c r="D11" s="61">
        <f t="shared" si="1"/>
        <v>0</v>
      </c>
      <c r="E11" s="61">
        <f t="shared" si="1"/>
        <v>0.40169133192389006</v>
      </c>
      <c r="F11" s="61">
        <f t="shared" si="1"/>
        <v>0</v>
      </c>
      <c r="G11" s="61">
        <f t="shared" si="1"/>
        <v>0.195357833655706</v>
      </c>
      <c r="H11" s="61">
        <f t="shared" si="1"/>
        <v>0.7504672897196262</v>
      </c>
      <c r="I11" s="61">
        <f t="shared" si="1"/>
        <v>0.22603305785123967</v>
      </c>
      <c r="J11" s="61">
        <f t="shared" si="1"/>
        <v>0.23349797934440952</v>
      </c>
      <c r="K11" s="61">
        <f t="shared" si="1"/>
        <v>0.24525862068965518</v>
      </c>
      <c r="L11" s="61">
        <f t="shared" si="1"/>
        <v>0.4381818181818182</v>
      </c>
      <c r="M11" s="61">
        <f t="shared" si="1"/>
        <v>0.1253387533875339</v>
      </c>
      <c r="N11" s="61">
        <f t="shared" si="1"/>
        <v>0</v>
      </c>
      <c r="O11" s="61">
        <f t="shared" si="1"/>
        <v>0.018935516888433982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12.8</v>
      </c>
      <c r="D12" s="109"/>
      <c r="E12" s="110"/>
      <c r="F12" s="109"/>
      <c r="G12" s="122" t="s">
        <v>75</v>
      </c>
      <c r="H12" s="109"/>
      <c r="I12" s="109"/>
      <c r="J12" s="109"/>
      <c r="K12" s="109">
        <v>0</v>
      </c>
      <c r="L12" s="109"/>
      <c r="M12" s="109"/>
      <c r="N12" s="109"/>
      <c r="O12" s="127">
        <v>7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289.1</v>
      </c>
      <c r="D13" s="64"/>
      <c r="E13" s="64">
        <v>55.5</v>
      </c>
      <c r="F13" s="64">
        <v>70</v>
      </c>
      <c r="G13" s="64">
        <v>51.5</v>
      </c>
      <c r="H13" s="64">
        <v>58.1</v>
      </c>
      <c r="I13" s="64">
        <v>15.8</v>
      </c>
      <c r="J13" s="64">
        <v>8.6</v>
      </c>
      <c r="K13" s="64">
        <v>2.6</v>
      </c>
      <c r="L13" s="64">
        <v>5</v>
      </c>
      <c r="M13" s="64">
        <v>5</v>
      </c>
      <c r="N13" s="64">
        <v>17</v>
      </c>
      <c r="O13" s="128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0.1377913350173967</v>
      </c>
      <c r="D14" s="67">
        <f t="shared" si="2"/>
        <v>0</v>
      </c>
      <c r="E14" s="67">
        <f t="shared" si="2"/>
        <v>0.39112050739957716</v>
      </c>
      <c r="F14" s="67">
        <f t="shared" si="2"/>
        <v>0.33524904214559387</v>
      </c>
      <c r="G14" s="67">
        <f t="shared" si="2"/>
        <v>0.19922630560928434</v>
      </c>
      <c r="H14" s="67">
        <f t="shared" si="2"/>
        <v>0.5429906542056074</v>
      </c>
      <c r="I14" s="67">
        <f t="shared" si="2"/>
        <v>0.0652892561983471</v>
      </c>
      <c r="J14" s="67">
        <f t="shared" si="2"/>
        <v>0.038616973506960035</v>
      </c>
      <c r="K14" s="67">
        <f t="shared" si="2"/>
        <v>0.011206896551724138</v>
      </c>
      <c r="L14" s="67">
        <f t="shared" si="2"/>
        <v>0.030303030303030304</v>
      </c>
      <c r="M14" s="67">
        <f t="shared" si="2"/>
        <v>0.03387533875338754</v>
      </c>
      <c r="N14" s="67">
        <f t="shared" si="2"/>
        <v>0.15070921985815602</v>
      </c>
      <c r="O14" s="68">
        <f t="shared" si="2"/>
        <v>0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0</v>
      </c>
      <c r="D15" s="70"/>
      <c r="E15" s="70"/>
      <c r="F15" s="70"/>
      <c r="G15" s="70"/>
      <c r="H15" s="70"/>
      <c r="I15" s="70"/>
      <c r="J15" s="70"/>
      <c r="K15" s="70">
        <v>0</v>
      </c>
      <c r="L15" s="70"/>
      <c r="M15" s="70"/>
      <c r="N15" s="70"/>
      <c r="O15" s="71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</v>
      </c>
      <c r="D16" s="74">
        <f t="shared" si="3"/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</v>
      </c>
      <c r="N16" s="74">
        <f t="shared" si="3"/>
        <v>0</v>
      </c>
      <c r="O16" s="75">
        <f t="shared" si="3"/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134</v>
      </c>
      <c r="D17" s="79"/>
      <c r="E17" s="79">
        <v>27.6</v>
      </c>
      <c r="F17" s="79"/>
      <c r="G17" s="79">
        <v>14.3</v>
      </c>
      <c r="H17" s="79"/>
      <c r="I17" s="79">
        <v>14.3</v>
      </c>
      <c r="J17" s="79"/>
      <c r="K17" s="79">
        <v>27.7</v>
      </c>
      <c r="L17" s="79">
        <v>4</v>
      </c>
      <c r="M17" s="79">
        <v>21.5</v>
      </c>
      <c r="N17" s="79">
        <v>12.3</v>
      </c>
      <c r="O17" s="80">
        <v>12.3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65.80000000000001</v>
      </c>
      <c r="D18" s="83"/>
      <c r="E18" s="83">
        <v>27.6</v>
      </c>
      <c r="F18" s="83"/>
      <c r="G18" s="83">
        <v>14.3</v>
      </c>
      <c r="H18" s="83"/>
      <c r="I18" s="83"/>
      <c r="J18" s="83"/>
      <c r="K18" s="83">
        <v>0</v>
      </c>
      <c r="L18" s="83"/>
      <c r="M18" s="83">
        <v>14.9</v>
      </c>
      <c r="N18" s="83">
        <v>9</v>
      </c>
      <c r="O18" s="80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89.8</v>
      </c>
      <c r="D19" s="86">
        <f aca="true" t="shared" si="4" ref="D19:N19">+D22+D23+D24+D25</f>
        <v>0</v>
      </c>
      <c r="E19" s="86">
        <f t="shared" si="4"/>
        <v>17</v>
      </c>
      <c r="F19" s="86">
        <f t="shared" si="4"/>
        <v>0</v>
      </c>
      <c r="G19" s="86">
        <f t="shared" si="4"/>
        <v>15.5</v>
      </c>
      <c r="H19" s="86">
        <f t="shared" si="4"/>
        <v>0</v>
      </c>
      <c r="I19" s="86">
        <f t="shared" si="4"/>
        <v>17.3</v>
      </c>
      <c r="J19" s="86">
        <f t="shared" si="4"/>
        <v>8</v>
      </c>
      <c r="K19" s="86">
        <v>12</v>
      </c>
      <c r="L19" s="86">
        <f t="shared" si="4"/>
        <v>0</v>
      </c>
      <c r="M19" s="86">
        <f t="shared" si="4"/>
        <v>0</v>
      </c>
      <c r="N19" s="86">
        <f t="shared" si="4"/>
        <v>0</v>
      </c>
      <c r="O19" s="86">
        <v>20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0.04280062914065107</v>
      </c>
      <c r="D20" s="87">
        <f t="shared" si="5"/>
        <v>0</v>
      </c>
      <c r="E20" s="87">
        <f t="shared" si="5"/>
        <v>0.11980267794221282</v>
      </c>
      <c r="F20" s="87">
        <f t="shared" si="5"/>
        <v>0</v>
      </c>
      <c r="G20" s="87">
        <f t="shared" si="5"/>
        <v>0.059961315280464215</v>
      </c>
      <c r="H20" s="87">
        <f t="shared" si="5"/>
        <v>0</v>
      </c>
      <c r="I20" s="87">
        <f t="shared" si="5"/>
        <v>0.07148760330578513</v>
      </c>
      <c r="J20" s="87">
        <f t="shared" si="5"/>
        <v>0.03592276605298608</v>
      </c>
      <c r="K20" s="87">
        <f t="shared" si="5"/>
        <v>0.05172413793103448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8">
        <f t="shared" si="5"/>
        <v>0.10235414534288638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69.8</v>
      </c>
      <c r="D22" s="90"/>
      <c r="E22" s="90">
        <v>17</v>
      </c>
      <c r="F22" s="90"/>
      <c r="G22" s="90">
        <v>15.5</v>
      </c>
      <c r="H22" s="90"/>
      <c r="I22" s="90">
        <v>17.3</v>
      </c>
      <c r="J22" s="90">
        <v>8</v>
      </c>
      <c r="K22" s="90">
        <v>12</v>
      </c>
      <c r="L22" s="90"/>
      <c r="M22" s="90"/>
      <c r="N22" s="90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1186.5</v>
      </c>
      <c r="D26" s="93"/>
      <c r="E26" s="93">
        <v>83.7</v>
      </c>
      <c r="F26" s="93">
        <v>31.1</v>
      </c>
      <c r="G26" s="93">
        <v>222.8</v>
      </c>
      <c r="H26" s="93">
        <v>41.9</v>
      </c>
      <c r="I26" s="93">
        <v>94.6</v>
      </c>
      <c r="J26" s="93">
        <v>124.6</v>
      </c>
      <c r="K26" s="93">
        <v>190.4</v>
      </c>
      <c r="L26" s="93">
        <v>84.3</v>
      </c>
      <c r="M26" s="93">
        <v>99.5</v>
      </c>
      <c r="N26" s="93">
        <v>116.1</v>
      </c>
      <c r="O26" s="93">
        <v>97.5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2158.1</v>
      </c>
      <c r="D27" s="94">
        <f aca="true" t="shared" si="7" ref="D27:O27">D7+D12+D13+D15+D17+D19+D26</f>
        <v>0</v>
      </c>
      <c r="E27" s="94">
        <f t="shared" si="7"/>
        <v>240.8</v>
      </c>
      <c r="F27" s="94">
        <f t="shared" si="7"/>
        <v>101.1</v>
      </c>
      <c r="G27" s="94">
        <f t="shared" si="7"/>
        <v>360.4</v>
      </c>
      <c r="H27" s="94">
        <f t="shared" si="7"/>
        <v>180.3</v>
      </c>
      <c r="I27" s="94">
        <f t="shared" si="7"/>
        <v>196.7</v>
      </c>
      <c r="J27" s="94">
        <f t="shared" si="7"/>
        <v>193.2</v>
      </c>
      <c r="K27" s="94">
        <f t="shared" si="7"/>
        <v>289.6</v>
      </c>
      <c r="L27" s="94">
        <f t="shared" si="7"/>
        <v>165.6</v>
      </c>
      <c r="M27" s="94">
        <f t="shared" si="7"/>
        <v>144.5</v>
      </c>
      <c r="N27" s="94">
        <f t="shared" si="7"/>
        <v>145.4</v>
      </c>
      <c r="O27" s="94">
        <f t="shared" si="7"/>
        <v>140.5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1.0285973023211477</v>
      </c>
      <c r="D28" s="87">
        <f t="shared" si="8"/>
        <v>0</v>
      </c>
      <c r="E28" s="87">
        <f t="shared" si="8"/>
        <v>1.696969696969697</v>
      </c>
      <c r="F28" s="87">
        <f t="shared" si="8"/>
        <v>0.4841954022988505</v>
      </c>
      <c r="G28" s="87">
        <f t="shared" si="8"/>
        <v>1.3941972920696324</v>
      </c>
      <c r="H28" s="87">
        <f t="shared" si="8"/>
        <v>1.6850467289719626</v>
      </c>
      <c r="I28" s="87">
        <f t="shared" si="8"/>
        <v>0.8128099173553719</v>
      </c>
      <c r="J28" s="87">
        <f t="shared" si="8"/>
        <v>0.8675348001796138</v>
      </c>
      <c r="K28" s="87">
        <f t="shared" si="8"/>
        <v>1.2482758620689656</v>
      </c>
      <c r="L28" s="87">
        <f t="shared" si="8"/>
        <v>1.0036363636363637</v>
      </c>
      <c r="M28" s="87">
        <f t="shared" si="8"/>
        <v>0.9789972899728998</v>
      </c>
      <c r="N28" s="87">
        <f t="shared" si="8"/>
        <v>1.2890070921985817</v>
      </c>
      <c r="O28" s="87">
        <f t="shared" si="8"/>
        <v>0.7190378710337768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196.5</v>
      </c>
      <c r="E29" s="93">
        <f aca="true" t="shared" si="9" ref="E29:J29">D29+E5-E27</f>
        <v>97.59999999999997</v>
      </c>
      <c r="F29" s="93">
        <f t="shared" si="9"/>
        <v>205.29999999999998</v>
      </c>
      <c r="G29" s="93">
        <f t="shared" si="9"/>
        <v>103.39999999999998</v>
      </c>
      <c r="H29" s="93">
        <f t="shared" si="9"/>
        <v>30.099999999999966</v>
      </c>
      <c r="I29" s="93">
        <f t="shared" si="9"/>
        <v>75.39999999999998</v>
      </c>
      <c r="J29" s="93">
        <f t="shared" si="9"/>
        <v>104.89999999999998</v>
      </c>
      <c r="K29" s="93">
        <f>J29+K5-K27</f>
        <v>47.299999999999955</v>
      </c>
      <c r="L29" s="93">
        <f>K29+L5-L27</f>
        <v>46.69999999999996</v>
      </c>
      <c r="M29" s="93">
        <v>49.8</v>
      </c>
      <c r="N29" s="93">
        <v>17.2</v>
      </c>
      <c r="O29" s="93">
        <v>72.1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132.1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10" ref="E31:O31">D29+E5-E27-E29</f>
        <v>0</v>
      </c>
      <c r="F31" s="117">
        <f t="shared" si="10"/>
        <v>0</v>
      </c>
      <c r="G31" s="117">
        <f t="shared" si="10"/>
        <v>0</v>
      </c>
      <c r="H31" s="117">
        <f t="shared" si="10"/>
        <v>0</v>
      </c>
      <c r="I31" s="117">
        <f t="shared" si="10"/>
        <v>0</v>
      </c>
      <c r="J31" s="117">
        <f t="shared" si="10"/>
        <v>0</v>
      </c>
      <c r="K31" s="117">
        <f t="shared" si="10"/>
        <v>0</v>
      </c>
      <c r="L31" s="117">
        <f t="shared" si="10"/>
        <v>0</v>
      </c>
      <c r="M31" s="117">
        <f t="shared" si="10"/>
        <v>0</v>
      </c>
      <c r="N31" s="117">
        <f t="shared" si="10"/>
        <v>0</v>
      </c>
      <c r="O31" s="117">
        <f t="shared" si="10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M27" sqref="M27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7.2539062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685.2</v>
      </c>
      <c r="D5" s="47">
        <v>15.1</v>
      </c>
      <c r="E5" s="47">
        <v>54.7</v>
      </c>
      <c r="F5" s="47">
        <v>41.4</v>
      </c>
      <c r="G5" s="47">
        <v>38.5</v>
      </c>
      <c r="H5" s="47">
        <v>57.5</v>
      </c>
      <c r="I5" s="47">
        <v>62.4</v>
      </c>
      <c r="J5" s="47">
        <v>107.7</v>
      </c>
      <c r="K5" s="47">
        <v>51.2</v>
      </c>
      <c r="L5" s="47">
        <v>28.5</v>
      </c>
      <c r="M5" s="47">
        <v>76.4</v>
      </c>
      <c r="N5" s="47">
        <v>48.7</v>
      </c>
      <c r="O5" s="48">
        <v>103.1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46</v>
      </c>
      <c r="D7" s="55">
        <v>46</v>
      </c>
      <c r="E7" s="55"/>
      <c r="F7" s="55">
        <v>0</v>
      </c>
      <c r="G7" s="55"/>
      <c r="H7" s="55"/>
      <c r="I7" s="55"/>
      <c r="J7" s="55"/>
      <c r="K7" s="55"/>
      <c r="L7" s="55"/>
      <c r="M7" s="55">
        <v>0</v>
      </c>
      <c r="N7" s="55">
        <v>0</v>
      </c>
      <c r="O7" s="56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35</v>
      </c>
      <c r="D9" s="59">
        <v>35</v>
      </c>
      <c r="E9" s="59"/>
      <c r="F9" s="59">
        <v>0</v>
      </c>
      <c r="G9" s="59"/>
      <c r="H9" s="59"/>
      <c r="I9" s="59"/>
      <c r="J9" s="59"/>
      <c r="K9" s="59"/>
      <c r="L9" s="59"/>
      <c r="M9" s="59">
        <v>0</v>
      </c>
      <c r="N9" s="59">
        <v>0</v>
      </c>
      <c r="O9" s="60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>
        <v>9</v>
      </c>
      <c r="E10" s="59"/>
      <c r="F10" s="59">
        <v>0</v>
      </c>
      <c r="G10" s="59"/>
      <c r="H10" s="59"/>
      <c r="I10" s="59"/>
      <c r="J10" s="59"/>
      <c r="K10" s="59"/>
      <c r="L10" s="59"/>
      <c r="M10" s="59">
        <v>0</v>
      </c>
      <c r="N10" s="59">
        <v>0</v>
      </c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0.06713368359603035</v>
      </c>
      <c r="D11" s="61">
        <f t="shared" si="1"/>
        <v>3.0463576158940397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9.3</v>
      </c>
      <c r="D12" s="109"/>
      <c r="E12" s="110"/>
      <c r="F12" s="124">
        <v>0</v>
      </c>
      <c r="G12" s="109"/>
      <c r="H12" s="109"/>
      <c r="I12" s="109"/>
      <c r="J12" s="109"/>
      <c r="K12" s="124">
        <v>0</v>
      </c>
      <c r="L12" s="110">
        <v>9.3</v>
      </c>
      <c r="M12" s="124">
        <v>0</v>
      </c>
      <c r="N12" s="109">
        <v>0</v>
      </c>
      <c r="O12" s="11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147.9</v>
      </c>
      <c r="D13" s="64"/>
      <c r="E13" s="64">
        <v>1.2</v>
      </c>
      <c r="F13" s="64">
        <v>75.1</v>
      </c>
      <c r="G13" s="64">
        <v>39.8</v>
      </c>
      <c r="H13" s="64"/>
      <c r="I13" s="64">
        <v>24.8</v>
      </c>
      <c r="J13" s="64">
        <v>5.6</v>
      </c>
      <c r="K13" s="64">
        <v>0.1</v>
      </c>
      <c r="L13" s="64"/>
      <c r="M13" s="64">
        <v>0</v>
      </c>
      <c r="N13" s="64">
        <v>1.3</v>
      </c>
      <c r="O13" s="64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0.2158493870402802</v>
      </c>
      <c r="D14" s="67">
        <f t="shared" si="2"/>
        <v>0</v>
      </c>
      <c r="E14" s="67">
        <f t="shared" si="2"/>
        <v>0.021937842778793418</v>
      </c>
      <c r="F14" s="67">
        <f t="shared" si="2"/>
        <v>1.8140096618357486</v>
      </c>
      <c r="G14" s="67">
        <f t="shared" si="2"/>
        <v>1.0337662337662337</v>
      </c>
      <c r="H14" s="67">
        <f t="shared" si="2"/>
        <v>0</v>
      </c>
      <c r="I14" s="67">
        <f t="shared" si="2"/>
        <v>0.39743589743589747</v>
      </c>
      <c r="J14" s="67">
        <f t="shared" si="2"/>
        <v>0.051996285979572884</v>
      </c>
      <c r="K14" s="67">
        <f t="shared" si="2"/>
        <v>0.001953125</v>
      </c>
      <c r="L14" s="67">
        <f t="shared" si="2"/>
        <v>0</v>
      </c>
      <c r="M14" s="67">
        <f t="shared" si="2"/>
        <v>0</v>
      </c>
      <c r="N14" s="67">
        <f t="shared" si="2"/>
        <v>0.026694045174537988</v>
      </c>
      <c r="O14" s="68">
        <f t="shared" si="2"/>
        <v>0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0</v>
      </c>
      <c r="D15" s="70"/>
      <c r="E15" s="70"/>
      <c r="F15" s="70">
        <v>0</v>
      </c>
      <c r="G15" s="70"/>
      <c r="H15" s="70"/>
      <c r="I15" s="70"/>
      <c r="J15" s="70"/>
      <c r="K15" s="70">
        <v>0</v>
      </c>
      <c r="L15" s="70"/>
      <c r="M15" s="70">
        <v>0</v>
      </c>
      <c r="N15" s="70">
        <v>0</v>
      </c>
      <c r="O15" s="71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</v>
      </c>
      <c r="D16" s="74">
        <f t="shared" si="3"/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</v>
      </c>
      <c r="N16" s="74">
        <f t="shared" si="3"/>
        <v>0</v>
      </c>
      <c r="O16" s="75">
        <f t="shared" si="3"/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218.4</v>
      </c>
      <c r="D17" s="79"/>
      <c r="E17" s="79">
        <v>7.7</v>
      </c>
      <c r="F17" s="79">
        <v>40.3</v>
      </c>
      <c r="G17" s="79">
        <v>25.6</v>
      </c>
      <c r="H17" s="79"/>
      <c r="I17" s="79">
        <v>29.3</v>
      </c>
      <c r="J17" s="79">
        <v>44</v>
      </c>
      <c r="K17" s="79">
        <v>31.8</v>
      </c>
      <c r="L17" s="79"/>
      <c r="M17" s="79">
        <v>4.4</v>
      </c>
      <c r="N17" s="79">
        <v>34.5</v>
      </c>
      <c r="O17" s="80">
        <v>0.8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53.9</v>
      </c>
      <c r="D18" s="83"/>
      <c r="E18" s="83"/>
      <c r="F18" s="83">
        <v>30.7</v>
      </c>
      <c r="G18" s="83">
        <v>12.3</v>
      </c>
      <c r="H18" s="83"/>
      <c r="I18" s="83">
        <v>4.5</v>
      </c>
      <c r="J18" s="83">
        <v>5.6</v>
      </c>
      <c r="K18" s="83">
        <v>0</v>
      </c>
      <c r="L18" s="83"/>
      <c r="M18" s="83">
        <v>0</v>
      </c>
      <c r="N18" s="83">
        <v>0</v>
      </c>
      <c r="O18" s="80">
        <v>0.8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10</v>
      </c>
      <c r="D19" s="86">
        <f aca="true" t="shared" si="4" ref="D19:O19">+D22+D23+D24+D25</f>
        <v>0</v>
      </c>
      <c r="E19" s="86">
        <f t="shared" si="4"/>
        <v>0</v>
      </c>
      <c r="F19" s="86">
        <f t="shared" si="4"/>
        <v>0</v>
      </c>
      <c r="G19" s="86">
        <f t="shared" si="4"/>
        <v>10</v>
      </c>
      <c r="H19" s="86">
        <f t="shared" si="4"/>
        <v>0</v>
      </c>
      <c r="I19" s="86">
        <f t="shared" si="4"/>
        <v>0</v>
      </c>
      <c r="J19" s="86">
        <f t="shared" si="4"/>
        <v>0</v>
      </c>
      <c r="K19" s="86">
        <f t="shared" si="4"/>
        <v>0</v>
      </c>
      <c r="L19" s="86">
        <f t="shared" si="4"/>
        <v>0</v>
      </c>
      <c r="M19" s="86">
        <f t="shared" si="4"/>
        <v>0</v>
      </c>
      <c r="N19" s="86">
        <f t="shared" si="4"/>
        <v>0</v>
      </c>
      <c r="O19" s="86">
        <f t="shared" si="4"/>
        <v>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0.014594279042615293</v>
      </c>
      <c r="D20" s="87">
        <f t="shared" si="5"/>
        <v>0</v>
      </c>
      <c r="E20" s="87">
        <f t="shared" si="5"/>
        <v>0</v>
      </c>
      <c r="F20" s="87">
        <f t="shared" si="5"/>
        <v>0</v>
      </c>
      <c r="G20" s="87">
        <f t="shared" si="5"/>
        <v>0.2597402597402597</v>
      </c>
      <c r="H20" s="87">
        <f t="shared" si="5"/>
        <v>0</v>
      </c>
      <c r="I20" s="87">
        <f t="shared" si="5"/>
        <v>0</v>
      </c>
      <c r="J20" s="87">
        <f t="shared" si="5"/>
        <v>0</v>
      </c>
      <c r="K20" s="87">
        <f t="shared" si="5"/>
        <v>0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8">
        <f t="shared" si="5"/>
        <v>0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10</v>
      </c>
      <c r="D22" s="90"/>
      <c r="E22" s="90"/>
      <c r="F22" s="90"/>
      <c r="G22" s="90">
        <v>10</v>
      </c>
      <c r="H22" s="90"/>
      <c r="I22" s="90"/>
      <c r="J22" s="90"/>
      <c r="K22" s="90"/>
      <c r="L22" s="90"/>
      <c r="M22" s="90"/>
      <c r="N22" s="90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600.5</v>
      </c>
      <c r="D26" s="93"/>
      <c r="E26" s="93">
        <v>38</v>
      </c>
      <c r="F26" s="93">
        <v>163.7</v>
      </c>
      <c r="G26" s="93">
        <v>84.3</v>
      </c>
      <c r="H26" s="93">
        <v>42.2</v>
      </c>
      <c r="I26" s="93">
        <v>22.7</v>
      </c>
      <c r="J26" s="93">
        <v>61.5</v>
      </c>
      <c r="K26" s="93">
        <v>41.1</v>
      </c>
      <c r="L26" s="93"/>
      <c r="M26" s="93">
        <v>40.6</v>
      </c>
      <c r="N26" s="93">
        <v>31.8</v>
      </c>
      <c r="O26" s="93">
        <v>74.6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1032.1000000000001</v>
      </c>
      <c r="D27" s="94">
        <f aca="true" t="shared" si="7" ref="D27:O27">D7+D12+D13+D15+D17+D19+D26</f>
        <v>46</v>
      </c>
      <c r="E27" s="94">
        <f t="shared" si="7"/>
        <v>46.9</v>
      </c>
      <c r="F27" s="94">
        <f t="shared" si="7"/>
        <v>279.09999999999997</v>
      </c>
      <c r="G27" s="94">
        <f t="shared" si="7"/>
        <v>159.7</v>
      </c>
      <c r="H27" s="94">
        <f t="shared" si="7"/>
        <v>42.2</v>
      </c>
      <c r="I27" s="94">
        <f t="shared" si="7"/>
        <v>76.8</v>
      </c>
      <c r="J27" s="94">
        <f t="shared" si="7"/>
        <v>111.1</v>
      </c>
      <c r="K27" s="94">
        <f t="shared" si="7"/>
        <v>73</v>
      </c>
      <c r="L27" s="94">
        <f t="shared" si="7"/>
        <v>9.3</v>
      </c>
      <c r="M27" s="94">
        <f t="shared" si="7"/>
        <v>45</v>
      </c>
      <c r="N27" s="94">
        <f t="shared" si="7"/>
        <v>67.6</v>
      </c>
      <c r="O27" s="94">
        <f t="shared" si="7"/>
        <v>75.39999999999999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1.5062755399883248</v>
      </c>
      <c r="D28" s="87">
        <f t="shared" si="8"/>
        <v>3.0463576158940397</v>
      </c>
      <c r="E28" s="87">
        <f t="shared" si="8"/>
        <v>0.8574040219378427</v>
      </c>
      <c r="F28" s="87">
        <f t="shared" si="8"/>
        <v>6.741545893719806</v>
      </c>
      <c r="G28" s="87">
        <f t="shared" si="8"/>
        <v>4.148051948051948</v>
      </c>
      <c r="H28" s="87">
        <f t="shared" si="8"/>
        <v>0.7339130434782609</v>
      </c>
      <c r="I28" s="87">
        <f t="shared" si="8"/>
        <v>1.2307692307692308</v>
      </c>
      <c r="J28" s="87">
        <f t="shared" si="8"/>
        <v>1.0315691736304549</v>
      </c>
      <c r="K28" s="87">
        <f t="shared" si="8"/>
        <v>1.42578125</v>
      </c>
      <c r="L28" s="87">
        <f t="shared" si="8"/>
        <v>0.3263157894736842</v>
      </c>
      <c r="M28" s="87">
        <f t="shared" si="8"/>
        <v>0.5890052356020942</v>
      </c>
      <c r="N28" s="87">
        <f t="shared" si="8"/>
        <v>1.388090349075975</v>
      </c>
      <c r="O28" s="87">
        <f t="shared" si="8"/>
        <v>0.7313288069835111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403.5</v>
      </c>
      <c r="E29" s="93">
        <v>411.3</v>
      </c>
      <c r="F29" s="93">
        <v>173.6</v>
      </c>
      <c r="G29" s="93">
        <f>F29+G5-G27</f>
        <v>52.400000000000006</v>
      </c>
      <c r="H29" s="93">
        <v>67.7</v>
      </c>
      <c r="I29" s="93">
        <v>53.3</v>
      </c>
      <c r="J29" s="93">
        <v>49.9</v>
      </c>
      <c r="K29" s="93">
        <v>28.1</v>
      </c>
      <c r="L29" s="93">
        <v>47.3</v>
      </c>
      <c r="M29" s="93">
        <v>78.7</v>
      </c>
      <c r="N29" s="93">
        <v>59.8</v>
      </c>
      <c r="O29" s="93">
        <v>87.5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434.4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9" ref="E31:O31">D29+E5-E27-E29</f>
        <v>0</v>
      </c>
      <c r="F31" s="117">
        <f t="shared" si="9"/>
        <v>0</v>
      </c>
      <c r="G31" s="117">
        <f t="shared" si="9"/>
        <v>0</v>
      </c>
      <c r="H31" s="117">
        <f t="shared" si="9"/>
        <v>0</v>
      </c>
      <c r="I31" s="117">
        <f t="shared" si="9"/>
        <v>0</v>
      </c>
      <c r="J31" s="117">
        <f t="shared" si="9"/>
        <v>0</v>
      </c>
      <c r="K31" s="117">
        <f t="shared" si="9"/>
        <v>0</v>
      </c>
      <c r="L31" s="117">
        <f t="shared" si="9"/>
        <v>0</v>
      </c>
      <c r="M31" s="117">
        <f t="shared" si="9"/>
        <v>0</v>
      </c>
      <c r="N31" s="117">
        <f t="shared" si="9"/>
        <v>0</v>
      </c>
      <c r="O31" s="117">
        <f t="shared" si="9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O27" sqref="O27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5.87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2080.1000000000004</v>
      </c>
      <c r="D5" s="47">
        <v>196.4</v>
      </c>
      <c r="E5" s="47">
        <v>204.2</v>
      </c>
      <c r="F5" s="47">
        <v>234.9</v>
      </c>
      <c r="G5" s="47">
        <v>266</v>
      </c>
      <c r="H5" s="47">
        <f>180.5</f>
        <v>180.5</v>
      </c>
      <c r="I5" s="47">
        <v>239.5</v>
      </c>
      <c r="J5" s="47">
        <v>316.7</v>
      </c>
      <c r="K5" s="47">
        <v>217.2</v>
      </c>
      <c r="L5" s="47">
        <v>51.2</v>
      </c>
      <c r="M5" s="47">
        <v>81</v>
      </c>
      <c r="N5" s="47">
        <v>35.5</v>
      </c>
      <c r="O5" s="48">
        <v>57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1176.6000000000001</v>
      </c>
      <c r="D7" s="55">
        <v>62.9</v>
      </c>
      <c r="E7" s="55">
        <v>175.3</v>
      </c>
      <c r="F7" s="55">
        <v>104.3</v>
      </c>
      <c r="G7" s="55">
        <v>120.6</v>
      </c>
      <c r="H7" s="55">
        <v>140.8</v>
      </c>
      <c r="I7" s="55">
        <v>123</v>
      </c>
      <c r="J7" s="55"/>
      <c r="K7" s="55">
        <v>168.5</v>
      </c>
      <c r="L7" s="55">
        <v>86.7</v>
      </c>
      <c r="M7" s="55">
        <v>89.3</v>
      </c>
      <c r="N7" s="55">
        <v>85</v>
      </c>
      <c r="O7" s="56">
        <v>20.2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636.9</v>
      </c>
      <c r="D9" s="59">
        <v>39</v>
      </c>
      <c r="E9" s="59">
        <v>112.5</v>
      </c>
      <c r="F9" s="59">
        <v>67.7</v>
      </c>
      <c r="G9" s="59">
        <v>59</v>
      </c>
      <c r="H9" s="59">
        <v>77.5</v>
      </c>
      <c r="I9" s="59">
        <v>79.6</v>
      </c>
      <c r="J9" s="59"/>
      <c r="K9" s="59">
        <v>83</v>
      </c>
      <c r="L9" s="59">
        <v>47.1</v>
      </c>
      <c r="M9" s="59">
        <v>34.6</v>
      </c>
      <c r="N9" s="59">
        <v>36.9</v>
      </c>
      <c r="O9" s="60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>
        <v>2</v>
      </c>
      <c r="E10" s="59">
        <v>5</v>
      </c>
      <c r="F10" s="59">
        <v>4</v>
      </c>
      <c r="G10" s="59">
        <v>7.3</v>
      </c>
      <c r="H10" s="59">
        <v>15.3</v>
      </c>
      <c r="I10" s="59"/>
      <c r="J10" s="59"/>
      <c r="K10" s="59">
        <v>22.3</v>
      </c>
      <c r="L10" s="59">
        <v>7.4</v>
      </c>
      <c r="M10" s="59">
        <v>12.9</v>
      </c>
      <c r="N10" s="59">
        <v>3.4</v>
      </c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0.5656458824094995</v>
      </c>
      <c r="D11" s="61">
        <f t="shared" si="1"/>
        <v>0.32026476578411406</v>
      </c>
      <c r="E11" s="61">
        <f t="shared" si="1"/>
        <v>0.8584720861900099</v>
      </c>
      <c r="F11" s="61">
        <f t="shared" si="1"/>
        <v>0.4440187313750532</v>
      </c>
      <c r="G11" s="61">
        <f t="shared" si="1"/>
        <v>0.4533834586466165</v>
      </c>
      <c r="H11" s="61">
        <f t="shared" si="1"/>
        <v>0.7800554016620499</v>
      </c>
      <c r="I11" s="61">
        <f t="shared" si="1"/>
        <v>0.5135699373695198</v>
      </c>
      <c r="J11" s="61">
        <f t="shared" si="1"/>
        <v>0</v>
      </c>
      <c r="K11" s="61">
        <f t="shared" si="1"/>
        <v>0.7757826887661142</v>
      </c>
      <c r="L11" s="61">
        <f t="shared" si="1"/>
        <v>1.693359375</v>
      </c>
      <c r="M11" s="61">
        <f t="shared" si="1"/>
        <v>1.1024691358024692</v>
      </c>
      <c r="N11" s="61">
        <f t="shared" si="1"/>
        <v>2.3943661971830985</v>
      </c>
      <c r="O11" s="61">
        <f t="shared" si="1"/>
        <v>0.3543859649122807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0</v>
      </c>
      <c r="D12" s="109"/>
      <c r="E12" s="110"/>
      <c r="F12" s="109"/>
      <c r="G12" s="109"/>
      <c r="H12" s="109"/>
      <c r="I12" s="109"/>
      <c r="J12" s="109"/>
      <c r="K12" s="124">
        <v>0</v>
      </c>
      <c r="L12" s="109"/>
      <c r="M12" s="124">
        <v>0</v>
      </c>
      <c r="N12" s="109">
        <v>0</v>
      </c>
      <c r="O12" s="11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19.799999999999997</v>
      </c>
      <c r="D13" s="64"/>
      <c r="E13" s="64">
        <v>2</v>
      </c>
      <c r="F13" s="64">
        <v>2.6</v>
      </c>
      <c r="G13" s="64">
        <v>1.7</v>
      </c>
      <c r="H13" s="64">
        <v>1.4</v>
      </c>
      <c r="I13" s="64">
        <v>7.6</v>
      </c>
      <c r="J13" s="64">
        <v>0.6</v>
      </c>
      <c r="K13" s="64">
        <v>0</v>
      </c>
      <c r="L13" s="64"/>
      <c r="M13" s="64">
        <v>0</v>
      </c>
      <c r="N13" s="64">
        <v>1</v>
      </c>
      <c r="O13" s="64">
        <v>2.9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0.009518773135906924</v>
      </c>
      <c r="D14" s="67">
        <f t="shared" si="2"/>
        <v>0</v>
      </c>
      <c r="E14" s="67">
        <f t="shared" si="2"/>
        <v>0.009794319294809012</v>
      </c>
      <c r="F14" s="67">
        <f t="shared" si="2"/>
        <v>0.011068539804171988</v>
      </c>
      <c r="G14" s="67">
        <f t="shared" si="2"/>
        <v>0.006390977443609023</v>
      </c>
      <c r="H14" s="67">
        <f t="shared" si="2"/>
        <v>0.007756232686980609</v>
      </c>
      <c r="I14" s="67">
        <f t="shared" si="2"/>
        <v>0.03173277661795407</v>
      </c>
      <c r="J14" s="67">
        <f t="shared" si="2"/>
        <v>0.001894537417113988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0.028169014084507043</v>
      </c>
      <c r="O14" s="68">
        <f t="shared" si="2"/>
        <v>0.05087719298245614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308.7</v>
      </c>
      <c r="D15" s="70"/>
      <c r="E15" s="70">
        <v>12.5</v>
      </c>
      <c r="F15" s="70">
        <v>165.8</v>
      </c>
      <c r="G15" s="70">
        <v>79</v>
      </c>
      <c r="H15" s="70"/>
      <c r="I15" s="70">
        <v>18.5</v>
      </c>
      <c r="J15" s="70">
        <v>0</v>
      </c>
      <c r="K15" s="70">
        <v>0</v>
      </c>
      <c r="L15" s="70"/>
      <c r="M15" s="70">
        <v>0</v>
      </c>
      <c r="N15" s="70">
        <v>2</v>
      </c>
      <c r="O15" s="71">
        <v>30.9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0.1484063266189125</v>
      </c>
      <c r="D16" s="74">
        <f t="shared" si="3"/>
        <v>0</v>
      </c>
      <c r="E16" s="74">
        <f t="shared" si="3"/>
        <v>0.061214495592556324</v>
      </c>
      <c r="F16" s="74">
        <f t="shared" si="3"/>
        <v>0.7058322690506599</v>
      </c>
      <c r="G16" s="74">
        <f t="shared" si="3"/>
        <v>0.29699248120300753</v>
      </c>
      <c r="H16" s="74">
        <f t="shared" si="3"/>
        <v>0</v>
      </c>
      <c r="I16" s="74">
        <f t="shared" si="3"/>
        <v>0.07724425887265135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</v>
      </c>
      <c r="N16" s="74">
        <f t="shared" si="3"/>
        <v>0.056338028169014086</v>
      </c>
      <c r="O16" s="75">
        <f t="shared" si="3"/>
        <v>0.5421052631578948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122.10000000000001</v>
      </c>
      <c r="D17" s="79"/>
      <c r="E17" s="79">
        <v>26.9</v>
      </c>
      <c r="F17" s="79"/>
      <c r="G17" s="79">
        <v>29.7</v>
      </c>
      <c r="H17" s="79">
        <v>7.4</v>
      </c>
      <c r="I17" s="79">
        <v>18</v>
      </c>
      <c r="J17" s="79"/>
      <c r="K17" s="79">
        <v>23</v>
      </c>
      <c r="L17" s="79"/>
      <c r="M17" s="79">
        <v>0</v>
      </c>
      <c r="N17" s="79">
        <v>8.7</v>
      </c>
      <c r="O17" s="80">
        <v>8.4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81.1</v>
      </c>
      <c r="D18" s="83"/>
      <c r="E18" s="83">
        <v>26.9</v>
      </c>
      <c r="F18" s="83"/>
      <c r="G18" s="83">
        <v>29.7</v>
      </c>
      <c r="H18" s="83">
        <v>7.4</v>
      </c>
      <c r="I18" s="83"/>
      <c r="J18" s="83"/>
      <c r="K18" s="83">
        <v>0</v>
      </c>
      <c r="L18" s="83"/>
      <c r="M18" s="83"/>
      <c r="N18" s="83">
        <v>8.7</v>
      </c>
      <c r="O18" s="80">
        <v>8.4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85.5</v>
      </c>
      <c r="D19" s="86">
        <f aca="true" t="shared" si="4" ref="D19:N19">+D22+D23+D24+D25</f>
        <v>0</v>
      </c>
      <c r="E19" s="86">
        <v>16.8</v>
      </c>
      <c r="F19" s="86">
        <f t="shared" si="4"/>
        <v>0</v>
      </c>
      <c r="G19" s="86">
        <f t="shared" si="4"/>
        <v>8</v>
      </c>
      <c r="H19" s="86">
        <f t="shared" si="4"/>
        <v>0</v>
      </c>
      <c r="I19" s="86">
        <f t="shared" si="4"/>
        <v>28</v>
      </c>
      <c r="J19" s="86">
        <f t="shared" si="4"/>
        <v>0</v>
      </c>
      <c r="K19" s="86">
        <f t="shared" si="4"/>
        <v>0</v>
      </c>
      <c r="L19" s="86">
        <v>27.6</v>
      </c>
      <c r="M19" s="86">
        <f t="shared" si="4"/>
        <v>0</v>
      </c>
      <c r="N19" s="86">
        <f t="shared" si="4"/>
        <v>0</v>
      </c>
      <c r="O19" s="86">
        <v>5.1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0.041103793086870816</v>
      </c>
      <c r="D20" s="87">
        <f t="shared" si="5"/>
        <v>0</v>
      </c>
      <c r="E20" s="87">
        <f t="shared" si="5"/>
        <v>0.0822722820763957</v>
      </c>
      <c r="F20" s="87">
        <f t="shared" si="5"/>
        <v>0</v>
      </c>
      <c r="G20" s="87">
        <f t="shared" si="5"/>
        <v>0.03007518796992481</v>
      </c>
      <c r="H20" s="87">
        <f t="shared" si="5"/>
        <v>0</v>
      </c>
      <c r="I20" s="87">
        <f t="shared" si="5"/>
        <v>0.11691022964509394</v>
      </c>
      <c r="J20" s="87">
        <f t="shared" si="5"/>
        <v>0</v>
      </c>
      <c r="K20" s="87">
        <f t="shared" si="5"/>
        <v>0</v>
      </c>
      <c r="L20" s="87">
        <f t="shared" si="5"/>
        <v>0.5390625</v>
      </c>
      <c r="M20" s="87">
        <f t="shared" si="5"/>
        <v>0</v>
      </c>
      <c r="N20" s="87">
        <f t="shared" si="5"/>
        <v>0</v>
      </c>
      <c r="O20" s="88">
        <f t="shared" si="5"/>
        <v>0.08947368421052632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68.7</v>
      </c>
      <c r="D22" s="90"/>
      <c r="E22" s="90"/>
      <c r="F22" s="90"/>
      <c r="G22" s="90">
        <v>8</v>
      </c>
      <c r="H22" s="90"/>
      <c r="I22" s="90">
        <v>28</v>
      </c>
      <c r="J22" s="90"/>
      <c r="K22" s="90"/>
      <c r="L22" s="90">
        <v>27.6</v>
      </c>
      <c r="M22" s="90">
        <v>0</v>
      </c>
      <c r="N22" s="90"/>
      <c r="O22" s="91">
        <v>5.1</v>
      </c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823.6000000000001</v>
      </c>
      <c r="D26" s="93"/>
      <c r="E26" s="93">
        <v>27.5</v>
      </c>
      <c r="F26" s="93">
        <v>33.1</v>
      </c>
      <c r="G26" s="93">
        <v>175.7</v>
      </c>
      <c r="H26" s="93">
        <f>99.9+1.7+0.9</f>
        <v>102.50000000000001</v>
      </c>
      <c r="I26" s="93">
        <v>3.8</v>
      </c>
      <c r="J26" s="93">
        <v>126.8</v>
      </c>
      <c r="K26" s="93">
        <v>213.7</v>
      </c>
      <c r="L26" s="93">
        <v>103.7</v>
      </c>
      <c r="M26" s="93">
        <v>0</v>
      </c>
      <c r="N26" s="93">
        <v>11.1</v>
      </c>
      <c r="O26" s="93">
        <v>25.7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2536.3</v>
      </c>
      <c r="D27" s="94">
        <f aca="true" t="shared" si="7" ref="D27:O27">D7+D12+D13+D15+D17+D19+D26</f>
        <v>62.9</v>
      </c>
      <c r="E27" s="94">
        <f t="shared" si="7"/>
        <v>261</v>
      </c>
      <c r="F27" s="94">
        <f t="shared" si="7"/>
        <v>305.8</v>
      </c>
      <c r="G27" s="94">
        <f t="shared" si="7"/>
        <v>414.7</v>
      </c>
      <c r="H27" s="94">
        <f t="shared" si="7"/>
        <v>252.10000000000002</v>
      </c>
      <c r="I27" s="94">
        <f t="shared" si="7"/>
        <v>198.9</v>
      </c>
      <c r="J27" s="94">
        <f t="shared" si="7"/>
        <v>127.39999999999999</v>
      </c>
      <c r="K27" s="94">
        <f t="shared" si="7"/>
        <v>405.2</v>
      </c>
      <c r="L27" s="94">
        <f t="shared" si="7"/>
        <v>218</v>
      </c>
      <c r="M27" s="94">
        <f t="shared" si="7"/>
        <v>89.3</v>
      </c>
      <c r="N27" s="94">
        <f t="shared" si="7"/>
        <v>107.8</v>
      </c>
      <c r="O27" s="94">
        <f t="shared" si="7"/>
        <v>93.2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1.2193163790202393</v>
      </c>
      <c r="D28" s="87">
        <f t="shared" si="8"/>
        <v>0.32026476578411406</v>
      </c>
      <c r="E28" s="87">
        <f t="shared" si="8"/>
        <v>1.278158667972576</v>
      </c>
      <c r="F28" s="87">
        <f t="shared" si="8"/>
        <v>1.3018305661983822</v>
      </c>
      <c r="G28" s="87">
        <f t="shared" si="8"/>
        <v>1.5590225563909774</v>
      </c>
      <c r="H28" s="87">
        <f t="shared" si="8"/>
        <v>1.3966759002770084</v>
      </c>
      <c r="I28" s="87">
        <f t="shared" si="8"/>
        <v>0.8304801670146138</v>
      </c>
      <c r="J28" s="87">
        <f t="shared" si="8"/>
        <v>0.4022734449005368</v>
      </c>
      <c r="K28" s="87">
        <f t="shared" si="8"/>
        <v>1.865561694290976</v>
      </c>
      <c r="L28" s="87">
        <f t="shared" si="8"/>
        <v>4.2578125</v>
      </c>
      <c r="M28" s="87">
        <f t="shared" si="8"/>
        <v>1.1024691358024692</v>
      </c>
      <c r="N28" s="87">
        <f t="shared" si="8"/>
        <v>3.036619718309859</v>
      </c>
      <c r="O28" s="87">
        <f t="shared" si="8"/>
        <v>1.6350877192982456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626.9</v>
      </c>
      <c r="E29" s="93">
        <v>570.1</v>
      </c>
      <c r="F29" s="93">
        <v>499.2</v>
      </c>
      <c r="G29" s="93">
        <v>350.5</v>
      </c>
      <c r="H29" s="93">
        <v>278.9</v>
      </c>
      <c r="I29" s="93">
        <v>319.5</v>
      </c>
      <c r="J29" s="93">
        <v>508.8</v>
      </c>
      <c r="K29" s="93">
        <v>320.8</v>
      </c>
      <c r="L29" s="93">
        <v>154</v>
      </c>
      <c r="M29" s="93">
        <v>145.7</v>
      </c>
      <c r="N29" s="93">
        <v>73.4</v>
      </c>
      <c r="O29" s="93">
        <v>37.2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493.4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9" ref="E31:O31">D29+E5-E27-E29</f>
        <v>0</v>
      </c>
      <c r="F31" s="117">
        <f t="shared" si="9"/>
        <v>0</v>
      </c>
      <c r="G31" s="117">
        <f t="shared" si="9"/>
        <v>0</v>
      </c>
      <c r="H31" s="117">
        <f t="shared" si="9"/>
        <v>0</v>
      </c>
      <c r="I31" s="117">
        <f t="shared" si="9"/>
        <v>0</v>
      </c>
      <c r="J31" s="117">
        <f t="shared" si="9"/>
        <v>0</v>
      </c>
      <c r="K31" s="117">
        <f t="shared" si="9"/>
        <v>0</v>
      </c>
      <c r="L31" s="117">
        <f t="shared" si="9"/>
        <v>0</v>
      </c>
      <c r="M31" s="117">
        <f t="shared" si="9"/>
        <v>0</v>
      </c>
      <c r="N31" s="117">
        <f t="shared" si="9"/>
        <v>0</v>
      </c>
      <c r="O31" s="117">
        <f t="shared" si="9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4">
      <selection activeCell="O27" sqref="O27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5.87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33682.6</v>
      </c>
      <c r="D5" s="47">
        <v>1645.4</v>
      </c>
      <c r="E5" s="47">
        <v>2429.7</v>
      </c>
      <c r="F5" s="47">
        <v>2564</v>
      </c>
      <c r="G5" s="47">
        <v>3302.4</v>
      </c>
      <c r="H5" s="47">
        <v>1780.1</v>
      </c>
      <c r="I5" s="47">
        <v>2473</v>
      </c>
      <c r="J5" s="47">
        <v>3857.5</v>
      </c>
      <c r="K5" s="47">
        <v>2476.3</v>
      </c>
      <c r="L5" s="47">
        <v>2688.8</v>
      </c>
      <c r="M5" s="47">
        <v>4056.6</v>
      </c>
      <c r="N5" s="47">
        <v>2639.4</v>
      </c>
      <c r="O5" s="48">
        <v>3769.4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11484.4</v>
      </c>
      <c r="D7" s="55">
        <v>454.7</v>
      </c>
      <c r="E7" s="55">
        <v>1174.6</v>
      </c>
      <c r="F7" s="55">
        <v>1077</v>
      </c>
      <c r="G7" s="55">
        <v>1045.1</v>
      </c>
      <c r="H7" s="55">
        <v>860.6</v>
      </c>
      <c r="I7" s="55">
        <v>1044.2</v>
      </c>
      <c r="J7" s="55">
        <v>859.3</v>
      </c>
      <c r="K7" s="55">
        <v>1060.6</v>
      </c>
      <c r="L7" s="55">
        <v>738</v>
      </c>
      <c r="M7" s="55">
        <v>1252.8</v>
      </c>
      <c r="N7" s="55">
        <v>834.9</v>
      </c>
      <c r="O7" s="56">
        <v>1082.6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5708.2300000000005</v>
      </c>
      <c r="D9" s="59">
        <v>437</v>
      </c>
      <c r="E9" s="59">
        <v>414</v>
      </c>
      <c r="F9" s="59">
        <v>561</v>
      </c>
      <c r="G9" s="59">
        <v>413.3</v>
      </c>
      <c r="H9" s="59">
        <v>307.2</v>
      </c>
      <c r="I9" s="59">
        <v>562.9</v>
      </c>
      <c r="J9" s="59">
        <v>347.3</v>
      </c>
      <c r="K9" s="59">
        <v>692.4</v>
      </c>
      <c r="L9" s="59">
        <v>204.8</v>
      </c>
      <c r="M9" s="59">
        <v>779.63</v>
      </c>
      <c r="N9" s="59">
        <v>362.9</v>
      </c>
      <c r="O9" s="60">
        <v>625.8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>
        <v>17.7</v>
      </c>
      <c r="E10" s="59">
        <v>253.8</v>
      </c>
      <c r="F10" s="59">
        <v>18.7</v>
      </c>
      <c r="G10" s="59">
        <v>21.1</v>
      </c>
      <c r="H10" s="59">
        <v>19.9</v>
      </c>
      <c r="I10" s="59">
        <v>24.7</v>
      </c>
      <c r="J10" s="59">
        <v>42</v>
      </c>
      <c r="K10" s="59">
        <v>25.3</v>
      </c>
      <c r="L10" s="59">
        <v>11.2</v>
      </c>
      <c r="M10" s="59">
        <v>19</v>
      </c>
      <c r="N10" s="59">
        <v>11.9</v>
      </c>
      <c r="O10" s="60">
        <v>11.9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0.3409594271226093</v>
      </c>
      <c r="D11" s="61">
        <f t="shared" si="1"/>
        <v>0.27634617722134436</v>
      </c>
      <c r="E11" s="61">
        <f t="shared" si="1"/>
        <v>0.48343416882742724</v>
      </c>
      <c r="F11" s="61">
        <f t="shared" si="1"/>
        <v>0.4200468018720749</v>
      </c>
      <c r="G11" s="61">
        <f t="shared" si="1"/>
        <v>0.31646681201550386</v>
      </c>
      <c r="H11" s="61">
        <f t="shared" si="1"/>
        <v>0.4834559856187855</v>
      </c>
      <c r="I11" s="61">
        <f t="shared" si="1"/>
        <v>0.4222401940962394</v>
      </c>
      <c r="J11" s="61">
        <f t="shared" si="1"/>
        <v>0.22276085547634478</v>
      </c>
      <c r="K11" s="61">
        <f t="shared" si="1"/>
        <v>0.4283002867180874</v>
      </c>
      <c r="L11" s="61">
        <f t="shared" si="1"/>
        <v>0.27447188336804523</v>
      </c>
      <c r="M11" s="61">
        <f t="shared" si="1"/>
        <v>0.3088300547256323</v>
      </c>
      <c r="N11" s="61">
        <f t="shared" si="1"/>
        <v>0.3163218913389407</v>
      </c>
      <c r="O11" s="61">
        <f t="shared" si="1"/>
        <v>0.28720751313206344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0</v>
      </c>
      <c r="D12" s="109"/>
      <c r="E12" s="110"/>
      <c r="F12" s="109"/>
      <c r="G12" s="109"/>
      <c r="H12" s="109"/>
      <c r="I12" s="109"/>
      <c r="J12" s="109"/>
      <c r="K12" s="109"/>
      <c r="L12" s="109"/>
      <c r="M12" s="109"/>
      <c r="N12" s="109"/>
      <c r="O12" s="11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84.9</v>
      </c>
      <c r="D13" s="64">
        <v>9.8</v>
      </c>
      <c r="E13" s="64">
        <v>15.9</v>
      </c>
      <c r="F13" s="64">
        <v>9.6</v>
      </c>
      <c r="G13" s="64"/>
      <c r="H13" s="64">
        <v>19.3</v>
      </c>
      <c r="I13" s="64">
        <v>2</v>
      </c>
      <c r="J13" s="64">
        <v>3.8</v>
      </c>
      <c r="K13" s="64"/>
      <c r="L13" s="64">
        <v>4.9</v>
      </c>
      <c r="M13" s="64"/>
      <c r="N13" s="64">
        <v>12.1</v>
      </c>
      <c r="O13" s="64">
        <v>7.5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0.0025205892656742653</v>
      </c>
      <c r="D14" s="67">
        <f t="shared" si="2"/>
        <v>0.005955998541388113</v>
      </c>
      <c r="E14" s="67">
        <f t="shared" si="2"/>
        <v>0.006544017779972836</v>
      </c>
      <c r="F14" s="67">
        <f t="shared" si="2"/>
        <v>0.0037441497659906394</v>
      </c>
      <c r="G14" s="67">
        <f t="shared" si="2"/>
        <v>0</v>
      </c>
      <c r="H14" s="67">
        <f t="shared" si="2"/>
        <v>0.010842087523172856</v>
      </c>
      <c r="I14" s="67">
        <f t="shared" si="2"/>
        <v>0.0008087343307723412</v>
      </c>
      <c r="J14" s="67">
        <f t="shared" si="2"/>
        <v>0.000985093972780298</v>
      </c>
      <c r="K14" s="67">
        <f t="shared" si="2"/>
        <v>0</v>
      </c>
      <c r="L14" s="67">
        <f t="shared" si="2"/>
        <v>0.00182237429336507</v>
      </c>
      <c r="M14" s="67">
        <f t="shared" si="2"/>
        <v>0</v>
      </c>
      <c r="N14" s="67">
        <f t="shared" si="2"/>
        <v>0.004584375236796241</v>
      </c>
      <c r="O14" s="68">
        <f t="shared" si="2"/>
        <v>0.001989706584602324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296.2</v>
      </c>
      <c r="D15" s="70"/>
      <c r="E15" s="70">
        <v>36.5</v>
      </c>
      <c r="F15" s="70">
        <v>113.1</v>
      </c>
      <c r="G15" s="70">
        <v>14.8</v>
      </c>
      <c r="H15" s="70">
        <v>10.5</v>
      </c>
      <c r="I15" s="70">
        <v>43</v>
      </c>
      <c r="J15" s="70">
        <v>66</v>
      </c>
      <c r="K15" s="70"/>
      <c r="L15" s="70"/>
      <c r="M15" s="70"/>
      <c r="N15" s="70">
        <v>12.3</v>
      </c>
      <c r="O15" s="71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0.008793857956333537</v>
      </c>
      <c r="D16" s="74">
        <f t="shared" si="3"/>
        <v>0</v>
      </c>
      <c r="E16" s="74">
        <f t="shared" si="3"/>
        <v>0.015022430752767832</v>
      </c>
      <c r="F16" s="74">
        <f t="shared" si="3"/>
        <v>0.04411076443057722</v>
      </c>
      <c r="G16" s="74">
        <f t="shared" si="3"/>
        <v>0.004481589147286822</v>
      </c>
      <c r="H16" s="74">
        <f t="shared" si="3"/>
        <v>0.005898545025560362</v>
      </c>
      <c r="I16" s="74">
        <f t="shared" si="3"/>
        <v>0.017387788111605337</v>
      </c>
      <c r="J16" s="74">
        <f t="shared" si="3"/>
        <v>0.017109526895657808</v>
      </c>
      <c r="K16" s="74">
        <f t="shared" si="3"/>
        <v>0</v>
      </c>
      <c r="L16" s="74">
        <f t="shared" si="3"/>
        <v>0</v>
      </c>
      <c r="M16" s="74">
        <f t="shared" si="3"/>
        <v>0</v>
      </c>
      <c r="N16" s="74">
        <f t="shared" si="3"/>
        <v>0.004660150034098659</v>
      </c>
      <c r="O16" s="75">
        <f t="shared" si="3"/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6298.299999999999</v>
      </c>
      <c r="D17" s="79">
        <v>455.2</v>
      </c>
      <c r="E17" s="79">
        <v>933.5</v>
      </c>
      <c r="F17" s="79">
        <v>79.7</v>
      </c>
      <c r="G17" s="79">
        <v>328.2</v>
      </c>
      <c r="H17" s="79">
        <v>211.6</v>
      </c>
      <c r="I17" s="79">
        <v>633.2</v>
      </c>
      <c r="J17" s="79">
        <v>829.4</v>
      </c>
      <c r="K17" s="79">
        <v>293.5</v>
      </c>
      <c r="L17" s="79">
        <v>364.7</v>
      </c>
      <c r="M17" s="79">
        <v>846.4</v>
      </c>
      <c r="N17" s="79">
        <v>819.2</v>
      </c>
      <c r="O17" s="80">
        <v>503.7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1699.0000000000002</v>
      </c>
      <c r="D18" s="83">
        <v>225.1</v>
      </c>
      <c r="E18" s="83">
        <v>296.5</v>
      </c>
      <c r="F18" s="83">
        <v>79.7</v>
      </c>
      <c r="G18" s="83">
        <v>100</v>
      </c>
      <c r="H18" s="83">
        <v>153.4</v>
      </c>
      <c r="I18" s="83">
        <v>137.2</v>
      </c>
      <c r="J18" s="83"/>
      <c r="K18" s="83"/>
      <c r="L18" s="83">
        <v>34</v>
      </c>
      <c r="M18" s="83">
        <v>97.8</v>
      </c>
      <c r="N18" s="83">
        <v>378.6</v>
      </c>
      <c r="O18" s="80">
        <v>196.7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31</v>
      </c>
      <c r="D19" s="86">
        <f aca="true" t="shared" si="4" ref="D19:N19">+D22+D23+D24+D25</f>
        <v>0</v>
      </c>
      <c r="E19" s="86">
        <f t="shared" si="4"/>
        <v>0</v>
      </c>
      <c r="F19" s="86">
        <f t="shared" si="4"/>
        <v>0</v>
      </c>
      <c r="G19" s="86">
        <f t="shared" si="4"/>
        <v>0</v>
      </c>
      <c r="H19" s="86">
        <f t="shared" si="4"/>
        <v>0</v>
      </c>
      <c r="I19" s="86">
        <f t="shared" si="4"/>
        <v>0</v>
      </c>
      <c r="J19" s="86">
        <f t="shared" si="4"/>
        <v>0</v>
      </c>
      <c r="K19" s="86">
        <f t="shared" si="4"/>
        <v>0</v>
      </c>
      <c r="L19" s="86">
        <f t="shared" si="4"/>
        <v>0</v>
      </c>
      <c r="M19" s="86">
        <f t="shared" si="4"/>
        <v>0</v>
      </c>
      <c r="N19" s="86">
        <f t="shared" si="4"/>
        <v>0</v>
      </c>
      <c r="O19" s="86">
        <v>31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0.0009203565045453736</v>
      </c>
      <c r="D20" s="87">
        <f t="shared" si="5"/>
        <v>0</v>
      </c>
      <c r="E20" s="87">
        <f t="shared" si="5"/>
        <v>0</v>
      </c>
      <c r="F20" s="87">
        <f t="shared" si="5"/>
        <v>0</v>
      </c>
      <c r="G20" s="87">
        <f t="shared" si="5"/>
        <v>0</v>
      </c>
      <c r="H20" s="87">
        <f t="shared" si="5"/>
        <v>0</v>
      </c>
      <c r="I20" s="87">
        <f t="shared" si="5"/>
        <v>0</v>
      </c>
      <c r="J20" s="87">
        <f t="shared" si="5"/>
        <v>0</v>
      </c>
      <c r="K20" s="87">
        <f t="shared" si="5"/>
        <v>0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8">
        <f t="shared" si="5"/>
        <v>0.008224120549689606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15938.2</v>
      </c>
      <c r="D26" s="93">
        <v>185.4</v>
      </c>
      <c r="E26" s="93">
        <v>1295.3</v>
      </c>
      <c r="F26" s="93">
        <v>1329.1</v>
      </c>
      <c r="G26" s="93">
        <v>1630.6</v>
      </c>
      <c r="H26" s="93">
        <v>1160.8</v>
      </c>
      <c r="I26" s="93">
        <v>676.3</v>
      </c>
      <c r="J26" s="93">
        <v>1992.2</v>
      </c>
      <c r="K26" s="93">
        <v>987.2</v>
      </c>
      <c r="L26" s="93">
        <f>849.8+34+0.5</f>
        <v>884.3</v>
      </c>
      <c r="M26" s="93">
        <v>1807.4</v>
      </c>
      <c r="N26" s="93">
        <v>1714.5</v>
      </c>
      <c r="O26" s="93">
        <v>2275.1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34133</v>
      </c>
      <c r="D27" s="94">
        <f>D7+D12+D13+D15+D17+D19+D26</f>
        <v>1105.1000000000001</v>
      </c>
      <c r="E27" s="94">
        <f aca="true" t="shared" si="7" ref="E27:O27">E7+E12+E13+E15+E17+E19+E26</f>
        <v>3455.8</v>
      </c>
      <c r="F27" s="94">
        <f t="shared" si="7"/>
        <v>2608.5</v>
      </c>
      <c r="G27" s="94">
        <f t="shared" si="7"/>
        <v>3018.7</v>
      </c>
      <c r="H27" s="94">
        <f t="shared" si="7"/>
        <v>2262.8</v>
      </c>
      <c r="I27" s="94">
        <f t="shared" si="7"/>
        <v>2398.7</v>
      </c>
      <c r="J27" s="94">
        <f t="shared" si="7"/>
        <v>3750.7</v>
      </c>
      <c r="K27" s="94">
        <f t="shared" si="7"/>
        <v>2341.3</v>
      </c>
      <c r="L27" s="94">
        <f t="shared" si="7"/>
        <v>1991.8999999999999</v>
      </c>
      <c r="M27" s="94">
        <f t="shared" si="7"/>
        <v>3906.6</v>
      </c>
      <c r="N27" s="94">
        <f t="shared" si="7"/>
        <v>3393</v>
      </c>
      <c r="O27" s="94">
        <f t="shared" si="7"/>
        <v>3899.8999999999996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1.0133718893434593</v>
      </c>
      <c r="D28" s="87">
        <f t="shared" si="8"/>
        <v>0.6716299987844901</v>
      </c>
      <c r="E28" s="87">
        <f t="shared" si="8"/>
        <v>1.4223155122031528</v>
      </c>
      <c r="F28" s="87">
        <f t="shared" si="8"/>
        <v>1.017355694227769</v>
      </c>
      <c r="G28" s="87">
        <f t="shared" si="8"/>
        <v>0.9140927810077518</v>
      </c>
      <c r="H28" s="87">
        <f t="shared" si="8"/>
        <v>1.2711645413179036</v>
      </c>
      <c r="I28" s="87">
        <f t="shared" si="8"/>
        <v>0.9699555196118075</v>
      </c>
      <c r="J28" s="87">
        <f t="shared" si="8"/>
        <v>0.9723136746597537</v>
      </c>
      <c r="K28" s="87">
        <f t="shared" si="8"/>
        <v>0.9454831805516295</v>
      </c>
      <c r="L28" s="87">
        <f t="shared" si="8"/>
        <v>0.7408137459089555</v>
      </c>
      <c r="M28" s="87">
        <f t="shared" si="8"/>
        <v>0.9630232214169502</v>
      </c>
      <c r="N28" s="87">
        <f t="shared" si="8"/>
        <v>1.285519436235508</v>
      </c>
      <c r="O28" s="87">
        <f t="shared" si="8"/>
        <v>1.0346208945720803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1340.7</v>
      </c>
      <c r="E29" s="93">
        <v>314.6</v>
      </c>
      <c r="F29" s="93">
        <v>270.1</v>
      </c>
      <c r="G29" s="93">
        <v>553.8</v>
      </c>
      <c r="H29" s="93">
        <v>71.1</v>
      </c>
      <c r="I29" s="93">
        <v>145.4</v>
      </c>
      <c r="J29" s="93">
        <v>252.2</v>
      </c>
      <c r="K29" s="93">
        <v>387.2</v>
      </c>
      <c r="L29" s="93">
        <f>K29+L5-L27</f>
        <v>1084.1000000000001</v>
      </c>
      <c r="M29" s="93">
        <v>1234.1</v>
      </c>
      <c r="N29" s="93">
        <v>480.5</v>
      </c>
      <c r="O29" s="93">
        <v>350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800.4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9" ref="E31:O31">D29+E5-E27-E29</f>
        <v>-5.684341886080801E-13</v>
      </c>
      <c r="F31" s="117">
        <f t="shared" si="9"/>
        <v>0</v>
      </c>
      <c r="G31" s="117">
        <f t="shared" si="9"/>
        <v>0</v>
      </c>
      <c r="H31" s="117">
        <f t="shared" si="9"/>
        <v>-5.400124791776761E-13</v>
      </c>
      <c r="I31" s="117">
        <f t="shared" si="9"/>
        <v>0</v>
      </c>
      <c r="J31" s="117">
        <f t="shared" si="9"/>
        <v>2.8421709430404007E-13</v>
      </c>
      <c r="K31" s="117">
        <f t="shared" si="9"/>
        <v>0</v>
      </c>
      <c r="L31" s="117">
        <f t="shared" si="9"/>
        <v>0</v>
      </c>
      <c r="M31" s="117">
        <f t="shared" si="9"/>
        <v>0</v>
      </c>
      <c r="N31" s="117">
        <f t="shared" si="9"/>
        <v>0</v>
      </c>
      <c r="O31" s="117">
        <f t="shared" si="9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60"/>
  <sheetViews>
    <sheetView view="pageBreakPreview" zoomScaleSheetLayoutView="100" zoomScalePageLayoutView="0" workbookViewId="0" topLeftCell="A1">
      <selection activeCell="O30" sqref="O30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5.87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62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2049</v>
      </c>
      <c r="D5" s="47">
        <v>58.7</v>
      </c>
      <c r="E5" s="47">
        <v>84.3</v>
      </c>
      <c r="F5" s="47">
        <v>57.7</v>
      </c>
      <c r="G5" s="47">
        <v>437.6</v>
      </c>
      <c r="H5" s="47">
        <v>51.2</v>
      </c>
      <c r="I5" s="47">
        <v>89.1</v>
      </c>
      <c r="J5" s="47">
        <v>427.9</v>
      </c>
      <c r="K5" s="47">
        <v>84.6</v>
      </c>
      <c r="L5" s="47">
        <v>82.5</v>
      </c>
      <c r="M5" s="47">
        <v>423.8</v>
      </c>
      <c r="N5" s="47">
        <v>94.5</v>
      </c>
      <c r="O5" s="48">
        <v>157.1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648.6</v>
      </c>
      <c r="D7" s="55"/>
      <c r="E7" s="55">
        <v>97.4</v>
      </c>
      <c r="F7" s="55">
        <v>51.1</v>
      </c>
      <c r="G7" s="55">
        <v>16</v>
      </c>
      <c r="H7" s="55">
        <v>143.7</v>
      </c>
      <c r="I7" s="55">
        <v>41.5</v>
      </c>
      <c r="J7" s="55">
        <v>45.3</v>
      </c>
      <c r="K7" s="55">
        <v>5.1</v>
      </c>
      <c r="L7" s="55"/>
      <c r="M7" s="55">
        <v>97.9</v>
      </c>
      <c r="N7" s="55">
        <v>134.6</v>
      </c>
      <c r="O7" s="56">
        <v>16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304.40000000000003</v>
      </c>
      <c r="D9" s="59"/>
      <c r="E9" s="59">
        <v>20</v>
      </c>
      <c r="F9" s="59">
        <v>21.2</v>
      </c>
      <c r="G9" s="59"/>
      <c r="H9" s="59">
        <v>25.5</v>
      </c>
      <c r="I9" s="59"/>
      <c r="J9" s="59">
        <v>45.3</v>
      </c>
      <c r="K9" s="59">
        <v>1.2</v>
      </c>
      <c r="L9" s="59"/>
      <c r="M9" s="59">
        <v>97.9</v>
      </c>
      <c r="N9" s="59">
        <v>87.8</v>
      </c>
      <c r="O9" s="60">
        <v>5.5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/>
      <c r="E10" s="59">
        <v>5</v>
      </c>
      <c r="F10" s="59">
        <v>4</v>
      </c>
      <c r="G10" s="59"/>
      <c r="H10" s="59"/>
      <c r="I10" s="59"/>
      <c r="J10" s="59"/>
      <c r="K10" s="59"/>
      <c r="L10" s="59"/>
      <c r="M10" s="59"/>
      <c r="N10" s="59">
        <v>19.4</v>
      </c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0.3165446559297218</v>
      </c>
      <c r="D11" s="61">
        <f t="shared" si="1"/>
        <v>0</v>
      </c>
      <c r="E11" s="61">
        <f t="shared" si="1"/>
        <v>1.1553973902728352</v>
      </c>
      <c r="F11" s="61">
        <f t="shared" si="1"/>
        <v>0.8856152512998267</v>
      </c>
      <c r="G11" s="61">
        <f t="shared" si="1"/>
        <v>0.03656307129798903</v>
      </c>
      <c r="H11" s="61">
        <f t="shared" si="1"/>
        <v>2.8066406249999996</v>
      </c>
      <c r="I11" s="61">
        <f t="shared" si="1"/>
        <v>0.4657687991021325</v>
      </c>
      <c r="J11" s="61">
        <f t="shared" si="1"/>
        <v>0.10586585650853003</v>
      </c>
      <c r="K11" s="61">
        <f t="shared" si="1"/>
        <v>0.06028368794326241</v>
      </c>
      <c r="L11" s="61">
        <f t="shared" si="1"/>
        <v>0</v>
      </c>
      <c r="M11" s="61">
        <f t="shared" si="1"/>
        <v>0.23100519112789053</v>
      </c>
      <c r="N11" s="61">
        <f t="shared" si="1"/>
        <v>1.4243386243386242</v>
      </c>
      <c r="O11" s="61">
        <f t="shared" si="1"/>
        <v>0.10184595798854233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50.412</v>
      </c>
      <c r="D12" s="109"/>
      <c r="E12" s="110"/>
      <c r="F12" s="109"/>
      <c r="G12" s="109"/>
      <c r="H12" s="109"/>
      <c r="I12" s="109"/>
      <c r="J12" s="109"/>
      <c r="K12" s="109">
        <v>0.112</v>
      </c>
      <c r="L12" s="109"/>
      <c r="M12" s="109"/>
      <c r="N12" s="109"/>
      <c r="O12" s="127">
        <v>50.3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645.5</v>
      </c>
      <c r="D13" s="64"/>
      <c r="E13" s="64">
        <v>250.4</v>
      </c>
      <c r="F13" s="64">
        <f>8.1+127.3</f>
        <v>135.4</v>
      </c>
      <c r="G13" s="64">
        <v>103.2</v>
      </c>
      <c r="H13" s="64">
        <v>108</v>
      </c>
      <c r="I13" s="64"/>
      <c r="J13" s="64"/>
      <c r="K13" s="64">
        <v>8.5</v>
      </c>
      <c r="L13" s="64"/>
      <c r="M13" s="64"/>
      <c r="N13" s="64">
        <v>17.2</v>
      </c>
      <c r="O13" s="64">
        <v>22.8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0.3150317227916057</v>
      </c>
      <c r="D14" s="67">
        <f t="shared" si="2"/>
        <v>0</v>
      </c>
      <c r="E14" s="67">
        <f t="shared" si="2"/>
        <v>2.970344009489917</v>
      </c>
      <c r="F14" s="67">
        <f t="shared" si="2"/>
        <v>2.346620450606586</v>
      </c>
      <c r="G14" s="67">
        <f t="shared" si="2"/>
        <v>0.23583180987202926</v>
      </c>
      <c r="H14" s="67">
        <f t="shared" si="2"/>
        <v>2.109375</v>
      </c>
      <c r="I14" s="67">
        <f t="shared" si="2"/>
        <v>0</v>
      </c>
      <c r="J14" s="67">
        <f t="shared" si="2"/>
        <v>0</v>
      </c>
      <c r="K14" s="67">
        <f t="shared" si="2"/>
        <v>0.10047281323877069</v>
      </c>
      <c r="L14" s="67">
        <f t="shared" si="2"/>
        <v>0</v>
      </c>
      <c r="M14" s="67">
        <f t="shared" si="2"/>
        <v>0</v>
      </c>
      <c r="N14" s="67">
        <f t="shared" si="2"/>
        <v>0.182010582010582</v>
      </c>
      <c r="O14" s="68">
        <f t="shared" si="2"/>
        <v>0.14513049013367282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>
        <v>0</v>
      </c>
      <c r="O15" s="71">
        <v>0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</v>
      </c>
      <c r="D16" s="74">
        <f t="shared" si="3"/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</v>
      </c>
      <c r="N16" s="74">
        <f t="shared" si="3"/>
        <v>0</v>
      </c>
      <c r="O16" s="75">
        <f t="shared" si="3"/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291.5</v>
      </c>
      <c r="D17" s="79"/>
      <c r="E17" s="79">
        <v>139.9</v>
      </c>
      <c r="F17" s="79">
        <v>1.5</v>
      </c>
      <c r="G17" s="79">
        <v>57.5</v>
      </c>
      <c r="H17" s="79"/>
      <c r="I17" s="79">
        <v>13.6</v>
      </c>
      <c r="J17" s="79"/>
      <c r="K17" s="79">
        <v>3.6</v>
      </c>
      <c r="L17" s="79"/>
      <c r="M17" s="79"/>
      <c r="N17" s="79">
        <v>69.4</v>
      </c>
      <c r="O17" s="80">
        <v>6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208.70000000000002</v>
      </c>
      <c r="D18" s="83"/>
      <c r="E18" s="83">
        <v>99.3</v>
      </c>
      <c r="F18" s="83">
        <v>1.5</v>
      </c>
      <c r="G18" s="83">
        <v>57.5</v>
      </c>
      <c r="H18" s="83"/>
      <c r="I18" s="83"/>
      <c r="J18" s="83"/>
      <c r="K18" s="83">
        <v>0</v>
      </c>
      <c r="L18" s="83"/>
      <c r="M18" s="83"/>
      <c r="N18" s="83">
        <v>44.4</v>
      </c>
      <c r="O18" s="80">
        <v>6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22.7</v>
      </c>
      <c r="D19" s="86">
        <f aca="true" t="shared" si="4" ref="D19:O19">+D22+D23+D24+D25</f>
        <v>0</v>
      </c>
      <c r="E19" s="86">
        <f t="shared" si="4"/>
        <v>22.7</v>
      </c>
      <c r="F19" s="86">
        <f t="shared" si="4"/>
        <v>0</v>
      </c>
      <c r="G19" s="86">
        <f t="shared" si="4"/>
        <v>0</v>
      </c>
      <c r="H19" s="86">
        <f t="shared" si="4"/>
        <v>0</v>
      </c>
      <c r="I19" s="86">
        <f t="shared" si="4"/>
        <v>0</v>
      </c>
      <c r="J19" s="86">
        <f t="shared" si="4"/>
        <v>0</v>
      </c>
      <c r="K19" s="86">
        <f t="shared" si="4"/>
        <v>0</v>
      </c>
      <c r="L19" s="86">
        <f t="shared" si="4"/>
        <v>0</v>
      </c>
      <c r="M19" s="86">
        <f t="shared" si="4"/>
        <v>0</v>
      </c>
      <c r="N19" s="86">
        <f t="shared" si="4"/>
        <v>0</v>
      </c>
      <c r="O19" s="86">
        <f t="shared" si="4"/>
        <v>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0.011078574914592484</v>
      </c>
      <c r="D20" s="87">
        <f t="shared" si="5"/>
        <v>0</v>
      </c>
      <c r="E20" s="87">
        <f t="shared" si="5"/>
        <v>0.269276393831554</v>
      </c>
      <c r="F20" s="87">
        <f t="shared" si="5"/>
        <v>0</v>
      </c>
      <c r="G20" s="87">
        <f t="shared" si="5"/>
        <v>0</v>
      </c>
      <c r="H20" s="87">
        <f t="shared" si="5"/>
        <v>0</v>
      </c>
      <c r="I20" s="87">
        <f t="shared" si="5"/>
        <v>0</v>
      </c>
      <c r="J20" s="87">
        <f t="shared" si="5"/>
        <v>0</v>
      </c>
      <c r="K20" s="87">
        <f t="shared" si="5"/>
        <v>0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8">
        <f t="shared" si="5"/>
        <v>0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22.7</v>
      </c>
      <c r="D22" s="90"/>
      <c r="E22" s="90">
        <v>22.7</v>
      </c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1266.3999999999999</v>
      </c>
      <c r="D26" s="93"/>
      <c r="E26" s="93">
        <v>198.8</v>
      </c>
      <c r="F26" s="93">
        <v>121.5</v>
      </c>
      <c r="G26" s="93">
        <v>114.1</v>
      </c>
      <c r="H26" s="93">
        <v>39</v>
      </c>
      <c r="I26" s="93">
        <v>40.6</v>
      </c>
      <c r="J26" s="93">
        <v>77.1</v>
      </c>
      <c r="K26" s="93">
        <v>255.4</v>
      </c>
      <c r="L26" s="93">
        <f>101.1+15</f>
        <v>116.1</v>
      </c>
      <c r="M26" s="93">
        <v>95.5</v>
      </c>
      <c r="N26" s="93">
        <v>128.6</v>
      </c>
      <c r="O26" s="93">
        <v>79.7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2925.112</v>
      </c>
      <c r="D27" s="94">
        <f aca="true" t="shared" si="7" ref="D27:O27">D7+D12+D13+D15+D17+D19+D26</f>
        <v>0</v>
      </c>
      <c r="E27" s="94">
        <f t="shared" si="7"/>
        <v>709.2</v>
      </c>
      <c r="F27" s="94">
        <f t="shared" si="7"/>
        <v>309.5</v>
      </c>
      <c r="G27" s="94">
        <f t="shared" si="7"/>
        <v>290.79999999999995</v>
      </c>
      <c r="H27" s="94">
        <f t="shared" si="7"/>
        <v>290.7</v>
      </c>
      <c r="I27" s="94">
        <f t="shared" si="7"/>
        <v>95.7</v>
      </c>
      <c r="J27" s="94">
        <f t="shared" si="7"/>
        <v>122.39999999999999</v>
      </c>
      <c r="K27" s="94">
        <f t="shared" si="7"/>
        <v>272.712</v>
      </c>
      <c r="L27" s="94">
        <f t="shared" si="7"/>
        <v>116.1</v>
      </c>
      <c r="M27" s="94">
        <f t="shared" si="7"/>
        <v>193.4</v>
      </c>
      <c r="N27" s="94">
        <f t="shared" si="7"/>
        <v>349.79999999999995</v>
      </c>
      <c r="O27" s="94">
        <f t="shared" si="7"/>
        <v>174.8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1.4275802830649098</v>
      </c>
      <c r="D28" s="87">
        <f t="shared" si="8"/>
        <v>0</v>
      </c>
      <c r="E28" s="87">
        <f t="shared" si="8"/>
        <v>8.412811387900357</v>
      </c>
      <c r="F28" s="87">
        <f t="shared" si="8"/>
        <v>5.363951473136915</v>
      </c>
      <c r="G28" s="87">
        <f t="shared" si="8"/>
        <v>0.6645338208409505</v>
      </c>
      <c r="H28" s="87">
        <f t="shared" si="8"/>
        <v>5.677734374999999</v>
      </c>
      <c r="I28" s="87">
        <f t="shared" si="8"/>
        <v>1.0740740740740742</v>
      </c>
      <c r="J28" s="87">
        <f t="shared" si="8"/>
        <v>0.2860481420892732</v>
      </c>
      <c r="K28" s="87">
        <f t="shared" si="8"/>
        <v>3.2235460992907803</v>
      </c>
      <c r="L28" s="87">
        <f t="shared" si="8"/>
        <v>1.4072727272727272</v>
      </c>
      <c r="M28" s="87">
        <f t="shared" si="8"/>
        <v>0.45634733364794716</v>
      </c>
      <c r="N28" s="87">
        <f t="shared" si="8"/>
        <v>3.7015873015873013</v>
      </c>
      <c r="O28" s="87">
        <f t="shared" si="8"/>
        <v>1.112667091024825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1021.1</v>
      </c>
      <c r="E29" s="93">
        <f aca="true" t="shared" si="9" ref="E29:J29">D29+E5-E27</f>
        <v>396.20000000000005</v>
      </c>
      <c r="F29" s="93">
        <f t="shared" si="9"/>
        <v>144.40000000000003</v>
      </c>
      <c r="G29" s="93">
        <f t="shared" si="9"/>
        <v>291.20000000000005</v>
      </c>
      <c r="H29" s="93">
        <f t="shared" si="9"/>
        <v>51.700000000000045</v>
      </c>
      <c r="I29" s="93">
        <f t="shared" si="9"/>
        <v>45.10000000000004</v>
      </c>
      <c r="J29" s="93">
        <f t="shared" si="9"/>
        <v>350.6</v>
      </c>
      <c r="K29" s="93">
        <f>J29+K5-K27</f>
        <v>162.48800000000006</v>
      </c>
      <c r="L29" s="93">
        <f>K29+L5-L27</f>
        <v>128.88800000000006</v>
      </c>
      <c r="M29" s="93">
        <v>359.3</v>
      </c>
      <c r="N29" s="93">
        <v>104</v>
      </c>
      <c r="O29" s="93">
        <v>86.3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962.4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10" ref="E31:O31">D29+E5-E27-E29</f>
        <v>0</v>
      </c>
      <c r="F31" s="117">
        <f t="shared" si="10"/>
        <v>0</v>
      </c>
      <c r="G31" s="117">
        <f t="shared" si="10"/>
        <v>0</v>
      </c>
      <c r="H31" s="117">
        <f t="shared" si="10"/>
        <v>0</v>
      </c>
      <c r="I31" s="117">
        <f t="shared" si="10"/>
        <v>0</v>
      </c>
      <c r="J31" s="117">
        <f t="shared" si="10"/>
        <v>0</v>
      </c>
      <c r="K31" s="117">
        <f t="shared" si="10"/>
        <v>0</v>
      </c>
      <c r="L31" s="117">
        <f t="shared" si="10"/>
        <v>0</v>
      </c>
      <c r="M31" s="117">
        <f t="shared" si="10"/>
        <v>-0.011999999999886768</v>
      </c>
      <c r="N31" s="117">
        <f t="shared" si="10"/>
        <v>0</v>
      </c>
      <c r="O31" s="117">
        <f t="shared" si="10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O28" sqref="O28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5.87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5750.9</v>
      </c>
      <c r="D5" s="47">
        <v>100.4</v>
      </c>
      <c r="E5" s="47">
        <v>479.5</v>
      </c>
      <c r="F5" s="47">
        <v>382.9</v>
      </c>
      <c r="G5" s="47">
        <v>434.3</v>
      </c>
      <c r="H5" s="47">
        <v>163.7</v>
      </c>
      <c r="I5" s="47">
        <v>982.1</v>
      </c>
      <c r="J5" s="47">
        <v>277.5</v>
      </c>
      <c r="K5" s="47">
        <v>205.2</v>
      </c>
      <c r="L5" s="47">
        <v>901.8</v>
      </c>
      <c r="M5" s="47">
        <v>245.5</v>
      </c>
      <c r="N5" s="47">
        <v>235.5</v>
      </c>
      <c r="O5" s="48">
        <v>1342.5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1683.3</v>
      </c>
      <c r="D7" s="55">
        <v>101</v>
      </c>
      <c r="E7" s="55">
        <v>114</v>
      </c>
      <c r="F7" s="55">
        <v>107</v>
      </c>
      <c r="G7" s="55">
        <v>339.6</v>
      </c>
      <c r="H7" s="55">
        <v>127</v>
      </c>
      <c r="I7" s="55">
        <v>208.2</v>
      </c>
      <c r="J7" s="55">
        <v>127.3</v>
      </c>
      <c r="K7" s="55">
        <v>362.2</v>
      </c>
      <c r="L7" s="55">
        <v>0</v>
      </c>
      <c r="M7" s="55">
        <v>80.6</v>
      </c>
      <c r="N7" s="55">
        <v>41</v>
      </c>
      <c r="O7" s="56">
        <v>75.4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1470.0000000000002</v>
      </c>
      <c r="D9" s="59">
        <v>76.5</v>
      </c>
      <c r="E9" s="59">
        <v>89.5</v>
      </c>
      <c r="F9" s="59">
        <v>95</v>
      </c>
      <c r="G9" s="59">
        <v>304.6</v>
      </c>
      <c r="H9" s="59">
        <v>115</v>
      </c>
      <c r="I9" s="59">
        <v>172.2</v>
      </c>
      <c r="J9" s="59">
        <v>99.2</v>
      </c>
      <c r="K9" s="59">
        <v>326.2</v>
      </c>
      <c r="L9" s="59">
        <v>0</v>
      </c>
      <c r="M9" s="59">
        <v>75.4</v>
      </c>
      <c r="N9" s="59">
        <v>41</v>
      </c>
      <c r="O9" s="60">
        <v>75.4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>
        <v>24.5</v>
      </c>
      <c r="E10" s="59">
        <v>24.5</v>
      </c>
      <c r="F10" s="59">
        <v>12</v>
      </c>
      <c r="G10" s="59">
        <v>35</v>
      </c>
      <c r="H10" s="59">
        <v>12</v>
      </c>
      <c r="I10" s="59">
        <v>36</v>
      </c>
      <c r="J10" s="59">
        <v>28.1</v>
      </c>
      <c r="K10" s="59">
        <v>36</v>
      </c>
      <c r="L10" s="59">
        <v>0</v>
      </c>
      <c r="M10" s="59">
        <v>5.2</v>
      </c>
      <c r="N10" s="59">
        <v>0</v>
      </c>
      <c r="O10" s="60">
        <v>0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0.2927020118590134</v>
      </c>
      <c r="D11" s="61">
        <f t="shared" si="1"/>
        <v>1.0059760956175299</v>
      </c>
      <c r="E11" s="61">
        <f t="shared" si="1"/>
        <v>0.23774765380604795</v>
      </c>
      <c r="F11" s="61">
        <f t="shared" si="1"/>
        <v>0.2794463306346305</v>
      </c>
      <c r="G11" s="61">
        <f t="shared" si="1"/>
        <v>0.7819479622380843</v>
      </c>
      <c r="H11" s="61">
        <f t="shared" si="1"/>
        <v>0.7758094074526574</v>
      </c>
      <c r="I11" s="61">
        <f t="shared" si="1"/>
        <v>0.21199470522350064</v>
      </c>
      <c r="J11" s="61">
        <f t="shared" si="1"/>
        <v>0.4587387387387387</v>
      </c>
      <c r="K11" s="61">
        <f t="shared" si="1"/>
        <v>1.7651072124756335</v>
      </c>
      <c r="L11" s="61">
        <f t="shared" si="1"/>
        <v>0</v>
      </c>
      <c r="M11" s="61">
        <f t="shared" si="1"/>
        <v>0.32830957230142566</v>
      </c>
      <c r="N11" s="61">
        <f t="shared" si="1"/>
        <v>0.1740976645435244</v>
      </c>
      <c r="O11" s="61">
        <f t="shared" si="1"/>
        <v>0.05616387337057729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0</v>
      </c>
      <c r="D12" s="109"/>
      <c r="E12" s="110"/>
      <c r="F12" s="109"/>
      <c r="G12" s="109"/>
      <c r="H12" s="109"/>
      <c r="I12" s="109"/>
      <c r="J12" s="109"/>
      <c r="K12" s="109"/>
      <c r="L12" s="109"/>
      <c r="M12" s="109"/>
      <c r="N12" s="109"/>
      <c r="O12" s="11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253.7</v>
      </c>
      <c r="D13" s="64">
        <v>3.2</v>
      </c>
      <c r="E13" s="64">
        <v>34.3</v>
      </c>
      <c r="F13" s="64">
        <v>78.8</v>
      </c>
      <c r="G13" s="64">
        <v>25.6</v>
      </c>
      <c r="H13" s="64">
        <v>57</v>
      </c>
      <c r="I13" s="64">
        <v>5.8</v>
      </c>
      <c r="J13" s="64">
        <v>0</v>
      </c>
      <c r="K13" s="64">
        <v>5.2</v>
      </c>
      <c r="L13" s="64"/>
      <c r="M13" s="64">
        <v>20.6</v>
      </c>
      <c r="N13" s="64">
        <v>23.2</v>
      </c>
      <c r="O13" s="64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0.04411483419986437</v>
      </c>
      <c r="D14" s="67">
        <f t="shared" si="2"/>
        <v>0.03187250996015936</v>
      </c>
      <c r="E14" s="67">
        <f t="shared" si="2"/>
        <v>0.07153284671532846</v>
      </c>
      <c r="F14" s="67">
        <f t="shared" si="2"/>
        <v>0.20579785844868112</v>
      </c>
      <c r="G14" s="67">
        <f t="shared" si="2"/>
        <v>0.0589454294266636</v>
      </c>
      <c r="H14" s="67">
        <f t="shared" si="2"/>
        <v>0.34819792302993285</v>
      </c>
      <c r="I14" s="67">
        <f t="shared" si="2"/>
        <v>0.005905712249261785</v>
      </c>
      <c r="J14" s="67">
        <f t="shared" si="2"/>
        <v>0</v>
      </c>
      <c r="K14" s="67">
        <f t="shared" si="2"/>
        <v>0.0253411306042885</v>
      </c>
      <c r="L14" s="67">
        <f t="shared" si="2"/>
        <v>0</v>
      </c>
      <c r="M14" s="67">
        <f t="shared" si="2"/>
        <v>0.08391038696537678</v>
      </c>
      <c r="N14" s="67">
        <f t="shared" si="2"/>
        <v>0.09851380042462844</v>
      </c>
      <c r="O14" s="68">
        <f t="shared" si="2"/>
        <v>0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446.90000000000003</v>
      </c>
      <c r="D15" s="70"/>
      <c r="E15" s="70">
        <v>123</v>
      </c>
      <c r="F15" s="70">
        <v>92.6</v>
      </c>
      <c r="G15" s="70">
        <v>110.5</v>
      </c>
      <c r="H15" s="70">
        <v>50.5</v>
      </c>
      <c r="I15" s="70">
        <v>10.3</v>
      </c>
      <c r="J15" s="70">
        <v>0</v>
      </c>
      <c r="K15" s="70"/>
      <c r="L15" s="70">
        <v>0</v>
      </c>
      <c r="M15" s="70">
        <v>17</v>
      </c>
      <c r="N15" s="70">
        <v>43</v>
      </c>
      <c r="O15" s="71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0.07770957589246902</v>
      </c>
      <c r="D16" s="74">
        <f t="shared" si="3"/>
        <v>0</v>
      </c>
      <c r="E16" s="74">
        <f t="shared" si="3"/>
        <v>0.25651720542231493</v>
      </c>
      <c r="F16" s="74">
        <f t="shared" si="3"/>
        <v>0.24183860015669886</v>
      </c>
      <c r="G16" s="74">
        <f t="shared" si="3"/>
        <v>0.25443241998618465</v>
      </c>
      <c r="H16" s="74">
        <f t="shared" si="3"/>
        <v>0.30849114233353697</v>
      </c>
      <c r="I16" s="74">
        <f t="shared" si="3"/>
        <v>0.010487730373689034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0.06924643584521385</v>
      </c>
      <c r="N16" s="74">
        <f t="shared" si="3"/>
        <v>0.18259023354564755</v>
      </c>
      <c r="O16" s="75">
        <f t="shared" si="3"/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579.7</v>
      </c>
      <c r="D17" s="79"/>
      <c r="E17" s="79">
        <v>78.3</v>
      </c>
      <c r="F17" s="79">
        <v>61.6</v>
      </c>
      <c r="G17" s="79">
        <v>23.7</v>
      </c>
      <c r="H17" s="79">
        <v>53</v>
      </c>
      <c r="I17" s="79">
        <v>36.4</v>
      </c>
      <c r="J17" s="79">
        <v>107.8</v>
      </c>
      <c r="K17" s="79">
        <v>33.8</v>
      </c>
      <c r="L17" s="79">
        <v>28.5</v>
      </c>
      <c r="M17" s="79">
        <v>83.2</v>
      </c>
      <c r="N17" s="79">
        <v>73.4</v>
      </c>
      <c r="O17" s="80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138.8</v>
      </c>
      <c r="D18" s="83"/>
      <c r="E18" s="83"/>
      <c r="F18" s="83"/>
      <c r="G18" s="83"/>
      <c r="H18" s="83"/>
      <c r="I18" s="83"/>
      <c r="J18" s="83"/>
      <c r="K18" s="83"/>
      <c r="L18" s="83"/>
      <c r="M18" s="83">
        <v>65.4</v>
      </c>
      <c r="N18" s="83">
        <v>73.4</v>
      </c>
      <c r="O18" s="80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0</v>
      </c>
      <c r="D19" s="86">
        <f aca="true" t="shared" si="4" ref="D19:O19">+D22+D23+D24+D25</f>
        <v>0</v>
      </c>
      <c r="E19" s="86">
        <f t="shared" si="4"/>
        <v>0</v>
      </c>
      <c r="F19" s="86">
        <f t="shared" si="4"/>
        <v>0</v>
      </c>
      <c r="G19" s="86">
        <f t="shared" si="4"/>
        <v>0</v>
      </c>
      <c r="H19" s="86">
        <f t="shared" si="4"/>
        <v>0</v>
      </c>
      <c r="I19" s="86">
        <f t="shared" si="4"/>
        <v>0</v>
      </c>
      <c r="J19" s="86">
        <f t="shared" si="4"/>
        <v>0</v>
      </c>
      <c r="K19" s="86">
        <f t="shared" si="4"/>
        <v>0</v>
      </c>
      <c r="L19" s="86">
        <f t="shared" si="4"/>
        <v>0</v>
      </c>
      <c r="M19" s="86">
        <f t="shared" si="4"/>
        <v>0</v>
      </c>
      <c r="N19" s="86">
        <f t="shared" si="4"/>
        <v>0</v>
      </c>
      <c r="O19" s="86">
        <f t="shared" si="4"/>
        <v>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</v>
      </c>
      <c r="D20" s="87">
        <f t="shared" si="5"/>
        <v>0</v>
      </c>
      <c r="E20" s="87">
        <f t="shared" si="5"/>
        <v>0</v>
      </c>
      <c r="F20" s="87">
        <f t="shared" si="5"/>
        <v>0</v>
      </c>
      <c r="G20" s="87">
        <f t="shared" si="5"/>
        <v>0</v>
      </c>
      <c r="H20" s="87">
        <f t="shared" si="5"/>
        <v>0</v>
      </c>
      <c r="I20" s="87">
        <f t="shared" si="5"/>
        <v>0</v>
      </c>
      <c r="J20" s="87">
        <f t="shared" si="5"/>
        <v>0</v>
      </c>
      <c r="K20" s="87">
        <f t="shared" si="5"/>
        <v>0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8">
        <f t="shared" si="5"/>
        <v>0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2316.3</v>
      </c>
      <c r="D26" s="93">
        <v>4.7</v>
      </c>
      <c r="E26" s="93">
        <v>277.3</v>
      </c>
      <c r="F26" s="93">
        <v>219.9</v>
      </c>
      <c r="G26" s="93">
        <v>282.9</v>
      </c>
      <c r="H26" s="93">
        <v>139.7</v>
      </c>
      <c r="I26" s="93">
        <v>11.7</v>
      </c>
      <c r="J26" s="93">
        <v>231.5</v>
      </c>
      <c r="K26" s="93">
        <v>92.5</v>
      </c>
      <c r="L26" s="93">
        <v>411</v>
      </c>
      <c r="M26" s="93">
        <v>366.1</v>
      </c>
      <c r="N26" s="93">
        <v>55.1</v>
      </c>
      <c r="O26" s="93">
        <v>223.9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5279.9</v>
      </c>
      <c r="D27" s="94">
        <f aca="true" t="shared" si="7" ref="D27:O27">D7+D12+D13+D15+D17+D19+D26</f>
        <v>108.9</v>
      </c>
      <c r="E27" s="94">
        <f t="shared" si="7"/>
        <v>626.9000000000001</v>
      </c>
      <c r="F27" s="94">
        <f t="shared" si="7"/>
        <v>559.9</v>
      </c>
      <c r="G27" s="94">
        <f t="shared" si="7"/>
        <v>782.3</v>
      </c>
      <c r="H27" s="94">
        <f t="shared" si="7"/>
        <v>427.2</v>
      </c>
      <c r="I27" s="94">
        <f t="shared" si="7"/>
        <v>272.4</v>
      </c>
      <c r="J27" s="94">
        <f t="shared" si="7"/>
        <v>466.6</v>
      </c>
      <c r="K27" s="94">
        <f t="shared" si="7"/>
        <v>493.7</v>
      </c>
      <c r="L27" s="94">
        <f t="shared" si="7"/>
        <v>439.5</v>
      </c>
      <c r="M27" s="94">
        <f t="shared" si="7"/>
        <v>567.5</v>
      </c>
      <c r="N27" s="94">
        <f t="shared" si="7"/>
        <v>235.70000000000002</v>
      </c>
      <c r="O27" s="94">
        <f t="shared" si="7"/>
        <v>299.3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0.9180997756872837</v>
      </c>
      <c r="D28" s="87">
        <f t="shared" si="8"/>
        <v>1.0846613545816732</v>
      </c>
      <c r="E28" s="87">
        <f t="shared" si="8"/>
        <v>1.30740354535975</v>
      </c>
      <c r="F28" s="87">
        <f t="shared" si="8"/>
        <v>1.4622616871245757</v>
      </c>
      <c r="G28" s="87">
        <f t="shared" si="8"/>
        <v>1.8012894312687082</v>
      </c>
      <c r="H28" s="87">
        <f t="shared" si="8"/>
        <v>2.60965180207697</v>
      </c>
      <c r="I28" s="87">
        <f t="shared" si="8"/>
        <v>0.2773648304653294</v>
      </c>
      <c r="J28" s="87">
        <f t="shared" si="8"/>
        <v>1.6814414414414416</v>
      </c>
      <c r="K28" s="87">
        <f t="shared" si="8"/>
        <v>2.405945419103314</v>
      </c>
      <c r="L28" s="87">
        <f t="shared" si="8"/>
        <v>0.48735861610113107</v>
      </c>
      <c r="M28" s="87">
        <f t="shared" si="8"/>
        <v>2.3116089613034623</v>
      </c>
      <c r="N28" s="87">
        <f t="shared" si="8"/>
        <v>1.0008492569002123</v>
      </c>
      <c r="O28" s="87">
        <f t="shared" si="8"/>
        <v>0.2229422718808194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1165</v>
      </c>
      <c r="E29" s="93">
        <v>1017.6</v>
      </c>
      <c r="F29" s="93">
        <v>840.6</v>
      </c>
      <c r="G29" s="93">
        <v>492.6</v>
      </c>
      <c r="H29" s="93">
        <f>G29+H5-H27</f>
        <v>229.09999999999997</v>
      </c>
      <c r="I29" s="93">
        <v>938.8</v>
      </c>
      <c r="J29" s="93">
        <v>749.7</v>
      </c>
      <c r="K29" s="93">
        <v>461.2</v>
      </c>
      <c r="L29" s="93">
        <v>923.5</v>
      </c>
      <c r="M29" s="93">
        <v>601.5</v>
      </c>
      <c r="N29" s="93">
        <v>601.3</v>
      </c>
      <c r="O29" s="93">
        <v>1644.5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1173.5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77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9" ref="E31:O31">D29+E5-E27-E29</f>
        <v>0</v>
      </c>
      <c r="F31" s="117">
        <f t="shared" si="9"/>
        <v>0</v>
      </c>
      <c r="G31" s="117">
        <f t="shared" si="9"/>
        <v>0</v>
      </c>
      <c r="H31" s="117">
        <f t="shared" si="9"/>
        <v>0</v>
      </c>
      <c r="I31" s="117">
        <f t="shared" si="9"/>
        <v>0</v>
      </c>
      <c r="J31" s="117">
        <f t="shared" si="9"/>
        <v>0</v>
      </c>
      <c r="K31" s="117">
        <f t="shared" si="9"/>
        <v>0</v>
      </c>
      <c r="L31" s="117">
        <f t="shared" si="9"/>
        <v>0</v>
      </c>
      <c r="M31" s="117">
        <f t="shared" si="9"/>
        <v>0</v>
      </c>
      <c r="N31" s="117">
        <f t="shared" si="9"/>
        <v>0</v>
      </c>
      <c r="O31" s="117">
        <f t="shared" si="9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O29" sqref="O29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11100.599999999999</v>
      </c>
      <c r="D5" s="47">
        <v>429.2</v>
      </c>
      <c r="E5" s="47">
        <v>1274.9</v>
      </c>
      <c r="F5" s="47">
        <v>651.3</v>
      </c>
      <c r="G5" s="47">
        <v>776.1</v>
      </c>
      <c r="H5" s="47">
        <f>1007.4</f>
        <v>1007.4</v>
      </c>
      <c r="I5" s="47">
        <v>866.8</v>
      </c>
      <c r="J5" s="47">
        <v>876.7</v>
      </c>
      <c r="K5" s="47">
        <v>1126</v>
      </c>
      <c r="L5" s="47">
        <v>891.9</v>
      </c>
      <c r="M5" s="47">
        <v>1316.4</v>
      </c>
      <c r="N5" s="47">
        <v>1106</v>
      </c>
      <c r="O5" s="48">
        <v>777.9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4327.6</v>
      </c>
      <c r="D7" s="55">
        <v>59.4</v>
      </c>
      <c r="E7" s="55">
        <v>377.9</v>
      </c>
      <c r="F7" s="55">
        <v>364.3</v>
      </c>
      <c r="G7" s="55">
        <v>393.1</v>
      </c>
      <c r="H7" s="55">
        <v>240.2</v>
      </c>
      <c r="I7" s="55">
        <v>441.4</v>
      </c>
      <c r="J7" s="55">
        <v>356.9</v>
      </c>
      <c r="K7" s="55">
        <v>472.4</v>
      </c>
      <c r="L7" s="55">
        <v>343.5</v>
      </c>
      <c r="M7" s="55">
        <v>142.9</v>
      </c>
      <c r="N7" s="55">
        <v>424.5</v>
      </c>
      <c r="O7" s="56">
        <v>711.1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1722.1000000000004</v>
      </c>
      <c r="D9" s="59">
        <v>29.4</v>
      </c>
      <c r="E9" s="59">
        <v>172.3</v>
      </c>
      <c r="F9" s="59">
        <v>136.5</v>
      </c>
      <c r="G9" s="59">
        <v>159.1</v>
      </c>
      <c r="H9" s="59">
        <v>99.6</v>
      </c>
      <c r="I9" s="59"/>
      <c r="J9" s="59">
        <v>149.2</v>
      </c>
      <c r="K9" s="59">
        <v>247.5</v>
      </c>
      <c r="L9" s="59">
        <v>131.5</v>
      </c>
      <c r="M9" s="59">
        <v>96.2</v>
      </c>
      <c r="N9" s="59">
        <v>179.2</v>
      </c>
      <c r="O9" s="60">
        <v>321.6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>
        <v>2</v>
      </c>
      <c r="E10" s="59">
        <v>15.6</v>
      </c>
      <c r="F10" s="59">
        <v>16.7</v>
      </c>
      <c r="G10" s="59">
        <v>13.8</v>
      </c>
      <c r="H10" s="59">
        <v>18.6</v>
      </c>
      <c r="I10" s="59"/>
      <c r="J10" s="59">
        <v>5.9</v>
      </c>
      <c r="K10" s="59">
        <v>6.5</v>
      </c>
      <c r="L10" s="59">
        <v>6.8</v>
      </c>
      <c r="M10" s="59">
        <v>18</v>
      </c>
      <c r="N10" s="59">
        <v>16</v>
      </c>
      <c r="O10" s="60">
        <v>11.4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0.3898528007495091</v>
      </c>
      <c r="D11" s="61">
        <f t="shared" si="1"/>
        <v>0.13839701770736254</v>
      </c>
      <c r="E11" s="61">
        <f t="shared" si="1"/>
        <v>0.29641540512981407</v>
      </c>
      <c r="F11" s="61">
        <f t="shared" si="1"/>
        <v>0.5593428527560265</v>
      </c>
      <c r="G11" s="61">
        <f t="shared" si="1"/>
        <v>0.5065068934415669</v>
      </c>
      <c r="H11" s="61">
        <f t="shared" si="1"/>
        <v>0.23843557673218185</v>
      </c>
      <c r="I11" s="61">
        <f t="shared" si="1"/>
        <v>0.5092293493308722</v>
      </c>
      <c r="J11" s="61">
        <f t="shared" si="1"/>
        <v>0.40709478727044596</v>
      </c>
      <c r="K11" s="61">
        <f t="shared" si="1"/>
        <v>0.419538188277087</v>
      </c>
      <c r="L11" s="61">
        <f t="shared" si="1"/>
        <v>0.3851328624285234</v>
      </c>
      <c r="M11" s="61">
        <f t="shared" si="1"/>
        <v>0.10855363111516256</v>
      </c>
      <c r="N11" s="61">
        <f t="shared" si="1"/>
        <v>0.38381555153707053</v>
      </c>
      <c r="O11" s="61">
        <f t="shared" si="1"/>
        <v>0.9141277799202983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4.7059999999999995</v>
      </c>
      <c r="D12" s="109"/>
      <c r="E12" s="110"/>
      <c r="F12" s="109"/>
      <c r="G12" s="109"/>
      <c r="H12" s="109"/>
      <c r="I12" s="109"/>
      <c r="J12" s="109"/>
      <c r="K12" s="124">
        <v>2.4</v>
      </c>
      <c r="L12" s="109"/>
      <c r="M12" s="124">
        <v>2.3</v>
      </c>
      <c r="N12" s="109">
        <v>0.006</v>
      </c>
      <c r="O12" s="11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2056.3999999999996</v>
      </c>
      <c r="D13" s="64">
        <v>60.6</v>
      </c>
      <c r="E13" s="64"/>
      <c r="F13" s="64">
        <v>752.4</v>
      </c>
      <c r="G13" s="64">
        <v>240.8</v>
      </c>
      <c r="H13" s="64">
        <v>260</v>
      </c>
      <c r="I13" s="64">
        <v>16</v>
      </c>
      <c r="J13" s="64">
        <v>56</v>
      </c>
      <c r="K13" s="64">
        <v>109.6</v>
      </c>
      <c r="L13" s="64">
        <v>139</v>
      </c>
      <c r="M13" s="64">
        <v>70</v>
      </c>
      <c r="N13" s="64">
        <v>140</v>
      </c>
      <c r="O13" s="64">
        <v>212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0.18525124768030557</v>
      </c>
      <c r="D14" s="67">
        <f t="shared" si="2"/>
        <v>0.14119291705498602</v>
      </c>
      <c r="E14" s="67">
        <f t="shared" si="2"/>
        <v>0</v>
      </c>
      <c r="F14" s="67">
        <f t="shared" si="2"/>
        <v>1.1552280055274067</v>
      </c>
      <c r="G14" s="67">
        <f t="shared" si="2"/>
        <v>0.3102692951939183</v>
      </c>
      <c r="H14" s="67">
        <f t="shared" si="2"/>
        <v>0.25809013301568395</v>
      </c>
      <c r="I14" s="67">
        <f t="shared" si="2"/>
        <v>0.01845869866174435</v>
      </c>
      <c r="J14" s="67">
        <f t="shared" si="2"/>
        <v>0.06387589825481921</v>
      </c>
      <c r="K14" s="67">
        <f t="shared" si="2"/>
        <v>0.09733570159857903</v>
      </c>
      <c r="L14" s="67">
        <f t="shared" si="2"/>
        <v>0.15584706805695706</v>
      </c>
      <c r="M14" s="67">
        <f t="shared" si="2"/>
        <v>0.05317532664843512</v>
      </c>
      <c r="N14" s="67">
        <f t="shared" si="2"/>
        <v>0.12658227848101267</v>
      </c>
      <c r="O14" s="68">
        <f t="shared" si="2"/>
        <v>0.2725286026481553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0</v>
      </c>
      <c r="D15" s="70">
        <v>0</v>
      </c>
      <c r="E15" s="70"/>
      <c r="F15" s="70"/>
      <c r="G15" s="70"/>
      <c r="H15" s="70"/>
      <c r="I15" s="70"/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1">
        <v>0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</v>
      </c>
      <c r="D16" s="74">
        <f t="shared" si="3"/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</v>
      </c>
      <c r="N16" s="74">
        <f t="shared" si="3"/>
        <v>0</v>
      </c>
      <c r="O16" s="75">
        <f t="shared" si="3"/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882.3000000000001</v>
      </c>
      <c r="D17" s="79">
        <v>41.2</v>
      </c>
      <c r="E17" s="79">
        <v>100</v>
      </c>
      <c r="F17" s="79">
        <v>112.5</v>
      </c>
      <c r="G17" s="79">
        <v>19.3</v>
      </c>
      <c r="H17" s="79">
        <v>71.3</v>
      </c>
      <c r="I17" s="79">
        <v>84</v>
      </c>
      <c r="J17" s="79">
        <v>68.4</v>
      </c>
      <c r="K17" s="79">
        <v>77.4</v>
      </c>
      <c r="L17" s="79">
        <v>45</v>
      </c>
      <c r="M17" s="79">
        <v>75.5</v>
      </c>
      <c r="N17" s="79">
        <v>71.6</v>
      </c>
      <c r="O17" s="80">
        <v>116.1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374.59999999999997</v>
      </c>
      <c r="D18" s="83">
        <v>27</v>
      </c>
      <c r="E18" s="83">
        <v>100</v>
      </c>
      <c r="F18" s="83">
        <v>112.5</v>
      </c>
      <c r="G18" s="83">
        <v>3.2</v>
      </c>
      <c r="H18" s="83"/>
      <c r="I18" s="83"/>
      <c r="J18" s="83">
        <v>0</v>
      </c>
      <c r="K18" s="83">
        <v>0</v>
      </c>
      <c r="L18" s="83">
        <v>0</v>
      </c>
      <c r="M18" s="83">
        <v>30</v>
      </c>
      <c r="N18" s="83">
        <v>40</v>
      </c>
      <c r="O18" s="80">
        <v>61.9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256.09999999999997</v>
      </c>
      <c r="D19" s="86">
        <f>+D22+D23+D24+D25</f>
        <v>0</v>
      </c>
      <c r="E19" s="86">
        <f>+E22+E23+E24+E25</f>
        <v>0</v>
      </c>
      <c r="F19" s="86"/>
      <c r="G19" s="86">
        <f>+G22+G23+G24+G25</f>
        <v>0</v>
      </c>
      <c r="H19" s="86">
        <f>+H22+H23+H24+H25</f>
        <v>55.2</v>
      </c>
      <c r="I19" s="86">
        <f>+I22+I23+I24+I25</f>
        <v>27.6</v>
      </c>
      <c r="J19" s="86">
        <v>27.6</v>
      </c>
      <c r="K19" s="86">
        <v>27.6</v>
      </c>
      <c r="L19" s="86">
        <v>36.6</v>
      </c>
      <c r="M19" s="86">
        <v>26.2</v>
      </c>
      <c r="N19" s="86">
        <v>26.2</v>
      </c>
      <c r="O19" s="86">
        <v>29.1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4" ref="C20:O20">C19/C5</f>
        <v>0.023070825000450428</v>
      </c>
      <c r="D20" s="87">
        <f t="shared" si="4"/>
        <v>0</v>
      </c>
      <c r="E20" s="87">
        <f t="shared" si="4"/>
        <v>0</v>
      </c>
      <c r="F20" s="87">
        <f t="shared" si="4"/>
        <v>0</v>
      </c>
      <c r="G20" s="87">
        <f t="shared" si="4"/>
        <v>0</v>
      </c>
      <c r="H20" s="87">
        <f t="shared" si="4"/>
        <v>0.05479452054794521</v>
      </c>
      <c r="I20" s="87">
        <f t="shared" si="4"/>
        <v>0.031841255191509</v>
      </c>
      <c r="J20" s="87">
        <f t="shared" si="4"/>
        <v>0.03148169271130375</v>
      </c>
      <c r="K20" s="87">
        <f t="shared" si="4"/>
        <v>0.024511545293072826</v>
      </c>
      <c r="L20" s="87">
        <f t="shared" si="4"/>
        <v>0.041035990581903804</v>
      </c>
      <c r="M20" s="87">
        <f t="shared" si="4"/>
        <v>0.019902765116985716</v>
      </c>
      <c r="N20" s="87">
        <f t="shared" si="4"/>
        <v>0.02368896925858951</v>
      </c>
      <c r="O20" s="88">
        <f t="shared" si="4"/>
        <v>0.037408407250289245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5" ref="C22:C27">+D22+E22+F22+G22+H22+I22+J22+K22+L22+M22+N22+O22</f>
        <v>256.09999999999997</v>
      </c>
      <c r="D22" s="90"/>
      <c r="E22" s="90"/>
      <c r="F22" s="90"/>
      <c r="G22" s="90"/>
      <c r="H22" s="90">
        <v>55.2</v>
      </c>
      <c r="I22" s="90">
        <v>27.6</v>
      </c>
      <c r="J22" s="90">
        <v>27.6</v>
      </c>
      <c r="K22" s="90">
        <v>27.6</v>
      </c>
      <c r="L22" s="90">
        <v>36.6</v>
      </c>
      <c r="M22" s="90">
        <v>26.2</v>
      </c>
      <c r="N22" s="90">
        <v>26.2</v>
      </c>
      <c r="O22" s="91">
        <v>29.1</v>
      </c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5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5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5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5"/>
        <v>3705.6</v>
      </c>
      <c r="D26" s="93">
        <v>143</v>
      </c>
      <c r="E26" s="93">
        <v>354.3</v>
      </c>
      <c r="F26" s="93">
        <v>331.9</v>
      </c>
      <c r="G26" s="93">
        <v>249.5</v>
      </c>
      <c r="H26" s="93">
        <f>212.2-5.9+2.4</f>
        <v>208.7</v>
      </c>
      <c r="I26" s="93">
        <v>365.6</v>
      </c>
      <c r="J26" s="93">
        <v>249.7</v>
      </c>
      <c r="K26" s="93">
        <v>218</v>
      </c>
      <c r="L26" s="93">
        <v>203.6</v>
      </c>
      <c r="M26" s="93">
        <v>494.6</v>
      </c>
      <c r="N26" s="93">
        <v>293.3</v>
      </c>
      <c r="O26" s="93">
        <v>593.4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5"/>
        <v>11232.706000000002</v>
      </c>
      <c r="D27" s="94">
        <f aca="true" t="shared" si="6" ref="D27:O27">D7+D12+D13+D15+D17+D19+D26</f>
        <v>304.2</v>
      </c>
      <c r="E27" s="94">
        <f t="shared" si="6"/>
        <v>832.2</v>
      </c>
      <c r="F27" s="94">
        <f t="shared" si="6"/>
        <v>1561.1</v>
      </c>
      <c r="G27" s="94">
        <f t="shared" si="6"/>
        <v>902.7</v>
      </c>
      <c r="H27" s="94">
        <f t="shared" si="6"/>
        <v>835.4000000000001</v>
      </c>
      <c r="I27" s="94">
        <f t="shared" si="6"/>
        <v>934.6</v>
      </c>
      <c r="J27" s="94">
        <f t="shared" si="6"/>
        <v>758.5999999999999</v>
      </c>
      <c r="K27" s="94">
        <f t="shared" si="6"/>
        <v>907.4</v>
      </c>
      <c r="L27" s="94">
        <f t="shared" si="6"/>
        <v>767.7</v>
      </c>
      <c r="M27" s="94">
        <f t="shared" si="6"/>
        <v>811.5</v>
      </c>
      <c r="N27" s="94">
        <f t="shared" si="6"/>
        <v>955.606</v>
      </c>
      <c r="O27" s="94">
        <f t="shared" si="6"/>
        <v>1661.6999999999998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7" ref="C28:O28">C27/C5</f>
        <v>1.011900798155055</v>
      </c>
      <c r="D28" s="87">
        <f t="shared" si="7"/>
        <v>0.7087604846225536</v>
      </c>
      <c r="E28" s="87">
        <f t="shared" si="7"/>
        <v>0.6527570789865872</v>
      </c>
      <c r="F28" s="87">
        <f t="shared" si="7"/>
        <v>2.3968985106709657</v>
      </c>
      <c r="G28" s="87">
        <f t="shared" si="7"/>
        <v>1.1631233088519521</v>
      </c>
      <c r="H28" s="87">
        <f t="shared" si="7"/>
        <v>0.8292634504665477</v>
      </c>
      <c r="I28" s="87">
        <f t="shared" si="7"/>
        <v>1.0782187355791417</v>
      </c>
      <c r="J28" s="87">
        <f t="shared" si="7"/>
        <v>0.8652902931447471</v>
      </c>
      <c r="K28" s="87">
        <f t="shared" si="7"/>
        <v>0.8058614564831261</v>
      </c>
      <c r="L28" s="87">
        <f t="shared" si="7"/>
        <v>0.8607467204843593</v>
      </c>
      <c r="M28" s="87">
        <f t="shared" si="7"/>
        <v>0.6164539653600729</v>
      </c>
      <c r="N28" s="87">
        <f t="shared" si="7"/>
        <v>0.8640198915009042</v>
      </c>
      <c r="O28" s="87">
        <f t="shared" si="7"/>
        <v>2.1361357500964133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942.5</v>
      </c>
      <c r="E29" s="93">
        <v>1385.2</v>
      </c>
      <c r="F29" s="93">
        <v>475.4</v>
      </c>
      <c r="G29" s="93">
        <v>348.8</v>
      </c>
      <c r="H29" s="93">
        <v>520.8</v>
      </c>
      <c r="I29" s="93">
        <v>453</v>
      </c>
      <c r="J29" s="93">
        <v>571.1</v>
      </c>
      <c r="K29" s="93">
        <v>789.7</v>
      </c>
      <c r="L29" s="93">
        <v>913.9</v>
      </c>
      <c r="M29" s="93">
        <v>1418.8</v>
      </c>
      <c r="N29" s="93">
        <v>1569.2</v>
      </c>
      <c r="O29" s="93">
        <v>685.4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817.5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8" ref="E31:O31">D29+E5-E27-E29</f>
        <v>0</v>
      </c>
      <c r="F31" s="117">
        <f t="shared" si="8"/>
        <v>0</v>
      </c>
      <c r="G31" s="117">
        <f t="shared" si="8"/>
        <v>0</v>
      </c>
      <c r="H31" s="117">
        <f t="shared" si="8"/>
        <v>0</v>
      </c>
      <c r="I31" s="117">
        <f t="shared" si="8"/>
        <v>0</v>
      </c>
      <c r="J31" s="117">
        <f t="shared" si="8"/>
        <v>0</v>
      </c>
      <c r="K31" s="117">
        <f t="shared" si="8"/>
        <v>0</v>
      </c>
      <c r="L31" s="117">
        <f t="shared" si="8"/>
        <v>0</v>
      </c>
      <c r="M31" s="117">
        <f t="shared" si="8"/>
        <v>0</v>
      </c>
      <c r="N31" s="117">
        <f t="shared" si="8"/>
        <v>-0.005999999999858119</v>
      </c>
      <c r="O31" s="117">
        <f t="shared" si="8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O30" sqref="O30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5.87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4053.6999999999994</v>
      </c>
      <c r="D5" s="47">
        <v>157.1</v>
      </c>
      <c r="E5" s="47">
        <v>486.7</v>
      </c>
      <c r="F5" s="47">
        <v>197.6</v>
      </c>
      <c r="G5" s="47">
        <v>402.1</v>
      </c>
      <c r="H5" s="47">
        <v>257.7</v>
      </c>
      <c r="I5" s="47">
        <v>366.9</v>
      </c>
      <c r="J5" s="47">
        <v>469.5</v>
      </c>
      <c r="K5" s="47">
        <v>361.9</v>
      </c>
      <c r="L5" s="47">
        <v>219.1</v>
      </c>
      <c r="M5" s="47">
        <v>447.2</v>
      </c>
      <c r="N5" s="47">
        <v>294.2</v>
      </c>
      <c r="O5" s="48">
        <v>393.7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397.70000000000005</v>
      </c>
      <c r="D7" s="55">
        <v>-17.8</v>
      </c>
      <c r="E7" s="55">
        <v>55.2</v>
      </c>
      <c r="F7" s="55">
        <v>28.7</v>
      </c>
      <c r="G7" s="55">
        <v>15.2</v>
      </c>
      <c r="H7" s="55">
        <v>249.2</v>
      </c>
      <c r="I7" s="55">
        <v>29.1</v>
      </c>
      <c r="J7" s="55"/>
      <c r="K7" s="55">
        <v>38.1</v>
      </c>
      <c r="L7" s="55"/>
      <c r="M7" s="55"/>
      <c r="N7" s="55"/>
      <c r="O7" s="56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245.6</v>
      </c>
      <c r="D9" s="59">
        <v>-17.8</v>
      </c>
      <c r="E9" s="59">
        <v>52.8</v>
      </c>
      <c r="F9" s="59">
        <v>28.7</v>
      </c>
      <c r="G9" s="59">
        <v>15.2</v>
      </c>
      <c r="H9" s="59">
        <v>137.6</v>
      </c>
      <c r="I9" s="59">
        <v>29.1</v>
      </c>
      <c r="J9" s="59"/>
      <c r="K9" s="59"/>
      <c r="L9" s="59"/>
      <c r="M9" s="59"/>
      <c r="N9" s="59"/>
      <c r="O9" s="60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58">
        <f>+D10+E10+F10+G10+H10+I10+J10+K10+L10+M10+N10+O10</f>
        <v>12.4</v>
      </c>
      <c r="D10" s="59"/>
      <c r="E10" s="59">
        <v>2.4</v>
      </c>
      <c r="F10" s="59"/>
      <c r="G10" s="59"/>
      <c r="H10" s="59">
        <v>10</v>
      </c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0.098107901423391</v>
      </c>
      <c r="D11" s="61">
        <f t="shared" si="1"/>
        <v>-0.11330362826225335</v>
      </c>
      <c r="E11" s="61">
        <f t="shared" si="1"/>
        <v>0.11341688925416069</v>
      </c>
      <c r="F11" s="61">
        <f t="shared" si="1"/>
        <v>0.14524291497975708</v>
      </c>
      <c r="G11" s="61">
        <f t="shared" si="1"/>
        <v>0.03780154190499875</v>
      </c>
      <c r="H11" s="61">
        <f t="shared" si="1"/>
        <v>0.9670159099728366</v>
      </c>
      <c r="I11" s="61">
        <f t="shared" si="1"/>
        <v>0.07931316434995912</v>
      </c>
      <c r="J11" s="61">
        <f t="shared" si="1"/>
        <v>0</v>
      </c>
      <c r="K11" s="61">
        <f t="shared" si="1"/>
        <v>0.10527770102238189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30</v>
      </c>
      <c r="D12" s="109"/>
      <c r="E12" s="110"/>
      <c r="F12" s="109"/>
      <c r="G12" s="109"/>
      <c r="H12" s="109"/>
      <c r="I12" s="109"/>
      <c r="J12" s="109"/>
      <c r="K12" s="109"/>
      <c r="L12" s="109"/>
      <c r="M12" s="109"/>
      <c r="N12" s="124">
        <v>29.3</v>
      </c>
      <c r="O12" s="127">
        <v>0.7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96.20000000000002</v>
      </c>
      <c r="D13" s="64"/>
      <c r="E13" s="64">
        <v>11.2</v>
      </c>
      <c r="F13" s="64">
        <v>23.3</v>
      </c>
      <c r="G13" s="64">
        <v>11.2</v>
      </c>
      <c r="H13" s="64">
        <v>16.9</v>
      </c>
      <c r="I13" s="64"/>
      <c r="J13" s="64">
        <v>12.8</v>
      </c>
      <c r="K13" s="64">
        <v>3.2</v>
      </c>
      <c r="L13" s="64">
        <v>2.9</v>
      </c>
      <c r="M13" s="64">
        <v>5.1</v>
      </c>
      <c r="N13" s="64">
        <v>1.7</v>
      </c>
      <c r="O13" s="64">
        <v>7.9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0.02373140587611319</v>
      </c>
      <c r="D14" s="67">
        <f t="shared" si="2"/>
        <v>0</v>
      </c>
      <c r="E14" s="67">
        <f t="shared" si="2"/>
        <v>0.023012122457365933</v>
      </c>
      <c r="F14" s="67">
        <f t="shared" si="2"/>
        <v>0.11791497975708502</v>
      </c>
      <c r="G14" s="67">
        <f t="shared" si="2"/>
        <v>0.027853767719472764</v>
      </c>
      <c r="H14" s="67">
        <f t="shared" si="2"/>
        <v>0.0655801319363601</v>
      </c>
      <c r="I14" s="67">
        <f t="shared" si="2"/>
        <v>0</v>
      </c>
      <c r="J14" s="67">
        <f t="shared" si="2"/>
        <v>0.027263045793397233</v>
      </c>
      <c r="K14" s="67">
        <f t="shared" si="2"/>
        <v>0.008842221608179057</v>
      </c>
      <c r="L14" s="67">
        <f t="shared" si="2"/>
        <v>0.01323596531264263</v>
      </c>
      <c r="M14" s="67">
        <f t="shared" si="2"/>
        <v>0.011404293381037567</v>
      </c>
      <c r="N14" s="67">
        <f t="shared" si="2"/>
        <v>0.005778382053025153</v>
      </c>
      <c r="O14" s="68">
        <f t="shared" si="2"/>
        <v>0.020066040132080267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323.6000000000001</v>
      </c>
      <c r="D15" s="70"/>
      <c r="E15" s="70">
        <v>82.9</v>
      </c>
      <c r="F15" s="70">
        <v>65</v>
      </c>
      <c r="G15" s="70">
        <v>88.5</v>
      </c>
      <c r="H15" s="70">
        <v>20.2</v>
      </c>
      <c r="I15" s="70">
        <v>10.1</v>
      </c>
      <c r="J15" s="70"/>
      <c r="K15" s="70"/>
      <c r="L15" s="70"/>
      <c r="M15" s="70">
        <v>15.3</v>
      </c>
      <c r="N15" s="70">
        <v>41.6</v>
      </c>
      <c r="O15" s="71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0.07982830500530383</v>
      </c>
      <c r="D16" s="74">
        <f t="shared" si="3"/>
        <v>0</v>
      </c>
      <c r="E16" s="74">
        <f t="shared" si="3"/>
        <v>0.17033079926032466</v>
      </c>
      <c r="F16" s="74">
        <f t="shared" si="3"/>
        <v>0.32894736842105265</v>
      </c>
      <c r="G16" s="74">
        <f t="shared" si="3"/>
        <v>0.22009450385476248</v>
      </c>
      <c r="H16" s="74">
        <f t="shared" si="3"/>
        <v>0.07838571982925883</v>
      </c>
      <c r="I16" s="74">
        <f t="shared" si="3"/>
        <v>0.027527936767511585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0.0342128801431127</v>
      </c>
      <c r="N16" s="74">
        <f t="shared" si="3"/>
        <v>0.141400407885792</v>
      </c>
      <c r="O16" s="75">
        <f t="shared" si="3"/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813.9999999999999</v>
      </c>
      <c r="D17" s="79"/>
      <c r="E17" s="79">
        <v>133.3</v>
      </c>
      <c r="F17" s="79">
        <v>66.9</v>
      </c>
      <c r="G17" s="79">
        <v>30.7</v>
      </c>
      <c r="H17" s="79"/>
      <c r="I17" s="79">
        <v>105.4</v>
      </c>
      <c r="J17" s="79">
        <v>113</v>
      </c>
      <c r="K17" s="79">
        <v>69.6</v>
      </c>
      <c r="L17" s="79">
        <v>96.3</v>
      </c>
      <c r="M17" s="79">
        <v>115.4</v>
      </c>
      <c r="N17" s="79">
        <v>83.4</v>
      </c>
      <c r="O17" s="80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248.29999999999995</v>
      </c>
      <c r="D18" s="83"/>
      <c r="E18" s="83">
        <v>130.6</v>
      </c>
      <c r="F18" s="83"/>
      <c r="G18" s="83"/>
      <c r="H18" s="83"/>
      <c r="I18" s="83"/>
      <c r="J18" s="83"/>
      <c r="K18" s="83"/>
      <c r="L18" s="83">
        <v>3.2</v>
      </c>
      <c r="M18" s="83">
        <v>52.3</v>
      </c>
      <c r="N18" s="83">
        <v>62.2</v>
      </c>
      <c r="O18" s="80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36.8</v>
      </c>
      <c r="D19" s="86">
        <f aca="true" t="shared" si="4" ref="D19:O19">+D22+D23+D24+D25</f>
        <v>0</v>
      </c>
      <c r="E19" s="86">
        <f t="shared" si="4"/>
        <v>23.2</v>
      </c>
      <c r="F19" s="86">
        <v>13.6</v>
      </c>
      <c r="G19" s="86">
        <f t="shared" si="4"/>
        <v>0</v>
      </c>
      <c r="H19" s="86">
        <f t="shared" si="4"/>
        <v>0</v>
      </c>
      <c r="I19" s="86">
        <f t="shared" si="4"/>
        <v>0</v>
      </c>
      <c r="J19" s="86">
        <f t="shared" si="4"/>
        <v>0</v>
      </c>
      <c r="K19" s="86">
        <f t="shared" si="4"/>
        <v>0</v>
      </c>
      <c r="L19" s="86">
        <f t="shared" si="4"/>
        <v>0</v>
      </c>
      <c r="M19" s="86">
        <f t="shared" si="4"/>
        <v>0</v>
      </c>
      <c r="N19" s="86">
        <f t="shared" si="4"/>
        <v>0</v>
      </c>
      <c r="O19" s="86">
        <f t="shared" si="4"/>
        <v>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0.009078126156350988</v>
      </c>
      <c r="D20" s="87">
        <f t="shared" si="5"/>
        <v>0</v>
      </c>
      <c r="E20" s="87">
        <f t="shared" si="5"/>
        <v>0.047667967947400865</v>
      </c>
      <c r="F20" s="87">
        <f t="shared" si="5"/>
        <v>0.06882591093117409</v>
      </c>
      <c r="G20" s="87">
        <f t="shared" si="5"/>
        <v>0</v>
      </c>
      <c r="H20" s="87">
        <f t="shared" si="5"/>
        <v>0</v>
      </c>
      <c r="I20" s="87">
        <f t="shared" si="5"/>
        <v>0</v>
      </c>
      <c r="J20" s="87">
        <f t="shared" si="5"/>
        <v>0</v>
      </c>
      <c r="K20" s="87">
        <f t="shared" si="5"/>
        <v>0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8">
        <f t="shared" si="5"/>
        <v>0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32.8</v>
      </c>
      <c r="D22" s="90"/>
      <c r="E22" s="90">
        <v>23.2</v>
      </c>
      <c r="F22" s="90">
        <v>9.6</v>
      </c>
      <c r="G22" s="90"/>
      <c r="H22" s="90"/>
      <c r="I22" s="90"/>
      <c r="J22" s="90"/>
      <c r="K22" s="90"/>
      <c r="L22" s="90"/>
      <c r="M22" s="90"/>
      <c r="N22" s="90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4</v>
      </c>
      <c r="D25" s="93"/>
      <c r="E25" s="93"/>
      <c r="F25" s="93">
        <v>4</v>
      </c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2523.2999999999997</v>
      </c>
      <c r="D26" s="93">
        <v>18.7</v>
      </c>
      <c r="E26" s="93">
        <v>142.7</v>
      </c>
      <c r="F26" s="93">
        <v>160</v>
      </c>
      <c r="G26" s="93">
        <v>214.4</v>
      </c>
      <c r="H26" s="93">
        <v>157.9</v>
      </c>
      <c r="I26" s="93">
        <v>178.5</v>
      </c>
      <c r="J26" s="93">
        <v>259.5</v>
      </c>
      <c r="K26" s="93">
        <v>97.2</v>
      </c>
      <c r="L26" s="93">
        <v>184.1</v>
      </c>
      <c r="M26" s="93">
        <v>439</v>
      </c>
      <c r="N26" s="93">
        <v>273.1</v>
      </c>
      <c r="O26" s="93">
        <v>398.2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4221.599999999999</v>
      </c>
      <c r="D27" s="94">
        <f aca="true" t="shared" si="7" ref="D27:O27">D7+D12+D13+D15+D17+D19+D26</f>
        <v>0.8999999999999986</v>
      </c>
      <c r="E27" s="94">
        <f t="shared" si="7"/>
        <v>448.5</v>
      </c>
      <c r="F27" s="94">
        <f t="shared" si="7"/>
        <v>357.5</v>
      </c>
      <c r="G27" s="94">
        <f t="shared" si="7"/>
        <v>360</v>
      </c>
      <c r="H27" s="94">
        <f t="shared" si="7"/>
        <v>444.19999999999993</v>
      </c>
      <c r="I27" s="94">
        <f t="shared" si="7"/>
        <v>323.1</v>
      </c>
      <c r="J27" s="94">
        <f t="shared" si="7"/>
        <v>385.3</v>
      </c>
      <c r="K27" s="94">
        <v>208.1</v>
      </c>
      <c r="L27" s="94">
        <f t="shared" si="7"/>
        <v>283.3</v>
      </c>
      <c r="M27" s="94">
        <f t="shared" si="7"/>
        <v>574.8</v>
      </c>
      <c r="N27" s="94">
        <f t="shared" si="7"/>
        <v>429.1</v>
      </c>
      <c r="O27" s="94">
        <f t="shared" si="7"/>
        <v>406.8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1.0414189505883513</v>
      </c>
      <c r="D28" s="87">
        <f t="shared" si="8"/>
        <v>0.005728835136855497</v>
      </c>
      <c r="E28" s="87">
        <f t="shared" si="8"/>
        <v>0.9215122251900555</v>
      </c>
      <c r="F28" s="87">
        <f t="shared" si="8"/>
        <v>1.8092105263157896</v>
      </c>
      <c r="G28" s="87">
        <f t="shared" si="8"/>
        <v>0.8952996766973389</v>
      </c>
      <c r="H28" s="87">
        <f t="shared" si="8"/>
        <v>1.7237097400077608</v>
      </c>
      <c r="I28" s="87">
        <f t="shared" si="8"/>
        <v>0.8806214227309895</v>
      </c>
      <c r="J28" s="87">
        <f t="shared" si="8"/>
        <v>0.8206602768903088</v>
      </c>
      <c r="K28" s="87">
        <f t="shared" si="8"/>
        <v>0.5750207239568942</v>
      </c>
      <c r="L28" s="87">
        <f t="shared" si="8"/>
        <v>1.2930168872660885</v>
      </c>
      <c r="M28" s="87">
        <f t="shared" si="8"/>
        <v>1.2853309481216457</v>
      </c>
      <c r="N28" s="87">
        <f t="shared" si="8"/>
        <v>1.4585316111488784</v>
      </c>
      <c r="O28" s="87">
        <f t="shared" si="8"/>
        <v>1.0332740665481333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778.5</v>
      </c>
      <c r="E29" s="93">
        <v>816.7</v>
      </c>
      <c r="F29" s="93">
        <v>656.8</v>
      </c>
      <c r="G29" s="93">
        <f>F29+G5-G27</f>
        <v>698.9000000000001</v>
      </c>
      <c r="H29" s="93">
        <v>512.4</v>
      </c>
      <c r="I29" s="93">
        <v>556.2</v>
      </c>
      <c r="J29" s="93">
        <v>640.4</v>
      </c>
      <c r="K29" s="93">
        <v>794.2</v>
      </c>
      <c r="L29" s="93">
        <v>730</v>
      </c>
      <c r="M29" s="93">
        <v>602.4</v>
      </c>
      <c r="N29" s="93">
        <v>467.5</v>
      </c>
      <c r="O29" s="93">
        <v>454.4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622.3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9" ref="E31:O31">D29+E5-E27-E29</f>
        <v>0</v>
      </c>
      <c r="F31" s="117">
        <f t="shared" si="9"/>
        <v>0</v>
      </c>
      <c r="G31" s="117">
        <f t="shared" si="9"/>
        <v>0</v>
      </c>
      <c r="H31" s="117">
        <f t="shared" si="9"/>
        <v>0</v>
      </c>
      <c r="I31" s="117">
        <f t="shared" si="9"/>
        <v>0</v>
      </c>
      <c r="J31" s="117">
        <f t="shared" si="9"/>
        <v>0</v>
      </c>
      <c r="K31" s="117">
        <f t="shared" si="9"/>
        <v>0</v>
      </c>
      <c r="L31" s="117">
        <f t="shared" si="9"/>
        <v>0</v>
      </c>
      <c r="M31" s="117">
        <f t="shared" si="9"/>
        <v>0</v>
      </c>
      <c r="N31" s="117">
        <f t="shared" si="9"/>
        <v>0</v>
      </c>
      <c r="O31" s="117">
        <f t="shared" si="9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N27" sqref="N27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5.87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13169.000000000002</v>
      </c>
      <c r="D5" s="47">
        <v>569.7</v>
      </c>
      <c r="E5" s="47">
        <v>863.2</v>
      </c>
      <c r="F5" s="47">
        <v>1029</v>
      </c>
      <c r="G5" s="47">
        <v>1419.7</v>
      </c>
      <c r="H5" s="47">
        <v>909.1</v>
      </c>
      <c r="I5" s="47">
        <v>784.8</v>
      </c>
      <c r="J5" s="47">
        <v>1377.3</v>
      </c>
      <c r="K5" s="47">
        <v>1043.8</v>
      </c>
      <c r="L5" s="47">
        <v>1068.5</v>
      </c>
      <c r="M5" s="47">
        <v>1621.1</v>
      </c>
      <c r="N5" s="47">
        <v>1209.5</v>
      </c>
      <c r="O5" s="48">
        <v>1273.3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7223.7</v>
      </c>
      <c r="D7" s="55">
        <v>396.6</v>
      </c>
      <c r="E7" s="55">
        <v>716.3</v>
      </c>
      <c r="F7" s="55">
        <v>315</v>
      </c>
      <c r="G7" s="55">
        <v>1080</v>
      </c>
      <c r="H7" s="55">
        <v>698.3</v>
      </c>
      <c r="I7" s="55">
        <v>128.9</v>
      </c>
      <c r="J7" s="55">
        <v>689.1</v>
      </c>
      <c r="K7" s="55">
        <v>675.9</v>
      </c>
      <c r="L7" s="55">
        <v>417.7</v>
      </c>
      <c r="M7" s="55">
        <v>723</v>
      </c>
      <c r="N7" s="55">
        <v>388.1</v>
      </c>
      <c r="O7" s="56">
        <v>994.8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3155.7999999999997</v>
      </c>
      <c r="D9" s="59">
        <v>238.1</v>
      </c>
      <c r="E9" s="59">
        <v>293.2</v>
      </c>
      <c r="F9" s="59">
        <v>82.3</v>
      </c>
      <c r="G9" s="59">
        <v>423.3</v>
      </c>
      <c r="H9" s="59">
        <v>341.8</v>
      </c>
      <c r="I9" s="59">
        <v>65.2</v>
      </c>
      <c r="J9" s="59">
        <v>308.7</v>
      </c>
      <c r="K9" s="59">
        <v>313.9</v>
      </c>
      <c r="L9" s="59">
        <v>214.1</v>
      </c>
      <c r="M9" s="59">
        <v>388.5</v>
      </c>
      <c r="N9" s="59">
        <v>168.7</v>
      </c>
      <c r="O9" s="60">
        <v>318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58">
        <f>+D10+E10+F10+G10+H10+I10+J10+K10+L10+M10+N10+O10</f>
        <v>89.30000000000001</v>
      </c>
      <c r="D10" s="59">
        <v>1</v>
      </c>
      <c r="E10" s="59">
        <v>5.2</v>
      </c>
      <c r="F10" s="59">
        <v>2.6</v>
      </c>
      <c r="G10" s="59">
        <v>11.9</v>
      </c>
      <c r="H10" s="59">
        <v>2.6</v>
      </c>
      <c r="I10" s="59">
        <v>1</v>
      </c>
      <c r="J10" s="59">
        <v>2.6</v>
      </c>
      <c r="K10" s="59">
        <v>7.5</v>
      </c>
      <c r="L10" s="59">
        <v>9.8</v>
      </c>
      <c r="M10" s="59">
        <v>15.6</v>
      </c>
      <c r="N10" s="59">
        <v>8.5</v>
      </c>
      <c r="O10" s="60">
        <v>21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0.5485382337307312</v>
      </c>
      <c r="D11" s="61">
        <f t="shared" si="1"/>
        <v>0.6961558715113217</v>
      </c>
      <c r="E11" s="61">
        <f t="shared" si="1"/>
        <v>0.8298192771084336</v>
      </c>
      <c r="F11" s="61">
        <f t="shared" si="1"/>
        <v>0.30612244897959184</v>
      </c>
      <c r="G11" s="61">
        <f t="shared" si="1"/>
        <v>0.7607240966401352</v>
      </c>
      <c r="H11" s="61">
        <f t="shared" si="1"/>
        <v>0.7681223187768121</v>
      </c>
      <c r="I11" s="61">
        <f t="shared" si="1"/>
        <v>0.16424566768603469</v>
      </c>
      <c r="J11" s="61">
        <f t="shared" si="1"/>
        <v>0.5003267262034415</v>
      </c>
      <c r="K11" s="61">
        <f t="shared" si="1"/>
        <v>0.6475378424985629</v>
      </c>
      <c r="L11" s="61">
        <f t="shared" si="1"/>
        <v>0.39092185306504446</v>
      </c>
      <c r="M11" s="61">
        <f t="shared" si="1"/>
        <v>0.44599346123002903</v>
      </c>
      <c r="N11" s="61">
        <f t="shared" si="1"/>
        <v>0.32087639520463</v>
      </c>
      <c r="O11" s="61">
        <f t="shared" si="1"/>
        <v>0.7812769967800204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145.7</v>
      </c>
      <c r="D12" s="109"/>
      <c r="E12" s="110"/>
      <c r="F12" s="109"/>
      <c r="G12" s="123" t="s">
        <v>76</v>
      </c>
      <c r="H12" s="109"/>
      <c r="I12" s="109"/>
      <c r="J12" s="124">
        <v>48.2</v>
      </c>
      <c r="K12" s="109"/>
      <c r="L12" s="109"/>
      <c r="M12" s="124">
        <v>28.3</v>
      </c>
      <c r="N12" s="124"/>
      <c r="O12" s="127">
        <v>46.8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572.3</v>
      </c>
      <c r="D13" s="64">
        <v>14.5</v>
      </c>
      <c r="E13" s="64">
        <v>81.1</v>
      </c>
      <c r="F13" s="64"/>
      <c r="G13" s="64">
        <v>198.5</v>
      </c>
      <c r="H13" s="64">
        <v>90.2</v>
      </c>
      <c r="I13" s="64">
        <v>23.9</v>
      </c>
      <c r="J13" s="64">
        <v>12.2</v>
      </c>
      <c r="K13" s="64">
        <v>7.8</v>
      </c>
      <c r="L13" s="64">
        <v>16.7</v>
      </c>
      <c r="M13" s="64">
        <v>19.7</v>
      </c>
      <c r="N13" s="64">
        <v>59.9</v>
      </c>
      <c r="O13" s="64">
        <v>47.8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0.04345812134558432</v>
      </c>
      <c r="D14" s="67">
        <f t="shared" si="2"/>
        <v>0.025451992276636824</v>
      </c>
      <c r="E14" s="67">
        <f t="shared" si="2"/>
        <v>0.09395273401297496</v>
      </c>
      <c r="F14" s="67">
        <f t="shared" si="2"/>
        <v>0</v>
      </c>
      <c r="G14" s="67">
        <f t="shared" si="2"/>
        <v>0.13981827146580264</v>
      </c>
      <c r="H14" s="67">
        <f t="shared" si="2"/>
        <v>0.0992190078099219</v>
      </c>
      <c r="I14" s="67">
        <f t="shared" si="2"/>
        <v>0.03045361875637105</v>
      </c>
      <c r="J14" s="67">
        <f t="shared" si="2"/>
        <v>0.008857910404414434</v>
      </c>
      <c r="K14" s="67">
        <f t="shared" si="2"/>
        <v>0.007472695918758383</v>
      </c>
      <c r="L14" s="67">
        <f t="shared" si="2"/>
        <v>0.01562938699110903</v>
      </c>
      <c r="M14" s="67">
        <f t="shared" si="2"/>
        <v>0.012152242304607982</v>
      </c>
      <c r="N14" s="67">
        <f t="shared" si="2"/>
        <v>0.04952459694088466</v>
      </c>
      <c r="O14" s="68">
        <f t="shared" si="2"/>
        <v>0.03754024974475772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1465.4</v>
      </c>
      <c r="D15" s="70">
        <v>92.3</v>
      </c>
      <c r="E15" s="70">
        <v>248</v>
      </c>
      <c r="F15" s="70">
        <v>293.5</v>
      </c>
      <c r="G15" s="70"/>
      <c r="H15" s="70">
        <v>217</v>
      </c>
      <c r="I15" s="70">
        <v>16.6</v>
      </c>
      <c r="J15" s="70"/>
      <c r="K15" s="70">
        <v>12</v>
      </c>
      <c r="L15" s="70">
        <v>254</v>
      </c>
      <c r="M15" s="70">
        <v>54.7</v>
      </c>
      <c r="N15" s="70">
        <v>86.8</v>
      </c>
      <c r="O15" s="71">
        <v>190.5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0.11127648264864454</v>
      </c>
      <c r="D16" s="74">
        <f t="shared" si="3"/>
        <v>0.16201509566438474</v>
      </c>
      <c r="E16" s="74">
        <f t="shared" si="3"/>
        <v>0.2873030583873957</v>
      </c>
      <c r="F16" s="74">
        <f t="shared" si="3"/>
        <v>0.2852283770651118</v>
      </c>
      <c r="G16" s="74">
        <f t="shared" si="3"/>
        <v>0</v>
      </c>
      <c r="H16" s="74">
        <f t="shared" si="3"/>
        <v>0.23869761302386974</v>
      </c>
      <c r="I16" s="74">
        <f t="shared" si="3"/>
        <v>0.021151885830784915</v>
      </c>
      <c r="J16" s="74">
        <f t="shared" si="3"/>
        <v>0</v>
      </c>
      <c r="K16" s="74">
        <f t="shared" si="3"/>
        <v>0.011496455259628282</v>
      </c>
      <c r="L16" s="74">
        <f t="shared" si="3"/>
        <v>0.2377164248947122</v>
      </c>
      <c r="M16" s="74">
        <f t="shared" si="3"/>
        <v>0.0337425205107643</v>
      </c>
      <c r="N16" s="74">
        <f t="shared" si="3"/>
        <v>0.07176519222819347</v>
      </c>
      <c r="O16" s="75">
        <f t="shared" si="3"/>
        <v>0.14961124636770598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1177.1</v>
      </c>
      <c r="D17" s="79"/>
      <c r="E17" s="79">
        <v>140.9</v>
      </c>
      <c r="F17" s="79">
        <v>73.5</v>
      </c>
      <c r="G17" s="79">
        <v>149.9</v>
      </c>
      <c r="H17" s="79"/>
      <c r="I17" s="79"/>
      <c r="J17" s="79"/>
      <c r="K17" s="79">
        <v>27.2</v>
      </c>
      <c r="L17" s="79">
        <v>40</v>
      </c>
      <c r="M17" s="79">
        <v>164.5</v>
      </c>
      <c r="N17" s="79">
        <v>179.2</v>
      </c>
      <c r="O17" s="80">
        <v>401.9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690.8</v>
      </c>
      <c r="D18" s="83"/>
      <c r="E18" s="83">
        <v>134.7</v>
      </c>
      <c r="F18" s="83"/>
      <c r="G18" s="83">
        <v>131.4</v>
      </c>
      <c r="H18" s="83"/>
      <c r="I18" s="83"/>
      <c r="J18" s="83"/>
      <c r="K18" s="83">
        <v>0</v>
      </c>
      <c r="L18" s="83"/>
      <c r="M18" s="83">
        <v>49.2</v>
      </c>
      <c r="N18" s="83">
        <v>105.6</v>
      </c>
      <c r="O18" s="80">
        <v>269.9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224.89999999999998</v>
      </c>
      <c r="D19" s="86">
        <f aca="true" t="shared" si="4" ref="D19:M19">+D22+D23+D24+D25</f>
        <v>0</v>
      </c>
      <c r="E19" s="86">
        <f t="shared" si="4"/>
        <v>0</v>
      </c>
      <c r="F19" s="86">
        <f t="shared" si="4"/>
        <v>0</v>
      </c>
      <c r="G19" s="86">
        <f t="shared" si="4"/>
        <v>0</v>
      </c>
      <c r="H19" s="86">
        <v>37.3</v>
      </c>
      <c r="I19" s="86">
        <f t="shared" si="4"/>
        <v>0</v>
      </c>
      <c r="J19" s="86">
        <f t="shared" si="4"/>
        <v>0</v>
      </c>
      <c r="K19" s="86">
        <v>14.9</v>
      </c>
      <c r="L19" s="86">
        <v>115.7</v>
      </c>
      <c r="M19" s="86">
        <f t="shared" si="4"/>
        <v>0</v>
      </c>
      <c r="N19" s="86">
        <v>18.7</v>
      </c>
      <c r="O19" s="86">
        <v>38.3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0.01707798617966436</v>
      </c>
      <c r="D20" s="87">
        <f t="shared" si="5"/>
        <v>0</v>
      </c>
      <c r="E20" s="87">
        <f t="shared" si="5"/>
        <v>0</v>
      </c>
      <c r="F20" s="87">
        <f t="shared" si="5"/>
        <v>0</v>
      </c>
      <c r="G20" s="87">
        <f t="shared" si="5"/>
        <v>0</v>
      </c>
      <c r="H20" s="87">
        <f t="shared" si="5"/>
        <v>0.041029589704102955</v>
      </c>
      <c r="I20" s="87">
        <f t="shared" si="5"/>
        <v>0</v>
      </c>
      <c r="J20" s="87">
        <f t="shared" si="5"/>
        <v>0</v>
      </c>
      <c r="K20" s="87">
        <f t="shared" si="5"/>
        <v>0.014274765280705117</v>
      </c>
      <c r="L20" s="87">
        <f t="shared" si="5"/>
        <v>0.1082826392138512</v>
      </c>
      <c r="M20" s="87">
        <f t="shared" si="5"/>
        <v>0</v>
      </c>
      <c r="N20" s="87">
        <f t="shared" si="5"/>
        <v>0.015460934270359652</v>
      </c>
      <c r="O20" s="88">
        <f t="shared" si="5"/>
        <v>0.030079321448205448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3899.7999999999997</v>
      </c>
      <c r="D26" s="93">
        <v>25.4</v>
      </c>
      <c r="E26" s="93">
        <v>254.8</v>
      </c>
      <c r="F26" s="93">
        <v>304.5</v>
      </c>
      <c r="G26" s="93">
        <v>331.8</v>
      </c>
      <c r="H26" s="93">
        <v>489.4</v>
      </c>
      <c r="I26" s="93">
        <v>141.6</v>
      </c>
      <c r="J26" s="93">
        <v>309.7</v>
      </c>
      <c r="K26" s="93">
        <v>254.5</v>
      </c>
      <c r="L26" s="93">
        <v>454.7</v>
      </c>
      <c r="M26" s="93">
        <v>384</v>
      </c>
      <c r="N26" s="93">
        <v>366</v>
      </c>
      <c r="O26" s="93">
        <v>583.4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14708.9</v>
      </c>
      <c r="D27" s="94">
        <f aca="true" t="shared" si="7" ref="D27:O27">D7+D12+D13+D15+D17+D19+D26</f>
        <v>528.8000000000001</v>
      </c>
      <c r="E27" s="94">
        <f t="shared" si="7"/>
        <v>1441.1000000000001</v>
      </c>
      <c r="F27" s="94">
        <f t="shared" si="7"/>
        <v>986.5</v>
      </c>
      <c r="G27" s="94">
        <f t="shared" si="7"/>
        <v>1782.6000000000001</v>
      </c>
      <c r="H27" s="94">
        <f t="shared" si="7"/>
        <v>1532.1999999999998</v>
      </c>
      <c r="I27" s="94">
        <f t="shared" si="7"/>
        <v>311</v>
      </c>
      <c r="J27" s="94">
        <f t="shared" si="7"/>
        <v>1059.2</v>
      </c>
      <c r="K27" s="94">
        <f t="shared" si="7"/>
        <v>992.3</v>
      </c>
      <c r="L27" s="94">
        <f t="shared" si="7"/>
        <v>1298.8</v>
      </c>
      <c r="M27" s="94">
        <f t="shared" si="7"/>
        <v>1374.2</v>
      </c>
      <c r="N27" s="94">
        <f t="shared" si="7"/>
        <v>1098.7</v>
      </c>
      <c r="O27" s="94">
        <f t="shared" si="7"/>
        <v>2303.4999999999995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1.1169337079504895</v>
      </c>
      <c r="D28" s="87">
        <f t="shared" si="8"/>
        <v>0.9282078286817623</v>
      </c>
      <c r="E28" s="87">
        <f t="shared" si="8"/>
        <v>1.6694856348470808</v>
      </c>
      <c r="F28" s="87">
        <f t="shared" si="8"/>
        <v>0.9586977648202138</v>
      </c>
      <c r="G28" s="87">
        <f t="shared" si="8"/>
        <v>1.2556173839543565</v>
      </c>
      <c r="H28" s="87">
        <f t="shared" si="8"/>
        <v>1.6854031459685401</v>
      </c>
      <c r="I28" s="87">
        <f t="shared" si="8"/>
        <v>0.3962793068297656</v>
      </c>
      <c r="J28" s="87">
        <f t="shared" si="8"/>
        <v>0.7690408770783418</v>
      </c>
      <c r="K28" s="87">
        <f t="shared" si="8"/>
        <v>0.9506610461774286</v>
      </c>
      <c r="L28" s="87">
        <f t="shared" si="8"/>
        <v>1.2155357978474497</v>
      </c>
      <c r="M28" s="87">
        <f t="shared" si="8"/>
        <v>0.8476960088828573</v>
      </c>
      <c r="N28" s="87">
        <f t="shared" si="8"/>
        <v>0.9083918974782969</v>
      </c>
      <c r="O28" s="87">
        <f t="shared" si="8"/>
        <v>1.8090787716955938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1740</v>
      </c>
      <c r="E29" s="93">
        <v>1162.1</v>
      </c>
      <c r="F29" s="93">
        <v>1204.6</v>
      </c>
      <c r="G29" s="93">
        <v>841.7</v>
      </c>
      <c r="H29" s="93">
        <v>218.6</v>
      </c>
      <c r="I29" s="93">
        <v>692.4</v>
      </c>
      <c r="J29" s="93">
        <v>1010.5</v>
      </c>
      <c r="K29" s="93">
        <v>1062</v>
      </c>
      <c r="L29" s="93">
        <v>831.7</v>
      </c>
      <c r="M29" s="93">
        <v>1078.6</v>
      </c>
      <c r="N29" s="93">
        <v>1189.4</v>
      </c>
      <c r="O29" s="93">
        <v>159.2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1699.1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9" ref="E31:O31">D29+E5-E27-E29</f>
        <v>0</v>
      </c>
      <c r="F31" s="117">
        <f t="shared" si="9"/>
        <v>0</v>
      </c>
      <c r="G31" s="117">
        <f t="shared" si="9"/>
        <v>0</v>
      </c>
      <c r="H31" s="117">
        <f t="shared" si="9"/>
        <v>3.694822225952521E-13</v>
      </c>
      <c r="I31" s="117">
        <f t="shared" si="9"/>
        <v>0</v>
      </c>
      <c r="J31" s="117">
        <f t="shared" si="9"/>
        <v>0</v>
      </c>
      <c r="K31" s="117">
        <f t="shared" si="9"/>
        <v>0</v>
      </c>
      <c r="L31" s="117">
        <f t="shared" si="9"/>
        <v>0</v>
      </c>
      <c r="M31" s="117">
        <f t="shared" si="9"/>
        <v>0</v>
      </c>
      <c r="N31" s="117">
        <f t="shared" si="9"/>
        <v>0</v>
      </c>
      <c r="O31" s="117">
        <f t="shared" si="9"/>
        <v>2.8421709430404007E-13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O29" sqref="O29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8.12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67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1857.4000000000003</v>
      </c>
      <c r="D5" s="47">
        <v>35.1</v>
      </c>
      <c r="E5" s="47">
        <v>283.8</v>
      </c>
      <c r="F5" s="47">
        <v>71.8</v>
      </c>
      <c r="G5" s="47">
        <v>75.7</v>
      </c>
      <c r="H5" s="47">
        <v>282</v>
      </c>
      <c r="I5" s="47">
        <v>101.7</v>
      </c>
      <c r="J5" s="47">
        <v>321.7</v>
      </c>
      <c r="K5" s="47">
        <v>39</v>
      </c>
      <c r="L5" s="47">
        <v>123.4</v>
      </c>
      <c r="M5" s="47">
        <v>83.8</v>
      </c>
      <c r="N5" s="47">
        <v>285.7</v>
      </c>
      <c r="O5" s="48">
        <v>153.7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805.4999999999999</v>
      </c>
      <c r="D7" s="55">
        <v>141.8</v>
      </c>
      <c r="E7" s="55"/>
      <c r="F7" s="55">
        <v>39.1</v>
      </c>
      <c r="G7" s="55">
        <v>142.6</v>
      </c>
      <c r="H7" s="55">
        <v>46.8</v>
      </c>
      <c r="I7" s="55">
        <v>37</v>
      </c>
      <c r="J7" s="55">
        <v>102.1</v>
      </c>
      <c r="K7" s="55">
        <v>30.9</v>
      </c>
      <c r="L7" s="55">
        <v>64.3</v>
      </c>
      <c r="M7" s="55">
        <v>27.9</v>
      </c>
      <c r="N7" s="55">
        <v>98</v>
      </c>
      <c r="O7" s="56">
        <v>75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570.4</v>
      </c>
      <c r="D9" s="59">
        <v>79.9</v>
      </c>
      <c r="E9" s="59"/>
      <c r="F9" s="59">
        <v>33.9</v>
      </c>
      <c r="G9" s="59">
        <v>75.2</v>
      </c>
      <c r="H9" s="59">
        <v>38.9</v>
      </c>
      <c r="I9" s="59">
        <v>25.7</v>
      </c>
      <c r="J9" s="59">
        <v>83.8</v>
      </c>
      <c r="K9" s="59">
        <v>15.6</v>
      </c>
      <c r="L9" s="59">
        <v>22.2</v>
      </c>
      <c r="M9" s="59">
        <v>41.9</v>
      </c>
      <c r="N9" s="59">
        <v>78.3</v>
      </c>
      <c r="O9" s="60">
        <v>75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>
        <v>11.5</v>
      </c>
      <c r="E10" s="59"/>
      <c r="F10" s="59">
        <v>2.9</v>
      </c>
      <c r="G10" s="59">
        <v>2.9</v>
      </c>
      <c r="H10" s="59"/>
      <c r="I10" s="59"/>
      <c r="J10" s="59"/>
      <c r="K10" s="59">
        <v>0</v>
      </c>
      <c r="L10" s="59"/>
      <c r="M10" s="59"/>
      <c r="N10" s="59">
        <v>0</v>
      </c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0.4336707225153439</v>
      </c>
      <c r="D11" s="61">
        <f t="shared" si="1"/>
        <v>4.03988603988604</v>
      </c>
      <c r="E11" s="61">
        <f t="shared" si="1"/>
        <v>0</v>
      </c>
      <c r="F11" s="61">
        <f t="shared" si="1"/>
        <v>0.5445682451253482</v>
      </c>
      <c r="G11" s="61">
        <f t="shared" si="1"/>
        <v>1.8837516512549537</v>
      </c>
      <c r="H11" s="61">
        <f t="shared" si="1"/>
        <v>0.16595744680851063</v>
      </c>
      <c r="I11" s="61">
        <f t="shared" si="1"/>
        <v>0.3638151425762045</v>
      </c>
      <c r="J11" s="61">
        <f t="shared" si="1"/>
        <v>0.31737643767485235</v>
      </c>
      <c r="K11" s="61">
        <f t="shared" si="1"/>
        <v>0.7923076923076923</v>
      </c>
      <c r="L11" s="61">
        <f t="shared" si="1"/>
        <v>0.5210696920583467</v>
      </c>
      <c r="M11" s="61">
        <f t="shared" si="1"/>
        <v>0.3329355608591885</v>
      </c>
      <c r="N11" s="61">
        <f t="shared" si="1"/>
        <v>0.3430171508575429</v>
      </c>
      <c r="O11" s="61">
        <f t="shared" si="1"/>
        <v>0.48796356538711777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0</v>
      </c>
      <c r="D12" s="109"/>
      <c r="E12" s="110"/>
      <c r="F12" s="109"/>
      <c r="G12" s="109"/>
      <c r="H12" s="109"/>
      <c r="I12" s="109"/>
      <c r="J12" s="109"/>
      <c r="K12" s="109"/>
      <c r="L12" s="109"/>
      <c r="M12" s="109"/>
      <c r="N12" s="109"/>
      <c r="O12" s="11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46.00000000000001</v>
      </c>
      <c r="D13" s="64"/>
      <c r="E13" s="64">
        <v>2.4</v>
      </c>
      <c r="F13" s="64">
        <f>1.9+8.8</f>
        <v>10.700000000000001</v>
      </c>
      <c r="G13" s="64">
        <v>4.8</v>
      </c>
      <c r="H13" s="64">
        <v>3.3</v>
      </c>
      <c r="I13" s="64">
        <v>1.9</v>
      </c>
      <c r="J13" s="64">
        <v>6.7</v>
      </c>
      <c r="K13" s="64">
        <v>3.9</v>
      </c>
      <c r="L13" s="64">
        <v>6.2</v>
      </c>
      <c r="M13" s="64">
        <v>0.9</v>
      </c>
      <c r="N13" s="64">
        <v>5.2</v>
      </c>
      <c r="O13" s="64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0.024765801658231938</v>
      </c>
      <c r="D14" s="67">
        <f t="shared" si="2"/>
        <v>0</v>
      </c>
      <c r="E14" s="67">
        <f t="shared" si="2"/>
        <v>0.008456659619450316</v>
      </c>
      <c r="F14" s="67">
        <f t="shared" si="2"/>
        <v>0.14902506963788303</v>
      </c>
      <c r="G14" s="67">
        <f t="shared" si="2"/>
        <v>0.06340819022457067</v>
      </c>
      <c r="H14" s="67">
        <f t="shared" si="2"/>
        <v>0.011702127659574468</v>
      </c>
      <c r="I14" s="67">
        <f t="shared" si="2"/>
        <v>0.018682399213372662</v>
      </c>
      <c r="J14" s="67">
        <f t="shared" si="2"/>
        <v>0.020826857320484924</v>
      </c>
      <c r="K14" s="67">
        <f t="shared" si="2"/>
        <v>0.09999999999999999</v>
      </c>
      <c r="L14" s="67">
        <f t="shared" si="2"/>
        <v>0.050243111831442464</v>
      </c>
      <c r="M14" s="67">
        <f t="shared" si="2"/>
        <v>0.010739856801909309</v>
      </c>
      <c r="N14" s="67">
        <f t="shared" si="2"/>
        <v>0.018200910045502276</v>
      </c>
      <c r="O14" s="68">
        <f t="shared" si="2"/>
        <v>0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43.2</v>
      </c>
      <c r="D15" s="70"/>
      <c r="E15" s="70"/>
      <c r="F15" s="70">
        <v>13.7</v>
      </c>
      <c r="G15" s="70">
        <v>7.2</v>
      </c>
      <c r="H15" s="70">
        <v>4.3</v>
      </c>
      <c r="I15" s="70">
        <v>1.8</v>
      </c>
      <c r="J15" s="70"/>
      <c r="K15" s="70">
        <v>0</v>
      </c>
      <c r="L15" s="70"/>
      <c r="M15" s="70">
        <v>1.7</v>
      </c>
      <c r="N15" s="70">
        <v>4</v>
      </c>
      <c r="O15" s="71">
        <v>10.5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0.02325831807903521</v>
      </c>
      <c r="D16" s="74">
        <f t="shared" si="3"/>
        <v>0</v>
      </c>
      <c r="E16" s="74">
        <f t="shared" si="3"/>
        <v>0</v>
      </c>
      <c r="F16" s="74">
        <f t="shared" si="3"/>
        <v>0.19080779944289694</v>
      </c>
      <c r="G16" s="74">
        <f t="shared" si="3"/>
        <v>0.095112285336856</v>
      </c>
      <c r="H16" s="74">
        <f t="shared" si="3"/>
        <v>0.01524822695035461</v>
      </c>
      <c r="I16" s="74">
        <f t="shared" si="3"/>
        <v>0.017699115044247787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0.02028639618138425</v>
      </c>
      <c r="N16" s="74">
        <f t="shared" si="3"/>
        <v>0.014000700035001751</v>
      </c>
      <c r="O16" s="75">
        <f t="shared" si="3"/>
        <v>0.06831489915419649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228</v>
      </c>
      <c r="D17" s="79"/>
      <c r="E17" s="79">
        <f>24.3+8.7</f>
        <v>33</v>
      </c>
      <c r="F17" s="79">
        <v>52.3</v>
      </c>
      <c r="G17" s="79">
        <v>22.6</v>
      </c>
      <c r="H17" s="79">
        <v>3.6</v>
      </c>
      <c r="I17" s="79">
        <v>8.4</v>
      </c>
      <c r="J17" s="79">
        <v>5.5</v>
      </c>
      <c r="K17" s="79">
        <v>8</v>
      </c>
      <c r="L17" s="79">
        <f>36-24.3</f>
        <v>11.7</v>
      </c>
      <c r="M17" s="79"/>
      <c r="N17" s="79">
        <v>55</v>
      </c>
      <c r="O17" s="80">
        <v>27.9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140</v>
      </c>
      <c r="D18" s="83"/>
      <c r="E18" s="83">
        <v>8.7</v>
      </c>
      <c r="F18" s="83">
        <v>52.3</v>
      </c>
      <c r="G18" s="83">
        <v>22.6</v>
      </c>
      <c r="H18" s="83">
        <v>3.6</v>
      </c>
      <c r="I18" s="83"/>
      <c r="J18" s="83"/>
      <c r="K18" s="83"/>
      <c r="L18" s="83"/>
      <c r="M18" s="83"/>
      <c r="N18" s="83">
        <v>52.8</v>
      </c>
      <c r="O18" s="80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111.8</v>
      </c>
      <c r="D19" s="86">
        <f aca="true" t="shared" si="4" ref="D19:O19">+D22+D23+D24+D25</f>
        <v>0</v>
      </c>
      <c r="E19" s="86">
        <f t="shared" si="4"/>
        <v>27.2</v>
      </c>
      <c r="F19" s="86">
        <f t="shared" si="4"/>
        <v>0</v>
      </c>
      <c r="G19" s="86">
        <f t="shared" si="4"/>
        <v>0</v>
      </c>
      <c r="H19" s="86">
        <f t="shared" si="4"/>
        <v>18.7</v>
      </c>
      <c r="I19" s="86">
        <f t="shared" si="4"/>
        <v>11.5</v>
      </c>
      <c r="J19" s="86">
        <f t="shared" si="4"/>
        <v>0</v>
      </c>
      <c r="K19" s="86">
        <v>27.2</v>
      </c>
      <c r="L19" s="86">
        <f t="shared" si="4"/>
        <v>0</v>
      </c>
      <c r="M19" s="86">
        <f t="shared" si="4"/>
        <v>0</v>
      </c>
      <c r="N19" s="86">
        <v>27.2</v>
      </c>
      <c r="O19" s="86">
        <f t="shared" si="4"/>
        <v>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0.060191665769355</v>
      </c>
      <c r="D20" s="87">
        <f t="shared" si="5"/>
        <v>0</v>
      </c>
      <c r="E20" s="87">
        <f t="shared" si="5"/>
        <v>0.09584214235377025</v>
      </c>
      <c r="F20" s="87">
        <f t="shared" si="5"/>
        <v>0</v>
      </c>
      <c r="G20" s="87">
        <f t="shared" si="5"/>
        <v>0</v>
      </c>
      <c r="H20" s="87">
        <f t="shared" si="5"/>
        <v>0.06631205673758865</v>
      </c>
      <c r="I20" s="87">
        <f t="shared" si="5"/>
        <v>0.11307767944936087</v>
      </c>
      <c r="J20" s="87">
        <f t="shared" si="5"/>
        <v>0</v>
      </c>
      <c r="K20" s="87">
        <f t="shared" si="5"/>
        <v>0.6974358974358974</v>
      </c>
      <c r="L20" s="87">
        <f t="shared" si="5"/>
        <v>0</v>
      </c>
      <c r="M20" s="87">
        <f t="shared" si="5"/>
        <v>0</v>
      </c>
      <c r="N20" s="87">
        <f t="shared" si="5"/>
        <v>0.0952047602380119</v>
      </c>
      <c r="O20" s="88">
        <f t="shared" si="5"/>
        <v>0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111.8</v>
      </c>
      <c r="D22" s="90"/>
      <c r="E22" s="90">
        <v>27.2</v>
      </c>
      <c r="F22" s="90"/>
      <c r="G22" s="90"/>
      <c r="H22" s="90">
        <v>18.7</v>
      </c>
      <c r="I22" s="90">
        <v>11.5</v>
      </c>
      <c r="J22" s="90"/>
      <c r="K22" s="90">
        <v>27.2</v>
      </c>
      <c r="L22" s="90"/>
      <c r="M22" s="90"/>
      <c r="N22" s="90">
        <v>27.2</v>
      </c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841.7</v>
      </c>
      <c r="D26" s="93">
        <v>7.3</v>
      </c>
      <c r="E26" s="93">
        <v>11.1</v>
      </c>
      <c r="F26" s="93">
        <v>42.1</v>
      </c>
      <c r="G26" s="93">
        <v>120.8</v>
      </c>
      <c r="H26" s="93">
        <v>106.9</v>
      </c>
      <c r="I26" s="93">
        <v>65.1</v>
      </c>
      <c r="J26" s="93">
        <v>101.1</v>
      </c>
      <c r="K26" s="93">
        <v>30</v>
      </c>
      <c r="L26" s="93">
        <f>26+42.3</f>
        <v>68.3</v>
      </c>
      <c r="M26" s="93">
        <v>94.9</v>
      </c>
      <c r="N26" s="93">
        <v>67</v>
      </c>
      <c r="O26" s="93">
        <v>127.1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2076.2000000000003</v>
      </c>
      <c r="D27" s="94">
        <f aca="true" t="shared" si="7" ref="D27:O27">D7+D12+D13+D15+D17+D19+D26</f>
        <v>149.10000000000002</v>
      </c>
      <c r="E27" s="94">
        <f t="shared" si="7"/>
        <v>73.69999999999999</v>
      </c>
      <c r="F27" s="94">
        <f t="shared" si="7"/>
        <v>157.9</v>
      </c>
      <c r="G27" s="94">
        <f t="shared" si="7"/>
        <v>298</v>
      </c>
      <c r="H27" s="94">
        <f t="shared" si="7"/>
        <v>183.6</v>
      </c>
      <c r="I27" s="94">
        <f t="shared" si="7"/>
        <v>125.69999999999999</v>
      </c>
      <c r="J27" s="94">
        <f t="shared" si="7"/>
        <v>215.39999999999998</v>
      </c>
      <c r="K27" s="94">
        <f t="shared" si="7"/>
        <v>100</v>
      </c>
      <c r="L27" s="94">
        <f t="shared" si="7"/>
        <v>150.5</v>
      </c>
      <c r="M27" s="94">
        <f t="shared" si="7"/>
        <v>125.4</v>
      </c>
      <c r="N27" s="94">
        <f t="shared" si="7"/>
        <v>256.4</v>
      </c>
      <c r="O27" s="94">
        <f t="shared" si="7"/>
        <v>240.5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1.1177990739743728</v>
      </c>
      <c r="D28" s="87">
        <f t="shared" si="8"/>
        <v>4.247863247863249</v>
      </c>
      <c r="E28" s="87">
        <f t="shared" si="8"/>
        <v>0.2596899224806201</v>
      </c>
      <c r="F28" s="87">
        <f t="shared" si="8"/>
        <v>2.1991643454039</v>
      </c>
      <c r="G28" s="87">
        <f t="shared" si="8"/>
        <v>3.9365918097754293</v>
      </c>
      <c r="H28" s="87">
        <f t="shared" si="8"/>
        <v>0.651063829787234</v>
      </c>
      <c r="I28" s="87">
        <f t="shared" si="8"/>
        <v>1.2359882005899703</v>
      </c>
      <c r="J28" s="87">
        <f t="shared" si="8"/>
        <v>0.669567920422754</v>
      </c>
      <c r="K28" s="87">
        <f t="shared" si="8"/>
        <v>2.5641025641025643</v>
      </c>
      <c r="L28" s="87">
        <f t="shared" si="8"/>
        <v>1.219611021069692</v>
      </c>
      <c r="M28" s="87">
        <f t="shared" si="8"/>
        <v>1.496420047732697</v>
      </c>
      <c r="N28" s="87">
        <f t="shared" si="8"/>
        <v>0.8974448722436121</v>
      </c>
      <c r="O28" s="87">
        <f t="shared" si="8"/>
        <v>1.564736499674691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181.4</v>
      </c>
      <c r="E29" s="93">
        <f aca="true" t="shared" si="9" ref="E29:L29">D29+E5-E27</f>
        <v>391.50000000000006</v>
      </c>
      <c r="F29" s="93">
        <f t="shared" si="9"/>
        <v>305.4000000000001</v>
      </c>
      <c r="G29" s="93">
        <f t="shared" si="9"/>
        <v>83.10000000000008</v>
      </c>
      <c r="H29" s="93">
        <f t="shared" si="9"/>
        <v>181.50000000000009</v>
      </c>
      <c r="I29" s="93">
        <f t="shared" si="9"/>
        <v>157.5000000000001</v>
      </c>
      <c r="J29" s="93">
        <f t="shared" si="9"/>
        <v>263.8000000000001</v>
      </c>
      <c r="K29" s="93">
        <f t="shared" si="9"/>
        <v>202.80000000000013</v>
      </c>
      <c r="L29" s="93">
        <f t="shared" si="9"/>
        <v>175.70000000000016</v>
      </c>
      <c r="M29" s="93">
        <v>134.1</v>
      </c>
      <c r="N29" s="93">
        <v>163.4</v>
      </c>
      <c r="O29" s="93">
        <v>76.6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295.4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10" ref="E31:O31">D29+E5-E27-E29</f>
        <v>0</v>
      </c>
      <c r="F31" s="117">
        <f t="shared" si="10"/>
        <v>0</v>
      </c>
      <c r="G31" s="117">
        <f t="shared" si="10"/>
        <v>0</v>
      </c>
      <c r="H31" s="117">
        <f t="shared" si="10"/>
        <v>0</v>
      </c>
      <c r="I31" s="117">
        <f t="shared" si="10"/>
        <v>0</v>
      </c>
      <c r="J31" s="117">
        <f t="shared" si="10"/>
        <v>0</v>
      </c>
      <c r="K31" s="117">
        <f t="shared" si="10"/>
        <v>0</v>
      </c>
      <c r="L31" s="117">
        <f t="shared" si="10"/>
        <v>0</v>
      </c>
      <c r="M31" s="117">
        <f t="shared" si="10"/>
        <v>0</v>
      </c>
      <c r="N31" s="117">
        <f t="shared" si="10"/>
        <v>0</v>
      </c>
      <c r="O31" s="117">
        <f t="shared" si="10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O6" sqref="O6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7.37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68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1332.4</v>
      </c>
      <c r="D5" s="47">
        <v>105.1</v>
      </c>
      <c r="E5" s="47">
        <v>58.6</v>
      </c>
      <c r="F5" s="47">
        <v>76.4</v>
      </c>
      <c r="G5" s="47">
        <v>102</v>
      </c>
      <c r="H5" s="47">
        <v>99.2</v>
      </c>
      <c r="I5" s="47">
        <v>103.1</v>
      </c>
      <c r="J5" s="47">
        <v>165.5</v>
      </c>
      <c r="K5" s="47">
        <v>149.6</v>
      </c>
      <c r="L5" s="47">
        <v>103</v>
      </c>
      <c r="M5" s="47">
        <v>126.6</v>
      </c>
      <c r="N5" s="47">
        <v>84.4</v>
      </c>
      <c r="O5" s="48">
        <v>158.9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151.90000000000003</v>
      </c>
      <c r="D7" s="55">
        <v>56</v>
      </c>
      <c r="E7" s="55">
        <f>75.4</f>
        <v>75.4</v>
      </c>
      <c r="F7" s="55">
        <v>11.8</v>
      </c>
      <c r="G7" s="55">
        <v>-34.6</v>
      </c>
      <c r="H7" s="55"/>
      <c r="I7" s="55">
        <v>25.9</v>
      </c>
      <c r="J7" s="55">
        <v>-35.7</v>
      </c>
      <c r="K7" s="55"/>
      <c r="L7" s="55"/>
      <c r="M7" s="55">
        <v>15.8</v>
      </c>
      <c r="N7" s="55">
        <v>3.7</v>
      </c>
      <c r="O7" s="56">
        <v>33.6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110.89999999999999</v>
      </c>
      <c r="D9" s="59">
        <v>31</v>
      </c>
      <c r="E9" s="59">
        <v>58</v>
      </c>
      <c r="F9" s="59">
        <v>11.8</v>
      </c>
      <c r="G9" s="59">
        <v>-20</v>
      </c>
      <c r="H9" s="59"/>
      <c r="I9" s="59">
        <v>23.9</v>
      </c>
      <c r="J9" s="59"/>
      <c r="K9" s="59"/>
      <c r="L9" s="59"/>
      <c r="M9" s="59"/>
      <c r="N9" s="59">
        <v>-10.8</v>
      </c>
      <c r="O9" s="60">
        <v>17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>
        <v>5</v>
      </c>
      <c r="E10" s="59">
        <v>5</v>
      </c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0.11400480336235366</v>
      </c>
      <c r="D11" s="61">
        <f t="shared" si="1"/>
        <v>0.532825880114177</v>
      </c>
      <c r="E11" s="61">
        <f t="shared" si="1"/>
        <v>1.286689419795222</v>
      </c>
      <c r="F11" s="61">
        <f t="shared" si="1"/>
        <v>0.1544502617801047</v>
      </c>
      <c r="G11" s="61">
        <f t="shared" si="1"/>
        <v>-0.3392156862745098</v>
      </c>
      <c r="H11" s="61">
        <f t="shared" si="1"/>
        <v>0</v>
      </c>
      <c r="I11" s="61">
        <f t="shared" si="1"/>
        <v>0.25121241513094084</v>
      </c>
      <c r="J11" s="61">
        <f t="shared" si="1"/>
        <v>-0.21570996978851967</v>
      </c>
      <c r="K11" s="61">
        <f t="shared" si="1"/>
        <v>0</v>
      </c>
      <c r="L11" s="61">
        <f t="shared" si="1"/>
        <v>0</v>
      </c>
      <c r="M11" s="61">
        <f t="shared" si="1"/>
        <v>0.12480252764612955</v>
      </c>
      <c r="N11" s="61">
        <f t="shared" si="1"/>
        <v>0.04383886255924171</v>
      </c>
      <c r="O11" s="61">
        <f t="shared" si="1"/>
        <v>0.21145374449339208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6</v>
      </c>
      <c r="D12" s="109"/>
      <c r="E12" s="110"/>
      <c r="F12" s="109"/>
      <c r="G12" s="109"/>
      <c r="H12" s="109"/>
      <c r="I12" s="109"/>
      <c r="J12" s="109"/>
      <c r="K12" s="109">
        <v>0</v>
      </c>
      <c r="L12" s="109"/>
      <c r="M12" s="124">
        <v>6</v>
      </c>
      <c r="N12" s="109"/>
      <c r="O12" s="11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450.40000000000003</v>
      </c>
      <c r="D13" s="64">
        <v>0</v>
      </c>
      <c r="E13" s="64">
        <v>159.2</v>
      </c>
      <c r="F13" s="64"/>
      <c r="G13" s="64">
        <v>147.5</v>
      </c>
      <c r="H13" s="64">
        <v>8.6</v>
      </c>
      <c r="I13" s="64">
        <v>24.2</v>
      </c>
      <c r="J13" s="64">
        <v>15.7</v>
      </c>
      <c r="K13" s="64">
        <v>2.6</v>
      </c>
      <c r="L13" s="64">
        <v>2</v>
      </c>
      <c r="M13" s="64">
        <v>37.8</v>
      </c>
      <c r="N13" s="64">
        <v>52.1</v>
      </c>
      <c r="O13" s="64">
        <v>0.7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0.33803662563794656</v>
      </c>
      <c r="D14" s="67">
        <f t="shared" si="2"/>
        <v>0</v>
      </c>
      <c r="E14" s="67">
        <f t="shared" si="2"/>
        <v>2.716723549488054</v>
      </c>
      <c r="F14" s="67">
        <f t="shared" si="2"/>
        <v>0</v>
      </c>
      <c r="G14" s="67">
        <f t="shared" si="2"/>
        <v>1.446078431372549</v>
      </c>
      <c r="H14" s="67">
        <f t="shared" si="2"/>
        <v>0.08669354838709677</v>
      </c>
      <c r="I14" s="67">
        <f t="shared" si="2"/>
        <v>0.2347235693501455</v>
      </c>
      <c r="J14" s="67">
        <f t="shared" si="2"/>
        <v>0.09486404833836858</v>
      </c>
      <c r="K14" s="67">
        <f t="shared" si="2"/>
        <v>0.017379679144385027</v>
      </c>
      <c r="L14" s="67">
        <f t="shared" si="2"/>
        <v>0.019417475728155338</v>
      </c>
      <c r="M14" s="67">
        <f t="shared" si="2"/>
        <v>0.2985781990521327</v>
      </c>
      <c r="N14" s="67">
        <f t="shared" si="2"/>
        <v>0.6172985781990521</v>
      </c>
      <c r="O14" s="68">
        <f t="shared" si="2"/>
        <v>0.004405286343612334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0</v>
      </c>
      <c r="D15" s="70">
        <v>0</v>
      </c>
      <c r="E15" s="70"/>
      <c r="F15" s="70"/>
      <c r="G15" s="70"/>
      <c r="H15" s="70"/>
      <c r="I15" s="70"/>
      <c r="J15" s="70"/>
      <c r="K15" s="70">
        <v>0</v>
      </c>
      <c r="L15" s="70"/>
      <c r="M15" s="70"/>
      <c r="N15" s="70"/>
      <c r="O15" s="71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</v>
      </c>
      <c r="D16" s="74">
        <f t="shared" si="3"/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</v>
      </c>
      <c r="N16" s="74">
        <f t="shared" si="3"/>
        <v>0</v>
      </c>
      <c r="O16" s="75">
        <f t="shared" si="3"/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211.60000000000002</v>
      </c>
      <c r="D17" s="79"/>
      <c r="E17" s="79">
        <f>8.5+40.4</f>
        <v>48.9</v>
      </c>
      <c r="F17" s="79">
        <v>36.4</v>
      </c>
      <c r="G17" s="79">
        <v>16.1</v>
      </c>
      <c r="H17" s="79"/>
      <c r="I17" s="79">
        <v>24</v>
      </c>
      <c r="J17" s="79">
        <v>18.4</v>
      </c>
      <c r="K17" s="79">
        <v>27.7</v>
      </c>
      <c r="L17" s="79">
        <v>5.8</v>
      </c>
      <c r="M17" s="79">
        <v>7.8</v>
      </c>
      <c r="N17" s="79">
        <v>26.5</v>
      </c>
      <c r="O17" s="80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98.30000000000001</v>
      </c>
      <c r="D18" s="83"/>
      <c r="E18" s="83">
        <v>40.4</v>
      </c>
      <c r="F18" s="83">
        <v>29.8</v>
      </c>
      <c r="G18" s="83">
        <v>16.1</v>
      </c>
      <c r="H18" s="83"/>
      <c r="I18" s="83"/>
      <c r="J18" s="83"/>
      <c r="K18" s="83"/>
      <c r="L18" s="83"/>
      <c r="M18" s="83">
        <v>7.8</v>
      </c>
      <c r="N18" s="83">
        <v>4.2</v>
      </c>
      <c r="O18" s="80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56.4</v>
      </c>
      <c r="D19" s="86">
        <f aca="true" t="shared" si="4" ref="D19:O19">+D22+D23+D24+D25</f>
        <v>0</v>
      </c>
      <c r="E19" s="86">
        <f t="shared" si="4"/>
        <v>0</v>
      </c>
      <c r="F19" s="86">
        <f t="shared" si="4"/>
        <v>22.2</v>
      </c>
      <c r="G19" s="86">
        <f t="shared" si="4"/>
        <v>22.2</v>
      </c>
      <c r="H19" s="86">
        <f t="shared" si="4"/>
        <v>0</v>
      </c>
      <c r="I19" s="86">
        <f t="shared" si="4"/>
        <v>0</v>
      </c>
      <c r="J19" s="86">
        <f t="shared" si="4"/>
        <v>0</v>
      </c>
      <c r="K19" s="86">
        <v>12</v>
      </c>
      <c r="L19" s="86">
        <f t="shared" si="4"/>
        <v>0</v>
      </c>
      <c r="M19" s="86">
        <f t="shared" si="4"/>
        <v>0</v>
      </c>
      <c r="N19" s="86">
        <f t="shared" si="4"/>
        <v>0</v>
      </c>
      <c r="O19" s="86">
        <f t="shared" si="4"/>
        <v>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0.04232963074151906</v>
      </c>
      <c r="D20" s="87">
        <f t="shared" si="5"/>
        <v>0</v>
      </c>
      <c r="E20" s="87">
        <f t="shared" si="5"/>
        <v>0</v>
      </c>
      <c r="F20" s="87">
        <f t="shared" si="5"/>
        <v>0.29057591623036644</v>
      </c>
      <c r="G20" s="87">
        <f t="shared" si="5"/>
        <v>0.21764705882352942</v>
      </c>
      <c r="H20" s="87">
        <f t="shared" si="5"/>
        <v>0</v>
      </c>
      <c r="I20" s="87">
        <f t="shared" si="5"/>
        <v>0</v>
      </c>
      <c r="J20" s="87">
        <f t="shared" si="5"/>
        <v>0</v>
      </c>
      <c r="K20" s="87">
        <f t="shared" si="5"/>
        <v>0.08021390374331551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8">
        <f t="shared" si="5"/>
        <v>0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56.4</v>
      </c>
      <c r="D22" s="90"/>
      <c r="E22" s="90"/>
      <c r="F22" s="90">
        <v>22.2</v>
      </c>
      <c r="G22" s="90">
        <v>22.2</v>
      </c>
      <c r="H22" s="90"/>
      <c r="I22" s="90"/>
      <c r="J22" s="90"/>
      <c r="K22" s="90">
        <v>12</v>
      </c>
      <c r="L22" s="90"/>
      <c r="M22" s="90"/>
      <c r="N22" s="90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1394.9</v>
      </c>
      <c r="D26" s="93">
        <v>39.5</v>
      </c>
      <c r="E26" s="93">
        <v>73.8</v>
      </c>
      <c r="F26" s="93">
        <f>90.9-43.5-0.4</f>
        <v>47.00000000000001</v>
      </c>
      <c r="G26" s="93">
        <v>215.8</v>
      </c>
      <c r="H26" s="93">
        <v>20.5</v>
      </c>
      <c r="I26" s="93">
        <v>201.6</v>
      </c>
      <c r="J26" s="93">
        <v>209.6</v>
      </c>
      <c r="K26" s="93">
        <v>215.3</v>
      </c>
      <c r="L26" s="93">
        <v>108.3</v>
      </c>
      <c r="M26" s="93">
        <v>123.2</v>
      </c>
      <c r="N26" s="93">
        <v>41</v>
      </c>
      <c r="O26" s="93">
        <v>99.3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2271.2</v>
      </c>
      <c r="D27" s="94">
        <f aca="true" t="shared" si="7" ref="D27:O27">D7+D12+D13+D15+D17+D19+D26</f>
        <v>95.5</v>
      </c>
      <c r="E27" s="94">
        <f t="shared" si="7"/>
        <v>357.3</v>
      </c>
      <c r="F27" s="94">
        <f t="shared" si="7"/>
        <v>117.4</v>
      </c>
      <c r="G27" s="94">
        <f t="shared" si="7"/>
        <v>367</v>
      </c>
      <c r="H27" s="94">
        <f t="shared" si="7"/>
        <v>29.1</v>
      </c>
      <c r="I27" s="94">
        <f t="shared" si="7"/>
        <v>275.7</v>
      </c>
      <c r="J27" s="94">
        <f t="shared" si="7"/>
        <v>208</v>
      </c>
      <c r="K27" s="94">
        <f t="shared" si="7"/>
        <v>257.6</v>
      </c>
      <c r="L27" s="94">
        <f t="shared" si="7"/>
        <v>116.1</v>
      </c>
      <c r="M27" s="94">
        <f t="shared" si="7"/>
        <v>190.6</v>
      </c>
      <c r="N27" s="94">
        <f t="shared" si="7"/>
        <v>123.30000000000001</v>
      </c>
      <c r="O27" s="94">
        <f t="shared" si="7"/>
        <v>133.6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1.7045932152506753</v>
      </c>
      <c r="D28" s="87">
        <f t="shared" si="8"/>
        <v>0.9086584205518554</v>
      </c>
      <c r="E28" s="87">
        <f t="shared" si="8"/>
        <v>6.097269624573379</v>
      </c>
      <c r="F28" s="87">
        <f t="shared" si="8"/>
        <v>1.5366492146596857</v>
      </c>
      <c r="G28" s="87">
        <f t="shared" si="8"/>
        <v>3.5980392156862746</v>
      </c>
      <c r="H28" s="87">
        <f t="shared" si="8"/>
        <v>0.2933467741935484</v>
      </c>
      <c r="I28" s="87">
        <f t="shared" si="8"/>
        <v>2.674102812803104</v>
      </c>
      <c r="J28" s="87">
        <f t="shared" si="8"/>
        <v>1.256797583081571</v>
      </c>
      <c r="K28" s="87">
        <f t="shared" si="8"/>
        <v>1.7219251336898398</v>
      </c>
      <c r="L28" s="87">
        <f t="shared" si="8"/>
        <v>1.1271844660194175</v>
      </c>
      <c r="M28" s="87">
        <f t="shared" si="8"/>
        <v>1.5055292259083728</v>
      </c>
      <c r="N28" s="87">
        <f t="shared" si="8"/>
        <v>1.4609004739336493</v>
      </c>
      <c r="O28" s="87">
        <f t="shared" si="8"/>
        <v>0.8407803650094399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1034.7</v>
      </c>
      <c r="E29" s="93">
        <f aca="true" t="shared" si="9" ref="E29:L29">D29+E5-E27</f>
        <v>736</v>
      </c>
      <c r="F29" s="93">
        <f t="shared" si="9"/>
        <v>695</v>
      </c>
      <c r="G29" s="93">
        <f t="shared" si="9"/>
        <v>430</v>
      </c>
      <c r="H29" s="93">
        <f t="shared" si="9"/>
        <v>500.1</v>
      </c>
      <c r="I29" s="93">
        <f t="shared" si="9"/>
        <v>327.50000000000006</v>
      </c>
      <c r="J29" s="93">
        <f t="shared" si="9"/>
        <v>285.00000000000006</v>
      </c>
      <c r="K29" s="93">
        <f t="shared" si="9"/>
        <v>177</v>
      </c>
      <c r="L29" s="93">
        <f t="shared" si="9"/>
        <v>163.9</v>
      </c>
      <c r="M29" s="93">
        <v>99.9</v>
      </c>
      <c r="N29" s="93">
        <v>61</v>
      </c>
      <c r="O29" s="93">
        <v>86.3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1025.1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10" ref="E31:O31">D29+E5-E27-E29</f>
        <v>0</v>
      </c>
      <c r="F31" s="117">
        <f t="shared" si="10"/>
        <v>0</v>
      </c>
      <c r="G31" s="117">
        <f t="shared" si="10"/>
        <v>0</v>
      </c>
      <c r="H31" s="117">
        <f t="shared" si="10"/>
        <v>0</v>
      </c>
      <c r="I31" s="117">
        <f t="shared" si="10"/>
        <v>0</v>
      </c>
      <c r="J31" s="117">
        <f t="shared" si="10"/>
        <v>0</v>
      </c>
      <c r="K31" s="117">
        <f t="shared" si="10"/>
        <v>0</v>
      </c>
      <c r="L31" s="117">
        <f t="shared" si="10"/>
        <v>0</v>
      </c>
      <c r="M31" s="117">
        <f t="shared" si="10"/>
        <v>0</v>
      </c>
      <c r="N31" s="117">
        <f t="shared" si="10"/>
        <v>0</v>
      </c>
      <c r="O31" s="117">
        <f t="shared" si="10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0"/>
  <sheetViews>
    <sheetView view="pageBreakPreview" zoomScaleSheetLayoutView="100" zoomScalePageLayoutView="0" workbookViewId="0" topLeftCell="A1">
      <selection activeCell="O27" sqref="O27"/>
    </sheetView>
  </sheetViews>
  <sheetFormatPr defaultColWidth="8.875" defaultRowHeight="12.75"/>
  <cols>
    <col min="1" max="1" width="3.625" style="32" customWidth="1"/>
    <col min="2" max="2" width="36.75390625" style="33" customWidth="1"/>
    <col min="3" max="3" width="8.375" style="32" customWidth="1"/>
    <col min="4" max="4" width="7.875" style="32" customWidth="1"/>
    <col min="5" max="5" width="8.25390625" style="32" customWidth="1"/>
    <col min="6" max="6" width="7.00390625" style="32" customWidth="1"/>
    <col min="7" max="7" width="7.375" style="32" customWidth="1"/>
    <col min="8" max="8" width="6.25390625" style="32" customWidth="1"/>
    <col min="9" max="9" width="7.625" style="32" customWidth="1"/>
    <col min="10" max="10" width="7.75390625" style="32" customWidth="1"/>
    <col min="11" max="11" width="7.375" style="32" customWidth="1"/>
    <col min="12" max="15" width="8.375" style="32" customWidth="1"/>
    <col min="16" max="16384" width="8.875" style="32" customWidth="1"/>
  </cols>
  <sheetData>
    <row r="1" spans="1:15" ht="30" customHeight="1">
      <c r="A1" s="137" t="s">
        <v>69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2.75">
      <c r="O2" s="34" t="s">
        <v>0</v>
      </c>
    </row>
    <row r="3" spans="1:15" ht="38.25">
      <c r="A3" s="35" t="s">
        <v>15</v>
      </c>
      <c r="B3" s="36"/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9" t="s">
        <v>14</v>
      </c>
    </row>
    <row r="4" spans="1:15" ht="8.25" customHeight="1" thickBot="1">
      <c r="A4" s="40"/>
      <c r="B4" s="41">
        <v>1</v>
      </c>
      <c r="C4" s="42">
        <f aca="true" t="shared" si="0" ref="C4:O4">+B4+1</f>
        <v>2</v>
      </c>
      <c r="D4" s="43">
        <f t="shared" si="0"/>
        <v>3</v>
      </c>
      <c r="E4" s="43">
        <f t="shared" si="0"/>
        <v>4</v>
      </c>
      <c r="F4" s="43">
        <f t="shared" si="0"/>
        <v>5</v>
      </c>
      <c r="G4" s="43">
        <f t="shared" si="0"/>
        <v>6</v>
      </c>
      <c r="H4" s="43">
        <f t="shared" si="0"/>
        <v>7</v>
      </c>
      <c r="I4" s="43">
        <f t="shared" si="0"/>
        <v>8</v>
      </c>
      <c r="J4" s="43">
        <f t="shared" si="0"/>
        <v>9</v>
      </c>
      <c r="K4" s="43">
        <f t="shared" si="0"/>
        <v>10</v>
      </c>
      <c r="L4" s="43">
        <f t="shared" si="0"/>
        <v>11</v>
      </c>
      <c r="M4" s="43">
        <f t="shared" si="0"/>
        <v>12</v>
      </c>
      <c r="N4" s="43">
        <f t="shared" si="0"/>
        <v>13</v>
      </c>
      <c r="O4" s="44">
        <f t="shared" si="0"/>
        <v>14</v>
      </c>
    </row>
    <row r="5" spans="1:15" ht="25.5">
      <c r="A5" s="45">
        <v>1</v>
      </c>
      <c r="B5" s="15" t="s">
        <v>41</v>
      </c>
      <c r="C5" s="46">
        <f>+D5+E5+F5+G5+H5+I5+J5+K5+L5+M5+N5+O5</f>
        <v>52.5</v>
      </c>
      <c r="D5" s="47">
        <v>0.9</v>
      </c>
      <c r="E5" s="47">
        <v>3.9</v>
      </c>
      <c r="F5" s="47">
        <v>1.9</v>
      </c>
      <c r="G5" s="47">
        <v>5.8</v>
      </c>
      <c r="H5" s="47">
        <v>9.8</v>
      </c>
      <c r="I5" s="47">
        <v>4.3</v>
      </c>
      <c r="J5" s="47">
        <v>4.3</v>
      </c>
      <c r="K5" s="47">
        <v>2.7</v>
      </c>
      <c r="L5" s="47">
        <v>3.2</v>
      </c>
      <c r="M5" s="47">
        <v>5.6</v>
      </c>
      <c r="N5" s="47">
        <v>2.8</v>
      </c>
      <c r="O5" s="48">
        <v>7.3</v>
      </c>
    </row>
    <row r="6" spans="1:15" ht="12.75">
      <c r="A6" s="45">
        <v>2</v>
      </c>
      <c r="B6" s="49" t="s">
        <v>16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38" ht="76.5">
      <c r="A7" s="45">
        <v>3</v>
      </c>
      <c r="B7" s="105" t="s">
        <v>56</v>
      </c>
      <c r="C7" s="54">
        <f>+D7+E7+F7+G7+H7+I7+J7+K7+L7+M7+N7+O7</f>
        <v>229</v>
      </c>
      <c r="D7" s="55"/>
      <c r="E7" s="55">
        <v>190.5</v>
      </c>
      <c r="F7" s="55"/>
      <c r="G7" s="55"/>
      <c r="H7" s="55"/>
      <c r="I7" s="55">
        <v>1.8</v>
      </c>
      <c r="J7" s="55"/>
      <c r="K7" s="55">
        <v>36.7</v>
      </c>
      <c r="L7" s="55"/>
      <c r="M7" s="55">
        <v>0</v>
      </c>
      <c r="N7" s="55">
        <v>0</v>
      </c>
      <c r="O7" s="56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ht="12.75">
      <c r="A8" s="45">
        <v>4</v>
      </c>
      <c r="B8" s="105" t="s">
        <v>37</v>
      </c>
      <c r="C8" s="54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63" customHeight="1">
      <c r="A9" s="45">
        <v>5</v>
      </c>
      <c r="B9" s="53" t="s">
        <v>49</v>
      </c>
      <c r="C9" s="58">
        <f>+D9+E9+F9+G9+H9+I9+J9+K9+L9+M9+N9+O9</f>
        <v>155.20000000000002</v>
      </c>
      <c r="D9" s="59"/>
      <c r="E9" s="59">
        <v>147.9</v>
      </c>
      <c r="F9" s="59"/>
      <c r="G9" s="59"/>
      <c r="H9" s="59"/>
      <c r="I9" s="59"/>
      <c r="J9" s="59"/>
      <c r="K9" s="59">
        <v>7.3</v>
      </c>
      <c r="L9" s="59"/>
      <c r="M9" s="59">
        <v>0</v>
      </c>
      <c r="N9" s="59">
        <v>0</v>
      </c>
      <c r="O9" s="60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27.75" customHeight="1">
      <c r="A10" s="45">
        <v>6</v>
      </c>
      <c r="B10" s="24" t="s">
        <v>50</v>
      </c>
      <c r="C10" s="76"/>
      <c r="D10" s="59"/>
      <c r="E10" s="59">
        <v>26</v>
      </c>
      <c r="F10" s="59"/>
      <c r="G10" s="59"/>
      <c r="H10" s="59"/>
      <c r="I10" s="59"/>
      <c r="J10" s="59"/>
      <c r="K10" s="59">
        <v>0</v>
      </c>
      <c r="L10" s="59"/>
      <c r="M10" s="59">
        <v>0</v>
      </c>
      <c r="N10" s="59">
        <v>0</v>
      </c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38.25">
      <c r="A11" s="45">
        <v>7</v>
      </c>
      <c r="B11" s="24" t="s">
        <v>36</v>
      </c>
      <c r="C11" s="61">
        <f aca="true" t="shared" si="1" ref="C11:O11">C7/C5</f>
        <v>4.3619047619047615</v>
      </c>
      <c r="D11" s="61">
        <f t="shared" si="1"/>
        <v>0</v>
      </c>
      <c r="E11" s="61">
        <f t="shared" si="1"/>
        <v>48.84615384615385</v>
      </c>
      <c r="F11" s="61">
        <f t="shared" si="1"/>
        <v>0</v>
      </c>
      <c r="G11" s="61">
        <f t="shared" si="1"/>
        <v>0</v>
      </c>
      <c r="H11" s="61">
        <f t="shared" si="1"/>
        <v>0</v>
      </c>
      <c r="I11" s="61">
        <f t="shared" si="1"/>
        <v>0.4186046511627907</v>
      </c>
      <c r="J11" s="61">
        <f t="shared" si="1"/>
        <v>0</v>
      </c>
      <c r="K11" s="61">
        <f t="shared" si="1"/>
        <v>13.592592592592593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60">
      <c r="A12" s="45">
        <v>8</v>
      </c>
      <c r="B12" s="108" t="s">
        <v>57</v>
      </c>
      <c r="C12" s="63">
        <f>+D12+E12+F12+G12+H12+I12+J12+K12+L12+M12+N12+O12</f>
        <v>1.1</v>
      </c>
      <c r="D12" s="109"/>
      <c r="E12" s="110"/>
      <c r="F12" s="109"/>
      <c r="G12" s="109"/>
      <c r="H12" s="109"/>
      <c r="I12" s="109"/>
      <c r="J12" s="109"/>
      <c r="K12" s="124">
        <v>0</v>
      </c>
      <c r="L12" s="109"/>
      <c r="M12" s="124">
        <v>0</v>
      </c>
      <c r="N12" s="124">
        <v>1.1</v>
      </c>
      <c r="O12" s="11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82.5">
      <c r="A13" s="45">
        <v>9</v>
      </c>
      <c r="B13" s="62" t="s">
        <v>38</v>
      </c>
      <c r="C13" s="63">
        <f>+D13+E13+F13+G13+H13+I13+J13+K13+L13+M13+N13+O13</f>
        <v>0</v>
      </c>
      <c r="D13" s="64"/>
      <c r="E13" s="64"/>
      <c r="F13" s="64"/>
      <c r="G13" s="64"/>
      <c r="H13" s="64"/>
      <c r="I13" s="64"/>
      <c r="J13" s="64"/>
      <c r="K13" s="64">
        <v>0</v>
      </c>
      <c r="L13" s="64">
        <v>0</v>
      </c>
      <c r="M13" s="64">
        <v>0</v>
      </c>
      <c r="N13" s="64">
        <v>0</v>
      </c>
      <c r="O13" s="64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25.5">
      <c r="A14" s="45">
        <v>10</v>
      </c>
      <c r="B14" s="65" t="s">
        <v>17</v>
      </c>
      <c r="C14" s="66">
        <f aca="true" t="shared" si="2" ref="C14:O14">C13/C5</f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8">
        <f t="shared" si="2"/>
        <v>0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69.75">
      <c r="A15" s="45">
        <v>11</v>
      </c>
      <c r="B15" s="69" t="s">
        <v>39</v>
      </c>
      <c r="C15" s="63">
        <f>+D15+E15+F15+G15+H15+I15+J15+K15+L15+M15+N15+O15</f>
        <v>0</v>
      </c>
      <c r="D15" s="70"/>
      <c r="E15" s="70"/>
      <c r="F15" s="70"/>
      <c r="G15" s="70"/>
      <c r="H15" s="70"/>
      <c r="I15" s="70"/>
      <c r="J15" s="70"/>
      <c r="K15" s="70"/>
      <c r="L15" s="70">
        <v>0</v>
      </c>
      <c r="M15" s="70">
        <v>0</v>
      </c>
      <c r="N15" s="70">
        <v>0</v>
      </c>
      <c r="O15" s="71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25.5">
      <c r="A16" s="45">
        <v>12</v>
      </c>
      <c r="B16" s="72" t="s">
        <v>18</v>
      </c>
      <c r="C16" s="73">
        <f aca="true" t="shared" si="3" ref="C16:O16">C15/C5</f>
        <v>0</v>
      </c>
      <c r="D16" s="74">
        <f t="shared" si="3"/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0</v>
      </c>
      <c r="N16" s="74">
        <f t="shared" si="3"/>
        <v>0</v>
      </c>
      <c r="O16" s="75">
        <f t="shared" si="3"/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54">
      <c r="A17" s="45">
        <v>13</v>
      </c>
      <c r="B17" s="77" t="s">
        <v>40</v>
      </c>
      <c r="C17" s="78">
        <f>+D17+E17+F17+G17+H17+I17+J17+K17+L17+M17+N17+O17</f>
        <v>0</v>
      </c>
      <c r="D17" s="79"/>
      <c r="E17" s="79"/>
      <c r="F17" s="79"/>
      <c r="G17" s="79"/>
      <c r="H17" s="79"/>
      <c r="I17" s="79"/>
      <c r="J17" s="79"/>
      <c r="K17" s="79">
        <v>0</v>
      </c>
      <c r="L17" s="79">
        <v>0</v>
      </c>
      <c r="M17" s="79">
        <v>0</v>
      </c>
      <c r="N17" s="79">
        <v>0</v>
      </c>
      <c r="O17" s="80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24" customHeight="1">
      <c r="A18" s="45">
        <v>14</v>
      </c>
      <c r="B18" s="81" t="s">
        <v>19</v>
      </c>
      <c r="C18" s="82">
        <f>+D18+E18+F18+G18+H18+I18+J18+K18+L18+M18+N18+O18</f>
        <v>0</v>
      </c>
      <c r="D18" s="83"/>
      <c r="E18" s="83"/>
      <c r="F18" s="83"/>
      <c r="G18" s="83"/>
      <c r="H18" s="83"/>
      <c r="I18" s="83"/>
      <c r="J18" s="83"/>
      <c r="K18" s="83"/>
      <c r="L18" s="83">
        <v>0</v>
      </c>
      <c r="M18" s="83"/>
      <c r="N18" s="83"/>
      <c r="O18" s="80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57">
      <c r="A19" s="45">
        <v>15</v>
      </c>
      <c r="B19" s="84" t="s">
        <v>48</v>
      </c>
      <c r="C19" s="85">
        <f>+D19+E19+F19+G19+H19+I19+J19+K19+L19+M19+N19+O19</f>
        <v>29.700000000000003</v>
      </c>
      <c r="D19" s="86">
        <f aca="true" t="shared" si="4" ref="D19:O19">+D22+D23+D24+D25</f>
        <v>0</v>
      </c>
      <c r="E19" s="86">
        <v>7.9</v>
      </c>
      <c r="F19" s="86">
        <v>6.8</v>
      </c>
      <c r="G19" s="86">
        <f t="shared" si="4"/>
        <v>0</v>
      </c>
      <c r="H19" s="86">
        <f t="shared" si="4"/>
        <v>0</v>
      </c>
      <c r="I19" s="86">
        <f t="shared" si="4"/>
        <v>7.4</v>
      </c>
      <c r="J19" s="86">
        <f t="shared" si="4"/>
        <v>0</v>
      </c>
      <c r="K19" s="86">
        <v>7.6</v>
      </c>
      <c r="L19" s="86">
        <f t="shared" si="4"/>
        <v>0</v>
      </c>
      <c r="M19" s="86">
        <f t="shared" si="4"/>
        <v>0</v>
      </c>
      <c r="N19" s="86">
        <f t="shared" si="4"/>
        <v>0</v>
      </c>
      <c r="O19" s="86">
        <f t="shared" si="4"/>
        <v>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38.25">
      <c r="A20" s="45">
        <v>16</v>
      </c>
      <c r="B20" s="31" t="s">
        <v>20</v>
      </c>
      <c r="C20" s="87">
        <f aca="true" t="shared" si="5" ref="C20:O20">C19/C5</f>
        <v>0.5657142857142857</v>
      </c>
      <c r="D20" s="87">
        <f t="shared" si="5"/>
        <v>0</v>
      </c>
      <c r="E20" s="87">
        <f t="shared" si="5"/>
        <v>2.025641025641026</v>
      </c>
      <c r="F20" s="87">
        <f t="shared" si="5"/>
        <v>3.5789473684210527</v>
      </c>
      <c r="G20" s="87">
        <f t="shared" si="5"/>
        <v>0</v>
      </c>
      <c r="H20" s="87">
        <f t="shared" si="5"/>
        <v>0</v>
      </c>
      <c r="I20" s="87">
        <f t="shared" si="5"/>
        <v>1.7209302325581397</v>
      </c>
      <c r="J20" s="87">
        <f t="shared" si="5"/>
        <v>0</v>
      </c>
      <c r="K20" s="87">
        <f t="shared" si="5"/>
        <v>2.8148148148148144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8">
        <f t="shared" si="5"/>
        <v>0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12.75">
      <c r="A21" s="45">
        <v>17</v>
      </c>
      <c r="B21" s="89" t="s">
        <v>21</v>
      </c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8.25">
      <c r="A22" s="45">
        <v>18</v>
      </c>
      <c r="B22" s="89" t="s">
        <v>58</v>
      </c>
      <c r="C22" s="92">
        <f aca="true" t="shared" si="6" ref="C22:C27">+D22+E22+F22+G22+H22+I22+J22+K22+L22+M22+N22+O22</f>
        <v>15</v>
      </c>
      <c r="D22" s="90"/>
      <c r="E22" s="90"/>
      <c r="F22" s="90"/>
      <c r="G22" s="90"/>
      <c r="H22" s="90"/>
      <c r="I22" s="90">
        <v>7.4</v>
      </c>
      <c r="J22" s="90"/>
      <c r="K22" s="90">
        <v>7.6</v>
      </c>
      <c r="L22" s="90"/>
      <c r="M22" s="90">
        <v>0</v>
      </c>
      <c r="N22" s="90"/>
      <c r="O22" s="91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12.75">
      <c r="A23" s="45">
        <v>19</v>
      </c>
      <c r="B23" s="89" t="s">
        <v>22</v>
      </c>
      <c r="C23" s="92">
        <f t="shared" si="6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12.75">
      <c r="A24" s="45">
        <v>20</v>
      </c>
      <c r="B24" s="89" t="s">
        <v>23</v>
      </c>
      <c r="C24" s="92">
        <f t="shared" si="6"/>
        <v>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12.75">
      <c r="A25" s="45">
        <v>21</v>
      </c>
      <c r="B25" s="31" t="s">
        <v>24</v>
      </c>
      <c r="C25" s="92">
        <f t="shared" si="6"/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33" customHeight="1">
      <c r="A26" s="45">
        <v>22</v>
      </c>
      <c r="B26" s="15" t="s">
        <v>47</v>
      </c>
      <c r="C26" s="92">
        <f t="shared" si="6"/>
        <v>92.99999999999999</v>
      </c>
      <c r="D26" s="93"/>
      <c r="E26" s="93"/>
      <c r="F26" s="93"/>
      <c r="G26" s="93">
        <v>75.6</v>
      </c>
      <c r="H26" s="93"/>
      <c r="I26" s="93">
        <f>12.2-7.4</f>
        <v>4.799999999999999</v>
      </c>
      <c r="J26" s="93">
        <v>5.5</v>
      </c>
      <c r="K26" s="93"/>
      <c r="L26" s="93"/>
      <c r="M26" s="93"/>
      <c r="N26" s="93">
        <v>5.6</v>
      </c>
      <c r="O26" s="93">
        <v>1.5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31.5" customHeight="1">
      <c r="A27" s="45">
        <v>23</v>
      </c>
      <c r="B27" s="104" t="s">
        <v>25</v>
      </c>
      <c r="C27" s="92">
        <f t="shared" si="6"/>
        <v>412.79999999999995</v>
      </c>
      <c r="D27" s="94">
        <f aca="true" t="shared" si="7" ref="D27:O27">D7+D12+D13+D15+D17+D19+D26</f>
        <v>0</v>
      </c>
      <c r="E27" s="94">
        <v>190.5</v>
      </c>
      <c r="F27" s="94">
        <v>74.7</v>
      </c>
      <c r="G27" s="94">
        <f t="shared" si="7"/>
        <v>75.6</v>
      </c>
      <c r="H27" s="94">
        <f t="shared" si="7"/>
        <v>0</v>
      </c>
      <c r="I27" s="94">
        <f t="shared" si="7"/>
        <v>14</v>
      </c>
      <c r="J27" s="94">
        <f t="shared" si="7"/>
        <v>5.5</v>
      </c>
      <c r="K27" s="94">
        <f t="shared" si="7"/>
        <v>44.300000000000004</v>
      </c>
      <c r="L27" s="94">
        <f t="shared" si="7"/>
        <v>0</v>
      </c>
      <c r="M27" s="94">
        <f t="shared" si="7"/>
        <v>0</v>
      </c>
      <c r="N27" s="94">
        <f t="shared" si="7"/>
        <v>6.699999999999999</v>
      </c>
      <c r="O27" s="94">
        <f t="shared" si="7"/>
        <v>1.5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26.25" customHeight="1">
      <c r="A28" s="45">
        <v>24</v>
      </c>
      <c r="B28" s="31" t="s">
        <v>26</v>
      </c>
      <c r="C28" s="87">
        <f aca="true" t="shared" si="8" ref="C28:O28">C27/C5</f>
        <v>7.862857142857142</v>
      </c>
      <c r="D28" s="87">
        <f t="shared" si="8"/>
        <v>0</v>
      </c>
      <c r="E28" s="87">
        <f t="shared" si="8"/>
        <v>48.84615384615385</v>
      </c>
      <c r="F28" s="87">
        <f t="shared" si="8"/>
        <v>39.31578947368421</v>
      </c>
      <c r="G28" s="87">
        <f t="shared" si="8"/>
        <v>13.034482758620689</v>
      </c>
      <c r="H28" s="87">
        <f t="shared" si="8"/>
        <v>0</v>
      </c>
      <c r="I28" s="87">
        <f t="shared" si="8"/>
        <v>3.255813953488372</v>
      </c>
      <c r="J28" s="87">
        <f t="shared" si="8"/>
        <v>1.2790697674418605</v>
      </c>
      <c r="K28" s="87">
        <f t="shared" si="8"/>
        <v>16.40740740740741</v>
      </c>
      <c r="L28" s="87">
        <f t="shared" si="8"/>
        <v>0</v>
      </c>
      <c r="M28" s="87">
        <f t="shared" si="8"/>
        <v>0</v>
      </c>
      <c r="N28" s="87">
        <f t="shared" si="8"/>
        <v>2.392857142857143</v>
      </c>
      <c r="O28" s="87">
        <f t="shared" si="8"/>
        <v>0.20547945205479454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26.25" customHeight="1">
      <c r="A29" s="45">
        <v>25</v>
      </c>
      <c r="B29" s="15" t="s">
        <v>27</v>
      </c>
      <c r="C29" s="95" t="s">
        <v>28</v>
      </c>
      <c r="D29" s="93">
        <v>376.5</v>
      </c>
      <c r="E29" s="93">
        <v>189.9</v>
      </c>
      <c r="F29" s="93">
        <v>117.1</v>
      </c>
      <c r="G29" s="93">
        <v>47.3</v>
      </c>
      <c r="H29" s="93">
        <v>57.1</v>
      </c>
      <c r="I29" s="93">
        <v>47.4</v>
      </c>
      <c r="J29" s="93">
        <v>46.2</v>
      </c>
      <c r="K29" s="93">
        <v>4.6</v>
      </c>
      <c r="L29" s="93">
        <v>7.8</v>
      </c>
      <c r="M29" s="93">
        <v>13.4</v>
      </c>
      <c r="N29" s="93">
        <v>9.5</v>
      </c>
      <c r="O29" s="93">
        <v>15.3</v>
      </c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25.5">
      <c r="A30" s="45">
        <v>26</v>
      </c>
      <c r="B30" s="112" t="s">
        <v>59</v>
      </c>
      <c r="C30" s="113">
        <v>375.6</v>
      </c>
      <c r="D30" s="121" t="s">
        <v>28</v>
      </c>
      <c r="E30" s="121" t="s">
        <v>28</v>
      </c>
      <c r="F30" s="121" t="s">
        <v>28</v>
      </c>
      <c r="G30" s="121" t="s">
        <v>28</v>
      </c>
      <c r="H30" s="121" t="s">
        <v>28</v>
      </c>
      <c r="I30" s="121" t="s">
        <v>28</v>
      </c>
      <c r="J30" s="121" t="s">
        <v>28</v>
      </c>
      <c r="K30" s="121" t="s">
        <v>28</v>
      </c>
      <c r="L30" s="121" t="s">
        <v>28</v>
      </c>
      <c r="M30" s="121" t="s">
        <v>28</v>
      </c>
      <c r="N30" s="121" t="s">
        <v>28</v>
      </c>
      <c r="O30" s="121" t="s">
        <v>28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119" customFormat="1" ht="13.5">
      <c r="A31" s="114"/>
      <c r="B31" s="115" t="s">
        <v>46</v>
      </c>
      <c r="C31" s="116"/>
      <c r="D31" s="117">
        <f>C30+D5-D27-D29</f>
        <v>0</v>
      </c>
      <c r="E31" s="117">
        <f aca="true" t="shared" si="9" ref="E31:O31">D29+E5-E27-E29</f>
        <v>0</v>
      </c>
      <c r="F31" s="117">
        <f t="shared" si="9"/>
        <v>0</v>
      </c>
      <c r="G31" s="117">
        <f t="shared" si="9"/>
        <v>0</v>
      </c>
      <c r="H31" s="117">
        <f t="shared" si="9"/>
        <v>0</v>
      </c>
      <c r="I31" s="117">
        <f t="shared" si="9"/>
        <v>0</v>
      </c>
      <c r="J31" s="117">
        <f t="shared" si="9"/>
        <v>0</v>
      </c>
      <c r="K31" s="117">
        <f t="shared" si="9"/>
        <v>0</v>
      </c>
      <c r="L31" s="117">
        <f t="shared" si="9"/>
        <v>0</v>
      </c>
      <c r="M31" s="117">
        <f t="shared" si="9"/>
        <v>0</v>
      </c>
      <c r="N31" s="117">
        <f t="shared" si="9"/>
        <v>0</v>
      </c>
      <c r="O31" s="117">
        <f t="shared" si="9"/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2:38" ht="34.5" customHeight="1">
      <c r="B32" s="138" t="s">
        <v>29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73.5" customHeight="1">
      <c r="B33" s="103" t="s">
        <v>30</v>
      </c>
      <c r="C33" s="120"/>
      <c r="D33" s="139" t="s">
        <v>60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97"/>
      <c r="O33" s="9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24" customHeight="1">
      <c r="B34" s="140" t="s">
        <v>61</v>
      </c>
      <c r="C34" s="140"/>
      <c r="D34" s="140"/>
      <c r="E34" s="140"/>
      <c r="F34" s="140"/>
      <c r="G34" s="140"/>
      <c r="H34" s="96"/>
      <c r="I34" s="96"/>
      <c r="J34" s="96"/>
      <c r="K34" s="96"/>
      <c r="L34" s="98"/>
      <c r="M34" s="98"/>
      <c r="N34" s="97"/>
      <c r="O34" s="9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5.75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9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9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9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9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9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9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9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9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10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10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9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8" ht="12.75">
      <c r="B47" s="9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2:38" ht="12.75">
      <c r="B48" s="100"/>
      <c r="C48" s="10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2:38" ht="12.75">
      <c r="B49" s="100"/>
      <c r="C49" s="10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2:3" ht="12.75">
      <c r="B50" s="99"/>
      <c r="C50" s="102"/>
    </row>
    <row r="51" spans="2:3" ht="12.75">
      <c r="B51" s="100"/>
      <c r="C51" s="102"/>
    </row>
    <row r="52" spans="2:8" ht="12.75">
      <c r="B52" s="100"/>
      <c r="C52" s="102"/>
      <c r="H52" s="102"/>
    </row>
    <row r="53" spans="2:8" ht="12.75">
      <c r="B53" s="100"/>
      <c r="C53" s="102"/>
      <c r="H53" s="102"/>
    </row>
    <row r="54" spans="2:8" ht="12.75">
      <c r="B54" s="99"/>
      <c r="H54" s="102"/>
    </row>
    <row r="55" spans="2:8" ht="12.75">
      <c r="B55" s="100"/>
      <c r="H55" s="102"/>
    </row>
    <row r="56" ht="12.75">
      <c r="B56" s="100"/>
    </row>
    <row r="57" ht="12.75">
      <c r="B57" s="100"/>
    </row>
    <row r="58" ht="12.75">
      <c r="B58" s="99"/>
    </row>
    <row r="59" ht="12.75">
      <c r="B59" s="99"/>
    </row>
    <row r="60" ht="12.75">
      <c r="B60" s="99"/>
    </row>
  </sheetData>
  <sheetProtection/>
  <mergeCells count="5">
    <mergeCell ref="B35:M35"/>
    <mergeCell ref="A1:O1"/>
    <mergeCell ref="B32:O32"/>
    <mergeCell ref="D33:M33"/>
    <mergeCell ref="B34:G34"/>
  </mergeCells>
  <printOptions/>
  <pageMargins left="0.7480314960629921" right="0.15748031496062992" top="0.3937007874015748" bottom="0.4724409448818898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DF-8-004</cp:lastModifiedBy>
  <cp:lastPrinted>2013-09-06T05:42:57Z</cp:lastPrinted>
  <dcterms:created xsi:type="dcterms:W3CDTF">2003-02-12T12:21:30Z</dcterms:created>
  <dcterms:modified xsi:type="dcterms:W3CDTF">2014-01-13T12:02:53Z</dcterms:modified>
  <cp:category/>
  <cp:version/>
  <cp:contentType/>
  <cp:contentStatus/>
</cp:coreProperties>
</file>