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роекты бюджета на 2019\район\"/>
    </mc:Choice>
  </mc:AlternateContent>
  <bookViews>
    <workbookView xWindow="0" yWindow="30" windowWidth="19155" windowHeight="85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76" i="1" l="1"/>
  <c r="M176" i="1"/>
  <c r="L176" i="1"/>
  <c r="K176" i="1"/>
  <c r="J176" i="1"/>
  <c r="I176" i="1"/>
  <c r="H176" i="1"/>
  <c r="G176" i="1"/>
  <c r="F176" i="1"/>
  <c r="E176" i="1"/>
  <c r="D176" i="1"/>
  <c r="C176" i="1"/>
  <c r="B176" i="1"/>
  <c r="B173" i="1"/>
  <c r="B172" i="1"/>
  <c r="B171" i="1"/>
  <c r="B168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N167" i="1"/>
  <c r="L137" i="1"/>
  <c r="K142" i="1"/>
  <c r="I136" i="1"/>
  <c r="H131" i="1"/>
  <c r="H128" i="1"/>
  <c r="E159" i="1"/>
  <c r="D152" i="1"/>
  <c r="C168" i="1"/>
  <c r="N109" i="1"/>
  <c r="L79" i="1"/>
  <c r="K84" i="1"/>
  <c r="I78" i="1"/>
  <c r="H78" i="1"/>
  <c r="H70" i="1"/>
  <c r="H73" i="1"/>
  <c r="D94" i="1"/>
  <c r="C108" i="1"/>
  <c r="N51" i="1"/>
  <c r="L19" i="1"/>
  <c r="K24" i="1"/>
  <c r="I18" i="1"/>
  <c r="H10" i="1"/>
  <c r="H13" i="1"/>
  <c r="H11" i="1"/>
  <c r="D34" i="1"/>
  <c r="C50" i="1"/>
  <c r="B167" i="1" l="1"/>
  <c r="K134" i="1"/>
  <c r="B136" i="1"/>
  <c r="B78" i="1"/>
  <c r="B132" i="1"/>
  <c r="B151" i="1"/>
  <c r="B93" i="1"/>
  <c r="F85" i="1"/>
  <c r="B166" i="1"/>
  <c r="E106" i="1"/>
  <c r="B101" i="1"/>
  <c r="B158" i="1"/>
  <c r="E98" i="1"/>
  <c r="B90" i="1"/>
  <c r="B94" i="1"/>
  <c r="B111" i="1"/>
  <c r="B108" i="1"/>
  <c r="C134" i="1"/>
  <c r="C76" i="1"/>
  <c r="B177" i="1"/>
  <c r="B163" i="1"/>
  <c r="B159" i="1"/>
  <c r="N156" i="1"/>
  <c r="M156" i="1"/>
  <c r="L156" i="1"/>
  <c r="K156" i="1"/>
  <c r="J156" i="1"/>
  <c r="I156" i="1"/>
  <c r="H156" i="1"/>
  <c r="G156" i="1"/>
  <c r="F156" i="1"/>
  <c r="D156" i="1"/>
  <c r="C156" i="1"/>
  <c r="B154" i="1"/>
  <c r="B152" i="1"/>
  <c r="B150" i="1"/>
  <c r="B148" i="1"/>
  <c r="K143" i="1"/>
  <c r="B146" i="1"/>
  <c r="N143" i="1"/>
  <c r="M143" i="1"/>
  <c r="L143" i="1"/>
  <c r="J143" i="1"/>
  <c r="I143" i="1"/>
  <c r="H143" i="1"/>
  <c r="G143" i="1"/>
  <c r="F143" i="1"/>
  <c r="D143" i="1"/>
  <c r="C143" i="1"/>
  <c r="B140" i="1"/>
  <c r="B139" i="1"/>
  <c r="B137" i="1"/>
  <c r="N134" i="1"/>
  <c r="M134" i="1"/>
  <c r="L134" i="1"/>
  <c r="J134" i="1"/>
  <c r="I134" i="1"/>
  <c r="H134" i="1"/>
  <c r="G134" i="1"/>
  <c r="F134" i="1"/>
  <c r="E134" i="1"/>
  <c r="D134" i="1"/>
  <c r="B133" i="1"/>
  <c r="B131" i="1"/>
  <c r="B130" i="1"/>
  <c r="B129" i="1"/>
  <c r="B128" i="1"/>
  <c r="B127" i="1"/>
  <c r="N125" i="1"/>
  <c r="M125" i="1"/>
  <c r="L125" i="1"/>
  <c r="K125" i="1"/>
  <c r="J125" i="1"/>
  <c r="I125" i="1"/>
  <c r="G125" i="1"/>
  <c r="F125" i="1"/>
  <c r="E125" i="1"/>
  <c r="D125" i="1"/>
  <c r="C125" i="1"/>
  <c r="B114" i="1"/>
  <c r="B109" i="1"/>
  <c r="N106" i="1"/>
  <c r="M106" i="1"/>
  <c r="L106" i="1"/>
  <c r="K106" i="1"/>
  <c r="J106" i="1"/>
  <c r="I106" i="1"/>
  <c r="H106" i="1"/>
  <c r="G106" i="1"/>
  <c r="F106" i="1"/>
  <c r="D106" i="1"/>
  <c r="B105" i="1"/>
  <c r="B103" i="1"/>
  <c r="B100" i="1"/>
  <c r="N98" i="1"/>
  <c r="M98" i="1"/>
  <c r="L98" i="1"/>
  <c r="K98" i="1"/>
  <c r="J98" i="1"/>
  <c r="I98" i="1"/>
  <c r="H98" i="1"/>
  <c r="G98" i="1"/>
  <c r="F98" i="1"/>
  <c r="D98" i="1"/>
  <c r="C98" i="1"/>
  <c r="B96" i="1"/>
  <c r="B92" i="1"/>
  <c r="B89" i="1"/>
  <c r="B88" i="1"/>
  <c r="N85" i="1"/>
  <c r="M85" i="1"/>
  <c r="L85" i="1"/>
  <c r="K85" i="1"/>
  <c r="J85" i="1"/>
  <c r="I85" i="1"/>
  <c r="H85" i="1"/>
  <c r="G85" i="1"/>
  <c r="D85" i="1"/>
  <c r="C85" i="1"/>
  <c r="B84" i="1"/>
  <c r="B83" i="1"/>
  <c r="B82" i="1"/>
  <c r="B81" i="1"/>
  <c r="B79" i="1"/>
  <c r="N76" i="1"/>
  <c r="M76" i="1"/>
  <c r="L76" i="1"/>
  <c r="K76" i="1"/>
  <c r="J76" i="1"/>
  <c r="I76" i="1"/>
  <c r="H76" i="1"/>
  <c r="G76" i="1"/>
  <c r="F76" i="1"/>
  <c r="E76" i="1"/>
  <c r="D76" i="1"/>
  <c r="B75" i="1"/>
  <c r="B74" i="1"/>
  <c r="B73" i="1"/>
  <c r="B72" i="1"/>
  <c r="B71" i="1"/>
  <c r="B70" i="1"/>
  <c r="B69" i="1"/>
  <c r="N67" i="1"/>
  <c r="M67" i="1"/>
  <c r="L67" i="1"/>
  <c r="K67" i="1"/>
  <c r="J67" i="1"/>
  <c r="J113" i="1" s="1"/>
  <c r="I67" i="1"/>
  <c r="H67" i="1"/>
  <c r="G67" i="1"/>
  <c r="F67" i="1"/>
  <c r="E67" i="1"/>
  <c r="D67" i="1"/>
  <c r="C67" i="1"/>
  <c r="B56" i="1"/>
  <c r="B51" i="1"/>
  <c r="B53" i="1"/>
  <c r="B50" i="1"/>
  <c r="B45" i="1"/>
  <c r="B43" i="1"/>
  <c r="B41" i="1"/>
  <c r="B40" i="1"/>
  <c r="B36" i="1"/>
  <c r="B33" i="1"/>
  <c r="B32" i="1"/>
  <c r="B31" i="1"/>
  <c r="B29" i="1"/>
  <c r="B23" i="1"/>
  <c r="B22" i="1"/>
  <c r="B21" i="1"/>
  <c r="B20" i="1"/>
  <c r="B19" i="1"/>
  <c r="B15" i="1"/>
  <c r="B14" i="1"/>
  <c r="B12" i="1"/>
  <c r="B11" i="1"/>
  <c r="B9" i="1"/>
  <c r="B34" i="1"/>
  <c r="B30" i="1"/>
  <c r="B28" i="1"/>
  <c r="B10" i="1"/>
  <c r="B13" i="1"/>
  <c r="B18" i="1"/>
  <c r="B24" i="1"/>
  <c r="C178" i="1" l="1"/>
  <c r="N113" i="1"/>
  <c r="N115" i="1" s="1"/>
  <c r="J178" i="1"/>
  <c r="F113" i="1"/>
  <c r="D113" i="1"/>
  <c r="D115" i="1" s="1"/>
  <c r="H113" i="1"/>
  <c r="H115" i="1" s="1"/>
  <c r="I113" i="1"/>
  <c r="I115" i="1" s="1"/>
  <c r="M113" i="1"/>
  <c r="G113" i="1"/>
  <c r="G115" i="1" s="1"/>
  <c r="K113" i="1"/>
  <c r="K115" i="1" s="1"/>
  <c r="L113" i="1"/>
  <c r="L115" i="1" s="1"/>
  <c r="G178" i="1"/>
  <c r="B125" i="1"/>
  <c r="B98" i="1"/>
  <c r="B85" i="1"/>
  <c r="B67" i="1"/>
  <c r="D178" i="1"/>
  <c r="H125" i="1"/>
  <c r="B142" i="1"/>
  <c r="B134" i="1" s="1"/>
  <c r="M115" i="1"/>
  <c r="E85" i="1"/>
  <c r="E113" i="1" s="1"/>
  <c r="M178" i="1"/>
  <c r="B169" i="1"/>
  <c r="F115" i="1"/>
  <c r="J115" i="1"/>
  <c r="N178" i="1"/>
  <c r="K178" i="1"/>
  <c r="B76" i="1"/>
  <c r="I178" i="1"/>
  <c r="F178" i="1"/>
  <c r="B156" i="1"/>
  <c r="E156" i="1"/>
  <c r="B143" i="1"/>
  <c r="L178" i="1"/>
  <c r="B106" i="1"/>
  <c r="E143" i="1"/>
  <c r="C106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7" i="1"/>
  <c r="M7" i="1"/>
  <c r="L7" i="1"/>
  <c r="K7" i="1"/>
  <c r="J7" i="1"/>
  <c r="I7" i="1"/>
  <c r="H7" i="1"/>
  <c r="G7" i="1"/>
  <c r="F7" i="1"/>
  <c r="E7" i="1"/>
  <c r="D7" i="1"/>
  <c r="C7" i="1"/>
  <c r="B7" i="1"/>
  <c r="B178" i="1" l="1"/>
  <c r="H178" i="1"/>
  <c r="B113" i="1"/>
  <c r="B115" i="1" s="1"/>
  <c r="E115" i="1"/>
  <c r="C113" i="1"/>
  <c r="C115" i="1" s="1"/>
  <c r="B55" i="1"/>
  <c r="B57" i="1" s="1"/>
  <c r="F55" i="1"/>
  <c r="F57" i="1" s="1"/>
  <c r="J55" i="1"/>
  <c r="J57" i="1" s="1"/>
  <c r="N55" i="1"/>
  <c r="N57" i="1" s="1"/>
  <c r="G55" i="1"/>
  <c r="G57" i="1" s="1"/>
  <c r="D55" i="1"/>
  <c r="L55" i="1"/>
  <c r="L57" i="1" s="1"/>
  <c r="C55" i="1"/>
  <c r="C57" i="1" s="1"/>
  <c r="K55" i="1"/>
  <c r="K57" i="1" s="1"/>
  <c r="H55" i="1"/>
  <c r="H57" i="1" s="1"/>
  <c r="E55" i="1"/>
  <c r="E57" i="1" s="1"/>
  <c r="I55" i="1"/>
  <c r="I57" i="1" s="1"/>
  <c r="M55" i="1"/>
  <c r="M57" i="1" s="1"/>
  <c r="D57" i="1"/>
  <c r="E178" i="1"/>
</calcChain>
</file>

<file path=xl/sharedStrings.xml><?xml version="1.0" encoding="utf-8"?>
<sst xmlns="http://schemas.openxmlformats.org/spreadsheetml/2006/main" count="196" uniqueCount="91">
  <si>
    <t>в том числе</t>
  </si>
  <si>
    <t>Муниципальная программа «Охрана окружающей среды, воспроизводство и рациональное использование природных ресурсов на 2014-2020 годы» - всего</t>
  </si>
  <si>
    <t>Муниципальная программа «Формирование благоприятного инвестиционного климата, развитие и поддержка приоритетных отраслей экономики на 2014 – 2020 годы» - всего</t>
  </si>
  <si>
    <t>Муниципальная программа «Сохранение и развитие кадрового потенциала отрасли здравоохранения Вытегорского муниципального района на 2015-2020 годы» - всего</t>
  </si>
  <si>
    <t>Муниципальная программа «Совершенствование муниципального управления в Вытегорском муниципальном районе на 2015-2020 годы»</t>
  </si>
  <si>
    <t>Наименование муниципальной программы/ подпрограммы</t>
  </si>
  <si>
    <t>(тыс.руб.)</t>
  </si>
  <si>
    <t xml:space="preserve">итого </t>
  </si>
  <si>
    <t>Доля программных мероприятий в общих расходах</t>
  </si>
  <si>
    <t>.01</t>
  </si>
  <si>
    <t>Общегосударственные вопросы</t>
  </si>
  <si>
    <t>.03</t>
  </si>
  <si>
    <t>Национальная безопасность и правоохранительная деятельность</t>
  </si>
  <si>
    <t>.04</t>
  </si>
  <si>
    <t>Национальная экономика</t>
  </si>
  <si>
    <t>Жилищно-коммунальное хозяйство</t>
  </si>
  <si>
    <t>.05</t>
  </si>
  <si>
    <t>.06</t>
  </si>
  <si>
    <t>Охрана окружающей среды</t>
  </si>
  <si>
    <t>.07</t>
  </si>
  <si>
    <t>Образование</t>
  </si>
  <si>
    <t>.08</t>
  </si>
  <si>
    <t>Культура, кинематография</t>
  </si>
  <si>
    <t>.09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</si>
  <si>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</si>
  <si>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</si>
  <si>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</si>
  <si>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</si>
  <si>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</t>
  </si>
  <si>
    <t>Общий объем расходов по разделу</t>
  </si>
  <si>
    <t>Подпрограмма  «Развитие системы дошкольного образования»</t>
  </si>
  <si>
    <t>Подпрограмма  «Развитие системы общего образования»</t>
  </si>
  <si>
    <t>Подпрограмма  «Развитие системы дополнительного образования»</t>
  </si>
  <si>
    <t>Подпрограмма  «Кадровое обеспечение системы образования»</t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</si>
  <si>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реализации программы, прочие мероприятия в области образования</t>
    </r>
    <r>
      <rPr>
        <sz val="10"/>
        <color theme="1"/>
        <rFont val="Times New Roman"/>
        <family val="1"/>
        <charset val="204"/>
      </rPr>
      <t>»</t>
    </r>
  </si>
  <si>
    <t>Подпрограмма  «Развитие архивного дела в Вытегорском муниципальном районе на 2015-2020 годы»</t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</si>
  <si>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реализации программы, прочие мероприятии в области жилищно-коммунального хозяйства</t>
    </r>
    <r>
      <rPr>
        <sz val="10"/>
        <color theme="1"/>
        <rFont val="Times New Roman"/>
        <family val="1"/>
        <charset val="204"/>
      </rPr>
      <t>»</t>
    </r>
  </si>
  <si>
    <t>Подпрограмма  «Формирование благоприятного инвестиционного климата в Вытегорском районе на 2014-2020 годы»</t>
  </si>
  <si>
    <t>Подпрограмма  «Поддержка сельхозтоваропроизводителей Вытегорского района на 2014-2020 годы»</t>
  </si>
  <si>
    <t>Подпрограмма  «Обеспечение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программы»</t>
  </si>
  <si>
    <t>Подпрограмма «Совершенствование структуры поселений, входящих в состав района, и поддержание устойчивого исполнения бюджетов поселений на 2015-2020 годы»</t>
  </si>
  <si>
    <t>Муниципальная программа «Развитие образования Вытегорского муниципального района на 2014 – 2020 годы»</t>
  </si>
  <si>
    <t xml:space="preserve">Подпрограмма  «Комплексная безопасность и мероприятия по проведению ремонтных работ в муниципальных образовательных учреждениях на 2014-2020 годы»                                                                                                              </t>
  </si>
  <si>
    <t xml:space="preserve">Муниципальная программа «Совершенствование социальной политики в Вытегорском  муниципальном районе на 2014-2020 годы»  </t>
  </si>
  <si>
    <r>
      <t>Подпрограмма  «</t>
    </r>
    <r>
      <rPr>
        <sz val="10"/>
        <color rgb="FF000000"/>
        <rFont val="Times New Roman"/>
        <family val="1"/>
        <charset val="204"/>
      </rPr>
      <t>Сохранение и развитие культурного потенциала Вытегорского муниципального района"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</si>
  <si>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Развитие физической культуры и спорта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 xml:space="preserve">» </t>
    </r>
  </si>
  <si>
    <r>
      <t>Подпрограмма «</t>
    </r>
    <r>
      <rPr>
        <sz val="10"/>
        <color rgb="FF000000"/>
        <rFont val="Times New Roman"/>
        <family val="1"/>
        <charset val="204"/>
      </rPr>
      <t>Реализация молодежной политики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</si>
  <si>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Предоставление дополнительных  мер поддержки  отдельных категорий граждан Вытегорского муниципального района</t>
    </r>
    <r>
      <rPr>
        <sz val="10"/>
        <color theme="1"/>
        <rFont val="Times New Roman"/>
        <family val="1"/>
        <charset val="204"/>
      </rPr>
      <t>»</t>
    </r>
  </si>
  <si>
    <t xml:space="preserve">Муниципальная программа «Формирование комфортной среды проживания на территорииВытегорского муниципального района на 2014-2020 годы» 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</si>
  <si>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</si>
  <si>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Подпрограмма  «Организация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</t>
  </si>
  <si>
    <t xml:space="preserve">Муниципальная программа«Комплексная безопасность жизнедеятельности населения Вытегорского муниципального района на 2014-2020 годы» </t>
  </si>
  <si>
    <t xml:space="preserve">Подпрограмма  «Поддержка и развитие малого и среднего предпринимательства в Вытегорском районе на 2014-2020 годы»  </t>
  </si>
  <si>
    <t>Подпрограмма «Повышение доступности государственных и муниципальных услуг на территории Вытегорского муниципального района на 2015-2020 год»</t>
  </si>
  <si>
    <t>Подпрограмма "Развитие системы отдыха детей, их оздоровления и занятости"</t>
  </si>
  <si>
    <t>Финансирование муниципальных программ в 2019 году в разрезе разделов бюджета</t>
  </si>
  <si>
    <t>Подпрограмма «Развитие транспортной системы Вытегорского муниципального района на 2015-2020 годы»</t>
  </si>
  <si>
    <t xml:space="preserve">Подпрограмма  «Переселение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2014-2017 годы»   </t>
  </si>
  <si>
    <t xml:space="preserve">Подпрограмма  «Переселение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2014-2017 годы» </t>
  </si>
  <si>
    <t>Финансирование муниципальных программ в 2020 году в разрезе разделов бюджета</t>
  </si>
  <si>
    <t>2020 год</t>
  </si>
  <si>
    <t>2019 год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</si>
  <si>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</si>
  <si>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 xml:space="preserve">  Приложение 8    
к Заключению на проект решения "О районном бюджете на 2019 год и                                                 плановый период 2020 и 2021 годов"    </t>
  </si>
  <si>
    <t>Проект 2019 год</t>
  </si>
  <si>
    <t xml:space="preserve">  Приложение  9    
к Заключению на проект решения "О районном бюджете на 2019 год и                                        плановый период 2020 и 2021 годов"    </t>
  </si>
  <si>
    <t xml:space="preserve">  Приложение 10    
к Заключению на проект решения "О районном бюджете на 2019 год и                                                плановый период 2020 и 2021 годов"    </t>
  </si>
  <si>
    <t>Финансирование муниципальных программ в 2021 году в разрезе разделов бюджета</t>
  </si>
  <si>
    <t>Муниципальная программа «Управление муниципальными финансами Вытегорского муниципального района на 2021-2025 годы»</t>
  </si>
  <si>
    <t>Подпрограмма  «Обеспечение сбалансированности районного бюджета и повышение эффективности бюджетных расходов на 2021-2025 годы»</t>
  </si>
  <si>
    <t>Подпрограмма «Поддержание устойчивого  исполнения бюджетов поселений и повышение качества  управления муниципальными финансами на 2021-2025 годы»</t>
  </si>
  <si>
    <t>Подпрограмма  «Обеспечение реализации муниципальной программы «Управление муниципальными финансами Вытегорского муниципального района на 2021-2025 годы»»</t>
  </si>
  <si>
    <t>Муниципальная программа
«Совершенствование муниципального управления в Вытегорском муниципальном районе на 2021 - 2025 годы»</t>
  </si>
  <si>
    <t>Подпрограмма «Совершенствование муниципальной службы в Вытегорском муниципальном районе на 2021 - 2025 годы»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</si>
  <si>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многофункционального центра предоставления государственных и муниципальных услуг"</t>
  </si>
  <si>
    <t>Подпрограмма  «Информатизация органов местного самоуправления Вытегорского муниципального района на 2021 - 2025 годы»</t>
  </si>
  <si>
    <t xml:space="preserve">Муниципальная программа«Комплексная безопасность жизнедеятельности населения Вытегорского муниципального района на 2021-2025 годы» </t>
  </si>
  <si>
    <t>Муниципальная программа "Экономическое развитие Вытегорского муниципального района на 2021-2025 годы"</t>
  </si>
  <si>
    <t xml:space="preserve">Подпрограмма  «Поддержка и развитие малого и среднего предпринимательства в Вытегорском районе»  </t>
  </si>
  <si>
    <t>Подпрограмма  «Формирование благоприятного инвестиционного климата в Вытегорском районе»</t>
  </si>
  <si>
    <t xml:space="preserve">Муниципальная программа «Формирование комфортной среды проживания на территорииВытегорского муниципального района на 2021-2025 годы» 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</si>
  <si>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2021-2025 годы"</t>
  </si>
  <si>
    <t>Муниципальная программа «Охрана окружающей среды, воспроизводство и рациональное использование природных ресурсов на 2021-2025 годы» - всего</t>
  </si>
  <si>
    <t>Муниципальная программа «Развитие образования Вытегорского муниципального района на 2021 – 2025 годы»</t>
  </si>
  <si>
    <t xml:space="preserve">Подпрограмма  «Комплексная безопасность и мероприятия по проведению ремонтных работ в муниципальных образовательных учреждениях на 2021-2025 годы»                                                                                                              </t>
  </si>
  <si>
    <t xml:space="preserve">Муниципальная программа «Совершенствование социальной политики в Вытегорском  муниципальном районе на 2021-2025 годы»  </t>
  </si>
  <si>
    <r>
      <t>Подпрограмма  «</t>
    </r>
    <r>
      <rPr>
        <sz val="10"/>
        <color rgb="FF000000"/>
        <rFont val="Times New Roman"/>
        <family val="1"/>
        <charset val="204"/>
      </rPr>
      <t>Развитие физической культуры и спорта в Вытегорском муниципальном районе на 2021-2025 годы</t>
    </r>
    <r>
      <rPr>
        <sz val="10"/>
        <color theme="1"/>
        <rFont val="Times New Roman"/>
        <family val="1"/>
        <charset val="204"/>
      </rPr>
      <t xml:space="preserve">» </t>
    </r>
  </si>
  <si>
    <r>
      <t>Подпрограмма «</t>
    </r>
    <r>
      <rPr>
        <sz val="10"/>
        <color rgb="FF000000"/>
        <rFont val="Times New Roman"/>
        <family val="1"/>
        <charset val="204"/>
      </rPr>
      <t>Реализация молодежной политики в Вытегорском муниципальном районе на 2021-2025 годы</t>
    </r>
    <r>
      <rPr>
        <sz val="10"/>
        <color theme="1"/>
        <rFont val="Times New Roman"/>
        <family val="1"/>
        <charset val="204"/>
      </rPr>
      <t>»</t>
    </r>
  </si>
  <si>
    <t>Муниципальная программа «Сохранение и развитие кадрового потенциала отрасли здравоохранения Вытегорского муниципального района на 2021-2025 годы» - всего</t>
  </si>
  <si>
    <t>Подпрограмма «Развитие транспортной системы Вытегорского муниципального района на 2021-2025 годы»</t>
  </si>
  <si>
    <t>Подпрограмма "Развитие туризма, создание и развитие объектов показа, сохранение объектов культурного наследия в Вытегорском районе на 2021-2025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</si>
</sst>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0" fillId="0" borderId="2" xfId="0" applyBorder="1"/>
    <xf numFmtId="164" fontId="14" fillId="0" borderId="4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1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/>
    <xf numFmtId="164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164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3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4" xfId="0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view="pageBreakPreview" zoomScale="60" zoomScaleNormal="100" workbookViewId="0">
      <selection activeCell="I8" sqref="I8"/>
    </sheetView>
  </sheetViews>
  <sheetFormatPr defaultRowHeight="15" x14ac:dyDescent="0.25"/>
  <cols>
    <col min="1" max="1" width="90.7109375" customWidth="1"/>
    <col min="2" max="2" width="11" bestFit="1" customWidth="1"/>
    <col min="3" max="3" width="13.7109375" customWidth="1"/>
    <col min="4" max="4" width="12.7109375" customWidth="1"/>
    <col min="5" max="5" width="12.85546875" customWidth="1"/>
    <col min="6" max="6" width="13.7109375" customWidth="1"/>
    <col min="7" max="7" width="12.7109375" customWidth="1"/>
    <col min="8" max="8" width="12.140625" customWidth="1"/>
    <col min="9" max="9" width="14.7109375" customWidth="1"/>
    <col min="10" max="10" width="11.7109375" customWidth="1"/>
    <col min="11" max="11" width="11.5703125" customWidth="1"/>
    <col min="12" max="12" width="12.28515625" customWidth="1"/>
    <col min="13" max="13" width="12" customWidth="1"/>
    <col min="14" max="14" width="11.42578125" customWidth="1"/>
  </cols>
  <sheetData>
    <row r="1" spans="1:14" ht="38.25" customHeight="1" x14ac:dyDescent="0.25">
      <c r="I1" s="65" t="s">
        <v>63</v>
      </c>
      <c r="J1" s="65"/>
      <c r="K1" s="65"/>
      <c r="L1" s="65"/>
      <c r="M1" s="65"/>
      <c r="N1" s="65"/>
    </row>
    <row r="2" spans="1:14" x14ac:dyDescent="0.25">
      <c r="K2" s="18"/>
      <c r="L2" s="18"/>
      <c r="M2" s="18"/>
      <c r="N2" s="18"/>
    </row>
    <row r="3" spans="1:14" ht="18.75" x14ac:dyDescent="0.3">
      <c r="A3" s="63" t="s">
        <v>55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25">
      <c r="M4" t="s">
        <v>6</v>
      </c>
    </row>
    <row r="5" spans="1:14" ht="79.5" customHeight="1" x14ac:dyDescent="0.25">
      <c r="A5" s="59" t="s">
        <v>5</v>
      </c>
      <c r="B5" s="61" t="s">
        <v>64</v>
      </c>
      <c r="C5" s="20" t="s">
        <v>10</v>
      </c>
      <c r="D5" s="20" t="s">
        <v>12</v>
      </c>
      <c r="E5" s="20" t="s">
        <v>14</v>
      </c>
      <c r="F5" s="20" t="s">
        <v>15</v>
      </c>
      <c r="G5" s="20" t="s">
        <v>18</v>
      </c>
      <c r="H5" s="20" t="s">
        <v>20</v>
      </c>
      <c r="I5" s="20" t="s">
        <v>22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</row>
    <row r="6" spans="1:14" x14ac:dyDescent="0.25">
      <c r="A6" s="66"/>
      <c r="B6" s="67"/>
      <c r="C6" s="21" t="s">
        <v>9</v>
      </c>
      <c r="D6" s="21" t="s">
        <v>11</v>
      </c>
      <c r="E6" s="21" t="s">
        <v>13</v>
      </c>
      <c r="F6" s="21" t="s">
        <v>16</v>
      </c>
      <c r="G6" s="21" t="s">
        <v>17</v>
      </c>
      <c r="H6" s="21" t="s">
        <v>19</v>
      </c>
      <c r="I6" s="21" t="s">
        <v>21</v>
      </c>
      <c r="J6" s="21" t="s">
        <v>23</v>
      </c>
      <c r="K6" s="21">
        <v>10</v>
      </c>
      <c r="L6" s="21">
        <v>11</v>
      </c>
      <c r="M6" s="21">
        <v>13</v>
      </c>
      <c r="N6" s="21">
        <v>14</v>
      </c>
    </row>
    <row r="7" spans="1:14" ht="31.5" x14ac:dyDescent="0.25">
      <c r="A7" s="22" t="s">
        <v>41</v>
      </c>
      <c r="B7" s="8">
        <f>SUM(B9:B15)</f>
        <v>450925.7</v>
      </c>
      <c r="C7" s="8">
        <f t="shared" ref="C7:N7" si="0">SUM(C9:C15)</f>
        <v>3631.2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442840</v>
      </c>
      <c r="I7" s="8">
        <f t="shared" si="0"/>
        <v>0</v>
      </c>
      <c r="J7" s="8">
        <f t="shared" si="0"/>
        <v>0</v>
      </c>
      <c r="K7" s="8">
        <f t="shared" si="0"/>
        <v>4454.5</v>
      </c>
      <c r="L7" s="8">
        <f t="shared" si="0"/>
        <v>0</v>
      </c>
      <c r="M7" s="8">
        <f t="shared" si="0"/>
        <v>0</v>
      </c>
      <c r="N7" s="8">
        <f t="shared" si="0"/>
        <v>0</v>
      </c>
    </row>
    <row r="8" spans="1:14" s="35" customFormat="1" ht="12.75" x14ac:dyDescent="0.2">
      <c r="A8" s="2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s="35" customFormat="1" ht="12.75" x14ac:dyDescent="0.2">
      <c r="A9" s="2" t="s">
        <v>30</v>
      </c>
      <c r="B9" s="5">
        <f>SUM(C9:N9)</f>
        <v>116202.2</v>
      </c>
      <c r="C9" s="5"/>
      <c r="D9" s="5"/>
      <c r="E9" s="5"/>
      <c r="F9" s="5"/>
      <c r="G9" s="5"/>
      <c r="H9" s="5">
        <v>116202.2</v>
      </c>
      <c r="I9" s="5"/>
      <c r="J9" s="5"/>
      <c r="K9" s="5"/>
      <c r="L9" s="5"/>
      <c r="M9" s="5"/>
      <c r="N9" s="5"/>
    </row>
    <row r="10" spans="1:14" s="35" customFormat="1" ht="12.75" x14ac:dyDescent="0.2">
      <c r="A10" s="2" t="s">
        <v>31</v>
      </c>
      <c r="B10" s="5">
        <f t="shared" ref="B10:B15" si="1">SUM(C10:N10)</f>
        <v>243251.5</v>
      </c>
      <c r="C10" s="5"/>
      <c r="D10" s="5"/>
      <c r="E10" s="5"/>
      <c r="F10" s="5"/>
      <c r="G10" s="5"/>
      <c r="H10" s="5">
        <f>232828.2+10423.3</f>
        <v>243251.5</v>
      </c>
      <c r="I10" s="5"/>
      <c r="J10" s="5"/>
      <c r="K10" s="5"/>
      <c r="L10" s="5"/>
      <c r="M10" s="5"/>
      <c r="N10" s="5"/>
    </row>
    <row r="11" spans="1:14" s="35" customFormat="1" ht="12.75" x14ac:dyDescent="0.2">
      <c r="A11" s="2" t="s">
        <v>32</v>
      </c>
      <c r="B11" s="5">
        <f t="shared" si="1"/>
        <v>13096.6</v>
      </c>
      <c r="C11" s="5"/>
      <c r="D11" s="5"/>
      <c r="E11" s="5"/>
      <c r="F11" s="5"/>
      <c r="G11" s="5"/>
      <c r="H11" s="5">
        <f>13096.6</f>
        <v>13096.6</v>
      </c>
      <c r="I11" s="5"/>
      <c r="J11" s="5"/>
      <c r="K11" s="5"/>
      <c r="L11" s="5"/>
      <c r="M11" s="5"/>
      <c r="N11" s="5"/>
    </row>
    <row r="12" spans="1:14" s="35" customFormat="1" ht="12.75" x14ac:dyDescent="0.2">
      <c r="A12" s="2" t="s">
        <v>33</v>
      </c>
      <c r="B12" s="5">
        <f t="shared" si="1"/>
        <v>750</v>
      </c>
      <c r="C12" s="5"/>
      <c r="D12" s="5"/>
      <c r="E12" s="5"/>
      <c r="F12" s="5"/>
      <c r="G12" s="5"/>
      <c r="H12" s="5">
        <v>750</v>
      </c>
      <c r="I12" s="5"/>
      <c r="J12" s="5"/>
      <c r="K12" s="5"/>
      <c r="L12" s="5"/>
      <c r="M12" s="5"/>
      <c r="N12" s="5"/>
    </row>
    <row r="13" spans="1:14" s="35" customFormat="1" ht="25.5" x14ac:dyDescent="0.2">
      <c r="A13" s="2" t="s">
        <v>42</v>
      </c>
      <c r="B13" s="5">
        <f t="shared" si="1"/>
        <v>53169.2</v>
      </c>
      <c r="C13" s="5"/>
      <c r="D13" s="5"/>
      <c r="E13" s="5"/>
      <c r="F13" s="5"/>
      <c r="G13" s="5"/>
      <c r="H13" s="5">
        <f>2000.6+51133.6+35</f>
        <v>53169.2</v>
      </c>
      <c r="I13" s="5"/>
      <c r="J13" s="5"/>
      <c r="K13" s="5"/>
      <c r="L13" s="5"/>
      <c r="M13" s="5"/>
      <c r="N13" s="5"/>
    </row>
    <row r="14" spans="1:14" s="35" customFormat="1" ht="25.5" x14ac:dyDescent="0.2">
      <c r="A14" s="2" t="s">
        <v>34</v>
      </c>
      <c r="B14" s="5">
        <f t="shared" si="1"/>
        <v>23106.2</v>
      </c>
      <c r="C14" s="5">
        <v>3631.2</v>
      </c>
      <c r="D14" s="5"/>
      <c r="E14" s="5"/>
      <c r="F14" s="5"/>
      <c r="G14" s="5"/>
      <c r="H14" s="5">
        <v>15020.5</v>
      </c>
      <c r="I14" s="5"/>
      <c r="J14" s="5"/>
      <c r="K14" s="5">
        <v>4454.5</v>
      </c>
      <c r="L14" s="5"/>
      <c r="M14" s="5"/>
      <c r="N14" s="5"/>
    </row>
    <row r="15" spans="1:14" s="35" customFormat="1" ht="12.75" x14ac:dyDescent="0.2">
      <c r="A15" s="23" t="s">
        <v>54</v>
      </c>
      <c r="B15" s="5">
        <f t="shared" si="1"/>
        <v>1350</v>
      </c>
      <c r="C15" s="34"/>
      <c r="D15" s="34"/>
      <c r="E15" s="34"/>
      <c r="F15" s="34"/>
      <c r="G15" s="34"/>
      <c r="H15" s="34">
        <v>1350</v>
      </c>
      <c r="I15" s="34"/>
      <c r="J15" s="34"/>
      <c r="K15" s="34"/>
      <c r="L15" s="34"/>
      <c r="M15" s="34"/>
      <c r="N15" s="34"/>
    </row>
    <row r="16" spans="1:14" ht="47.25" x14ac:dyDescent="0.25">
      <c r="A16" s="22" t="s">
        <v>43</v>
      </c>
      <c r="B16" s="8">
        <f>SUM(B18:B24)</f>
        <v>195514.60000000003</v>
      </c>
      <c r="C16" s="8">
        <f t="shared" ref="C16:N16" si="2">SUM(C18:C24)</f>
        <v>852.1</v>
      </c>
      <c r="D16" s="8">
        <f t="shared" si="2"/>
        <v>0</v>
      </c>
      <c r="E16" s="8">
        <f t="shared" si="2"/>
        <v>11605.2</v>
      </c>
      <c r="F16" s="8">
        <f t="shared" si="2"/>
        <v>0</v>
      </c>
      <c r="G16" s="8">
        <f t="shared" si="2"/>
        <v>0</v>
      </c>
      <c r="H16" s="8">
        <f t="shared" si="2"/>
        <v>15197.9</v>
      </c>
      <c r="I16" s="8">
        <f t="shared" si="2"/>
        <v>73453.100000000006</v>
      </c>
      <c r="J16" s="8">
        <f t="shared" si="2"/>
        <v>0</v>
      </c>
      <c r="K16" s="8">
        <f t="shared" si="2"/>
        <v>11028.699999999999</v>
      </c>
      <c r="L16" s="8">
        <f t="shared" si="2"/>
        <v>83377.599999999991</v>
      </c>
      <c r="M16" s="8">
        <f t="shared" si="2"/>
        <v>0</v>
      </c>
      <c r="N16" s="8">
        <f t="shared" si="2"/>
        <v>0</v>
      </c>
    </row>
    <row r="17" spans="1:14" x14ac:dyDescent="0.25">
      <c r="A17" s="1" t="s"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s="35" customFormat="1" ht="25.5" x14ac:dyDescent="0.2">
      <c r="A18" s="24" t="s">
        <v>44</v>
      </c>
      <c r="B18" s="5">
        <f t="shared" ref="B18:B24" si="3">SUM(C18:N18)</f>
        <v>81879.900000000009</v>
      </c>
      <c r="C18" s="5"/>
      <c r="D18" s="5"/>
      <c r="E18" s="5"/>
      <c r="F18" s="5"/>
      <c r="G18" s="5"/>
      <c r="H18" s="5">
        <v>8426.7999999999993</v>
      </c>
      <c r="I18" s="5">
        <f>65454.5+7998.6</f>
        <v>73453.100000000006</v>
      </c>
      <c r="J18" s="5"/>
      <c r="K18" s="5"/>
      <c r="L18" s="5"/>
      <c r="M18" s="5"/>
      <c r="N18" s="5"/>
    </row>
    <row r="19" spans="1:14" s="35" customFormat="1" ht="25.5" x14ac:dyDescent="0.2">
      <c r="A19" s="2" t="s">
        <v>45</v>
      </c>
      <c r="B19" s="5">
        <f t="shared" si="3"/>
        <v>88467.099999999991</v>
      </c>
      <c r="C19" s="5"/>
      <c r="D19" s="5"/>
      <c r="E19" s="5"/>
      <c r="F19" s="5"/>
      <c r="G19" s="5"/>
      <c r="H19" s="5">
        <v>5089.5</v>
      </c>
      <c r="I19" s="5"/>
      <c r="J19" s="5"/>
      <c r="K19" s="5"/>
      <c r="L19" s="5">
        <f>10371.4+900+72106.2</f>
        <v>83377.599999999991</v>
      </c>
      <c r="M19" s="5"/>
      <c r="N19" s="5"/>
    </row>
    <row r="20" spans="1:14" s="35" customFormat="1" ht="25.5" x14ac:dyDescent="0.2">
      <c r="A20" s="24" t="s">
        <v>62</v>
      </c>
      <c r="B20" s="5">
        <f t="shared" si="3"/>
        <v>11605.2</v>
      </c>
      <c r="C20" s="5"/>
      <c r="D20" s="5"/>
      <c r="E20" s="5">
        <v>11605.2</v>
      </c>
      <c r="F20" s="5"/>
      <c r="G20" s="5"/>
      <c r="H20" s="5"/>
      <c r="I20" s="5"/>
      <c r="J20" s="5"/>
      <c r="K20" s="5"/>
      <c r="L20" s="5"/>
      <c r="M20" s="5"/>
      <c r="N20" s="5"/>
    </row>
    <row r="21" spans="1:14" s="35" customFormat="1" ht="12.75" x14ac:dyDescent="0.2">
      <c r="A21" s="2"/>
      <c r="B21" s="5">
        <f t="shared" si="3"/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35" customFormat="1" ht="25.5" x14ac:dyDescent="0.2">
      <c r="A22" s="2" t="s">
        <v>46</v>
      </c>
      <c r="B22" s="5">
        <f t="shared" si="3"/>
        <v>1681.6</v>
      </c>
      <c r="C22" s="5"/>
      <c r="D22" s="5"/>
      <c r="E22" s="5"/>
      <c r="F22" s="5"/>
      <c r="G22" s="5"/>
      <c r="H22" s="5">
        <v>1681.6</v>
      </c>
      <c r="I22" s="5"/>
      <c r="J22" s="5"/>
      <c r="K22" s="5"/>
      <c r="L22" s="5"/>
      <c r="M22" s="5"/>
      <c r="N22" s="5"/>
    </row>
    <row r="23" spans="1:14" s="35" customFormat="1" ht="25.5" x14ac:dyDescent="0.2">
      <c r="A23" s="24" t="s">
        <v>35</v>
      </c>
      <c r="B23" s="5">
        <f t="shared" si="3"/>
        <v>852.1</v>
      </c>
      <c r="C23" s="34">
        <v>852.1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s="35" customFormat="1" ht="25.5" x14ac:dyDescent="0.2">
      <c r="A24" s="11" t="s">
        <v>47</v>
      </c>
      <c r="B24" s="5">
        <f t="shared" si="3"/>
        <v>11028.699999999999</v>
      </c>
      <c r="C24" s="12"/>
      <c r="D24" s="12"/>
      <c r="E24" s="12"/>
      <c r="F24" s="12"/>
      <c r="G24" s="12"/>
      <c r="H24" s="12"/>
      <c r="I24" s="12"/>
      <c r="J24" s="12"/>
      <c r="K24" s="5">
        <f>1329.4+9699.3</f>
        <v>11028.699999999999</v>
      </c>
      <c r="L24" s="5"/>
      <c r="M24" s="5"/>
      <c r="N24" s="5"/>
    </row>
    <row r="25" spans="1:14" ht="47.25" x14ac:dyDescent="0.25">
      <c r="A25" s="10" t="s">
        <v>48</v>
      </c>
      <c r="B25" s="26">
        <f>SUM(B27:B33)</f>
        <v>44607.6</v>
      </c>
      <c r="C25" s="26">
        <f t="shared" ref="C25:N25" si="4">SUM(C27:C33)</f>
        <v>550</v>
      </c>
      <c r="D25" s="26">
        <f t="shared" si="4"/>
        <v>0</v>
      </c>
      <c r="E25" s="26">
        <f t="shared" si="4"/>
        <v>33138.5</v>
      </c>
      <c r="F25" s="26">
        <f t="shared" si="4"/>
        <v>8908.7999999999993</v>
      </c>
      <c r="G25" s="26">
        <f t="shared" si="4"/>
        <v>0</v>
      </c>
      <c r="H25" s="26">
        <f t="shared" si="4"/>
        <v>0</v>
      </c>
      <c r="I25" s="26">
        <f t="shared" si="4"/>
        <v>0</v>
      </c>
      <c r="J25" s="26">
        <f t="shared" si="4"/>
        <v>0</v>
      </c>
      <c r="K25" s="26">
        <f t="shared" si="4"/>
        <v>2010.3</v>
      </c>
      <c r="L25" s="26">
        <f t="shared" si="4"/>
        <v>0</v>
      </c>
      <c r="M25" s="26">
        <f t="shared" si="4"/>
        <v>0</v>
      </c>
      <c r="N25" s="26">
        <f t="shared" si="4"/>
        <v>0</v>
      </c>
    </row>
    <row r="26" spans="1:14" x14ac:dyDescent="0.25">
      <c r="A26" s="2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35" customFormat="1" ht="12.75" x14ac:dyDescent="0.2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38.25" x14ac:dyDescent="0.2">
      <c r="A28" s="2" t="s">
        <v>49</v>
      </c>
      <c r="B28" s="5">
        <f t="shared" ref="B28:B33" si="5">SUM(C28:N28)</f>
        <v>4537.5</v>
      </c>
      <c r="C28" s="5"/>
      <c r="D28" s="5"/>
      <c r="E28" s="5"/>
      <c r="F28" s="5">
        <v>4027.2</v>
      </c>
      <c r="G28" s="5"/>
      <c r="H28" s="5"/>
      <c r="I28" s="5"/>
      <c r="J28" s="5"/>
      <c r="K28" s="5">
        <v>510.3</v>
      </c>
      <c r="L28" s="5"/>
      <c r="M28" s="5"/>
      <c r="N28" s="5"/>
    </row>
    <row r="29" spans="1:14" s="35" customFormat="1" ht="38.25" x14ac:dyDescent="0.2">
      <c r="A29" s="39" t="s">
        <v>58</v>
      </c>
      <c r="B29" s="5">
        <f t="shared" si="5"/>
        <v>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35" customFormat="1" ht="25.5" x14ac:dyDescent="0.2">
      <c r="A30" s="39" t="s">
        <v>56</v>
      </c>
      <c r="B30" s="5">
        <f t="shared" si="5"/>
        <v>34638.5</v>
      </c>
      <c r="C30" s="5"/>
      <c r="D30" s="5"/>
      <c r="E30" s="5">
        <v>33138.5</v>
      </c>
      <c r="F30" s="5"/>
      <c r="G30" s="5"/>
      <c r="H30" s="5"/>
      <c r="I30" s="5"/>
      <c r="J30" s="5"/>
      <c r="K30" s="5">
        <v>1500</v>
      </c>
      <c r="L30" s="5"/>
      <c r="M30" s="5"/>
      <c r="N30" s="5"/>
    </row>
    <row r="31" spans="1:14" s="35" customFormat="1" ht="12.75" x14ac:dyDescent="0.2">
      <c r="A31" s="2"/>
      <c r="B31" s="5">
        <f t="shared" si="5"/>
        <v>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s="35" customFormat="1" ht="25.5" x14ac:dyDescent="0.2">
      <c r="A32" s="2" t="s">
        <v>36</v>
      </c>
      <c r="B32" s="5">
        <f t="shared" si="5"/>
        <v>3283.5</v>
      </c>
      <c r="C32" s="34">
        <v>550</v>
      </c>
      <c r="D32" s="34"/>
      <c r="E32" s="34"/>
      <c r="F32" s="34">
        <v>2733.5</v>
      </c>
      <c r="G32" s="34"/>
      <c r="H32" s="34"/>
      <c r="I32" s="34"/>
      <c r="J32" s="34"/>
      <c r="K32" s="34"/>
      <c r="L32" s="34"/>
      <c r="M32" s="34"/>
      <c r="N32" s="34"/>
    </row>
    <row r="33" spans="1:14" s="35" customFormat="1" ht="43.5" customHeight="1" x14ac:dyDescent="0.2">
      <c r="A33" s="2" t="s">
        <v>50</v>
      </c>
      <c r="B33" s="5">
        <f t="shared" si="5"/>
        <v>2148.1</v>
      </c>
      <c r="C33" s="13"/>
      <c r="D33" s="13"/>
      <c r="E33" s="13"/>
      <c r="F33" s="4">
        <v>2148.1</v>
      </c>
      <c r="G33" s="4"/>
      <c r="H33" s="4"/>
      <c r="I33" s="4"/>
      <c r="J33" s="4"/>
      <c r="K33" s="4"/>
      <c r="L33" s="4"/>
      <c r="M33" s="4"/>
      <c r="N33" s="4"/>
    </row>
    <row r="34" spans="1:14" ht="47.25" x14ac:dyDescent="0.25">
      <c r="A34" s="10" t="s">
        <v>51</v>
      </c>
      <c r="B34" s="38">
        <f>SUM(C34:N34)</f>
        <v>4373</v>
      </c>
      <c r="C34" s="17"/>
      <c r="D34" s="36">
        <f>2124.5+2248.5</f>
        <v>4373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47.25" x14ac:dyDescent="0.25">
      <c r="A36" s="10" t="s">
        <v>1</v>
      </c>
      <c r="B36" s="8">
        <f>SUM(C36:N36)</f>
        <v>8564.4</v>
      </c>
      <c r="C36" s="8">
        <v>133.6</v>
      </c>
      <c r="D36" s="8"/>
      <c r="E36" s="8"/>
      <c r="F36" s="8"/>
      <c r="G36" s="8">
        <v>8150</v>
      </c>
      <c r="H36" s="8"/>
      <c r="I36" s="8"/>
      <c r="J36" s="8">
        <v>280.8</v>
      </c>
      <c r="K36" s="8"/>
      <c r="L36" s="8"/>
      <c r="M36" s="8"/>
      <c r="N36" s="8"/>
    </row>
    <row r="37" spans="1:14" x14ac:dyDescent="0.25">
      <c r="A37" s="1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47.25" x14ac:dyDescent="0.25">
      <c r="A38" s="10" t="s">
        <v>2</v>
      </c>
      <c r="B38" s="8">
        <f>SUM(B40:B44)</f>
        <v>1986.7</v>
      </c>
      <c r="C38" s="8">
        <f t="shared" ref="C38:N38" si="6">SUM(C40:C44)</f>
        <v>0</v>
      </c>
      <c r="D38" s="8">
        <f t="shared" si="6"/>
        <v>0</v>
      </c>
      <c r="E38" s="8">
        <f t="shared" si="6"/>
        <v>1986.7</v>
      </c>
      <c r="F38" s="8">
        <f t="shared" si="6"/>
        <v>0</v>
      </c>
      <c r="G38" s="8">
        <f t="shared" si="6"/>
        <v>0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6"/>
        <v>0</v>
      </c>
      <c r="L38" s="8">
        <f t="shared" si="6"/>
        <v>0</v>
      </c>
      <c r="M38" s="8">
        <f t="shared" si="6"/>
        <v>0</v>
      </c>
      <c r="N38" s="8">
        <f t="shared" si="6"/>
        <v>0</v>
      </c>
    </row>
    <row r="39" spans="1:14" x14ac:dyDescent="0.25">
      <c r="A39" s="11" t="s">
        <v>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5.5" x14ac:dyDescent="0.2">
      <c r="A40" s="2" t="s">
        <v>37</v>
      </c>
      <c r="B40" s="5">
        <f t="shared" ref="B40:B43" si="7">SUM(C40:N40)</f>
        <v>590</v>
      </c>
      <c r="C40" s="34"/>
      <c r="D40" s="34"/>
      <c r="E40" s="34">
        <v>590</v>
      </c>
      <c r="F40" s="34"/>
      <c r="G40" s="34"/>
      <c r="H40" s="34"/>
      <c r="I40" s="34"/>
      <c r="J40" s="34"/>
      <c r="K40" s="34"/>
      <c r="L40" s="34"/>
      <c r="M40" s="34"/>
      <c r="N40" s="34"/>
    </row>
    <row r="41" spans="1:14" s="35" customFormat="1" ht="25.5" x14ac:dyDescent="0.2">
      <c r="A41" s="2" t="s">
        <v>52</v>
      </c>
      <c r="B41" s="5">
        <f t="shared" si="7"/>
        <v>616.70000000000005</v>
      </c>
      <c r="C41" s="12"/>
      <c r="D41" s="12"/>
      <c r="E41" s="5">
        <v>616.70000000000005</v>
      </c>
      <c r="F41" s="5"/>
      <c r="G41" s="5"/>
      <c r="H41" s="5"/>
      <c r="I41" s="5"/>
      <c r="J41" s="5"/>
      <c r="K41" s="5"/>
      <c r="L41" s="5"/>
      <c r="M41" s="5"/>
      <c r="N41" s="5"/>
    </row>
    <row r="42" spans="1:14" s="35" customFormat="1" ht="12.75" x14ac:dyDescent="0.2">
      <c r="A42" s="2"/>
      <c r="B42" s="5"/>
      <c r="C42" s="42"/>
      <c r="D42" s="42"/>
      <c r="E42" s="31"/>
      <c r="F42" s="31"/>
      <c r="G42" s="31"/>
      <c r="H42" s="31"/>
      <c r="I42" s="31"/>
      <c r="J42" s="31"/>
      <c r="K42" s="42"/>
      <c r="L42" s="42"/>
      <c r="M42" s="42"/>
      <c r="N42" s="42"/>
    </row>
    <row r="43" spans="1:14" s="35" customFormat="1" ht="25.5" x14ac:dyDescent="0.2">
      <c r="A43" s="2" t="s">
        <v>38</v>
      </c>
      <c r="B43" s="5">
        <f t="shared" si="7"/>
        <v>780</v>
      </c>
      <c r="C43" s="12"/>
      <c r="D43" s="12"/>
      <c r="E43" s="5">
        <v>780</v>
      </c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47.25" x14ac:dyDescent="0.25">
      <c r="A45" s="10" t="s">
        <v>3</v>
      </c>
      <c r="B45" s="8">
        <f>SUM(C45:N45)</f>
        <v>861</v>
      </c>
      <c r="C45" s="8"/>
      <c r="D45" s="8"/>
      <c r="E45" s="8"/>
      <c r="F45" s="8"/>
      <c r="G45" s="8"/>
      <c r="H45" s="8"/>
      <c r="I45" s="8"/>
      <c r="J45" s="8">
        <v>861</v>
      </c>
      <c r="K45" s="8"/>
      <c r="L45" s="8"/>
      <c r="M45" s="8"/>
      <c r="N45" s="8"/>
    </row>
    <row r="46" spans="1:14" ht="15.75" x14ac:dyDescent="0.25">
      <c r="A46" s="16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s="52" customFormat="1" x14ac:dyDescent="0.25">
      <c r="A47" s="1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47.25" x14ac:dyDescent="0.25">
      <c r="A48" s="19" t="s">
        <v>4</v>
      </c>
      <c r="B48" s="51">
        <f>SUM(B50:B53)</f>
        <v>64530.6</v>
      </c>
      <c r="C48" s="51">
        <f t="shared" ref="C48:N48" si="8">SUM(C50:C53)</f>
        <v>29769.9</v>
      </c>
      <c r="D48" s="51">
        <f t="shared" si="8"/>
        <v>0</v>
      </c>
      <c r="E48" s="51">
        <f t="shared" si="8"/>
        <v>100</v>
      </c>
      <c r="F48" s="51">
        <f t="shared" si="8"/>
        <v>0</v>
      </c>
      <c r="G48" s="51">
        <f t="shared" si="8"/>
        <v>0</v>
      </c>
      <c r="H48" s="51">
        <f t="shared" si="8"/>
        <v>0</v>
      </c>
      <c r="I48" s="51">
        <f t="shared" si="8"/>
        <v>0</v>
      </c>
      <c r="J48" s="51">
        <f t="shared" si="8"/>
        <v>0</v>
      </c>
      <c r="K48" s="51">
        <f t="shared" si="8"/>
        <v>0</v>
      </c>
      <c r="L48" s="51">
        <f t="shared" si="8"/>
        <v>0</v>
      </c>
      <c r="M48" s="51">
        <f t="shared" si="8"/>
        <v>0</v>
      </c>
      <c r="N48" s="51">
        <f t="shared" si="8"/>
        <v>34660.699999999997</v>
      </c>
    </row>
    <row r="49" spans="1:14" ht="15.75" x14ac:dyDescent="0.25">
      <c r="A49" s="33" t="s">
        <v>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35" customFormat="1" ht="38.25" x14ac:dyDescent="0.2">
      <c r="A50" s="2" t="s">
        <v>39</v>
      </c>
      <c r="B50" s="5">
        <f t="shared" ref="B50:B53" si="9">SUM(C50:N50)</f>
        <v>10460.5</v>
      </c>
      <c r="C50" s="6">
        <f>1696.4+5664.1+3000</f>
        <v>10360.5</v>
      </c>
      <c r="D50" s="6"/>
      <c r="E50" s="6">
        <v>100</v>
      </c>
      <c r="F50" s="6"/>
      <c r="G50" s="6"/>
      <c r="H50" s="6"/>
      <c r="I50" s="6"/>
      <c r="J50" s="6"/>
      <c r="K50" s="6"/>
      <c r="L50" s="6"/>
      <c r="M50" s="6"/>
      <c r="N50" s="6"/>
    </row>
    <row r="51" spans="1:14" s="35" customFormat="1" ht="38.25" x14ac:dyDescent="0.2">
      <c r="A51" s="2" t="s">
        <v>40</v>
      </c>
      <c r="B51" s="5">
        <f t="shared" si="9"/>
        <v>34660.699999999997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>
        <f>25548.7+9112</f>
        <v>34660.699999999997</v>
      </c>
    </row>
    <row r="52" spans="1:14" s="35" customFormat="1" ht="12.75" x14ac:dyDescent="0.2">
      <c r="A52" s="2"/>
      <c r="B52" s="5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s="35" customFormat="1" ht="25.5" x14ac:dyDescent="0.2">
      <c r="A53" s="2" t="s">
        <v>53</v>
      </c>
      <c r="B53" s="5">
        <f t="shared" si="9"/>
        <v>19409.400000000001</v>
      </c>
      <c r="C53" s="37">
        <v>19409.400000000001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.75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.75" x14ac:dyDescent="0.25">
      <c r="A55" s="14" t="s">
        <v>7</v>
      </c>
      <c r="B55" s="30">
        <f>B7+B16+B25+B34+B36+B38+B45+B48</f>
        <v>771363.6</v>
      </c>
      <c r="C55" s="30">
        <f t="shared" ref="C55:N55" si="10">C7+C16+C25+C34+C36+C38+C45+C48</f>
        <v>34936.800000000003</v>
      </c>
      <c r="D55" s="30">
        <f t="shared" si="10"/>
        <v>4373</v>
      </c>
      <c r="E55" s="30">
        <f t="shared" si="10"/>
        <v>46830.399999999994</v>
      </c>
      <c r="F55" s="30">
        <f t="shared" si="10"/>
        <v>8908.7999999999993</v>
      </c>
      <c r="G55" s="30">
        <f t="shared" si="10"/>
        <v>8150</v>
      </c>
      <c r="H55" s="30">
        <f t="shared" si="10"/>
        <v>458037.9</v>
      </c>
      <c r="I55" s="30">
        <f t="shared" si="10"/>
        <v>73453.100000000006</v>
      </c>
      <c r="J55" s="30">
        <f t="shared" si="10"/>
        <v>1141.8</v>
      </c>
      <c r="K55" s="30">
        <f t="shared" si="10"/>
        <v>17493.5</v>
      </c>
      <c r="L55" s="30">
        <f t="shared" si="10"/>
        <v>83377.599999999991</v>
      </c>
      <c r="M55" s="30">
        <f t="shared" si="10"/>
        <v>0</v>
      </c>
      <c r="N55" s="30">
        <f t="shared" si="10"/>
        <v>34660.699999999997</v>
      </c>
    </row>
    <row r="56" spans="1:14" s="35" customFormat="1" ht="12.75" x14ac:dyDescent="0.2">
      <c r="A56" s="43" t="s">
        <v>29</v>
      </c>
      <c r="B56" s="37">
        <f>SUM(C56:N56)</f>
        <v>794403.1</v>
      </c>
      <c r="C56" s="37">
        <v>57176.3</v>
      </c>
      <c r="D56" s="37">
        <v>4373</v>
      </c>
      <c r="E56" s="37">
        <v>47630.400000000001</v>
      </c>
      <c r="F56" s="37">
        <v>8908.7999999999993</v>
      </c>
      <c r="G56" s="37">
        <v>8150</v>
      </c>
      <c r="H56" s="37">
        <v>458037.9</v>
      </c>
      <c r="I56" s="37">
        <v>73453.100000000006</v>
      </c>
      <c r="J56" s="37">
        <v>1141.8</v>
      </c>
      <c r="K56" s="37">
        <v>17493.5</v>
      </c>
      <c r="L56" s="37">
        <v>83377.600000000006</v>
      </c>
      <c r="M56" s="37">
        <v>0</v>
      </c>
      <c r="N56" s="37">
        <v>34660.699999999997</v>
      </c>
    </row>
    <row r="57" spans="1:14" s="35" customFormat="1" ht="12.75" x14ac:dyDescent="0.2">
      <c r="A57" s="43" t="s">
        <v>8</v>
      </c>
      <c r="B57" s="44">
        <f>B55/B56*100</f>
        <v>97.099772143386659</v>
      </c>
      <c r="C57" s="44">
        <f t="shared" ref="C57:N57" si="11">C55/C56*100</f>
        <v>61.103639095219521</v>
      </c>
      <c r="D57" s="44">
        <f t="shared" si="11"/>
        <v>100</v>
      </c>
      <c r="E57" s="44">
        <f t="shared" si="11"/>
        <v>98.320400416540679</v>
      </c>
      <c r="F57" s="44">
        <f t="shared" si="11"/>
        <v>100</v>
      </c>
      <c r="G57" s="44">
        <f t="shared" si="11"/>
        <v>100</v>
      </c>
      <c r="H57" s="44">
        <f t="shared" si="11"/>
        <v>100</v>
      </c>
      <c r="I57" s="44">
        <f t="shared" si="11"/>
        <v>100</v>
      </c>
      <c r="J57" s="44">
        <f t="shared" si="11"/>
        <v>100</v>
      </c>
      <c r="K57" s="44">
        <f t="shared" si="11"/>
        <v>100</v>
      </c>
      <c r="L57" s="44">
        <f t="shared" si="11"/>
        <v>99.999999999999972</v>
      </c>
      <c r="M57" s="44" t="e">
        <f t="shared" si="11"/>
        <v>#DIV/0!</v>
      </c>
      <c r="N57" s="44">
        <f t="shared" si="11"/>
        <v>100</v>
      </c>
    </row>
    <row r="61" spans="1:14" ht="39.75" customHeight="1" x14ac:dyDescent="0.25">
      <c r="I61" s="65" t="s">
        <v>65</v>
      </c>
      <c r="J61" s="65"/>
      <c r="K61" s="65"/>
      <c r="L61" s="65"/>
      <c r="M61" s="65"/>
      <c r="N61" s="65"/>
    </row>
    <row r="62" spans="1:14" ht="15" customHeight="1" x14ac:dyDescent="0.25">
      <c r="K62" s="18"/>
      <c r="L62" s="18"/>
      <c r="M62" s="18"/>
      <c r="N62" s="18"/>
    </row>
    <row r="63" spans="1:14" ht="18.75" x14ac:dyDescent="0.3">
      <c r="A63" s="63" t="s">
        <v>59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4" x14ac:dyDescent="0.25">
      <c r="M64" t="s">
        <v>6</v>
      </c>
    </row>
    <row r="65" spans="1:14" s="41" customFormat="1" ht="76.5" x14ac:dyDescent="0.25">
      <c r="A65" s="59" t="s">
        <v>5</v>
      </c>
      <c r="B65" s="61" t="s">
        <v>61</v>
      </c>
      <c r="C65" s="20" t="s">
        <v>10</v>
      </c>
      <c r="D65" s="20" t="s">
        <v>12</v>
      </c>
      <c r="E65" s="20" t="s">
        <v>14</v>
      </c>
      <c r="F65" s="20" t="s">
        <v>15</v>
      </c>
      <c r="G65" s="20" t="s">
        <v>18</v>
      </c>
      <c r="H65" s="20" t="s">
        <v>20</v>
      </c>
      <c r="I65" s="20" t="s">
        <v>22</v>
      </c>
      <c r="J65" s="20" t="s">
        <v>24</v>
      </c>
      <c r="K65" s="20" t="s">
        <v>25</v>
      </c>
      <c r="L65" s="20" t="s">
        <v>26</v>
      </c>
      <c r="M65" s="20" t="s">
        <v>27</v>
      </c>
      <c r="N65" s="20" t="s">
        <v>28</v>
      </c>
    </row>
    <row r="66" spans="1:14" s="41" customFormat="1" x14ac:dyDescent="0.25">
      <c r="A66" s="60"/>
      <c r="B66" s="62"/>
      <c r="C66" s="45" t="s">
        <v>9</v>
      </c>
      <c r="D66" s="45" t="s">
        <v>11</v>
      </c>
      <c r="E66" s="45" t="s">
        <v>13</v>
      </c>
      <c r="F66" s="45" t="s">
        <v>16</v>
      </c>
      <c r="G66" s="45" t="s">
        <v>17</v>
      </c>
      <c r="H66" s="45" t="s">
        <v>19</v>
      </c>
      <c r="I66" s="45" t="s">
        <v>21</v>
      </c>
      <c r="J66" s="45" t="s">
        <v>23</v>
      </c>
      <c r="K66" s="45">
        <v>10</v>
      </c>
      <c r="L66" s="45">
        <v>11</v>
      </c>
      <c r="M66" s="45">
        <v>13</v>
      </c>
      <c r="N66" s="45">
        <v>14</v>
      </c>
    </row>
    <row r="67" spans="1:14" s="41" customFormat="1" ht="31.5" x14ac:dyDescent="0.25">
      <c r="A67" s="22" t="s">
        <v>41</v>
      </c>
      <c r="B67" s="8">
        <f>SUM(B69:B75)</f>
        <v>415914.2</v>
      </c>
      <c r="C67" s="8">
        <f t="shared" ref="C67:N67" si="12">SUM(C69:C75)</f>
        <v>3631.2</v>
      </c>
      <c r="D67" s="8">
        <f t="shared" si="12"/>
        <v>0</v>
      </c>
      <c r="E67" s="8">
        <f t="shared" si="12"/>
        <v>0</v>
      </c>
      <c r="F67" s="8">
        <f t="shared" si="12"/>
        <v>0</v>
      </c>
      <c r="G67" s="8">
        <f t="shared" si="12"/>
        <v>0</v>
      </c>
      <c r="H67" s="8">
        <f t="shared" si="12"/>
        <v>407828.5</v>
      </c>
      <c r="I67" s="8">
        <f t="shared" si="12"/>
        <v>0</v>
      </c>
      <c r="J67" s="8">
        <f t="shared" si="12"/>
        <v>0</v>
      </c>
      <c r="K67" s="8">
        <f t="shared" si="12"/>
        <v>4454.5</v>
      </c>
      <c r="L67" s="8">
        <f t="shared" si="12"/>
        <v>0</v>
      </c>
      <c r="M67" s="8">
        <f t="shared" si="12"/>
        <v>0</v>
      </c>
      <c r="N67" s="8">
        <f t="shared" si="12"/>
        <v>0</v>
      </c>
    </row>
    <row r="68" spans="1:14" s="35" customFormat="1" ht="12.75" x14ac:dyDescent="0.2">
      <c r="A68" s="2" t="s">
        <v>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35" customFormat="1" ht="12.75" x14ac:dyDescent="0.2">
      <c r="A69" s="2" t="s">
        <v>30</v>
      </c>
      <c r="B69" s="5">
        <f>SUM(C69:N69)</f>
        <v>114739.9</v>
      </c>
      <c r="C69" s="5"/>
      <c r="D69" s="5"/>
      <c r="E69" s="5"/>
      <c r="F69" s="5"/>
      <c r="G69" s="5"/>
      <c r="H69" s="5">
        <v>114739.9</v>
      </c>
      <c r="I69" s="5"/>
      <c r="J69" s="5"/>
      <c r="K69" s="5"/>
      <c r="L69" s="5"/>
      <c r="M69" s="5"/>
      <c r="N69" s="5"/>
    </row>
    <row r="70" spans="1:14" s="35" customFormat="1" ht="12.75" x14ac:dyDescent="0.2">
      <c r="A70" s="2" t="s">
        <v>31</v>
      </c>
      <c r="B70" s="5">
        <f t="shared" ref="B70:B75" si="13">SUM(C70:N70)</f>
        <v>238318.5</v>
      </c>
      <c r="C70" s="5"/>
      <c r="D70" s="5"/>
      <c r="E70" s="5"/>
      <c r="F70" s="5"/>
      <c r="G70" s="5"/>
      <c r="H70" s="5">
        <f>227895.2+10423.3</f>
        <v>238318.5</v>
      </c>
      <c r="I70" s="5"/>
      <c r="J70" s="5"/>
      <c r="K70" s="5"/>
      <c r="L70" s="5"/>
      <c r="M70" s="5"/>
      <c r="N70" s="5"/>
    </row>
    <row r="71" spans="1:14" s="35" customFormat="1" ht="12.75" x14ac:dyDescent="0.2">
      <c r="A71" s="2" t="s">
        <v>32</v>
      </c>
      <c r="B71" s="5">
        <f t="shared" si="13"/>
        <v>13096.6</v>
      </c>
      <c r="C71" s="5"/>
      <c r="D71" s="5"/>
      <c r="E71" s="5"/>
      <c r="F71" s="5"/>
      <c r="G71" s="5"/>
      <c r="H71" s="5">
        <v>13096.6</v>
      </c>
      <c r="I71" s="5"/>
      <c r="J71" s="5"/>
      <c r="K71" s="5"/>
      <c r="L71" s="5"/>
      <c r="M71" s="5"/>
      <c r="N71" s="5"/>
    </row>
    <row r="72" spans="1:14" s="35" customFormat="1" ht="12.75" x14ac:dyDescent="0.2">
      <c r="A72" s="2" t="s">
        <v>33</v>
      </c>
      <c r="B72" s="5">
        <f t="shared" si="13"/>
        <v>750</v>
      </c>
      <c r="C72" s="5"/>
      <c r="D72" s="5"/>
      <c r="E72" s="5"/>
      <c r="F72" s="5"/>
      <c r="G72" s="5"/>
      <c r="H72" s="5">
        <v>750</v>
      </c>
      <c r="I72" s="5"/>
      <c r="J72" s="5"/>
      <c r="K72" s="5"/>
      <c r="L72" s="5"/>
      <c r="M72" s="5"/>
      <c r="N72" s="5"/>
    </row>
    <row r="73" spans="1:14" s="35" customFormat="1" ht="25.5" x14ac:dyDescent="0.2">
      <c r="A73" s="2" t="s">
        <v>42</v>
      </c>
      <c r="B73" s="5">
        <f t="shared" si="13"/>
        <v>24553</v>
      </c>
      <c r="C73" s="5"/>
      <c r="D73" s="5"/>
      <c r="E73" s="5"/>
      <c r="F73" s="5"/>
      <c r="G73" s="5"/>
      <c r="H73" s="5">
        <f>1645+22873+35</f>
        <v>24553</v>
      </c>
      <c r="I73" s="5"/>
      <c r="J73" s="5"/>
      <c r="K73" s="5"/>
      <c r="L73" s="5"/>
      <c r="M73" s="5"/>
      <c r="N73" s="5"/>
    </row>
    <row r="74" spans="1:14" s="35" customFormat="1" ht="25.5" x14ac:dyDescent="0.2">
      <c r="A74" s="2" t="s">
        <v>34</v>
      </c>
      <c r="B74" s="5">
        <f t="shared" si="13"/>
        <v>23106.2</v>
      </c>
      <c r="C74" s="5">
        <v>3631.2</v>
      </c>
      <c r="D74" s="5"/>
      <c r="E74" s="5"/>
      <c r="F74" s="5"/>
      <c r="G74" s="5"/>
      <c r="H74" s="5">
        <v>15020.5</v>
      </c>
      <c r="I74" s="5"/>
      <c r="J74" s="5"/>
      <c r="K74" s="5">
        <v>4454.5</v>
      </c>
      <c r="L74" s="5"/>
      <c r="M74" s="5"/>
      <c r="N74" s="5"/>
    </row>
    <row r="75" spans="1:14" s="35" customFormat="1" ht="12.75" x14ac:dyDescent="0.2">
      <c r="A75" s="23" t="s">
        <v>54</v>
      </c>
      <c r="B75" s="5">
        <f t="shared" si="13"/>
        <v>1350</v>
      </c>
      <c r="C75" s="34"/>
      <c r="D75" s="34"/>
      <c r="E75" s="34"/>
      <c r="F75" s="34"/>
      <c r="G75" s="34"/>
      <c r="H75" s="34">
        <v>1350</v>
      </c>
      <c r="I75" s="34"/>
      <c r="J75" s="34"/>
      <c r="K75" s="34"/>
      <c r="L75" s="34"/>
      <c r="M75" s="34"/>
      <c r="N75" s="34"/>
    </row>
    <row r="76" spans="1:14" s="41" customFormat="1" ht="47.25" x14ac:dyDescent="0.25">
      <c r="A76" s="22" t="s">
        <v>43</v>
      </c>
      <c r="B76" s="8">
        <f>SUM(B78:B84)</f>
        <v>223609.2</v>
      </c>
      <c r="C76" s="8">
        <f t="shared" ref="C76:N76" si="14">SUM(C78:C84)</f>
        <v>853.4</v>
      </c>
      <c r="D76" s="8">
        <f t="shared" si="14"/>
        <v>0</v>
      </c>
      <c r="E76" s="8">
        <f t="shared" si="14"/>
        <v>83179.7</v>
      </c>
      <c r="F76" s="8">
        <f t="shared" si="14"/>
        <v>0</v>
      </c>
      <c r="G76" s="8">
        <f t="shared" si="14"/>
        <v>0</v>
      </c>
      <c r="H76" s="8">
        <f t="shared" si="14"/>
        <v>15197.9</v>
      </c>
      <c r="I76" s="8">
        <f t="shared" si="14"/>
        <v>99903.1</v>
      </c>
      <c r="J76" s="8">
        <f t="shared" si="14"/>
        <v>0</v>
      </c>
      <c r="K76" s="8">
        <f t="shared" si="14"/>
        <v>11028.699999999999</v>
      </c>
      <c r="L76" s="8">
        <f t="shared" si="14"/>
        <v>13446.4</v>
      </c>
      <c r="M76" s="8">
        <f t="shared" si="14"/>
        <v>0</v>
      </c>
      <c r="N76" s="8">
        <f t="shared" si="14"/>
        <v>0</v>
      </c>
    </row>
    <row r="77" spans="1:14" s="41" customFormat="1" x14ac:dyDescent="0.25">
      <c r="A77" s="40" t="s">
        <v>0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s="35" customFormat="1" ht="25.5" x14ac:dyDescent="0.2">
      <c r="A78" s="24" t="s">
        <v>44</v>
      </c>
      <c r="B78" s="5">
        <f t="shared" ref="B78:B84" si="15">SUM(C78:N78)</f>
        <v>108329.90000000001</v>
      </c>
      <c r="C78" s="5"/>
      <c r="D78" s="5"/>
      <c r="E78" s="5"/>
      <c r="F78" s="5"/>
      <c r="G78" s="5"/>
      <c r="H78" s="5">
        <f>8426.8</f>
        <v>8426.7999999999993</v>
      </c>
      <c r="I78" s="5">
        <f>91904.5+7998.6</f>
        <v>99903.1</v>
      </c>
      <c r="J78" s="5"/>
      <c r="K78" s="5"/>
      <c r="L78" s="5"/>
      <c r="M78" s="5"/>
      <c r="N78" s="5"/>
    </row>
    <row r="79" spans="1:14" s="35" customFormat="1" ht="25.5" x14ac:dyDescent="0.2">
      <c r="A79" s="2" t="s">
        <v>45</v>
      </c>
      <c r="B79" s="5">
        <f t="shared" si="15"/>
        <v>18535.900000000001</v>
      </c>
      <c r="C79" s="5"/>
      <c r="D79" s="5"/>
      <c r="E79" s="5"/>
      <c r="F79" s="5"/>
      <c r="G79" s="5"/>
      <c r="H79" s="5">
        <v>5089.5</v>
      </c>
      <c r="I79" s="5"/>
      <c r="J79" s="5"/>
      <c r="K79" s="5"/>
      <c r="L79" s="5">
        <f>12546.4+900</f>
        <v>13446.4</v>
      </c>
      <c r="M79" s="5"/>
      <c r="N79" s="5"/>
    </row>
    <row r="80" spans="1:14" s="35" customFormat="1" ht="12.75" x14ac:dyDescent="0.2">
      <c r="A80" s="2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35" customFormat="1" ht="25.5" x14ac:dyDescent="0.2">
      <c r="A81" s="24" t="s">
        <v>62</v>
      </c>
      <c r="B81" s="5">
        <f t="shared" si="15"/>
        <v>83179.7</v>
      </c>
      <c r="C81" s="5"/>
      <c r="D81" s="5"/>
      <c r="E81" s="5">
        <v>83179.7</v>
      </c>
      <c r="F81" s="5"/>
      <c r="G81" s="5"/>
      <c r="H81" s="5"/>
      <c r="I81" s="5"/>
      <c r="J81" s="5"/>
      <c r="K81" s="5"/>
      <c r="L81" s="5"/>
      <c r="M81" s="5"/>
      <c r="N81" s="5"/>
    </row>
    <row r="82" spans="1:14" s="35" customFormat="1" ht="25.5" x14ac:dyDescent="0.2">
      <c r="A82" s="2" t="s">
        <v>46</v>
      </c>
      <c r="B82" s="5">
        <f t="shared" si="15"/>
        <v>1681.6</v>
      </c>
      <c r="C82" s="5"/>
      <c r="D82" s="5"/>
      <c r="E82" s="5"/>
      <c r="F82" s="5"/>
      <c r="G82" s="5"/>
      <c r="H82" s="5">
        <v>1681.6</v>
      </c>
      <c r="I82" s="5"/>
      <c r="J82" s="5"/>
      <c r="K82" s="5"/>
      <c r="L82" s="5"/>
      <c r="M82" s="5"/>
      <c r="N82" s="5"/>
    </row>
    <row r="83" spans="1:14" s="35" customFormat="1" ht="25.5" x14ac:dyDescent="0.2">
      <c r="A83" s="24" t="s">
        <v>35</v>
      </c>
      <c r="B83" s="5">
        <f t="shared" si="15"/>
        <v>853.4</v>
      </c>
      <c r="C83" s="34">
        <v>853.4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s="35" customFormat="1" ht="25.5" x14ac:dyDescent="0.2">
      <c r="A84" s="11" t="s">
        <v>47</v>
      </c>
      <c r="B84" s="5">
        <f t="shared" si="15"/>
        <v>11028.699999999999</v>
      </c>
      <c r="C84" s="12"/>
      <c r="D84" s="12"/>
      <c r="E84" s="12"/>
      <c r="F84" s="12"/>
      <c r="G84" s="12"/>
      <c r="H84" s="12"/>
      <c r="I84" s="12"/>
      <c r="J84" s="12"/>
      <c r="K84" s="5">
        <f>1329.4+9699.3</f>
        <v>11028.699999999999</v>
      </c>
      <c r="L84" s="5"/>
      <c r="M84" s="5"/>
      <c r="N84" s="5"/>
    </row>
    <row r="85" spans="1:14" s="41" customFormat="1" ht="47.25" x14ac:dyDescent="0.25">
      <c r="A85" s="10" t="s">
        <v>48</v>
      </c>
      <c r="B85" s="26">
        <f>SUM(B87:B93)</f>
        <v>38048.300000000003</v>
      </c>
      <c r="C85" s="26">
        <f t="shared" ref="C85:N85" si="16">SUM(C87:C93)</f>
        <v>0</v>
      </c>
      <c r="D85" s="26">
        <f t="shared" si="16"/>
        <v>0</v>
      </c>
      <c r="E85" s="26">
        <f t="shared" si="16"/>
        <v>24459.5</v>
      </c>
      <c r="F85" s="26">
        <f t="shared" si="16"/>
        <v>12033.5</v>
      </c>
      <c r="G85" s="26">
        <f t="shared" si="16"/>
        <v>0</v>
      </c>
      <c r="H85" s="26">
        <f t="shared" si="16"/>
        <v>0</v>
      </c>
      <c r="I85" s="26">
        <f t="shared" si="16"/>
        <v>0</v>
      </c>
      <c r="J85" s="26">
        <f t="shared" si="16"/>
        <v>0</v>
      </c>
      <c r="K85" s="26">
        <f t="shared" si="16"/>
        <v>1555.3</v>
      </c>
      <c r="L85" s="26">
        <f t="shared" si="16"/>
        <v>0</v>
      </c>
      <c r="M85" s="26">
        <f t="shared" si="16"/>
        <v>0</v>
      </c>
      <c r="N85" s="26">
        <f t="shared" si="16"/>
        <v>0</v>
      </c>
    </row>
    <row r="86" spans="1:14" s="41" customFormat="1" x14ac:dyDescent="0.25">
      <c r="A86" s="2" t="s">
        <v>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35" customFormat="1" ht="12.75" x14ac:dyDescent="0.2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35" customFormat="1" ht="38.25" x14ac:dyDescent="0.2">
      <c r="A88" s="2" t="s">
        <v>49</v>
      </c>
      <c r="B88" s="5">
        <f t="shared" ref="B88:B93" si="17">SUM(C88:N88)</f>
        <v>7355.3</v>
      </c>
      <c r="C88" s="5"/>
      <c r="D88" s="5"/>
      <c r="E88" s="5"/>
      <c r="F88" s="5">
        <v>7300</v>
      </c>
      <c r="G88" s="5"/>
      <c r="H88" s="5"/>
      <c r="I88" s="5"/>
      <c r="J88" s="5"/>
      <c r="K88" s="5">
        <v>55.3</v>
      </c>
      <c r="L88" s="5"/>
      <c r="M88" s="5"/>
      <c r="N88" s="5"/>
    </row>
    <row r="89" spans="1:14" s="35" customFormat="1" ht="38.25" x14ac:dyDescent="0.2">
      <c r="A89" s="39" t="s">
        <v>57</v>
      </c>
      <c r="B89" s="5">
        <f t="shared" si="17"/>
        <v>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35" customFormat="1" ht="25.5" x14ac:dyDescent="0.2">
      <c r="A90" s="39" t="s">
        <v>56</v>
      </c>
      <c r="B90" s="5">
        <f t="shared" si="17"/>
        <v>25959.5</v>
      </c>
      <c r="C90" s="5"/>
      <c r="D90" s="5"/>
      <c r="E90" s="5">
        <v>24459.5</v>
      </c>
      <c r="F90" s="5"/>
      <c r="G90" s="5"/>
      <c r="H90" s="5"/>
      <c r="I90" s="5"/>
      <c r="J90" s="5"/>
      <c r="K90" s="5">
        <v>1500</v>
      </c>
      <c r="L90" s="5"/>
      <c r="M90" s="5"/>
      <c r="N90" s="5"/>
    </row>
    <row r="91" spans="1:14" s="35" customFormat="1" ht="12.75" x14ac:dyDescent="0.2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35" customFormat="1" ht="25.5" x14ac:dyDescent="0.2">
      <c r="A92" s="2" t="s">
        <v>36</v>
      </c>
      <c r="B92" s="5">
        <f t="shared" si="17"/>
        <v>2733.5</v>
      </c>
      <c r="C92" s="34">
        <v>0</v>
      </c>
      <c r="D92" s="34"/>
      <c r="E92" s="34"/>
      <c r="F92" s="34">
        <v>2733.5</v>
      </c>
      <c r="G92" s="34"/>
      <c r="H92" s="34"/>
      <c r="I92" s="34"/>
      <c r="J92" s="34"/>
      <c r="K92" s="34"/>
      <c r="L92" s="34"/>
      <c r="M92" s="34"/>
      <c r="N92" s="34"/>
    </row>
    <row r="93" spans="1:14" s="35" customFormat="1" ht="38.25" x14ac:dyDescent="0.2">
      <c r="A93" s="2" t="s">
        <v>50</v>
      </c>
      <c r="B93" s="5">
        <f t="shared" si="17"/>
        <v>2000</v>
      </c>
      <c r="C93" s="13"/>
      <c r="D93" s="13"/>
      <c r="E93" s="13"/>
      <c r="F93" s="4">
        <v>2000</v>
      </c>
      <c r="G93" s="4"/>
      <c r="H93" s="4"/>
      <c r="I93" s="4"/>
      <c r="J93" s="4"/>
      <c r="K93" s="4"/>
      <c r="L93" s="4"/>
      <c r="M93" s="4"/>
      <c r="N93" s="4"/>
    </row>
    <row r="94" spans="1:14" s="41" customFormat="1" ht="47.25" x14ac:dyDescent="0.25">
      <c r="A94" s="10" t="s">
        <v>51</v>
      </c>
      <c r="B94" s="38">
        <f>SUM(C94:N94)</f>
        <v>3908.5</v>
      </c>
      <c r="C94" s="17"/>
      <c r="D94" s="36">
        <f>2209.5+1699</f>
        <v>3908.5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41" customFormat="1" x14ac:dyDescent="0.25">
      <c r="A95" s="16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s="41" customFormat="1" ht="47.25" x14ac:dyDescent="0.25">
      <c r="A96" s="10" t="s">
        <v>1</v>
      </c>
      <c r="B96" s="8">
        <f>SUM(C96:N96)</f>
        <v>5340.7000000000007</v>
      </c>
      <c r="C96" s="8">
        <v>133.6</v>
      </c>
      <c r="D96" s="8"/>
      <c r="E96" s="8"/>
      <c r="F96" s="8"/>
      <c r="G96" s="8">
        <v>4995</v>
      </c>
      <c r="H96" s="8"/>
      <c r="I96" s="8"/>
      <c r="J96" s="8">
        <v>212.1</v>
      </c>
      <c r="K96" s="8"/>
      <c r="L96" s="8"/>
      <c r="M96" s="8"/>
      <c r="N96" s="8"/>
    </row>
    <row r="97" spans="1:14" s="41" customFormat="1" x14ac:dyDescent="0.25">
      <c r="A97" s="1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41" customFormat="1" ht="47.25" x14ac:dyDescent="0.25">
      <c r="A98" s="10" t="s">
        <v>2</v>
      </c>
      <c r="B98" s="8">
        <f>SUM(B100:B104)</f>
        <v>2936.7</v>
      </c>
      <c r="C98" s="8">
        <f t="shared" ref="C98:N98" si="18">SUM(C100:C104)</f>
        <v>0</v>
      </c>
      <c r="D98" s="8">
        <f t="shared" si="18"/>
        <v>0</v>
      </c>
      <c r="E98" s="8">
        <f t="shared" si="18"/>
        <v>2936.7</v>
      </c>
      <c r="F98" s="8">
        <f t="shared" si="18"/>
        <v>0</v>
      </c>
      <c r="G98" s="8">
        <f t="shared" si="18"/>
        <v>0</v>
      </c>
      <c r="H98" s="8">
        <f t="shared" si="18"/>
        <v>0</v>
      </c>
      <c r="I98" s="8">
        <f t="shared" si="18"/>
        <v>0</v>
      </c>
      <c r="J98" s="8">
        <f t="shared" si="18"/>
        <v>0</v>
      </c>
      <c r="K98" s="8">
        <f t="shared" si="18"/>
        <v>0</v>
      </c>
      <c r="L98" s="8">
        <f t="shared" si="18"/>
        <v>0</v>
      </c>
      <c r="M98" s="8">
        <f t="shared" si="18"/>
        <v>0</v>
      </c>
      <c r="N98" s="8">
        <f t="shared" si="18"/>
        <v>0</v>
      </c>
    </row>
    <row r="99" spans="1:14" s="41" customFormat="1" x14ac:dyDescent="0.25">
      <c r="A99" s="11" t="s">
        <v>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35" customFormat="1" ht="25.5" x14ac:dyDescent="0.2">
      <c r="A100" s="2" t="s">
        <v>37</v>
      </c>
      <c r="B100" s="5">
        <f t="shared" ref="B100:B103" si="19">SUM(C100:N100)</f>
        <v>1040</v>
      </c>
      <c r="C100" s="34"/>
      <c r="D100" s="34"/>
      <c r="E100" s="34">
        <v>1040</v>
      </c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4" s="35" customFormat="1" ht="25.5" x14ac:dyDescent="0.2">
      <c r="A101" s="2" t="s">
        <v>52</v>
      </c>
      <c r="B101" s="5">
        <f t="shared" si="19"/>
        <v>1116.7</v>
      </c>
      <c r="C101" s="12"/>
      <c r="D101" s="12"/>
      <c r="E101" s="5">
        <v>1116.7</v>
      </c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35" customFormat="1" ht="12.75" x14ac:dyDescent="0.2">
      <c r="A102" s="39"/>
      <c r="B102" s="5"/>
      <c r="C102" s="42"/>
      <c r="D102" s="42"/>
      <c r="E102" s="31"/>
      <c r="F102" s="31"/>
      <c r="G102" s="31"/>
      <c r="H102" s="31"/>
      <c r="I102" s="31"/>
      <c r="J102" s="31"/>
      <c r="K102" s="42"/>
      <c r="L102" s="42"/>
      <c r="M102" s="42"/>
      <c r="N102" s="42"/>
    </row>
    <row r="103" spans="1:14" s="35" customFormat="1" ht="25.5" x14ac:dyDescent="0.2">
      <c r="A103" s="2" t="s">
        <v>38</v>
      </c>
      <c r="B103" s="5">
        <f t="shared" si="19"/>
        <v>780</v>
      </c>
      <c r="C103" s="12"/>
      <c r="D103" s="12"/>
      <c r="E103" s="5">
        <v>780</v>
      </c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41" customFormat="1" x14ac:dyDescent="0.2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41" customFormat="1" ht="47.25" x14ac:dyDescent="0.25">
      <c r="A105" s="10" t="s">
        <v>3</v>
      </c>
      <c r="B105" s="8">
        <f>SUM(C105:N105)</f>
        <v>861</v>
      </c>
      <c r="C105" s="8"/>
      <c r="D105" s="8"/>
      <c r="E105" s="8"/>
      <c r="F105" s="8"/>
      <c r="G105" s="8"/>
      <c r="H105" s="8"/>
      <c r="I105" s="8"/>
      <c r="J105" s="8">
        <v>861</v>
      </c>
      <c r="K105" s="8"/>
      <c r="L105" s="8"/>
      <c r="M105" s="8"/>
      <c r="N105" s="8"/>
    </row>
    <row r="106" spans="1:14" s="41" customFormat="1" ht="47.25" x14ac:dyDescent="0.25">
      <c r="A106" s="32" t="s">
        <v>4</v>
      </c>
      <c r="B106" s="27">
        <f>SUM(B108:B111)</f>
        <v>66024.3</v>
      </c>
      <c r="C106" s="27">
        <f t="shared" ref="C106:N106" si="20">SUM(C108:C111)</f>
        <v>30321.9</v>
      </c>
      <c r="D106" s="27">
        <f t="shared" si="20"/>
        <v>0</v>
      </c>
      <c r="E106" s="27">
        <f t="shared" si="20"/>
        <v>100</v>
      </c>
      <c r="F106" s="27">
        <f t="shared" si="20"/>
        <v>0</v>
      </c>
      <c r="G106" s="27">
        <f t="shared" si="20"/>
        <v>0</v>
      </c>
      <c r="H106" s="27">
        <f t="shared" si="20"/>
        <v>0</v>
      </c>
      <c r="I106" s="27">
        <f t="shared" si="20"/>
        <v>0</v>
      </c>
      <c r="J106" s="27">
        <f t="shared" si="20"/>
        <v>0</v>
      </c>
      <c r="K106" s="27">
        <f t="shared" si="20"/>
        <v>0</v>
      </c>
      <c r="L106" s="27">
        <f t="shared" si="20"/>
        <v>0</v>
      </c>
      <c r="M106" s="27">
        <f t="shared" si="20"/>
        <v>0</v>
      </c>
      <c r="N106" s="27">
        <f t="shared" si="20"/>
        <v>35602.400000000001</v>
      </c>
    </row>
    <row r="107" spans="1:14" s="41" customFormat="1" ht="15.75" x14ac:dyDescent="0.25">
      <c r="A107" s="33" t="s">
        <v>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s="35" customFormat="1" ht="38.25" x14ac:dyDescent="0.2">
      <c r="A108" s="2" t="s">
        <v>39</v>
      </c>
      <c r="B108" s="5">
        <f t="shared" ref="B108:B111" si="21">SUM(C108:N108)</f>
        <v>10462.5</v>
      </c>
      <c r="C108" s="6">
        <f>1696.4+5666.1+3000</f>
        <v>10362.5</v>
      </c>
      <c r="D108" s="6"/>
      <c r="E108" s="6">
        <v>100</v>
      </c>
      <c r="F108" s="6"/>
      <c r="G108" s="6"/>
      <c r="H108" s="6"/>
      <c r="I108" s="6"/>
      <c r="J108" s="6"/>
      <c r="K108" s="6"/>
      <c r="L108" s="6"/>
      <c r="M108" s="6"/>
      <c r="N108" s="6"/>
    </row>
    <row r="109" spans="1:14" s="35" customFormat="1" ht="38.25" x14ac:dyDescent="0.2">
      <c r="A109" s="2" t="s">
        <v>40</v>
      </c>
      <c r="B109" s="5">
        <f t="shared" si="21"/>
        <v>35602.400000000001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>
        <f>25877.9+9724.5</f>
        <v>35602.400000000001</v>
      </c>
    </row>
    <row r="110" spans="1:14" s="35" customFormat="1" ht="12.75" x14ac:dyDescent="0.2">
      <c r="A110" s="2"/>
      <c r="B110" s="5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1:14" s="35" customFormat="1" ht="25.5" x14ac:dyDescent="0.2">
      <c r="A111" s="2" t="s">
        <v>53</v>
      </c>
      <c r="B111" s="5">
        <f t="shared" si="21"/>
        <v>19959.400000000001</v>
      </c>
      <c r="C111" s="37">
        <v>19959.400000000001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1:14" s="41" customFormat="1" ht="15.75" x14ac:dyDescent="0.25">
      <c r="A112" s="28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s="41" customFormat="1" ht="15.75" x14ac:dyDescent="0.25">
      <c r="A113" s="14" t="s">
        <v>7</v>
      </c>
      <c r="B113" s="30">
        <f>B67+B76+B85+B94+B96+B98+B105+B106</f>
        <v>756642.9</v>
      </c>
      <c r="C113" s="30">
        <f t="shared" ref="C113:N113" si="22">C67+C76+C85+C94+C96+C98+C105+C106</f>
        <v>34940.1</v>
      </c>
      <c r="D113" s="30">
        <f t="shared" si="22"/>
        <v>3908.5</v>
      </c>
      <c r="E113" s="30">
        <f t="shared" si="22"/>
        <v>110675.9</v>
      </c>
      <c r="F113" s="30">
        <f t="shared" si="22"/>
        <v>12033.5</v>
      </c>
      <c r="G113" s="30">
        <f t="shared" si="22"/>
        <v>4995</v>
      </c>
      <c r="H113" s="30">
        <f t="shared" si="22"/>
        <v>423026.4</v>
      </c>
      <c r="I113" s="30">
        <f t="shared" si="22"/>
        <v>99903.1</v>
      </c>
      <c r="J113" s="30">
        <f t="shared" si="22"/>
        <v>1073.0999999999999</v>
      </c>
      <c r="K113" s="30">
        <f t="shared" si="22"/>
        <v>17038.5</v>
      </c>
      <c r="L113" s="30">
        <f t="shared" si="22"/>
        <v>13446.4</v>
      </c>
      <c r="M113" s="30">
        <f t="shared" si="22"/>
        <v>0</v>
      </c>
      <c r="N113" s="30">
        <f t="shared" si="22"/>
        <v>35602.400000000001</v>
      </c>
    </row>
    <row r="114" spans="1:14" s="35" customFormat="1" ht="12.75" x14ac:dyDescent="0.2">
      <c r="A114" s="43" t="s">
        <v>29</v>
      </c>
      <c r="B114" s="37">
        <f>SUM(C114:N114)</f>
        <v>779682.7</v>
      </c>
      <c r="C114" s="37">
        <v>57179.9</v>
      </c>
      <c r="D114" s="37">
        <v>3908.5</v>
      </c>
      <c r="E114" s="37">
        <v>111475.9</v>
      </c>
      <c r="F114" s="37">
        <v>12033.5</v>
      </c>
      <c r="G114" s="37">
        <v>4995</v>
      </c>
      <c r="H114" s="37">
        <v>423026.4</v>
      </c>
      <c r="I114" s="37">
        <v>99903.1</v>
      </c>
      <c r="J114" s="37">
        <v>1073.0999999999999</v>
      </c>
      <c r="K114" s="37">
        <v>17038.5</v>
      </c>
      <c r="L114" s="37">
        <v>13446.4</v>
      </c>
      <c r="M114" s="37"/>
      <c r="N114" s="37">
        <v>35602.400000000001</v>
      </c>
    </row>
    <row r="115" spans="1:14" s="35" customFormat="1" ht="12.75" x14ac:dyDescent="0.2">
      <c r="A115" s="43" t="s">
        <v>8</v>
      </c>
      <c r="B115" s="44">
        <f>B113/B114*100</f>
        <v>97.044977399139427</v>
      </c>
      <c r="C115" s="44">
        <f t="shared" ref="C115" si="23">C113/C114*100</f>
        <v>61.105563318578724</v>
      </c>
      <c r="D115" s="44">
        <f t="shared" ref="D115" si="24">D113/D114*100</f>
        <v>100</v>
      </c>
      <c r="E115" s="44">
        <f t="shared" ref="E115" si="25">E113/E114*100</f>
        <v>99.282356096698933</v>
      </c>
      <c r="F115" s="44">
        <f t="shared" ref="F115" si="26">F113/F114*100</f>
        <v>100</v>
      </c>
      <c r="G115" s="44">
        <f t="shared" ref="G115" si="27">G113/G114*100</f>
        <v>100</v>
      </c>
      <c r="H115" s="44">
        <f t="shared" ref="H115" si="28">H113/H114*100</f>
        <v>100</v>
      </c>
      <c r="I115" s="44">
        <f t="shared" ref="I115" si="29">I113/I114*100</f>
        <v>100</v>
      </c>
      <c r="J115" s="44">
        <f t="shared" ref="J115" si="30">J113/J114*100</f>
        <v>100</v>
      </c>
      <c r="K115" s="44">
        <f t="shared" ref="K115" si="31">K113/K114*100</f>
        <v>100</v>
      </c>
      <c r="L115" s="44">
        <f t="shared" ref="L115" si="32">L113/L114*100</f>
        <v>100</v>
      </c>
      <c r="M115" s="44" t="e">
        <f t="shared" ref="M115" si="33">M113/M114*100</f>
        <v>#DIV/0!</v>
      </c>
      <c r="N115" s="44">
        <f t="shared" ref="N115" si="34">N113/N114*100</f>
        <v>100</v>
      </c>
    </row>
    <row r="116" spans="1:14" s="41" customFormat="1" x14ac:dyDescent="0.25"/>
    <row r="117" spans="1:14" s="41" customFormat="1" x14ac:dyDescent="0.25"/>
    <row r="118" spans="1:14" s="41" customFormat="1" x14ac:dyDescent="0.25"/>
    <row r="119" spans="1:14" s="41" customFormat="1" ht="51.75" customHeight="1" x14ac:dyDescent="0.25">
      <c r="I119" s="65" t="s">
        <v>66</v>
      </c>
      <c r="J119" s="65"/>
      <c r="K119" s="65"/>
      <c r="L119" s="65"/>
      <c r="M119" s="65"/>
      <c r="N119" s="65"/>
    </row>
    <row r="120" spans="1:14" s="41" customFormat="1" x14ac:dyDescent="0.25">
      <c r="K120" s="47"/>
      <c r="L120" s="47"/>
      <c r="M120" s="47"/>
      <c r="N120" s="47"/>
    </row>
    <row r="121" spans="1:14" s="41" customFormat="1" ht="18.75" x14ac:dyDescent="0.3">
      <c r="A121" s="63" t="s">
        <v>67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1:14" s="41" customFormat="1" x14ac:dyDescent="0.25">
      <c r="M122" s="41" t="s">
        <v>6</v>
      </c>
    </row>
    <row r="123" spans="1:14" s="41" customFormat="1" ht="76.5" x14ac:dyDescent="0.25">
      <c r="A123" s="59" t="s">
        <v>5</v>
      </c>
      <c r="B123" s="61" t="s">
        <v>60</v>
      </c>
      <c r="C123" s="20" t="s">
        <v>10</v>
      </c>
      <c r="D123" s="20" t="s">
        <v>12</v>
      </c>
      <c r="E123" s="20" t="s">
        <v>14</v>
      </c>
      <c r="F123" s="20" t="s">
        <v>15</v>
      </c>
      <c r="G123" s="20" t="s">
        <v>18</v>
      </c>
      <c r="H123" s="20" t="s">
        <v>20</v>
      </c>
      <c r="I123" s="20" t="s">
        <v>22</v>
      </c>
      <c r="J123" s="20" t="s">
        <v>24</v>
      </c>
      <c r="K123" s="20" t="s">
        <v>25</v>
      </c>
      <c r="L123" s="20" t="s">
        <v>26</v>
      </c>
      <c r="M123" s="20" t="s">
        <v>27</v>
      </c>
      <c r="N123" s="20" t="s">
        <v>28</v>
      </c>
    </row>
    <row r="124" spans="1:14" s="41" customFormat="1" x14ac:dyDescent="0.25">
      <c r="A124" s="60"/>
      <c r="B124" s="62"/>
      <c r="C124" s="45" t="s">
        <v>9</v>
      </c>
      <c r="D124" s="45" t="s">
        <v>11</v>
      </c>
      <c r="E124" s="45" t="s">
        <v>13</v>
      </c>
      <c r="F124" s="45" t="s">
        <v>16</v>
      </c>
      <c r="G124" s="45" t="s">
        <v>17</v>
      </c>
      <c r="H124" s="45" t="s">
        <v>19</v>
      </c>
      <c r="I124" s="45" t="s">
        <v>21</v>
      </c>
      <c r="J124" s="45" t="s">
        <v>23</v>
      </c>
      <c r="K124" s="45">
        <v>10</v>
      </c>
      <c r="L124" s="45">
        <v>11</v>
      </c>
      <c r="M124" s="45">
        <v>13</v>
      </c>
      <c r="N124" s="45">
        <v>14</v>
      </c>
    </row>
    <row r="125" spans="1:14" s="41" customFormat="1" ht="31.5" x14ac:dyDescent="0.25">
      <c r="A125" s="22" t="s">
        <v>83</v>
      </c>
      <c r="B125" s="8">
        <f>SUM(B127:B133)</f>
        <v>405382.1</v>
      </c>
      <c r="C125" s="8">
        <f t="shared" ref="C125:N125" si="35">SUM(C127:C133)</f>
        <v>3631.2</v>
      </c>
      <c r="D125" s="8">
        <f t="shared" si="35"/>
        <v>0</v>
      </c>
      <c r="E125" s="8">
        <f t="shared" si="35"/>
        <v>0</v>
      </c>
      <c r="F125" s="8">
        <f t="shared" si="35"/>
        <v>0</v>
      </c>
      <c r="G125" s="8">
        <f t="shared" si="35"/>
        <v>0</v>
      </c>
      <c r="H125" s="8">
        <f t="shared" si="35"/>
        <v>397296.39999999997</v>
      </c>
      <c r="I125" s="8">
        <f t="shared" si="35"/>
        <v>0</v>
      </c>
      <c r="J125" s="8">
        <f t="shared" si="35"/>
        <v>0</v>
      </c>
      <c r="K125" s="8">
        <f t="shared" si="35"/>
        <v>4454.5</v>
      </c>
      <c r="L125" s="8">
        <f t="shared" si="35"/>
        <v>0</v>
      </c>
      <c r="M125" s="8">
        <f t="shared" si="35"/>
        <v>0</v>
      </c>
      <c r="N125" s="8">
        <f t="shared" si="35"/>
        <v>0</v>
      </c>
    </row>
    <row r="126" spans="1:14" s="41" customFormat="1" x14ac:dyDescent="0.25">
      <c r="A126" s="2" t="s">
        <v>0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s="35" customFormat="1" ht="12.75" x14ac:dyDescent="0.2">
      <c r="A127" s="2" t="s">
        <v>30</v>
      </c>
      <c r="B127" s="5">
        <f>SUM(C127:N127)</f>
        <v>114658.5</v>
      </c>
      <c r="C127" s="5"/>
      <c r="D127" s="5"/>
      <c r="E127" s="5"/>
      <c r="F127" s="5"/>
      <c r="G127" s="5"/>
      <c r="H127" s="5">
        <v>114658.5</v>
      </c>
      <c r="I127" s="5"/>
      <c r="J127" s="5"/>
      <c r="K127" s="5"/>
      <c r="L127" s="5"/>
      <c r="M127" s="5"/>
      <c r="N127" s="5"/>
    </row>
    <row r="128" spans="1:14" s="35" customFormat="1" ht="12.75" x14ac:dyDescent="0.2">
      <c r="A128" s="2" t="s">
        <v>31</v>
      </c>
      <c r="B128" s="48">
        <f t="shared" ref="B128:B133" si="36">SUM(C128:N128)</f>
        <v>238318.5</v>
      </c>
      <c r="C128" s="5"/>
      <c r="D128" s="5"/>
      <c r="E128" s="5"/>
      <c r="F128" s="5"/>
      <c r="G128" s="5"/>
      <c r="H128" s="5">
        <f>227895.2+10423.3</f>
        <v>238318.5</v>
      </c>
      <c r="I128" s="5"/>
      <c r="J128" s="5"/>
      <c r="K128" s="5"/>
      <c r="L128" s="5"/>
      <c r="M128" s="5"/>
      <c r="N128" s="5"/>
    </row>
    <row r="129" spans="1:14" s="35" customFormat="1" ht="12.75" x14ac:dyDescent="0.2">
      <c r="A129" s="2" t="s">
        <v>32</v>
      </c>
      <c r="B129" s="5">
        <f t="shared" si="36"/>
        <v>13096.6</v>
      </c>
      <c r="C129" s="5"/>
      <c r="D129" s="5"/>
      <c r="E129" s="5"/>
      <c r="F129" s="5"/>
      <c r="G129" s="5"/>
      <c r="H129" s="5">
        <v>13096.6</v>
      </c>
      <c r="I129" s="5"/>
      <c r="J129" s="5"/>
      <c r="K129" s="5"/>
      <c r="L129" s="5"/>
      <c r="M129" s="5"/>
      <c r="N129" s="5"/>
    </row>
    <row r="130" spans="1:14" s="35" customFormat="1" ht="12.75" x14ac:dyDescent="0.2">
      <c r="A130" s="2" t="s">
        <v>33</v>
      </c>
      <c r="B130" s="5">
        <f t="shared" si="36"/>
        <v>750</v>
      </c>
      <c r="C130" s="5"/>
      <c r="D130" s="5"/>
      <c r="E130" s="5"/>
      <c r="F130" s="5"/>
      <c r="G130" s="5"/>
      <c r="H130" s="5">
        <v>750</v>
      </c>
      <c r="I130" s="5"/>
      <c r="J130" s="5"/>
      <c r="K130" s="5"/>
      <c r="L130" s="5"/>
      <c r="M130" s="5"/>
      <c r="N130" s="5"/>
    </row>
    <row r="131" spans="1:14" s="35" customFormat="1" ht="25.5" x14ac:dyDescent="0.2">
      <c r="A131" s="2" t="s">
        <v>84</v>
      </c>
      <c r="B131" s="5">
        <f t="shared" si="36"/>
        <v>14102.300000000001</v>
      </c>
      <c r="C131" s="5"/>
      <c r="D131" s="5"/>
      <c r="E131" s="5"/>
      <c r="F131" s="5"/>
      <c r="G131" s="5"/>
      <c r="H131" s="5">
        <f>2032.2+11420+100+550.1</f>
        <v>14102.300000000001</v>
      </c>
      <c r="I131" s="5"/>
      <c r="J131" s="5"/>
      <c r="K131" s="5"/>
      <c r="L131" s="5"/>
      <c r="M131" s="5"/>
      <c r="N131" s="5"/>
    </row>
    <row r="132" spans="1:14" s="35" customFormat="1" ht="25.5" x14ac:dyDescent="0.2">
      <c r="A132" s="2" t="s">
        <v>34</v>
      </c>
      <c r="B132" s="5">
        <f t="shared" si="36"/>
        <v>23106.2</v>
      </c>
      <c r="C132" s="5">
        <v>3631.2</v>
      </c>
      <c r="D132" s="5"/>
      <c r="E132" s="5"/>
      <c r="F132" s="5"/>
      <c r="G132" s="5"/>
      <c r="H132" s="5">
        <v>15020.5</v>
      </c>
      <c r="I132" s="5"/>
      <c r="J132" s="5"/>
      <c r="K132" s="5">
        <v>4454.5</v>
      </c>
      <c r="L132" s="5"/>
      <c r="M132" s="5"/>
      <c r="N132" s="5"/>
    </row>
    <row r="133" spans="1:14" s="35" customFormat="1" ht="12.75" x14ac:dyDescent="0.2">
      <c r="A133" s="23" t="s">
        <v>54</v>
      </c>
      <c r="B133" s="5">
        <f t="shared" si="36"/>
        <v>1350</v>
      </c>
      <c r="C133" s="34"/>
      <c r="D133" s="34"/>
      <c r="E133" s="34"/>
      <c r="F133" s="34"/>
      <c r="G133" s="34"/>
      <c r="H133" s="34">
        <v>1350</v>
      </c>
      <c r="I133" s="34"/>
      <c r="J133" s="34"/>
      <c r="K133" s="34"/>
      <c r="L133" s="34"/>
      <c r="M133" s="34"/>
      <c r="N133" s="34"/>
    </row>
    <row r="134" spans="1:14" s="41" customFormat="1" ht="47.25" x14ac:dyDescent="0.25">
      <c r="A134" s="22" t="s">
        <v>85</v>
      </c>
      <c r="B134" s="8">
        <f>SUM(B136:B142)</f>
        <v>195950.19999999998</v>
      </c>
      <c r="C134" s="8">
        <f t="shared" ref="C134:N134" si="37">SUM(C136:C142)</f>
        <v>0</v>
      </c>
      <c r="D134" s="8">
        <f t="shared" si="37"/>
        <v>0</v>
      </c>
      <c r="E134" s="8">
        <f t="shared" si="37"/>
        <v>106322.4</v>
      </c>
      <c r="F134" s="8">
        <f t="shared" si="37"/>
        <v>0</v>
      </c>
      <c r="G134" s="8">
        <f t="shared" si="37"/>
        <v>0</v>
      </c>
      <c r="H134" s="8">
        <f t="shared" si="37"/>
        <v>15197.9</v>
      </c>
      <c r="I134" s="8">
        <f t="shared" si="37"/>
        <v>49903.1</v>
      </c>
      <c r="J134" s="8">
        <f t="shared" si="37"/>
        <v>0</v>
      </c>
      <c r="K134" s="8">
        <f t="shared" si="37"/>
        <v>11255.4</v>
      </c>
      <c r="L134" s="8">
        <f t="shared" si="37"/>
        <v>13271.4</v>
      </c>
      <c r="M134" s="8">
        <f t="shared" si="37"/>
        <v>0</v>
      </c>
      <c r="N134" s="8">
        <f t="shared" si="37"/>
        <v>0</v>
      </c>
    </row>
    <row r="135" spans="1:14" s="41" customFormat="1" x14ac:dyDescent="0.25">
      <c r="A135" s="40" t="s">
        <v>0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s="35" customFormat="1" ht="25.5" x14ac:dyDescent="0.2">
      <c r="A136" s="24" t="s">
        <v>44</v>
      </c>
      <c r="B136" s="5">
        <f t="shared" ref="B136:B142" si="38">SUM(C136:N136)</f>
        <v>58329.899999999994</v>
      </c>
      <c r="C136" s="5"/>
      <c r="D136" s="5"/>
      <c r="E136" s="5"/>
      <c r="F136" s="5"/>
      <c r="G136" s="5"/>
      <c r="H136" s="5">
        <v>8426.7999999999993</v>
      </c>
      <c r="I136" s="5">
        <f>41904.5+7998.6</f>
        <v>49903.1</v>
      </c>
      <c r="J136" s="5"/>
      <c r="K136" s="5"/>
      <c r="L136" s="5"/>
      <c r="M136" s="5"/>
      <c r="N136" s="5"/>
    </row>
    <row r="137" spans="1:14" s="35" customFormat="1" ht="25.5" x14ac:dyDescent="0.2">
      <c r="A137" s="2" t="s">
        <v>86</v>
      </c>
      <c r="B137" s="5">
        <f t="shared" si="38"/>
        <v>18360.900000000001</v>
      </c>
      <c r="C137" s="5"/>
      <c r="D137" s="5"/>
      <c r="E137" s="5"/>
      <c r="F137" s="5"/>
      <c r="G137" s="5"/>
      <c r="H137" s="5">
        <v>5089.5</v>
      </c>
      <c r="I137" s="5"/>
      <c r="J137" s="5"/>
      <c r="K137" s="5"/>
      <c r="L137" s="5">
        <f>12371.4+900</f>
        <v>13271.4</v>
      </c>
      <c r="M137" s="5"/>
      <c r="N137" s="5"/>
    </row>
    <row r="138" spans="1:14" s="35" customFormat="1" ht="12.75" x14ac:dyDescent="0.2">
      <c r="A138" s="2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35" customFormat="1" ht="25.5" x14ac:dyDescent="0.2">
      <c r="A139" s="24" t="s">
        <v>90</v>
      </c>
      <c r="B139" s="5">
        <f t="shared" si="38"/>
        <v>106322.4</v>
      </c>
      <c r="C139" s="5"/>
      <c r="D139" s="5"/>
      <c r="E139" s="5">
        <v>106322.4</v>
      </c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35" customFormat="1" ht="25.5" x14ac:dyDescent="0.2">
      <c r="A140" s="2" t="s">
        <v>87</v>
      </c>
      <c r="B140" s="5">
        <f t="shared" si="38"/>
        <v>1681.6</v>
      </c>
      <c r="C140" s="5"/>
      <c r="D140" s="5"/>
      <c r="E140" s="5"/>
      <c r="F140" s="5"/>
      <c r="G140" s="5"/>
      <c r="H140" s="5">
        <v>1681.6</v>
      </c>
      <c r="I140" s="5"/>
      <c r="J140" s="5"/>
      <c r="K140" s="5"/>
      <c r="L140" s="5"/>
      <c r="M140" s="5"/>
      <c r="N140" s="5"/>
    </row>
    <row r="141" spans="1:14" s="35" customFormat="1" ht="12.75" x14ac:dyDescent="0.2">
      <c r="A141" s="24"/>
      <c r="B141" s="5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s="35" customFormat="1" ht="25.5" x14ac:dyDescent="0.2">
      <c r="A142" s="11" t="s">
        <v>47</v>
      </c>
      <c r="B142" s="5">
        <f t="shared" si="38"/>
        <v>11255.4</v>
      </c>
      <c r="C142" s="12"/>
      <c r="D142" s="12"/>
      <c r="E142" s="12"/>
      <c r="F142" s="12"/>
      <c r="G142" s="12"/>
      <c r="H142" s="12"/>
      <c r="I142" s="12"/>
      <c r="J142" s="12"/>
      <c r="K142" s="5">
        <f>1329.4+9926</f>
        <v>11255.4</v>
      </c>
      <c r="L142" s="5"/>
      <c r="M142" s="5"/>
      <c r="N142" s="5"/>
    </row>
    <row r="143" spans="1:14" s="41" customFormat="1" ht="47.25" x14ac:dyDescent="0.25">
      <c r="A143" s="10" t="s">
        <v>80</v>
      </c>
      <c r="B143" s="26">
        <f>SUM(B145:B151)</f>
        <v>39251.300000000003</v>
      </c>
      <c r="C143" s="26">
        <f t="shared" ref="C143:N143" si="39">SUM(C145:C151)</f>
        <v>0</v>
      </c>
      <c r="D143" s="26">
        <f t="shared" si="39"/>
        <v>0</v>
      </c>
      <c r="E143" s="26">
        <f t="shared" si="39"/>
        <v>25662.5</v>
      </c>
      <c r="F143" s="26">
        <f t="shared" si="39"/>
        <v>12033.5</v>
      </c>
      <c r="G143" s="26">
        <f t="shared" si="39"/>
        <v>0</v>
      </c>
      <c r="H143" s="26">
        <f t="shared" si="39"/>
        <v>0</v>
      </c>
      <c r="I143" s="26">
        <f t="shared" si="39"/>
        <v>0</v>
      </c>
      <c r="J143" s="26">
        <f t="shared" si="39"/>
        <v>0</v>
      </c>
      <c r="K143" s="26">
        <f t="shared" si="39"/>
        <v>1555.3</v>
      </c>
      <c r="L143" s="26">
        <f t="shared" si="39"/>
        <v>0</v>
      </c>
      <c r="M143" s="26">
        <f t="shared" si="39"/>
        <v>0</v>
      </c>
      <c r="N143" s="26">
        <f t="shared" si="39"/>
        <v>0</v>
      </c>
    </row>
    <row r="144" spans="1:14" s="41" customFormat="1" x14ac:dyDescent="0.25">
      <c r="A144" s="2" t="s">
        <v>0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35" customFormat="1" ht="12.75" x14ac:dyDescent="0.2">
      <c r="A145" s="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35" customFormat="1" ht="38.25" x14ac:dyDescent="0.2">
      <c r="A146" s="2" t="s">
        <v>81</v>
      </c>
      <c r="B146" s="5">
        <f t="shared" ref="B146:B151" si="40">SUM(C146:N146)</f>
        <v>7355.3</v>
      </c>
      <c r="C146" s="5"/>
      <c r="D146" s="5"/>
      <c r="E146" s="5"/>
      <c r="F146" s="5">
        <v>7300</v>
      </c>
      <c r="G146" s="5"/>
      <c r="H146" s="5"/>
      <c r="I146" s="5"/>
      <c r="J146" s="5"/>
      <c r="K146" s="5">
        <v>55.3</v>
      </c>
      <c r="L146" s="5"/>
      <c r="M146" s="5"/>
      <c r="N146" s="5"/>
    </row>
    <row r="147" spans="1:14" s="35" customFormat="1" ht="12.75" x14ac:dyDescent="0.2">
      <c r="A147" s="2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35" customFormat="1" ht="25.5" x14ac:dyDescent="0.2">
      <c r="A148" s="39" t="s">
        <v>89</v>
      </c>
      <c r="B148" s="5">
        <f t="shared" si="40"/>
        <v>27162.5</v>
      </c>
      <c r="C148" s="5"/>
      <c r="D148" s="5"/>
      <c r="E148" s="5">
        <v>25662.5</v>
      </c>
      <c r="F148" s="5"/>
      <c r="G148" s="5"/>
      <c r="H148" s="5"/>
      <c r="I148" s="5"/>
      <c r="J148" s="5"/>
      <c r="K148" s="5">
        <v>1500</v>
      </c>
      <c r="L148" s="5"/>
      <c r="M148" s="5"/>
      <c r="N148" s="5"/>
    </row>
    <row r="149" spans="1:14" s="35" customFormat="1" ht="12.75" x14ac:dyDescent="0.2">
      <c r="A149" s="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35" customFormat="1" ht="25.5" x14ac:dyDescent="0.2">
      <c r="A150" s="2" t="s">
        <v>36</v>
      </c>
      <c r="B150" s="5">
        <f t="shared" si="40"/>
        <v>2733.5</v>
      </c>
      <c r="C150" s="34"/>
      <c r="D150" s="34"/>
      <c r="E150" s="34"/>
      <c r="F150" s="34">
        <v>2733.5</v>
      </c>
      <c r="G150" s="34"/>
      <c r="H150" s="34"/>
      <c r="I150" s="34"/>
      <c r="J150" s="34"/>
      <c r="K150" s="34"/>
      <c r="L150" s="34"/>
      <c r="M150" s="34"/>
      <c r="N150" s="34"/>
    </row>
    <row r="151" spans="1:14" s="35" customFormat="1" ht="38.25" x14ac:dyDescent="0.2">
      <c r="A151" s="2" t="s">
        <v>50</v>
      </c>
      <c r="B151" s="5">
        <f t="shared" si="40"/>
        <v>2000</v>
      </c>
      <c r="C151" s="13"/>
      <c r="D151" s="13"/>
      <c r="E151" s="13"/>
      <c r="F151" s="4">
        <v>2000</v>
      </c>
      <c r="G151" s="4"/>
      <c r="H151" s="4"/>
      <c r="I151" s="4"/>
      <c r="J151" s="4"/>
      <c r="K151" s="4"/>
      <c r="L151" s="4"/>
      <c r="M151" s="4"/>
      <c r="N151" s="4"/>
    </row>
    <row r="152" spans="1:14" s="41" customFormat="1" ht="47.25" x14ac:dyDescent="0.25">
      <c r="A152" s="10" t="s">
        <v>76</v>
      </c>
      <c r="B152" s="38">
        <f>SUM(C152:N152)</f>
        <v>4011.5</v>
      </c>
      <c r="C152" s="17"/>
      <c r="D152" s="36">
        <f>2224.5+1787</f>
        <v>4011.5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s="41" customFormat="1" x14ac:dyDescent="0.25">
      <c r="A153" s="16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s="41" customFormat="1" ht="47.25" x14ac:dyDescent="0.25">
      <c r="A154" s="10" t="s">
        <v>82</v>
      </c>
      <c r="B154" s="8">
        <f>SUM(C154:N154)</f>
        <v>2140.6999999999998</v>
      </c>
      <c r="C154" s="8">
        <v>133.6</v>
      </c>
      <c r="D154" s="8"/>
      <c r="E154" s="8"/>
      <c r="F154" s="8"/>
      <c r="G154" s="8">
        <v>1795</v>
      </c>
      <c r="H154" s="8"/>
      <c r="I154" s="8"/>
      <c r="J154" s="8">
        <v>212.1</v>
      </c>
      <c r="K154" s="8"/>
      <c r="L154" s="8"/>
      <c r="M154" s="8"/>
      <c r="N154" s="8"/>
    </row>
    <row r="155" spans="1:14" s="41" customFormat="1" x14ac:dyDescent="0.25">
      <c r="A155" s="1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41" customFormat="1" ht="31.5" x14ac:dyDescent="0.25">
      <c r="A156" s="10" t="s">
        <v>77</v>
      </c>
      <c r="B156" s="8">
        <f>SUM(B158:B162)</f>
        <v>2906.7</v>
      </c>
      <c r="C156" s="8">
        <f t="shared" ref="C156:N156" si="41">SUM(C158:C162)</f>
        <v>0</v>
      </c>
      <c r="D156" s="8">
        <f t="shared" si="41"/>
        <v>0</v>
      </c>
      <c r="E156" s="8">
        <f t="shared" si="41"/>
        <v>2906.7</v>
      </c>
      <c r="F156" s="8">
        <f t="shared" si="41"/>
        <v>0</v>
      </c>
      <c r="G156" s="8">
        <f t="shared" si="41"/>
        <v>0</v>
      </c>
      <c r="H156" s="8">
        <f t="shared" si="41"/>
        <v>0</v>
      </c>
      <c r="I156" s="8">
        <f t="shared" si="41"/>
        <v>0</v>
      </c>
      <c r="J156" s="8">
        <f t="shared" si="41"/>
        <v>0</v>
      </c>
      <c r="K156" s="8">
        <f t="shared" si="41"/>
        <v>0</v>
      </c>
      <c r="L156" s="8">
        <f t="shared" si="41"/>
        <v>0</v>
      </c>
      <c r="M156" s="8">
        <f t="shared" si="41"/>
        <v>0</v>
      </c>
      <c r="N156" s="8">
        <f t="shared" si="41"/>
        <v>0</v>
      </c>
    </row>
    <row r="157" spans="1:14" s="41" customFormat="1" x14ac:dyDescent="0.25">
      <c r="A157" s="11" t="s">
        <v>0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35" customFormat="1" ht="25.5" x14ac:dyDescent="0.2">
      <c r="A158" s="2" t="s">
        <v>79</v>
      </c>
      <c r="B158" s="5">
        <f t="shared" ref="B158:B159" si="42">SUM(C158:N158)</f>
        <v>1040</v>
      </c>
      <c r="C158" s="34"/>
      <c r="D158" s="34"/>
      <c r="E158" s="34">
        <v>1040</v>
      </c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s="35" customFormat="1" ht="25.5" x14ac:dyDescent="0.2">
      <c r="A159" s="2" t="s">
        <v>78</v>
      </c>
      <c r="B159" s="5">
        <f t="shared" si="42"/>
        <v>1866.7</v>
      </c>
      <c r="C159" s="12"/>
      <c r="D159" s="12"/>
      <c r="E159" s="5">
        <f>750+1116.7</f>
        <v>1866.7</v>
      </c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35" customFormat="1" ht="12.75" x14ac:dyDescent="0.2">
      <c r="A160" s="2"/>
      <c r="B160" s="5"/>
      <c r="C160" s="42"/>
      <c r="D160" s="42"/>
      <c r="E160" s="31"/>
      <c r="F160" s="31"/>
      <c r="G160" s="31"/>
      <c r="H160" s="31"/>
      <c r="I160" s="31"/>
      <c r="J160" s="31"/>
      <c r="K160" s="42"/>
      <c r="L160" s="42"/>
      <c r="M160" s="42"/>
      <c r="N160" s="42"/>
    </row>
    <row r="161" spans="1:14" s="35" customFormat="1" ht="12.75" x14ac:dyDescent="0.2">
      <c r="A161" s="2"/>
      <c r="B161" s="5"/>
      <c r="C161" s="12"/>
      <c r="D161" s="12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41" customFormat="1" x14ac:dyDescent="0.25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s="41" customFormat="1" ht="47.25" x14ac:dyDescent="0.25">
      <c r="A163" s="10" t="s">
        <v>88</v>
      </c>
      <c r="B163" s="8">
        <f>SUM(C163:N163)</f>
        <v>861</v>
      </c>
      <c r="C163" s="8"/>
      <c r="D163" s="8"/>
      <c r="E163" s="8"/>
      <c r="F163" s="8"/>
      <c r="G163" s="8"/>
      <c r="H163" s="8"/>
      <c r="I163" s="8"/>
      <c r="J163" s="8">
        <v>861</v>
      </c>
      <c r="K163" s="8"/>
      <c r="L163" s="8"/>
      <c r="M163" s="8"/>
      <c r="N163" s="8"/>
    </row>
    <row r="164" spans="1:14" s="41" customFormat="1" ht="47.25" x14ac:dyDescent="0.25">
      <c r="A164" s="32" t="s">
        <v>68</v>
      </c>
      <c r="B164" s="27">
        <f>SUM(B166:B168)</f>
        <v>44212.2</v>
      </c>
      <c r="C164" s="27">
        <f t="shared" ref="C164:N164" si="43">SUM(C166:C168)</f>
        <v>8772</v>
      </c>
      <c r="D164" s="27">
        <f t="shared" si="43"/>
        <v>0</v>
      </c>
      <c r="E164" s="27">
        <f t="shared" si="43"/>
        <v>100</v>
      </c>
      <c r="F164" s="27">
        <f t="shared" si="43"/>
        <v>0</v>
      </c>
      <c r="G164" s="27">
        <f t="shared" si="43"/>
        <v>0</v>
      </c>
      <c r="H164" s="27">
        <f t="shared" si="43"/>
        <v>0</v>
      </c>
      <c r="I164" s="27">
        <f t="shared" si="43"/>
        <v>0</v>
      </c>
      <c r="J164" s="27">
        <f t="shared" si="43"/>
        <v>0</v>
      </c>
      <c r="K164" s="27">
        <f t="shared" si="43"/>
        <v>0</v>
      </c>
      <c r="L164" s="27">
        <f t="shared" si="43"/>
        <v>0</v>
      </c>
      <c r="M164" s="27">
        <f t="shared" si="43"/>
        <v>0</v>
      </c>
      <c r="N164" s="27">
        <f t="shared" si="43"/>
        <v>35340.199999999997</v>
      </c>
    </row>
    <row r="165" spans="1:14" s="41" customFormat="1" ht="15.75" x14ac:dyDescent="0.25">
      <c r="A165" s="33" t="s">
        <v>0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s="35" customFormat="1" ht="25.5" x14ac:dyDescent="0.2">
      <c r="A166" s="2" t="s">
        <v>69</v>
      </c>
      <c r="B166" s="5">
        <f t="shared" ref="B166:B173" si="44">SUM(C166:N166)</f>
        <v>3100</v>
      </c>
      <c r="C166" s="6">
        <v>3000</v>
      </c>
      <c r="D166" s="6"/>
      <c r="E166" s="6">
        <v>100</v>
      </c>
      <c r="F166" s="6"/>
      <c r="G166" s="6"/>
      <c r="H166" s="6"/>
      <c r="I166" s="6"/>
      <c r="J166" s="6"/>
      <c r="K166" s="6"/>
      <c r="L166" s="6"/>
      <c r="M166" s="6"/>
      <c r="N166" s="6"/>
    </row>
    <row r="167" spans="1:14" s="35" customFormat="1" ht="25.5" x14ac:dyDescent="0.2">
      <c r="A167" s="2" t="s">
        <v>70</v>
      </c>
      <c r="B167" s="5">
        <f t="shared" si="44"/>
        <v>35340.199999999997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>
        <f>27369.5+7970.7</f>
        <v>35340.199999999997</v>
      </c>
    </row>
    <row r="168" spans="1:14" s="35" customFormat="1" ht="38.25" x14ac:dyDescent="0.2">
      <c r="A168" s="2" t="s">
        <v>71</v>
      </c>
      <c r="B168" s="5">
        <f t="shared" si="44"/>
        <v>5772</v>
      </c>
      <c r="C168" s="6">
        <f>1696.4+4075.6</f>
        <v>5772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1:14" s="58" customFormat="1" ht="47.25" x14ac:dyDescent="0.25">
      <c r="A169" s="22" t="s">
        <v>72</v>
      </c>
      <c r="B169" s="8">
        <f t="shared" si="44"/>
        <v>38314.699999999997</v>
      </c>
      <c r="C169" s="57">
        <f>SUM(C171:C173)</f>
        <v>38314.699999999997</v>
      </c>
      <c r="D169" s="57">
        <f t="shared" ref="D169:N169" si="45">SUM(D171:D173)</f>
        <v>0</v>
      </c>
      <c r="E169" s="57">
        <f t="shared" si="45"/>
        <v>0</v>
      </c>
      <c r="F169" s="57">
        <f t="shared" si="45"/>
        <v>0</v>
      </c>
      <c r="G169" s="57">
        <f t="shared" si="45"/>
        <v>0</v>
      </c>
      <c r="H169" s="57">
        <f t="shared" si="45"/>
        <v>0</v>
      </c>
      <c r="I169" s="57">
        <f t="shared" si="45"/>
        <v>0</v>
      </c>
      <c r="J169" s="57">
        <f t="shared" si="45"/>
        <v>0</v>
      </c>
      <c r="K169" s="57">
        <f t="shared" si="45"/>
        <v>0</v>
      </c>
      <c r="L169" s="57">
        <f t="shared" si="45"/>
        <v>0</v>
      </c>
      <c r="M169" s="57">
        <f t="shared" si="45"/>
        <v>0</v>
      </c>
      <c r="N169" s="57">
        <f t="shared" si="45"/>
        <v>0</v>
      </c>
    </row>
    <row r="170" spans="1:14" s="35" customFormat="1" ht="12.75" x14ac:dyDescent="0.2">
      <c r="A170" s="53"/>
      <c r="B170" s="54"/>
      <c r="C170" s="55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1:14" s="35" customFormat="1" ht="25.5" x14ac:dyDescent="0.2">
      <c r="A171" s="2" t="s">
        <v>73</v>
      </c>
      <c r="B171" s="5">
        <f t="shared" si="44"/>
        <v>20055.3</v>
      </c>
      <c r="C171" s="55">
        <v>20055.3</v>
      </c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</row>
    <row r="172" spans="1:14" s="35" customFormat="1" ht="51" x14ac:dyDescent="0.2">
      <c r="A172" s="2" t="s">
        <v>74</v>
      </c>
      <c r="B172" s="5">
        <f t="shared" si="44"/>
        <v>16909.400000000001</v>
      </c>
      <c r="C172" s="55">
        <v>16909.400000000001</v>
      </c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</row>
    <row r="173" spans="1:14" s="35" customFormat="1" ht="25.5" x14ac:dyDescent="0.2">
      <c r="A173" s="2" t="s">
        <v>75</v>
      </c>
      <c r="B173" s="5">
        <f t="shared" si="44"/>
        <v>1350</v>
      </c>
      <c r="C173" s="55">
        <v>1350</v>
      </c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</row>
    <row r="174" spans="1:14" s="35" customFormat="1" ht="12.75" x14ac:dyDescent="0.2">
      <c r="A174" s="53"/>
      <c r="B174" s="54"/>
      <c r="C174" s="55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</row>
    <row r="175" spans="1:14" s="41" customFormat="1" ht="15.75" x14ac:dyDescent="0.25">
      <c r="A175" s="28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s="41" customFormat="1" ht="15.75" x14ac:dyDescent="0.25">
      <c r="A176" s="14" t="s">
        <v>7</v>
      </c>
      <c r="B176" s="30">
        <f>B125+B134+B143+B152+B154+B156+B163+B164+B169</f>
        <v>733030.39999999979</v>
      </c>
      <c r="C176" s="30">
        <f t="shared" ref="C176:N176" si="46">C125+C134+C143+C152+C154+C156+C163+C164+C169</f>
        <v>50851.5</v>
      </c>
      <c r="D176" s="30">
        <f t="shared" si="46"/>
        <v>4011.5</v>
      </c>
      <c r="E176" s="30">
        <f t="shared" si="46"/>
        <v>134991.6</v>
      </c>
      <c r="F176" s="30">
        <f t="shared" si="46"/>
        <v>12033.5</v>
      </c>
      <c r="G176" s="30">
        <f t="shared" si="46"/>
        <v>1795</v>
      </c>
      <c r="H176" s="30">
        <f t="shared" si="46"/>
        <v>412494.3</v>
      </c>
      <c r="I176" s="30">
        <f t="shared" si="46"/>
        <v>49903.1</v>
      </c>
      <c r="J176" s="30">
        <f t="shared" si="46"/>
        <v>1073.0999999999999</v>
      </c>
      <c r="K176" s="30">
        <f t="shared" si="46"/>
        <v>17265.2</v>
      </c>
      <c r="L176" s="30">
        <f t="shared" si="46"/>
        <v>13271.4</v>
      </c>
      <c r="M176" s="30">
        <f t="shared" si="46"/>
        <v>0</v>
      </c>
      <c r="N176" s="30">
        <f t="shared" si="46"/>
        <v>35340.199999999997</v>
      </c>
    </row>
    <row r="177" spans="1:14" s="35" customFormat="1" ht="12.75" x14ac:dyDescent="0.2">
      <c r="A177" s="43" t="s">
        <v>29</v>
      </c>
      <c r="B177" s="37">
        <f>SUM(C177:N177)</f>
        <v>740471.59999999986</v>
      </c>
      <c r="C177" s="37">
        <v>57492.7</v>
      </c>
      <c r="D177" s="37">
        <v>4011.5</v>
      </c>
      <c r="E177" s="37">
        <v>135791.6</v>
      </c>
      <c r="F177" s="37">
        <v>12033.5</v>
      </c>
      <c r="G177" s="37">
        <v>1795</v>
      </c>
      <c r="H177" s="37">
        <v>412494.3</v>
      </c>
      <c r="I177" s="37">
        <v>49903.1</v>
      </c>
      <c r="J177" s="37">
        <v>1073.0999999999999</v>
      </c>
      <c r="K177" s="37">
        <v>17265.2</v>
      </c>
      <c r="L177" s="37">
        <v>13271.4</v>
      </c>
      <c r="M177" s="37"/>
      <c r="N177" s="37">
        <v>35340.199999999997</v>
      </c>
    </row>
    <row r="178" spans="1:14" s="35" customFormat="1" ht="12.75" x14ac:dyDescent="0.2">
      <c r="A178" s="43" t="s">
        <v>8</v>
      </c>
      <c r="B178" s="44">
        <f>B176/B177*100</f>
        <v>98.995072869776493</v>
      </c>
      <c r="C178" s="44">
        <f t="shared" ref="C178" si="47">C176/C177*100</f>
        <v>88.448620433550701</v>
      </c>
      <c r="D178" s="44">
        <f t="shared" ref="D178" si="48">D176/D177*100</f>
        <v>100</v>
      </c>
      <c r="E178" s="44">
        <f t="shared" ref="E178" si="49">E176/E177*100</f>
        <v>99.410861938440959</v>
      </c>
      <c r="F178" s="44">
        <f t="shared" ref="F178" si="50">F176/F177*100</f>
        <v>100</v>
      </c>
      <c r="G178" s="44">
        <f t="shared" ref="G178" si="51">G176/G177*100</f>
        <v>100</v>
      </c>
      <c r="H178" s="44">
        <f t="shared" ref="H178" si="52">H176/H177*100</f>
        <v>100</v>
      </c>
      <c r="I178" s="44">
        <f t="shared" ref="I178" si="53">I176/I177*100</f>
        <v>100</v>
      </c>
      <c r="J178" s="44">
        <f t="shared" ref="J178" si="54">J176/J177*100</f>
        <v>100</v>
      </c>
      <c r="K178" s="44">
        <f t="shared" ref="K178" si="55">K176/K177*100</f>
        <v>100</v>
      </c>
      <c r="L178" s="44">
        <f t="shared" ref="L178" si="56">L176/L177*100</f>
        <v>100</v>
      </c>
      <c r="M178" s="44" t="e">
        <f t="shared" ref="M178" si="57">M176/M177*100</f>
        <v>#DIV/0!</v>
      </c>
      <c r="N178" s="44">
        <f t="shared" ref="N178" si="58">N176/N177*100</f>
        <v>100</v>
      </c>
    </row>
    <row r="179" spans="1:14" s="41" customFormat="1" x14ac:dyDescent="0.25"/>
    <row r="180" spans="1:14" s="41" customFormat="1" x14ac:dyDescent="0.25"/>
  </sheetData>
  <mergeCells count="12">
    <mergeCell ref="A5:A6"/>
    <mergeCell ref="B5:B6"/>
    <mergeCell ref="A3:N3"/>
    <mergeCell ref="I1:N1"/>
    <mergeCell ref="I61:N61"/>
    <mergeCell ref="A123:A124"/>
    <mergeCell ref="B123:B124"/>
    <mergeCell ref="A63:N63"/>
    <mergeCell ref="A65:A66"/>
    <mergeCell ref="B65:B66"/>
    <mergeCell ref="I119:N119"/>
    <mergeCell ref="A121:N121"/>
  </mergeCells>
  <pageMargins left="0.31496062992125984" right="0.31496062992125984" top="0.94488188976377963" bottom="0.35433070866141736" header="0.31496062992125984" footer="0.31496062992125984"/>
  <pageSetup paperSize="9" scale="55" fitToHeight="2" orientation="landscape" r:id="rId1"/>
  <rowBreaks count="5" manualBreakCount="5">
    <brk id="33" max="16383" man="1"/>
    <brk id="58" max="16383" man="1"/>
    <brk id="93" max="16383" man="1"/>
    <brk id="11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КСП_1</cp:lastModifiedBy>
  <cp:lastPrinted>2018-12-05T12:08:00Z</cp:lastPrinted>
  <dcterms:created xsi:type="dcterms:W3CDTF">2014-12-03T17:26:08Z</dcterms:created>
  <dcterms:modified xsi:type="dcterms:W3CDTF">2018-12-05T12:08:49Z</dcterms:modified>
</cp:coreProperties>
</file>