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724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1'!$A$1:$U$45</definedName>
  </definedNames>
  <calcPr fullCalcOnLoad="1"/>
</workbook>
</file>

<file path=xl/sharedStrings.xml><?xml version="1.0" encoding="utf-8"?>
<sst xmlns="http://schemas.openxmlformats.org/spreadsheetml/2006/main" count="417" uniqueCount="152">
  <si>
    <t>№ п/п</t>
  </si>
  <si>
    <t>Мероприятие</t>
  </si>
  <si>
    <t>Наименование, расположение объекта</t>
  </si>
  <si>
    <t>Технические параметры</t>
  </si>
  <si>
    <t>Протяженность, км</t>
  </si>
  <si>
    <t>Стоимость выполнения мероприятия, млн. руб.</t>
  </si>
  <si>
    <t xml:space="preserve">1. </t>
  </si>
  <si>
    <t>Проектирование</t>
  </si>
  <si>
    <t>1.1.</t>
  </si>
  <si>
    <t xml:space="preserve">Дорога IV катергории </t>
  </si>
  <si>
    <t>ИТОГО проектирование</t>
  </si>
  <si>
    <t>В том числе по источникам</t>
  </si>
  <si>
    <t>2.</t>
  </si>
  <si>
    <t>Строительство</t>
  </si>
  <si>
    <t>2.1.</t>
  </si>
  <si>
    <t>2.2.</t>
  </si>
  <si>
    <t>Дорога IV катергории</t>
  </si>
  <si>
    <t>2.3.</t>
  </si>
  <si>
    <t>2.5.</t>
  </si>
  <si>
    <t>ИТОГО строительство дорог</t>
  </si>
  <si>
    <t>Реконструкция</t>
  </si>
  <si>
    <t>Ответственные исполнители</t>
  </si>
  <si>
    <t>Выполнение целевых показателей</t>
  </si>
  <si>
    <t>График реализации мероприятий</t>
  </si>
  <si>
    <t>КР</t>
  </si>
  <si>
    <t>Снижение протяженности дорог нуждающихся в ремонте. Повышение безопасности дорожного движения.</t>
  </si>
  <si>
    <t>Увеличение протяженности УДС. Обеспечение транспортной доступности производственных объектов.</t>
  </si>
  <si>
    <t xml:space="preserve">Увеличение протяженности УДС. Улучшение транспортной доступности и благоустройство районов перспективной застройки. </t>
  </si>
  <si>
    <t>Увеличение протяженности УДС. Улучшение взаимной танспортной доступности районов поселка.</t>
  </si>
  <si>
    <t xml:space="preserve">к Программе комплексного развития </t>
  </si>
  <si>
    <t>к Программе комплексного развития</t>
  </si>
  <si>
    <t>транспортной инфраструктуры МО</t>
  </si>
  <si>
    <t>Областной бюджет</t>
  </si>
  <si>
    <t>Местный бюджет</t>
  </si>
  <si>
    <t>Приложение 1</t>
  </si>
  <si>
    <t>Приложение 2</t>
  </si>
  <si>
    <t>ПИР - проектно-изыскательские работы</t>
  </si>
  <si>
    <t>СМР - строительно-монтажные работы</t>
  </si>
  <si>
    <t>2023 - 2027</t>
  </si>
  <si>
    <t>2023-2027</t>
  </si>
  <si>
    <t>Разработка ПСД на реконструкцию а/дороги ул. Победы</t>
  </si>
  <si>
    <t>Капитальный ремонт</t>
  </si>
  <si>
    <t>2.6.</t>
  </si>
  <si>
    <t>2.7.</t>
  </si>
  <si>
    <t>2.8.</t>
  </si>
  <si>
    <t>2.9.</t>
  </si>
  <si>
    <t>2.10.</t>
  </si>
  <si>
    <t xml:space="preserve">Автомобильная дорога: от примыкания к  ул. Ленина до примыкания  к ул. Кашина </t>
  </si>
  <si>
    <t>Автомобильная дорога от перекрестка с ул. Ленина и ул. Свободы  до примыкания к а/д Коноша-Вельск-Шангалы  ул. Заводская</t>
  </si>
  <si>
    <t>Автомобильная дорога от  примыкания к а/д Коноша-Вельск-Шангалы  ул. Заводская до примыкания к ул. Физкультурников</t>
  </si>
  <si>
    <t>Автомобильная дорога от  примыкания к а/д Коноша-Вельск-Шангалы  ул. Заводская до примыкания к ул. Дружбы</t>
  </si>
  <si>
    <t>Автомобильная дорога от  примыкания к а/д Коноша-Вельск-Шангалы  ул. Заводская до примыкания к ул. Энергетиков</t>
  </si>
  <si>
    <t>Автомобильная дорога от  примыкания к а/д Коноша-Вельск-Шангалы  ул. Заводская  до съезда к д. № 52ул. Домостроителей</t>
  </si>
  <si>
    <t>Капитальный ремонт а/дороги ул. Советская</t>
  </si>
  <si>
    <t>Капитальный ремонт а/дороги ул. 60 лет СССР</t>
  </si>
  <si>
    <t>Капитальный ремонт а/дороги ул. Гагарина</t>
  </si>
  <si>
    <t>Капитальный ремонт а/дороги ул. Коммунальная</t>
  </si>
  <si>
    <t>Капитальный ремонт а/дороги ул. Первомайская</t>
  </si>
  <si>
    <t>Реконструкция а/дороги ул. Победы</t>
  </si>
  <si>
    <t>Капитальный ремонт а/дороги ул. Комсомольская</t>
  </si>
  <si>
    <t>Капитальный ремонт а/дороги ул. Загородная</t>
  </si>
  <si>
    <t>Капитальный ремонт а/дороги ул. Кашина</t>
  </si>
  <si>
    <t>Капитальный ремонт а/дороги ул. Просторная</t>
  </si>
  <si>
    <t>Капитальный ремонт а/дороги ул. Домостроителей</t>
  </si>
  <si>
    <t>Реконструкция а/дороги ул. Ломоносова</t>
  </si>
  <si>
    <t>Реконструкция а/дороги ул. Просторная</t>
  </si>
  <si>
    <t>Дорога V катергории</t>
  </si>
  <si>
    <t>2.4.</t>
  </si>
  <si>
    <t>Участок автомобиль-ной дороги  от улицы Советская до примыка-ния к а/д Коноша-Вельск-Шангалы  ул. Заводская</t>
  </si>
  <si>
    <t>Автомобильная дорога от съезда в Дом Интер-нат до примыкания к а/д Коноша-Вельск-Шангалы  ул. Заводская</t>
  </si>
  <si>
    <t>2.11.</t>
  </si>
  <si>
    <t>Участок автомобиль-ной дороги  от улицы Загородная до примы-кания к ул. Детская</t>
  </si>
  <si>
    <t xml:space="preserve">Дорога V катергории </t>
  </si>
  <si>
    <t>2.12.</t>
  </si>
  <si>
    <t>2.13.</t>
  </si>
  <si>
    <t>2.14.</t>
  </si>
  <si>
    <t>2.15.</t>
  </si>
  <si>
    <t xml:space="preserve">Реконструкция автодо-роги ул. Ломоносова от  примыкания к а/д Ко-ноша-Вельск-Шангалы  ул. Магистральная  до д. № 20 ул. Ломоносова  </t>
  </si>
  <si>
    <t>2.16.</t>
  </si>
  <si>
    <t>2.17.</t>
  </si>
  <si>
    <t>2.18.</t>
  </si>
  <si>
    <t>2.19.</t>
  </si>
  <si>
    <t>2.20.</t>
  </si>
  <si>
    <t xml:space="preserve">Реконструкция автодо-роги ул. Просторная от  примыкания  </t>
  </si>
  <si>
    <t>Администрация муниципального образования "Октябрьское" Устьянского района Архангельской области</t>
  </si>
  <si>
    <t>ГРАФИК ВЫПОЛНЕНИЯ МЕРОПРИЯТИЙ ПО ПРОЕКТИРОВАНИЮ, СТРОИТЕЛЬСТВУ И РЕКОНСТРУКЦИИ ДОРОГ ГОРОДСКОГО ПОСЕЛЕНИЯ "ОКТЯБРЬСКОЕ" УСТЬЯНСКОГО РАЙОНА АРХАНГЕЛЬСКОЙ ОБЛАСТИ</t>
  </si>
  <si>
    <t>МЕРОПРИЯТИЯ ПО ПРОЕКТИРОВАНИЮ, СТРОИТЕЛЬСТВУ И РЕКОНСТРУКЦИИ ДОРОГ ГОРОДСКОГО ПОСЕЛЕНИЯ "ОКТЯБРЬСКОЕ" УСТЬЯНСКОГО РАЙОНА АРХАНГЕЛЬСКОЙ ОБЛАСТИ</t>
  </si>
  <si>
    <t xml:space="preserve">0,140
</t>
  </si>
  <si>
    <t>Реконструкцию авто-дороги ул. Победы. 5775 кв.м.</t>
  </si>
  <si>
    <t>2.21.</t>
  </si>
  <si>
    <t>2.22.</t>
  </si>
  <si>
    <t>Капитальный ремонт а/дорог д.Павлицево</t>
  </si>
  <si>
    <t>Капитальный ремонт а/дорог п.Костылево, ул.Линейная</t>
  </si>
  <si>
    <t>от ул.Первомайская до ул. Коммунальная</t>
  </si>
  <si>
    <t>ПИР</t>
  </si>
  <si>
    <t>тротуар</t>
  </si>
  <si>
    <t>2.23.</t>
  </si>
  <si>
    <t>2.24.</t>
  </si>
  <si>
    <t>2.25.</t>
  </si>
  <si>
    <t>Обустройство тротуара по ул.Ленина</t>
  </si>
  <si>
    <t>Обустройство тротуара по ул.Советская</t>
  </si>
  <si>
    <t>Обустройство тротуара по ул.Ленина (5449,4 кв.м.)</t>
  </si>
  <si>
    <t>Обустройство тротуара по ул.Советская (2218,86 кв.м.)</t>
  </si>
  <si>
    <t>Октябрьское</t>
  </si>
  <si>
    <t>5775 кв.м.</t>
  </si>
  <si>
    <t>ИТОГО реконструкция</t>
  </si>
  <si>
    <t>МО "Октябрьское"</t>
  </si>
  <si>
    <t xml:space="preserve">транспортной инфраструктуры </t>
  </si>
  <si>
    <t>Повышение безопасности дорожного движения.</t>
  </si>
  <si>
    <t>Финансовые потребности на реализацию мероприятий, тыс. руб.</t>
  </si>
  <si>
    <t>Участок автомобильной дороги  от улицы Загородная до примыкания к ул. Детская</t>
  </si>
  <si>
    <t xml:space="preserve">Реконструкция автодороги ул. Просторная  </t>
  </si>
  <si>
    <t>2.26.</t>
  </si>
  <si>
    <t>2..</t>
  </si>
  <si>
    <t>Разработка ПСД на реконструкцию а/дороги ул. Победы ( общая площадь 5775 кв.м.)</t>
  </si>
  <si>
    <t>Разработка ПСД на реконструкцию а/дороги ул. Победы (общая площадь 5775 кв.м.)</t>
  </si>
  <si>
    <t>Реконструкция автомобильной дороги ул. Победы</t>
  </si>
  <si>
    <t xml:space="preserve">Реконструкцию автомобильной дороги ул. Победы. </t>
  </si>
  <si>
    <t>Модернизация нерегулируемого пешеходного перехода и установка пешеходных ограждений у МБОУ "ОСОШ №1" на автомобильной дороге общего пользования местного значения по улице Ленина в п.Октябрьский Устьянского района Архангельской области</t>
  </si>
  <si>
    <t>Пешеходный переход у МБОУ "ОСОШ №1" на автомобильной дороге общего пользования местного значения по улице Ленина в п.Октябрьский</t>
  </si>
  <si>
    <t>Разработка ПСД</t>
  </si>
  <si>
    <t>2.7.1</t>
  </si>
  <si>
    <t>Реконструкция автомобильной дороги ул. Победы (экономия)</t>
  </si>
  <si>
    <t>1.2.</t>
  </si>
  <si>
    <t>1.3.</t>
  </si>
  <si>
    <t>Проверка достоверности сметной стоимости</t>
  </si>
  <si>
    <t>х</t>
  </si>
  <si>
    <t>2.26.1</t>
  </si>
  <si>
    <t>2.26</t>
  </si>
  <si>
    <t>2.27</t>
  </si>
  <si>
    <t>Ремонт дорог</t>
  </si>
  <si>
    <t>Р - ремонт дорог</t>
  </si>
  <si>
    <t>Р</t>
  </si>
  <si>
    <t>КР-каптальный ремонт</t>
  </si>
  <si>
    <t>территория МО "Октябрьское"</t>
  </si>
  <si>
    <t>Участок автомобиль-ной дороги  от ул.Гагарина (от примыкания к ул.Советская до примыкания к ул.Ленина)</t>
  </si>
  <si>
    <t>Капитальный ремонт а/дороги ул. Лесная, ул.Ягодная</t>
  </si>
  <si>
    <t>Автомобильная дорога от  дома № 10  ул.  до дома № 20  ул. Лесная; ул.Ягодная (от примыкания к ул.Лесная до примыкания к ул.Профсоюзная)</t>
  </si>
  <si>
    <t>Капитальный ремонт а/дороги ул. Ленина, ул.Советская, ул.Первомайская, ул.Физкультурников, Примыкания и съезды с а/б покрытием 9 шт</t>
  </si>
  <si>
    <t>Участок автомобильной дороги от ул.Ленина (от примыкания к ул.Заводская до примыкания к у.Коммунальная);ул.Советская (от примыкания к ул.Комсомольская до примыкания до примыкания  к пер. Соденьгский) + Комсомольская 7 + площадь у остановки);ул.Первомайская (от примыкания к ул.Заводская до примыкания к ул.Физкультурников);ул.Физкультурников (от примыкания с ул.Первомайской до примыкания к ул.Профсоюзная)</t>
  </si>
  <si>
    <t>Капитальный ремонт а/дороги ул. Зеленая</t>
  </si>
  <si>
    <t xml:space="preserve">Участок автомобильной дороги  от ул.Зелёная (от примыкания к ул.Лесная до ж/б плит д.17) </t>
  </si>
  <si>
    <t>Капитальный ремонт а/дороги ул. Свободы, ул.Новая</t>
  </si>
  <si>
    <t>Автомобильная дорога от  ул.Свободы (от примыкания  к ул.коммунальная до примыкания к ул.Профсоюзная), ул.Новая (от примыкания к пер. Соденьгский до примыкания к ул.Профсоюзная)</t>
  </si>
  <si>
    <t>Капитальный ремонт а/дороги ул. Профсоюзная, пер.Соденьгский</t>
  </si>
  <si>
    <t>Автомобильная дорога от  ул.Профсоюзная (от примыкания к ул.Новая до примыкания к ж/б покрытию), пер.Соденьгский (от примыкания к ул. Советская до примыкания к ул.Новая)</t>
  </si>
  <si>
    <t>Реконструкция автодороги Медицинский переулок, ул.Спортивная (от примыкания к ул.Ленина до примыкания к ул.Пролетарская), ул.Пролетарская (от примыкания к ул.Спортивная до примыкания к ул.Южная), ул.Агрохимиков (от примыкания к ул.Комсомольская до примыкания ул.Спортивная)</t>
  </si>
  <si>
    <t>Реконструкция а/дороги ул. Школьная</t>
  </si>
  <si>
    <t>Реконструкция автодороги ул.Школьная (от примыкания к ул. Лесная до примыкания к ул.Профсоюзная)</t>
  </si>
  <si>
    <t>Капитальный ремонт а/дороги ул. Железнодорожная, ул.Гагарина</t>
  </si>
  <si>
    <t>Участок автомобильной дороги  от пер.Железнодорожный (от примыкания к ул.Заводская до примыкания к ул.Советская), ул.Гагарина (от примыкания к ул.Советская до примыкания к ул.Ленина)</t>
  </si>
  <si>
    <t>Реконструкция а/дороги ул. Пролетарская ул.спортивная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</si>
</sst>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0"/>
    <numFmt numFmtId="174" formatCode="0.000000"/>
    <numFmt numFmtId="175" formatCode="0.0000"/>
    <numFmt numFmtId="176" formatCode="0.0000000"/>
    <numFmt numFmtId="177" formatCode="0.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0"/>
    <numFmt numFmtId="184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7" fillId="0" borderId="0" xfId="0" applyNumberFormat="1" applyFont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172" fontId="11" fillId="0" borderId="0" xfId="0" applyNumberFormat="1" applyFont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2" fontId="7" fillId="0" borderId="13" xfId="0" applyNumberFormat="1" applyFont="1" applyBorder="1" applyAlignment="1">
      <alignment horizontal="center" vertical="center" wrapText="1"/>
    </xf>
    <xf numFmtId="172" fontId="7" fillId="0" borderId="21" xfId="0" applyNumberFormat="1" applyFont="1" applyBorder="1" applyAlignment="1">
      <alignment horizontal="center" vertical="center" wrapText="1"/>
    </xf>
    <xf numFmtId="172" fontId="7" fillId="0" borderId="22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172" fontId="8" fillId="0" borderId="13" xfId="0" applyNumberFormat="1" applyFont="1" applyBorder="1" applyAlignment="1">
      <alignment horizontal="center" vertical="center" wrapText="1"/>
    </xf>
    <xf numFmtId="172" fontId="8" fillId="0" borderId="21" xfId="0" applyNumberFormat="1" applyFont="1" applyBorder="1" applyAlignment="1">
      <alignment horizontal="center" vertical="center" wrapText="1"/>
    </xf>
    <xf numFmtId="172" fontId="8" fillId="0" borderId="2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 vertical="center" wrapText="1"/>
    </xf>
    <xf numFmtId="172" fontId="7" fillId="0" borderId="21" xfId="0" applyNumberFormat="1" applyFont="1" applyBorder="1" applyAlignment="1">
      <alignment horizontal="center" vertical="center" wrapText="1"/>
    </xf>
    <xf numFmtId="172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6"/>
  <sheetViews>
    <sheetView zoomScale="74" zoomScaleNormal="74" zoomScalePageLayoutView="0" workbookViewId="0" topLeftCell="A8">
      <pane ySplit="3" topLeftCell="A32" activePane="bottomLeft" state="frozen"/>
      <selection pane="topLeft" activeCell="A8" sqref="A8"/>
      <selection pane="bottomLeft" activeCell="D31" sqref="D31"/>
    </sheetView>
  </sheetViews>
  <sheetFormatPr defaultColWidth="9.140625" defaultRowHeight="15"/>
  <cols>
    <col min="1" max="1" width="2.57421875" style="1" customWidth="1"/>
    <col min="2" max="2" width="9.140625" style="1" customWidth="1"/>
    <col min="3" max="3" width="30.00390625" style="1" customWidth="1"/>
    <col min="4" max="4" width="40.140625" style="1" customWidth="1"/>
    <col min="5" max="5" width="12.7109375" style="1" customWidth="1"/>
    <col min="6" max="6" width="11.57421875" style="1" customWidth="1"/>
    <col min="7" max="19" width="9.140625" style="1" customWidth="1"/>
    <col min="20" max="20" width="22.7109375" style="1" customWidth="1"/>
    <col min="21" max="21" width="34.00390625" style="5" customWidth="1"/>
    <col min="22" max="16384" width="9.140625" style="1" customWidth="1"/>
  </cols>
  <sheetData>
    <row r="2" spans="18:21" ht="15">
      <c r="R2" s="80" t="s">
        <v>34</v>
      </c>
      <c r="S2" s="81"/>
      <c r="T2" s="81"/>
      <c r="U2" s="81"/>
    </row>
    <row r="3" spans="18:21" ht="15">
      <c r="R3" s="80" t="s">
        <v>30</v>
      </c>
      <c r="S3" s="81"/>
      <c r="T3" s="81"/>
      <c r="U3" s="81"/>
    </row>
    <row r="4" spans="18:21" ht="15">
      <c r="R4" s="80" t="s">
        <v>31</v>
      </c>
      <c r="S4" s="81"/>
      <c r="T4" s="81"/>
      <c r="U4" s="81"/>
    </row>
    <row r="5" spans="18:21" ht="15">
      <c r="R5" s="2"/>
      <c r="S5" s="3"/>
      <c r="T5" s="3"/>
      <c r="U5" s="2" t="s">
        <v>103</v>
      </c>
    </row>
    <row r="7" spans="2:21" ht="15">
      <c r="B7" s="86" t="s">
        <v>85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2:6" ht="15">
      <c r="B8" s="4"/>
      <c r="F8" s="4"/>
    </row>
    <row r="9" spans="2:21" ht="25.5"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87" t="s">
        <v>23</v>
      </c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7" t="s">
        <v>21</v>
      </c>
      <c r="U9" s="87" t="s">
        <v>22</v>
      </c>
    </row>
    <row r="10" spans="2:21" ht="15">
      <c r="B10" s="6"/>
      <c r="C10" s="6"/>
      <c r="D10" s="6"/>
      <c r="E10" s="6"/>
      <c r="F10" s="6"/>
      <c r="G10" s="6">
        <v>2018</v>
      </c>
      <c r="H10" s="6">
        <v>2019</v>
      </c>
      <c r="I10" s="6">
        <v>2020</v>
      </c>
      <c r="J10" s="6">
        <v>2021</v>
      </c>
      <c r="K10" s="6">
        <v>2022</v>
      </c>
      <c r="L10" s="94" t="s">
        <v>38</v>
      </c>
      <c r="M10" s="95"/>
      <c r="N10" s="95"/>
      <c r="O10" s="95"/>
      <c r="P10" s="95"/>
      <c r="Q10" s="95"/>
      <c r="R10" s="95"/>
      <c r="S10" s="96"/>
      <c r="T10" s="87"/>
      <c r="U10" s="87"/>
    </row>
    <row r="11" spans="2:21" ht="15.75" thickBot="1">
      <c r="B11" s="6" t="s">
        <v>6</v>
      </c>
      <c r="C11" s="89" t="s">
        <v>7</v>
      </c>
      <c r="D11" s="90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U11" s="7"/>
    </row>
    <row r="12" spans="2:21" s="21" customFormat="1" ht="117" customHeight="1">
      <c r="B12" s="22" t="s">
        <v>8</v>
      </c>
      <c r="C12" s="60" t="s">
        <v>40</v>
      </c>
      <c r="D12" s="60" t="s">
        <v>114</v>
      </c>
      <c r="E12" s="64" t="s">
        <v>9</v>
      </c>
      <c r="F12" s="65" t="s">
        <v>87</v>
      </c>
      <c r="H12" s="20" t="s">
        <v>94</v>
      </c>
      <c r="I12" s="20"/>
      <c r="J12" s="20"/>
      <c r="K12" s="20"/>
      <c r="L12" s="82"/>
      <c r="M12" s="83"/>
      <c r="N12" s="83"/>
      <c r="O12" s="83"/>
      <c r="P12" s="83"/>
      <c r="Q12" s="83"/>
      <c r="R12" s="83"/>
      <c r="S12" s="84"/>
      <c r="T12" s="19" t="s">
        <v>84</v>
      </c>
      <c r="U12" s="19" t="s">
        <v>28</v>
      </c>
    </row>
    <row r="13" spans="2:21" s="21" customFormat="1" ht="121.5" customHeight="1">
      <c r="B13" s="22" t="s">
        <v>123</v>
      </c>
      <c r="C13" s="19" t="s">
        <v>120</v>
      </c>
      <c r="D13" s="19"/>
      <c r="E13" s="19"/>
      <c r="F13" s="18"/>
      <c r="G13" s="66"/>
      <c r="H13" s="20"/>
      <c r="I13" s="20" t="s">
        <v>94</v>
      </c>
      <c r="J13" s="20"/>
      <c r="K13" s="20"/>
      <c r="L13" s="82"/>
      <c r="M13" s="83"/>
      <c r="N13" s="83"/>
      <c r="O13" s="83"/>
      <c r="P13" s="83"/>
      <c r="Q13" s="83"/>
      <c r="R13" s="83"/>
      <c r="S13" s="84"/>
      <c r="T13" s="19" t="s">
        <v>84</v>
      </c>
      <c r="U13" s="19" t="s">
        <v>28</v>
      </c>
    </row>
    <row r="14" spans="2:21" s="21" customFormat="1" ht="114" customHeight="1">
      <c r="B14" s="22" t="s">
        <v>124</v>
      </c>
      <c r="C14" s="19" t="s">
        <v>125</v>
      </c>
      <c r="D14" s="19"/>
      <c r="E14" s="19"/>
      <c r="F14" s="18"/>
      <c r="G14" s="66"/>
      <c r="H14" s="20"/>
      <c r="I14" s="20"/>
      <c r="J14" s="20" t="s">
        <v>94</v>
      </c>
      <c r="K14" s="20"/>
      <c r="L14" s="82"/>
      <c r="M14" s="83"/>
      <c r="N14" s="83"/>
      <c r="O14" s="83"/>
      <c r="P14" s="83"/>
      <c r="Q14" s="83"/>
      <c r="R14" s="83"/>
      <c r="S14" s="84"/>
      <c r="T14" s="19" t="s">
        <v>84</v>
      </c>
      <c r="U14" s="19" t="s">
        <v>28</v>
      </c>
    </row>
    <row r="15" spans="2:21" ht="15.75" thickBot="1">
      <c r="B15" s="6" t="s">
        <v>12</v>
      </c>
      <c r="C15" s="92" t="s">
        <v>41</v>
      </c>
      <c r="D15" s="93"/>
      <c r="E15" s="93"/>
      <c r="F15" s="93"/>
      <c r="G15" s="93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8"/>
      <c r="U15" s="8"/>
    </row>
    <row r="16" spans="2:21" ht="90" customHeight="1" thickBot="1">
      <c r="B16" s="6" t="s">
        <v>14</v>
      </c>
      <c r="C16" s="10" t="s">
        <v>53</v>
      </c>
      <c r="D16" s="10" t="s">
        <v>93</v>
      </c>
      <c r="E16" s="8" t="s">
        <v>9</v>
      </c>
      <c r="F16" s="26">
        <v>0.192</v>
      </c>
      <c r="G16" s="9"/>
      <c r="H16" s="9" t="s">
        <v>132</v>
      </c>
      <c r="I16" s="9"/>
      <c r="J16" s="9"/>
      <c r="K16" s="9"/>
      <c r="L16" s="79"/>
      <c r="M16" s="79"/>
      <c r="N16" s="79"/>
      <c r="O16" s="79"/>
      <c r="P16" s="79"/>
      <c r="Q16" s="79"/>
      <c r="R16" s="79"/>
      <c r="S16" s="79"/>
      <c r="T16" s="8" t="s">
        <v>84</v>
      </c>
      <c r="U16" s="8" t="s">
        <v>26</v>
      </c>
    </row>
    <row r="17" spans="2:21" ht="250.5" customHeight="1" thickBot="1">
      <c r="B17" s="6" t="s">
        <v>15</v>
      </c>
      <c r="C17" s="11" t="s">
        <v>138</v>
      </c>
      <c r="D17" s="12" t="s">
        <v>139</v>
      </c>
      <c r="E17" s="8" t="s">
        <v>16</v>
      </c>
      <c r="F17" s="6">
        <f>1.744+3.33+0.61+0.651</f>
        <v>6.335</v>
      </c>
      <c r="G17" s="15"/>
      <c r="H17" s="9"/>
      <c r="J17" s="9" t="s">
        <v>132</v>
      </c>
      <c r="K17" s="9"/>
      <c r="L17" s="79"/>
      <c r="M17" s="79"/>
      <c r="N17" s="79"/>
      <c r="O17" s="79"/>
      <c r="P17" s="79"/>
      <c r="Q17" s="79"/>
      <c r="R17" s="79"/>
      <c r="S17" s="79"/>
      <c r="T17" s="8" t="s">
        <v>84</v>
      </c>
      <c r="U17" s="8" t="s">
        <v>27</v>
      </c>
    </row>
    <row r="18" spans="2:21" ht="84.75" customHeight="1" thickBot="1">
      <c r="B18" s="6" t="s">
        <v>17</v>
      </c>
      <c r="C18" s="11" t="s">
        <v>54</v>
      </c>
      <c r="D18" s="12" t="s">
        <v>47</v>
      </c>
      <c r="E18" s="8" t="s">
        <v>66</v>
      </c>
      <c r="F18" s="6">
        <v>0.16</v>
      </c>
      <c r="G18" s="15"/>
      <c r="H18" s="9" t="s">
        <v>132</v>
      </c>
      <c r="I18" s="9"/>
      <c r="J18" s="9" t="s">
        <v>132</v>
      </c>
      <c r="K18" s="9"/>
      <c r="L18" s="79"/>
      <c r="M18" s="79"/>
      <c r="N18" s="79"/>
      <c r="O18" s="79"/>
      <c r="P18" s="79"/>
      <c r="Q18" s="79"/>
      <c r="R18" s="79"/>
      <c r="S18" s="79"/>
      <c r="T18" s="8" t="s">
        <v>84</v>
      </c>
      <c r="U18" s="8" t="s">
        <v>27</v>
      </c>
    </row>
    <row r="19" spans="2:21" ht="92.25" customHeight="1" thickBot="1">
      <c r="B19" s="13" t="s">
        <v>67</v>
      </c>
      <c r="C19" s="11" t="s">
        <v>55</v>
      </c>
      <c r="D19" s="12" t="s">
        <v>135</v>
      </c>
      <c r="E19" s="8" t="s">
        <v>16</v>
      </c>
      <c r="F19" s="6">
        <v>0.133</v>
      </c>
      <c r="G19" s="15"/>
      <c r="H19" s="9" t="s">
        <v>132</v>
      </c>
      <c r="I19" s="9"/>
      <c r="J19" s="9" t="s">
        <v>132</v>
      </c>
      <c r="K19" s="9"/>
      <c r="L19" s="79"/>
      <c r="M19" s="79"/>
      <c r="N19" s="79"/>
      <c r="O19" s="79"/>
      <c r="P19" s="79"/>
      <c r="Q19" s="79"/>
      <c r="R19" s="79"/>
      <c r="S19" s="79"/>
      <c r="T19" s="8" t="s">
        <v>84</v>
      </c>
      <c r="U19" s="8" t="s">
        <v>28</v>
      </c>
    </row>
    <row r="20" spans="2:21" ht="99.75" customHeight="1" thickBot="1">
      <c r="B20" s="6" t="s">
        <v>18</v>
      </c>
      <c r="C20" s="11" t="s">
        <v>56</v>
      </c>
      <c r="D20" s="12" t="s">
        <v>48</v>
      </c>
      <c r="E20" s="8" t="s">
        <v>9</v>
      </c>
      <c r="F20" s="6">
        <v>0.4</v>
      </c>
      <c r="G20" s="9" t="s">
        <v>132</v>
      </c>
      <c r="H20" s="9"/>
      <c r="J20" s="9"/>
      <c r="K20" s="9"/>
      <c r="L20" s="79"/>
      <c r="M20" s="79"/>
      <c r="N20" s="79"/>
      <c r="O20" s="79"/>
      <c r="P20" s="79"/>
      <c r="Q20" s="79"/>
      <c r="R20" s="79"/>
      <c r="S20" s="79"/>
      <c r="T20" s="8" t="s">
        <v>84</v>
      </c>
      <c r="U20" s="14" t="s">
        <v>25</v>
      </c>
    </row>
    <row r="21" spans="2:21" ht="77.25" thickBot="1">
      <c r="B21" s="6" t="s">
        <v>42</v>
      </c>
      <c r="C21" s="11" t="s">
        <v>57</v>
      </c>
      <c r="D21" s="12" t="s">
        <v>49</v>
      </c>
      <c r="E21" s="8" t="s">
        <v>9</v>
      </c>
      <c r="F21" s="6">
        <v>0.61</v>
      </c>
      <c r="G21" s="15"/>
      <c r="H21" s="9"/>
      <c r="I21" s="15"/>
      <c r="J21" s="9"/>
      <c r="K21" s="9" t="s">
        <v>132</v>
      </c>
      <c r="L21" s="79"/>
      <c r="M21" s="79"/>
      <c r="N21" s="79"/>
      <c r="O21" s="79"/>
      <c r="P21" s="79"/>
      <c r="Q21" s="79"/>
      <c r="R21" s="79"/>
      <c r="S21" s="79"/>
      <c r="T21" s="8" t="s">
        <v>84</v>
      </c>
      <c r="U21" s="14" t="s">
        <v>25</v>
      </c>
    </row>
    <row r="22" spans="2:21" ht="77.25" thickBot="1">
      <c r="B22" s="6" t="s">
        <v>43</v>
      </c>
      <c r="C22" s="11" t="s">
        <v>58</v>
      </c>
      <c r="D22" s="11" t="s">
        <v>88</v>
      </c>
      <c r="E22" s="8" t="s">
        <v>9</v>
      </c>
      <c r="F22" s="6">
        <v>0.14</v>
      </c>
      <c r="G22" s="15"/>
      <c r="H22" s="9" t="s">
        <v>132</v>
      </c>
      <c r="I22" s="9"/>
      <c r="J22" s="9"/>
      <c r="K22" s="9"/>
      <c r="L22" s="97"/>
      <c r="M22" s="98"/>
      <c r="N22" s="98"/>
      <c r="O22" s="98"/>
      <c r="P22" s="98"/>
      <c r="Q22" s="98"/>
      <c r="R22" s="98"/>
      <c r="S22" s="99"/>
      <c r="T22" s="8" t="s">
        <v>84</v>
      </c>
      <c r="U22" s="14" t="s">
        <v>25</v>
      </c>
    </row>
    <row r="23" spans="2:21" ht="77.25" thickBot="1">
      <c r="B23" s="6" t="s">
        <v>44</v>
      </c>
      <c r="C23" s="11" t="s">
        <v>59</v>
      </c>
      <c r="D23" s="12" t="s">
        <v>69</v>
      </c>
      <c r="E23" s="8" t="s">
        <v>9</v>
      </c>
      <c r="F23" s="6">
        <v>0.68</v>
      </c>
      <c r="G23" s="9"/>
      <c r="H23" s="15"/>
      <c r="I23" s="53" t="s">
        <v>132</v>
      </c>
      <c r="J23" s="9" t="s">
        <v>132</v>
      </c>
      <c r="K23" s="9"/>
      <c r="L23" s="79"/>
      <c r="M23" s="79"/>
      <c r="N23" s="79"/>
      <c r="O23" s="79"/>
      <c r="P23" s="79"/>
      <c r="Q23" s="79"/>
      <c r="R23" s="79"/>
      <c r="S23" s="79"/>
      <c r="T23" s="8" t="s">
        <v>84</v>
      </c>
      <c r="U23" s="14" t="s">
        <v>25</v>
      </c>
    </row>
    <row r="24" spans="2:21" ht="77.25" thickBot="1">
      <c r="B24" s="6" t="s">
        <v>45</v>
      </c>
      <c r="C24" s="11" t="s">
        <v>60</v>
      </c>
      <c r="D24" s="12" t="s">
        <v>50</v>
      </c>
      <c r="E24" s="8" t="s">
        <v>9</v>
      </c>
      <c r="F24" s="6">
        <v>0.968</v>
      </c>
      <c r="G24" s="9"/>
      <c r="H24" s="15"/>
      <c r="I24" s="53" t="s">
        <v>132</v>
      </c>
      <c r="J24" s="9"/>
      <c r="K24" s="9"/>
      <c r="L24" s="79"/>
      <c r="M24" s="79"/>
      <c r="N24" s="79"/>
      <c r="O24" s="79"/>
      <c r="P24" s="79"/>
      <c r="Q24" s="79"/>
      <c r="R24" s="79"/>
      <c r="S24" s="79"/>
      <c r="T24" s="8" t="s">
        <v>84</v>
      </c>
      <c r="U24" s="14" t="s">
        <v>25</v>
      </c>
    </row>
    <row r="25" spans="2:21" ht="77.25" thickBot="1">
      <c r="B25" s="13" t="s">
        <v>46</v>
      </c>
      <c r="C25" s="11" t="s">
        <v>61</v>
      </c>
      <c r="D25" s="12" t="s">
        <v>51</v>
      </c>
      <c r="E25" s="8" t="s">
        <v>9</v>
      </c>
      <c r="F25" s="6">
        <v>0.884</v>
      </c>
      <c r="G25" s="9"/>
      <c r="H25" s="15"/>
      <c r="I25" s="9" t="s">
        <v>132</v>
      </c>
      <c r="J25" s="9"/>
      <c r="K25" s="9"/>
      <c r="L25" s="79"/>
      <c r="M25" s="79"/>
      <c r="N25" s="79"/>
      <c r="O25" s="79"/>
      <c r="P25" s="79"/>
      <c r="Q25" s="79"/>
      <c r="R25" s="79"/>
      <c r="S25" s="79"/>
      <c r="T25" s="8" t="s">
        <v>84</v>
      </c>
      <c r="U25" s="14" t="s">
        <v>25</v>
      </c>
    </row>
    <row r="26" spans="2:21" ht="117" customHeight="1" thickBot="1">
      <c r="B26" s="6" t="s">
        <v>70</v>
      </c>
      <c r="C26" s="11" t="s">
        <v>144</v>
      </c>
      <c r="D26" s="12" t="s">
        <v>145</v>
      </c>
      <c r="E26" s="8" t="s">
        <v>9</v>
      </c>
      <c r="F26" s="6">
        <f>0.386+0.82</f>
        <v>1.206</v>
      </c>
      <c r="G26" s="9"/>
      <c r="H26" s="9"/>
      <c r="J26" s="9" t="s">
        <v>132</v>
      </c>
      <c r="K26" s="9"/>
      <c r="L26" s="79"/>
      <c r="M26" s="79"/>
      <c r="N26" s="79"/>
      <c r="O26" s="79"/>
      <c r="P26" s="79"/>
      <c r="Q26" s="79"/>
      <c r="R26" s="79"/>
      <c r="S26" s="79"/>
      <c r="T26" s="8" t="s">
        <v>84</v>
      </c>
      <c r="U26" s="14" t="s">
        <v>25</v>
      </c>
    </row>
    <row r="27" spans="2:21" ht="77.25" thickBot="1">
      <c r="B27" s="6" t="s">
        <v>73</v>
      </c>
      <c r="C27" s="11" t="s">
        <v>62</v>
      </c>
      <c r="D27" s="12" t="s">
        <v>110</v>
      </c>
      <c r="E27" s="8" t="s">
        <v>72</v>
      </c>
      <c r="F27" s="6">
        <v>0.128</v>
      </c>
      <c r="G27" s="9"/>
      <c r="H27" s="9"/>
      <c r="I27" s="9"/>
      <c r="J27" s="9"/>
      <c r="K27" s="9" t="s">
        <v>132</v>
      </c>
      <c r="L27" s="79"/>
      <c r="M27" s="79"/>
      <c r="N27" s="79"/>
      <c r="O27" s="79"/>
      <c r="P27" s="79"/>
      <c r="Q27" s="79"/>
      <c r="R27" s="79"/>
      <c r="S27" s="79"/>
      <c r="T27" s="8" t="s">
        <v>84</v>
      </c>
      <c r="U27" s="14" t="s">
        <v>25</v>
      </c>
    </row>
    <row r="28" spans="2:21" ht="77.25" thickBot="1">
      <c r="B28" s="6" t="s">
        <v>74</v>
      </c>
      <c r="C28" s="11" t="s">
        <v>140</v>
      </c>
      <c r="D28" s="12" t="s">
        <v>141</v>
      </c>
      <c r="E28" s="8" t="s">
        <v>9</v>
      </c>
      <c r="F28" s="6">
        <v>0.295</v>
      </c>
      <c r="G28" s="9"/>
      <c r="H28" s="15"/>
      <c r="J28" s="9" t="s">
        <v>132</v>
      </c>
      <c r="K28" s="9"/>
      <c r="L28" s="79"/>
      <c r="M28" s="79"/>
      <c r="N28" s="79"/>
      <c r="O28" s="79"/>
      <c r="P28" s="79"/>
      <c r="Q28" s="79"/>
      <c r="R28" s="79"/>
      <c r="S28" s="79"/>
      <c r="T28" s="8" t="s">
        <v>84</v>
      </c>
      <c r="U28" s="14" t="s">
        <v>25</v>
      </c>
    </row>
    <row r="29" spans="2:21" ht="95.25" thickBot="1">
      <c r="B29" s="6" t="s">
        <v>75</v>
      </c>
      <c r="C29" s="11" t="s">
        <v>142</v>
      </c>
      <c r="D29" s="12" t="s">
        <v>143</v>
      </c>
      <c r="E29" s="8" t="s">
        <v>9</v>
      </c>
      <c r="F29" s="6">
        <f>0.358+0.125</f>
        <v>0.483</v>
      </c>
      <c r="G29" s="9"/>
      <c r="H29" s="9"/>
      <c r="I29" s="9"/>
      <c r="J29" s="9" t="s">
        <v>132</v>
      </c>
      <c r="K29" s="9"/>
      <c r="L29" s="79"/>
      <c r="M29" s="79"/>
      <c r="N29" s="79"/>
      <c r="O29" s="79"/>
      <c r="P29" s="79"/>
      <c r="Q29" s="79"/>
      <c r="R29" s="79"/>
      <c r="S29" s="79"/>
      <c r="T29" s="8" t="s">
        <v>84</v>
      </c>
      <c r="U29" s="14" t="s">
        <v>25</v>
      </c>
    </row>
    <row r="30" spans="2:21" ht="77.25" thickBot="1">
      <c r="B30" s="6" t="s">
        <v>76</v>
      </c>
      <c r="C30" s="11" t="s">
        <v>63</v>
      </c>
      <c r="D30" s="12" t="s">
        <v>52</v>
      </c>
      <c r="E30" s="8" t="s">
        <v>9</v>
      </c>
      <c r="F30" s="6">
        <v>0.987</v>
      </c>
      <c r="G30" s="9"/>
      <c r="H30" s="9"/>
      <c r="I30" s="9"/>
      <c r="J30" s="9" t="s">
        <v>132</v>
      </c>
      <c r="K30" s="9"/>
      <c r="L30" s="79"/>
      <c r="M30" s="79"/>
      <c r="N30" s="79"/>
      <c r="O30" s="79"/>
      <c r="P30" s="79"/>
      <c r="Q30" s="79"/>
      <c r="R30" s="79"/>
      <c r="S30" s="79"/>
      <c r="T30" s="8" t="s">
        <v>84</v>
      </c>
      <c r="U30" s="14" t="s">
        <v>25</v>
      </c>
    </row>
    <row r="31" spans="2:21" ht="77.25" thickBot="1">
      <c r="B31" s="6" t="s">
        <v>78</v>
      </c>
      <c r="C31" s="11" t="s">
        <v>64</v>
      </c>
      <c r="D31" s="16" t="s">
        <v>77</v>
      </c>
      <c r="E31" s="8" t="s">
        <v>9</v>
      </c>
      <c r="F31" s="6">
        <v>0.205</v>
      </c>
      <c r="G31" s="9"/>
      <c r="H31" s="9"/>
      <c r="I31" s="9"/>
      <c r="J31" s="9"/>
      <c r="K31" s="9"/>
      <c r="L31" s="79" t="s">
        <v>132</v>
      </c>
      <c r="M31" s="79"/>
      <c r="N31" s="79"/>
      <c r="O31" s="79"/>
      <c r="P31" s="79"/>
      <c r="Q31" s="79"/>
      <c r="R31" s="79"/>
      <c r="S31" s="79"/>
      <c r="T31" s="8" t="s">
        <v>84</v>
      </c>
      <c r="U31" s="14" t="s">
        <v>25</v>
      </c>
    </row>
    <row r="32" spans="2:21" ht="133.5" customHeight="1" thickBot="1">
      <c r="B32" s="6" t="s">
        <v>79</v>
      </c>
      <c r="C32" s="11" t="s">
        <v>151</v>
      </c>
      <c r="D32" s="50" t="s">
        <v>146</v>
      </c>
      <c r="E32" s="8" t="s">
        <v>72</v>
      </c>
      <c r="F32" s="6">
        <v>0.384</v>
      </c>
      <c r="G32" s="9"/>
      <c r="H32" s="9"/>
      <c r="I32" s="9"/>
      <c r="J32" s="9" t="s">
        <v>132</v>
      </c>
      <c r="K32" s="9"/>
      <c r="L32" s="79"/>
      <c r="M32" s="79"/>
      <c r="N32" s="79"/>
      <c r="O32" s="79"/>
      <c r="P32" s="79"/>
      <c r="Q32" s="79"/>
      <c r="R32" s="79"/>
      <c r="S32" s="79"/>
      <c r="T32" s="8" t="s">
        <v>84</v>
      </c>
      <c r="U32" s="14" t="s">
        <v>25</v>
      </c>
    </row>
    <row r="33" spans="2:21" ht="78" customHeight="1" thickBot="1">
      <c r="B33" s="6" t="s">
        <v>80</v>
      </c>
      <c r="C33" s="11" t="s">
        <v>147</v>
      </c>
      <c r="D33" s="16" t="s">
        <v>148</v>
      </c>
      <c r="E33" s="8" t="s">
        <v>72</v>
      </c>
      <c r="F33" s="6">
        <v>0.347</v>
      </c>
      <c r="G33" s="9"/>
      <c r="H33" s="9"/>
      <c r="I33" s="9"/>
      <c r="J33" s="9" t="s">
        <v>132</v>
      </c>
      <c r="K33" s="9"/>
      <c r="L33" s="79"/>
      <c r="M33" s="79"/>
      <c r="N33" s="79"/>
      <c r="O33" s="79"/>
      <c r="P33" s="79"/>
      <c r="Q33" s="79"/>
      <c r="R33" s="79"/>
      <c r="S33" s="79"/>
      <c r="T33" s="8" t="s">
        <v>84</v>
      </c>
      <c r="U33" s="14" t="s">
        <v>25</v>
      </c>
    </row>
    <row r="34" spans="2:21" ht="77.25" thickBot="1">
      <c r="B34" s="6" t="s">
        <v>81</v>
      </c>
      <c r="C34" s="11" t="s">
        <v>136</v>
      </c>
      <c r="D34" s="50" t="s">
        <v>137</v>
      </c>
      <c r="E34" s="8" t="s">
        <v>72</v>
      </c>
      <c r="F34" s="6">
        <f>0.214+0.133</f>
        <v>0.347</v>
      </c>
      <c r="G34" s="9"/>
      <c r="H34" s="9"/>
      <c r="I34" s="9"/>
      <c r="J34" s="9" t="s">
        <v>132</v>
      </c>
      <c r="K34" s="9"/>
      <c r="L34" s="79"/>
      <c r="M34" s="79"/>
      <c r="N34" s="79"/>
      <c r="O34" s="79"/>
      <c r="P34" s="79"/>
      <c r="Q34" s="79"/>
      <c r="R34" s="79"/>
      <c r="S34" s="79"/>
      <c r="T34" s="8" t="s">
        <v>84</v>
      </c>
      <c r="U34" s="14" t="s">
        <v>25</v>
      </c>
    </row>
    <row r="35" spans="2:21" ht="94.5" customHeight="1" thickBot="1">
      <c r="B35" s="32" t="s">
        <v>82</v>
      </c>
      <c r="C35" s="33" t="s">
        <v>149</v>
      </c>
      <c r="D35" s="34" t="s">
        <v>150</v>
      </c>
      <c r="E35" s="8" t="s">
        <v>9</v>
      </c>
      <c r="F35" s="6">
        <f>0.235+0.133</f>
        <v>0.368</v>
      </c>
      <c r="G35" s="9"/>
      <c r="H35" s="9"/>
      <c r="I35" s="9"/>
      <c r="J35" s="9" t="s">
        <v>132</v>
      </c>
      <c r="K35" s="9"/>
      <c r="L35" s="79"/>
      <c r="M35" s="79"/>
      <c r="N35" s="79"/>
      <c r="O35" s="79"/>
      <c r="P35" s="79"/>
      <c r="Q35" s="79"/>
      <c r="R35" s="79"/>
      <c r="S35" s="79"/>
      <c r="T35" s="8" t="s">
        <v>84</v>
      </c>
      <c r="U35" s="14" t="s">
        <v>25</v>
      </c>
    </row>
    <row r="36" spans="2:21" ht="90.75" customHeight="1">
      <c r="B36" s="46" t="s">
        <v>89</v>
      </c>
      <c r="C36" s="47" t="s">
        <v>65</v>
      </c>
      <c r="D36" s="48" t="s">
        <v>111</v>
      </c>
      <c r="E36" s="49" t="s">
        <v>72</v>
      </c>
      <c r="F36" s="23">
        <v>0.238</v>
      </c>
      <c r="G36" s="27"/>
      <c r="H36" s="27"/>
      <c r="I36" s="27"/>
      <c r="J36" s="27"/>
      <c r="K36" s="27"/>
      <c r="L36" s="101" t="s">
        <v>132</v>
      </c>
      <c r="M36" s="102"/>
      <c r="N36" s="102"/>
      <c r="O36" s="102"/>
      <c r="P36" s="102"/>
      <c r="Q36" s="102"/>
      <c r="R36" s="102"/>
      <c r="S36" s="103"/>
      <c r="T36" s="24" t="s">
        <v>84</v>
      </c>
      <c r="U36" s="25" t="s">
        <v>25</v>
      </c>
    </row>
    <row r="37" spans="2:21" ht="84" customHeight="1">
      <c r="B37" s="26" t="s">
        <v>90</v>
      </c>
      <c r="C37" s="19" t="s">
        <v>91</v>
      </c>
      <c r="D37" s="19" t="s">
        <v>91</v>
      </c>
      <c r="E37" s="8" t="s">
        <v>9</v>
      </c>
      <c r="F37" s="23">
        <v>0.85</v>
      </c>
      <c r="G37" s="27"/>
      <c r="H37" s="27"/>
      <c r="I37" s="28"/>
      <c r="J37" s="28"/>
      <c r="K37" s="62" t="s">
        <v>132</v>
      </c>
      <c r="L37" s="107"/>
      <c r="M37" s="107"/>
      <c r="N37" s="107"/>
      <c r="O37" s="107"/>
      <c r="P37" s="107"/>
      <c r="Q37" s="107"/>
      <c r="R37" s="107"/>
      <c r="S37" s="107"/>
      <c r="T37" s="24" t="s">
        <v>84</v>
      </c>
      <c r="U37" s="25" t="s">
        <v>25</v>
      </c>
    </row>
    <row r="38" spans="2:21" ht="81" customHeight="1">
      <c r="B38" s="29" t="s">
        <v>96</v>
      </c>
      <c r="C38" s="30" t="s">
        <v>92</v>
      </c>
      <c r="D38" s="30" t="s">
        <v>92</v>
      </c>
      <c r="E38" s="24" t="s">
        <v>9</v>
      </c>
      <c r="F38" s="23">
        <v>1</v>
      </c>
      <c r="G38" s="27"/>
      <c r="H38" s="27"/>
      <c r="I38" s="15"/>
      <c r="J38" s="28"/>
      <c r="K38" s="62" t="s">
        <v>132</v>
      </c>
      <c r="L38" s="107"/>
      <c r="M38" s="107"/>
      <c r="N38" s="107"/>
      <c r="O38" s="107"/>
      <c r="P38" s="107"/>
      <c r="Q38" s="107"/>
      <c r="R38" s="107"/>
      <c r="S38" s="107"/>
      <c r="T38" s="24" t="s">
        <v>84</v>
      </c>
      <c r="U38" s="25" t="s">
        <v>25</v>
      </c>
    </row>
    <row r="39" spans="2:21" ht="87" customHeight="1">
      <c r="B39" s="26" t="s">
        <v>97</v>
      </c>
      <c r="C39" s="19" t="s">
        <v>99</v>
      </c>
      <c r="D39" s="19" t="s">
        <v>101</v>
      </c>
      <c r="E39" s="8" t="s">
        <v>95</v>
      </c>
      <c r="F39" s="23">
        <v>2.477</v>
      </c>
      <c r="G39" s="27"/>
      <c r="H39" s="27"/>
      <c r="I39" s="15"/>
      <c r="J39" s="28"/>
      <c r="K39" s="62" t="s">
        <v>132</v>
      </c>
      <c r="L39" s="107"/>
      <c r="M39" s="107"/>
      <c r="N39" s="107"/>
      <c r="O39" s="107"/>
      <c r="P39" s="107"/>
      <c r="Q39" s="107"/>
      <c r="R39" s="107"/>
      <c r="S39" s="107"/>
      <c r="T39" s="24" t="s">
        <v>84</v>
      </c>
      <c r="U39" s="14" t="s">
        <v>108</v>
      </c>
    </row>
    <row r="40" spans="2:21" ht="84" customHeight="1">
      <c r="B40" s="26" t="s">
        <v>98</v>
      </c>
      <c r="C40" s="19" t="s">
        <v>100</v>
      </c>
      <c r="D40" s="19" t="s">
        <v>102</v>
      </c>
      <c r="E40" s="8" t="s">
        <v>95</v>
      </c>
      <c r="F40" s="23">
        <v>1.174</v>
      </c>
      <c r="G40" s="27"/>
      <c r="H40" s="15"/>
      <c r="I40" s="28"/>
      <c r="J40" s="28"/>
      <c r="K40" s="62" t="s">
        <v>132</v>
      </c>
      <c r="L40" s="107"/>
      <c r="M40" s="107"/>
      <c r="N40" s="107"/>
      <c r="O40" s="107"/>
      <c r="P40" s="107"/>
      <c r="Q40" s="107"/>
      <c r="R40" s="107"/>
      <c r="S40" s="107"/>
      <c r="T40" s="24" t="s">
        <v>84</v>
      </c>
      <c r="U40" s="14" t="s">
        <v>108</v>
      </c>
    </row>
    <row r="41" spans="2:21" ht="208.5" customHeight="1">
      <c r="B41" s="68" t="s">
        <v>128</v>
      </c>
      <c r="C41" s="30" t="s">
        <v>118</v>
      </c>
      <c r="D41" s="30" t="s">
        <v>119</v>
      </c>
      <c r="E41" s="69" t="s">
        <v>9</v>
      </c>
      <c r="F41" s="70"/>
      <c r="G41" s="70"/>
      <c r="H41" s="70"/>
      <c r="I41" s="71" t="s">
        <v>24</v>
      </c>
      <c r="J41" s="70"/>
      <c r="K41" s="70"/>
      <c r="L41" s="104"/>
      <c r="M41" s="105"/>
      <c r="N41" s="105"/>
      <c r="O41" s="105"/>
      <c r="P41" s="105"/>
      <c r="Q41" s="105"/>
      <c r="R41" s="105"/>
      <c r="S41" s="106"/>
      <c r="T41" s="24" t="s">
        <v>84</v>
      </c>
      <c r="U41" s="25" t="s">
        <v>108</v>
      </c>
    </row>
    <row r="42" spans="2:21" ht="100.5" customHeight="1">
      <c r="B42" s="51" t="s">
        <v>129</v>
      </c>
      <c r="C42" s="19" t="s">
        <v>130</v>
      </c>
      <c r="D42" s="19" t="s">
        <v>134</v>
      </c>
      <c r="E42" s="52"/>
      <c r="F42" s="15"/>
      <c r="G42" s="15"/>
      <c r="H42" s="72"/>
      <c r="I42" s="53"/>
      <c r="J42" s="72" t="s">
        <v>132</v>
      </c>
      <c r="K42" s="15"/>
      <c r="L42" s="108"/>
      <c r="M42" s="109"/>
      <c r="N42" s="109"/>
      <c r="O42" s="109"/>
      <c r="P42" s="109"/>
      <c r="Q42" s="109"/>
      <c r="R42" s="109"/>
      <c r="S42" s="110"/>
      <c r="T42" s="8" t="s">
        <v>84</v>
      </c>
      <c r="U42" s="14" t="s">
        <v>108</v>
      </c>
    </row>
    <row r="43" spans="2:4" ht="15">
      <c r="B43" s="85" t="s">
        <v>36</v>
      </c>
      <c r="C43" s="85"/>
      <c r="D43" s="85"/>
    </row>
    <row r="44" spans="2:4" ht="15">
      <c r="B44" s="85" t="s">
        <v>37</v>
      </c>
      <c r="C44" s="85"/>
      <c r="D44" s="17"/>
    </row>
    <row r="45" spans="2:4" ht="15">
      <c r="B45" s="100" t="s">
        <v>131</v>
      </c>
      <c r="C45" s="100"/>
      <c r="D45" s="17"/>
    </row>
    <row r="46" ht="15">
      <c r="B46" s="1" t="s">
        <v>133</v>
      </c>
    </row>
  </sheetData>
  <sheetProtection/>
  <mergeCells count="43">
    <mergeCell ref="L41:S41"/>
    <mergeCell ref="L39:S39"/>
    <mergeCell ref="L40:S40"/>
    <mergeCell ref="L37:S37"/>
    <mergeCell ref="L38:S38"/>
    <mergeCell ref="L42:S42"/>
    <mergeCell ref="L36:S36"/>
    <mergeCell ref="L29:S29"/>
    <mergeCell ref="L30:S30"/>
    <mergeCell ref="L31:S31"/>
    <mergeCell ref="L32:S32"/>
    <mergeCell ref="L33:S33"/>
    <mergeCell ref="L35:S35"/>
    <mergeCell ref="L22:S22"/>
    <mergeCell ref="L23:S23"/>
    <mergeCell ref="L24:S24"/>
    <mergeCell ref="L25:S25"/>
    <mergeCell ref="B44:C44"/>
    <mergeCell ref="B45:C45"/>
    <mergeCell ref="L26:S26"/>
    <mergeCell ref="L34:S34"/>
    <mergeCell ref="L27:S27"/>
    <mergeCell ref="L28:S28"/>
    <mergeCell ref="B43:D43"/>
    <mergeCell ref="B7:U7"/>
    <mergeCell ref="T9:T10"/>
    <mergeCell ref="U9:U10"/>
    <mergeCell ref="L18:S18"/>
    <mergeCell ref="G9:S9"/>
    <mergeCell ref="C11:S11"/>
    <mergeCell ref="C15:S15"/>
    <mergeCell ref="L10:S10"/>
    <mergeCell ref="L12:S12"/>
    <mergeCell ref="L19:S19"/>
    <mergeCell ref="L20:S20"/>
    <mergeCell ref="L17:S17"/>
    <mergeCell ref="L21:S21"/>
    <mergeCell ref="R2:U2"/>
    <mergeCell ref="R3:U3"/>
    <mergeCell ref="R4:U4"/>
    <mergeCell ref="L16:S16"/>
    <mergeCell ref="L13:S13"/>
    <mergeCell ref="L14:S14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07"/>
  <sheetViews>
    <sheetView tabSelected="1" view="pageBreakPreview" zoomScale="82" zoomScaleSheetLayoutView="82" zoomScalePageLayoutView="0" workbookViewId="0" topLeftCell="A1">
      <pane xSplit="2" ySplit="10" topLeftCell="C4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46" sqref="F46"/>
    </sheetView>
  </sheetViews>
  <sheetFormatPr defaultColWidth="9.140625" defaultRowHeight="15"/>
  <cols>
    <col min="1" max="1" width="3.00390625" style="35" customWidth="1"/>
    <col min="2" max="2" width="6.421875" style="4" customWidth="1"/>
    <col min="3" max="3" width="29.00390625" style="35" customWidth="1"/>
    <col min="4" max="4" width="36.8515625" style="35" customWidth="1"/>
    <col min="5" max="5" width="12.28125" style="35" customWidth="1"/>
    <col min="6" max="6" width="9.28125" style="4" bestFit="1" customWidth="1"/>
    <col min="7" max="7" width="13.421875" style="4" customWidth="1"/>
    <col min="8" max="8" width="10.7109375" style="35" customWidth="1"/>
    <col min="9" max="10" width="12.421875" style="35" customWidth="1"/>
    <col min="11" max="11" width="13.00390625" style="35" customWidth="1"/>
    <col min="12" max="12" width="12.57421875" style="35" customWidth="1"/>
    <col min="13" max="19" width="9.28125" style="35" bestFit="1" customWidth="1"/>
    <col min="20" max="16384" width="9.140625" style="35" customWidth="1"/>
  </cols>
  <sheetData>
    <row r="2" spans="16:20" ht="15">
      <c r="P2" s="2"/>
      <c r="Q2" s="2" t="s">
        <v>35</v>
      </c>
      <c r="R2" s="36"/>
      <c r="S2" s="36"/>
      <c r="T2" s="36"/>
    </row>
    <row r="3" spans="16:20" ht="15">
      <c r="P3" s="2"/>
      <c r="Q3" s="2" t="s">
        <v>29</v>
      </c>
      <c r="R3" s="2"/>
      <c r="S3" s="2"/>
      <c r="T3" s="2"/>
    </row>
    <row r="4" spans="16:20" ht="15">
      <c r="P4" s="2"/>
      <c r="Q4" s="2" t="s">
        <v>107</v>
      </c>
      <c r="R4" s="2"/>
      <c r="S4" s="2"/>
      <c r="T4" s="2"/>
    </row>
    <row r="5" spans="16:20" ht="15">
      <c r="P5" s="2"/>
      <c r="Q5" s="2" t="s">
        <v>106</v>
      </c>
      <c r="R5" s="2"/>
      <c r="S5" s="2"/>
      <c r="T5" s="2"/>
    </row>
    <row r="7" spans="2:20" ht="15">
      <c r="B7" s="86" t="s">
        <v>86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</row>
    <row r="9" spans="2:20" ht="51" customHeight="1"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87" t="s">
        <v>109</v>
      </c>
      <c r="I9" s="87"/>
      <c r="J9" s="87"/>
      <c r="K9" s="87"/>
      <c r="L9" s="87"/>
      <c r="M9" s="87"/>
      <c r="N9" s="87"/>
      <c r="O9" s="87"/>
      <c r="P9" s="87"/>
      <c r="Q9" s="87"/>
      <c r="R9" s="37"/>
      <c r="S9" s="37"/>
      <c r="T9" s="37"/>
    </row>
    <row r="10" spans="2:20" ht="25.5" customHeight="1">
      <c r="B10" s="6"/>
      <c r="C10" s="6"/>
      <c r="D10" s="6"/>
      <c r="E10" s="6"/>
      <c r="F10" s="6"/>
      <c r="G10" s="6"/>
      <c r="H10" s="6">
        <v>2018</v>
      </c>
      <c r="I10" s="6">
        <v>2019</v>
      </c>
      <c r="J10" s="6">
        <v>2020</v>
      </c>
      <c r="K10" s="6">
        <v>2021</v>
      </c>
      <c r="L10" s="6">
        <v>2022</v>
      </c>
      <c r="M10" s="87" t="s">
        <v>39</v>
      </c>
      <c r="N10" s="87"/>
      <c r="O10" s="87"/>
      <c r="P10" s="87"/>
      <c r="Q10" s="87"/>
      <c r="R10" s="38"/>
      <c r="S10" s="38"/>
      <c r="T10" s="38"/>
    </row>
    <row r="11" spans="2:20" ht="15">
      <c r="B11" s="6" t="s">
        <v>6</v>
      </c>
      <c r="C11" s="87" t="s">
        <v>7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39"/>
      <c r="S11" s="39"/>
      <c r="T11" s="39"/>
    </row>
    <row r="12" spans="2:20" ht="38.25">
      <c r="B12" s="6" t="s">
        <v>8</v>
      </c>
      <c r="C12" s="8" t="s">
        <v>40</v>
      </c>
      <c r="D12" s="8" t="s">
        <v>115</v>
      </c>
      <c r="E12" s="8" t="s">
        <v>104</v>
      </c>
      <c r="F12" s="6">
        <v>0.14</v>
      </c>
      <c r="G12" s="9">
        <f>I12</f>
        <v>290.187</v>
      </c>
      <c r="H12" s="9">
        <v>0</v>
      </c>
      <c r="I12" s="9">
        <v>290.187</v>
      </c>
      <c r="J12" s="9">
        <v>0</v>
      </c>
      <c r="K12" s="9">
        <v>0</v>
      </c>
      <c r="L12" s="9"/>
      <c r="M12" s="79"/>
      <c r="N12" s="79"/>
      <c r="O12" s="79"/>
      <c r="P12" s="79"/>
      <c r="Q12" s="79"/>
      <c r="R12" s="40"/>
      <c r="S12" s="40"/>
      <c r="T12" s="40"/>
    </row>
    <row r="13" spans="2:20" ht="15">
      <c r="B13" s="87"/>
      <c r="C13" s="87" t="s">
        <v>11</v>
      </c>
      <c r="D13" s="6" t="s">
        <v>32</v>
      </c>
      <c r="E13" s="6"/>
      <c r="F13" s="6"/>
      <c r="G13" s="41">
        <f>H13</f>
        <v>0</v>
      </c>
      <c r="H13" s="41">
        <v>0</v>
      </c>
      <c r="I13" s="41">
        <v>0</v>
      </c>
      <c r="J13" s="57">
        <v>0</v>
      </c>
      <c r="K13" s="57">
        <v>0</v>
      </c>
      <c r="L13" s="41"/>
      <c r="M13" s="111"/>
      <c r="N13" s="111"/>
      <c r="O13" s="111"/>
      <c r="P13" s="111"/>
      <c r="Q13" s="111"/>
      <c r="R13" s="40"/>
      <c r="S13" s="40"/>
      <c r="T13" s="40"/>
    </row>
    <row r="14" spans="2:20" ht="15">
      <c r="B14" s="87"/>
      <c r="C14" s="87"/>
      <c r="D14" s="6" t="s">
        <v>33</v>
      </c>
      <c r="E14" s="6"/>
      <c r="F14" s="6"/>
      <c r="G14" s="41">
        <f>I14+J14</f>
        <v>290.187</v>
      </c>
      <c r="H14" s="41">
        <v>0</v>
      </c>
      <c r="I14" s="41">
        <v>290.187</v>
      </c>
      <c r="J14" s="57">
        <v>0</v>
      </c>
      <c r="K14" s="57">
        <v>51.58508</v>
      </c>
      <c r="L14" s="41"/>
      <c r="M14" s="111"/>
      <c r="N14" s="111"/>
      <c r="O14" s="111"/>
      <c r="P14" s="111"/>
      <c r="Q14" s="111"/>
      <c r="R14" s="40"/>
      <c r="S14" s="40"/>
      <c r="T14" s="40"/>
    </row>
    <row r="15" spans="2:20" ht="15">
      <c r="B15" s="6" t="s">
        <v>123</v>
      </c>
      <c r="C15" s="8" t="s">
        <v>120</v>
      </c>
      <c r="D15" s="8"/>
      <c r="E15" s="8" t="s">
        <v>126</v>
      </c>
      <c r="F15" s="6"/>
      <c r="G15" s="9">
        <f>H15+I15+J15+K15</f>
        <v>464.1204</v>
      </c>
      <c r="H15" s="9">
        <v>0</v>
      </c>
      <c r="I15" s="9">
        <v>0</v>
      </c>
      <c r="J15" s="9">
        <v>214.1204</v>
      </c>
      <c r="K15" s="59">
        <v>250</v>
      </c>
      <c r="L15" s="9"/>
      <c r="M15" s="79"/>
      <c r="N15" s="79"/>
      <c r="O15" s="79"/>
      <c r="P15" s="79"/>
      <c r="Q15" s="79"/>
      <c r="R15" s="40"/>
      <c r="S15" s="40"/>
      <c r="T15" s="40"/>
    </row>
    <row r="16" spans="2:20" ht="15">
      <c r="B16" s="87"/>
      <c r="C16" s="87" t="s">
        <v>11</v>
      </c>
      <c r="D16" s="6" t="s">
        <v>32</v>
      </c>
      <c r="E16" s="6"/>
      <c r="F16" s="6"/>
      <c r="G16" s="41">
        <f>H16</f>
        <v>0</v>
      </c>
      <c r="H16" s="41">
        <v>0</v>
      </c>
      <c r="I16" s="41">
        <v>0</v>
      </c>
      <c r="J16" s="57">
        <v>0</v>
      </c>
      <c r="K16" s="57">
        <v>0</v>
      </c>
      <c r="L16" s="41"/>
      <c r="M16" s="111"/>
      <c r="N16" s="111"/>
      <c r="O16" s="111"/>
      <c r="P16" s="111"/>
      <c r="Q16" s="111"/>
      <c r="R16" s="40"/>
      <c r="S16" s="40"/>
      <c r="T16" s="40"/>
    </row>
    <row r="17" spans="2:20" ht="15">
      <c r="B17" s="87"/>
      <c r="C17" s="87"/>
      <c r="D17" s="6" t="s">
        <v>33</v>
      </c>
      <c r="E17" s="6"/>
      <c r="F17" s="6"/>
      <c r="G17" s="41">
        <f>I17+J17+K17</f>
        <v>464.1204</v>
      </c>
      <c r="H17" s="41">
        <v>0</v>
      </c>
      <c r="I17" s="41">
        <v>0</v>
      </c>
      <c r="J17" s="57">
        <v>214.1204</v>
      </c>
      <c r="K17" s="57">
        <v>250</v>
      </c>
      <c r="L17" s="41"/>
      <c r="M17" s="111"/>
      <c r="N17" s="111"/>
      <c r="O17" s="111"/>
      <c r="P17" s="111"/>
      <c r="Q17" s="111"/>
      <c r="R17" s="40"/>
      <c r="S17" s="40"/>
      <c r="T17" s="40"/>
    </row>
    <row r="18" spans="2:20" ht="25.5">
      <c r="B18" s="6" t="s">
        <v>124</v>
      </c>
      <c r="C18" s="8" t="s">
        <v>125</v>
      </c>
      <c r="D18" s="8"/>
      <c r="E18" s="8" t="s">
        <v>126</v>
      </c>
      <c r="F18" s="6"/>
      <c r="G18" s="9">
        <f>H18+I18+J18+K18</f>
        <v>40</v>
      </c>
      <c r="H18" s="9">
        <v>0</v>
      </c>
      <c r="I18" s="9">
        <v>0</v>
      </c>
      <c r="J18" s="9">
        <v>0</v>
      </c>
      <c r="K18" s="9">
        <v>40</v>
      </c>
      <c r="L18" s="9"/>
      <c r="M18" s="79"/>
      <c r="N18" s="79"/>
      <c r="O18" s="79"/>
      <c r="P18" s="79"/>
      <c r="Q18" s="79"/>
      <c r="R18" s="40"/>
      <c r="S18" s="40"/>
      <c r="T18" s="40"/>
    </row>
    <row r="19" spans="2:20" ht="15">
      <c r="B19" s="87"/>
      <c r="C19" s="87" t="s">
        <v>11</v>
      </c>
      <c r="D19" s="6" t="s">
        <v>32</v>
      </c>
      <c r="E19" s="6"/>
      <c r="F19" s="6"/>
      <c r="G19" s="41">
        <f>H19</f>
        <v>0</v>
      </c>
      <c r="H19" s="41">
        <v>0</v>
      </c>
      <c r="I19" s="41">
        <v>0</v>
      </c>
      <c r="J19" s="57">
        <v>0</v>
      </c>
      <c r="K19" s="41">
        <v>0</v>
      </c>
      <c r="L19" s="41"/>
      <c r="M19" s="111"/>
      <c r="N19" s="111"/>
      <c r="O19" s="111"/>
      <c r="P19" s="111"/>
      <c r="Q19" s="111"/>
      <c r="R19" s="40"/>
      <c r="S19" s="40"/>
      <c r="T19" s="40"/>
    </row>
    <row r="20" spans="2:20" ht="15">
      <c r="B20" s="87"/>
      <c r="C20" s="87"/>
      <c r="D20" s="6" t="s">
        <v>33</v>
      </c>
      <c r="E20" s="6"/>
      <c r="F20" s="6"/>
      <c r="G20" s="41">
        <f>H20+I20+J20+K20</f>
        <v>254.1204</v>
      </c>
      <c r="H20" s="41">
        <v>0</v>
      </c>
      <c r="I20" s="41">
        <v>0</v>
      </c>
      <c r="J20" s="57">
        <v>214.1204</v>
      </c>
      <c r="K20" s="41">
        <v>40</v>
      </c>
      <c r="L20" s="41"/>
      <c r="M20" s="111"/>
      <c r="N20" s="111"/>
      <c r="O20" s="111"/>
      <c r="P20" s="111"/>
      <c r="Q20" s="111"/>
      <c r="R20" s="40"/>
      <c r="S20" s="40"/>
      <c r="T20" s="40"/>
    </row>
    <row r="21" spans="2:20" ht="15">
      <c r="B21" s="6"/>
      <c r="C21" s="87" t="s">
        <v>10</v>
      </c>
      <c r="D21" s="87"/>
      <c r="E21" s="6"/>
      <c r="F21" s="6"/>
      <c r="G21" s="41">
        <f>G12+G15+G18</f>
        <v>794.3074</v>
      </c>
      <c r="H21" s="41">
        <f>H12</f>
        <v>0</v>
      </c>
      <c r="I21" s="41">
        <v>0</v>
      </c>
      <c r="J21" s="57">
        <f>J23</f>
        <v>214.1204</v>
      </c>
      <c r="K21" s="41">
        <f>K22+K23</f>
        <v>290</v>
      </c>
      <c r="L21" s="41"/>
      <c r="M21" s="111"/>
      <c r="N21" s="111"/>
      <c r="O21" s="111"/>
      <c r="P21" s="111"/>
      <c r="Q21" s="111"/>
      <c r="R21" s="38"/>
      <c r="S21" s="38"/>
      <c r="T21" s="38"/>
    </row>
    <row r="22" spans="2:20" ht="15">
      <c r="B22" s="87"/>
      <c r="C22" s="87" t="s">
        <v>11</v>
      </c>
      <c r="D22" s="6" t="s">
        <v>32</v>
      </c>
      <c r="E22" s="6"/>
      <c r="F22" s="6"/>
      <c r="G22" s="41">
        <f>G13+G16+G19</f>
        <v>0</v>
      </c>
      <c r="H22" s="41">
        <v>0</v>
      </c>
      <c r="I22" s="41">
        <v>0</v>
      </c>
      <c r="J22" s="57">
        <v>0</v>
      </c>
      <c r="K22" s="41">
        <v>0</v>
      </c>
      <c r="L22" s="41"/>
      <c r="M22" s="111"/>
      <c r="N22" s="111"/>
      <c r="O22" s="111"/>
      <c r="P22" s="111"/>
      <c r="Q22" s="111"/>
      <c r="R22" s="38"/>
      <c r="S22" s="38"/>
      <c r="T22" s="38"/>
    </row>
    <row r="23" spans="2:20" ht="15">
      <c r="B23" s="87"/>
      <c r="C23" s="87"/>
      <c r="D23" s="6" t="s">
        <v>33</v>
      </c>
      <c r="E23" s="6"/>
      <c r="F23" s="6"/>
      <c r="G23" s="41">
        <f>G14+G17+G20</f>
        <v>1008.4278</v>
      </c>
      <c r="H23" s="41">
        <v>0</v>
      </c>
      <c r="I23" s="41">
        <v>290.187</v>
      </c>
      <c r="J23" s="57">
        <v>214.1204</v>
      </c>
      <c r="K23" s="41">
        <f>K18+K17</f>
        <v>290</v>
      </c>
      <c r="L23" s="41"/>
      <c r="M23" s="111"/>
      <c r="N23" s="111"/>
      <c r="O23" s="111"/>
      <c r="P23" s="111"/>
      <c r="Q23" s="111"/>
      <c r="R23" s="38"/>
      <c r="S23" s="38"/>
      <c r="T23" s="38"/>
    </row>
    <row r="24" spans="2:20" ht="15" hidden="1">
      <c r="B24" s="6" t="s">
        <v>12</v>
      </c>
      <c r="C24" s="87" t="s">
        <v>13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39"/>
      <c r="S24" s="39"/>
      <c r="T24" s="39"/>
    </row>
    <row r="25" spans="2:20" ht="15" hidden="1">
      <c r="B25" s="6" t="s">
        <v>14</v>
      </c>
      <c r="C25" s="8"/>
      <c r="D25" s="8"/>
      <c r="E25" s="8"/>
      <c r="F25" s="6"/>
      <c r="G25" s="41"/>
      <c r="H25" s="9"/>
      <c r="I25" s="9"/>
      <c r="J25" s="9"/>
      <c r="K25" s="9"/>
      <c r="L25" s="9"/>
      <c r="M25" s="79"/>
      <c r="N25" s="79"/>
      <c r="O25" s="79"/>
      <c r="P25" s="79"/>
      <c r="Q25" s="79"/>
      <c r="R25" s="40"/>
      <c r="S25" s="40"/>
      <c r="T25" s="40"/>
    </row>
    <row r="26" spans="2:20" ht="15" hidden="1">
      <c r="B26" s="6" t="s">
        <v>15</v>
      </c>
      <c r="C26" s="8"/>
      <c r="D26" s="8"/>
      <c r="E26" s="8"/>
      <c r="F26" s="6"/>
      <c r="G26" s="41"/>
      <c r="H26" s="9"/>
      <c r="I26" s="9"/>
      <c r="J26" s="9"/>
      <c r="K26" s="9"/>
      <c r="L26" s="9"/>
      <c r="M26" s="9"/>
      <c r="N26" s="9"/>
      <c r="O26" s="9"/>
      <c r="P26" s="9"/>
      <c r="Q26" s="9"/>
      <c r="R26" s="40"/>
      <c r="S26" s="40"/>
      <c r="T26" s="40"/>
    </row>
    <row r="27" spans="2:20" ht="15" hidden="1">
      <c r="B27" s="6" t="s">
        <v>17</v>
      </c>
      <c r="C27" s="8"/>
      <c r="D27" s="8"/>
      <c r="E27" s="8"/>
      <c r="F27" s="6"/>
      <c r="G27" s="41"/>
      <c r="H27" s="9"/>
      <c r="I27" s="9"/>
      <c r="J27" s="9"/>
      <c r="K27" s="9"/>
      <c r="L27" s="9"/>
      <c r="M27" s="79"/>
      <c r="N27" s="79"/>
      <c r="O27" s="79"/>
      <c r="P27" s="79"/>
      <c r="Q27" s="79"/>
      <c r="R27" s="40"/>
      <c r="S27" s="40"/>
      <c r="T27" s="40"/>
    </row>
    <row r="28" spans="2:20" ht="15" hidden="1">
      <c r="B28" s="6" t="s">
        <v>18</v>
      </c>
      <c r="C28" s="8"/>
      <c r="D28" s="8"/>
      <c r="E28" s="8"/>
      <c r="F28" s="6"/>
      <c r="G28" s="41"/>
      <c r="H28" s="9"/>
      <c r="I28" s="9"/>
      <c r="J28" s="9"/>
      <c r="K28" s="9"/>
      <c r="L28" s="9"/>
      <c r="M28" s="79"/>
      <c r="N28" s="79"/>
      <c r="O28" s="79"/>
      <c r="P28" s="79"/>
      <c r="Q28" s="79"/>
      <c r="R28" s="40"/>
      <c r="S28" s="40"/>
      <c r="T28" s="40"/>
    </row>
    <row r="29" spans="2:20" ht="15" hidden="1">
      <c r="B29" s="6"/>
      <c r="C29" s="87" t="s">
        <v>19</v>
      </c>
      <c r="D29" s="87"/>
      <c r="E29" s="6"/>
      <c r="F29" s="6">
        <v>8.062</v>
      </c>
      <c r="G29" s="41">
        <f>H29+I29+J29+K29+L29+M29</f>
        <v>63149.1</v>
      </c>
      <c r="H29" s="41">
        <v>4755.7</v>
      </c>
      <c r="I29" s="41">
        <v>9079.1</v>
      </c>
      <c r="J29" s="41">
        <v>6066.2</v>
      </c>
      <c r="K29" s="41">
        <v>18244.6</v>
      </c>
      <c r="L29" s="41">
        <v>8834.1</v>
      </c>
      <c r="M29" s="111">
        <v>16169.4</v>
      </c>
      <c r="N29" s="111"/>
      <c r="O29" s="111"/>
      <c r="P29" s="111"/>
      <c r="Q29" s="111"/>
      <c r="R29" s="38"/>
      <c r="S29" s="38"/>
      <c r="T29" s="38"/>
    </row>
    <row r="30" spans="2:20" ht="15" hidden="1">
      <c r="B30" s="6"/>
      <c r="C30" s="87" t="s">
        <v>11</v>
      </c>
      <c r="D30" s="6" t="s">
        <v>32</v>
      </c>
      <c r="E30" s="6"/>
      <c r="F30" s="6"/>
      <c r="G30" s="41"/>
      <c r="H30" s="41"/>
      <c r="I30" s="41"/>
      <c r="J30" s="41"/>
      <c r="K30" s="41"/>
      <c r="L30" s="41"/>
      <c r="M30" s="111"/>
      <c r="N30" s="111"/>
      <c r="O30" s="111"/>
      <c r="P30" s="111"/>
      <c r="Q30" s="111"/>
      <c r="R30" s="38"/>
      <c r="S30" s="38"/>
      <c r="T30" s="38"/>
    </row>
    <row r="31" spans="2:20" ht="15" hidden="1">
      <c r="B31" s="6"/>
      <c r="C31" s="87"/>
      <c r="D31" s="6" t="s">
        <v>33</v>
      </c>
      <c r="E31" s="6"/>
      <c r="F31" s="6"/>
      <c r="G31" s="41"/>
      <c r="H31" s="41"/>
      <c r="I31" s="41"/>
      <c r="J31" s="41"/>
      <c r="K31" s="41"/>
      <c r="L31" s="41"/>
      <c r="M31" s="111"/>
      <c r="N31" s="111"/>
      <c r="O31" s="111"/>
      <c r="P31" s="111"/>
      <c r="Q31" s="111"/>
      <c r="R31" s="38"/>
      <c r="S31" s="38"/>
      <c r="T31" s="38"/>
    </row>
    <row r="32" spans="2:20" ht="15">
      <c r="B32" s="6" t="s">
        <v>113</v>
      </c>
      <c r="C32" s="87" t="s">
        <v>20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39"/>
      <c r="S32" s="39"/>
      <c r="T32" s="39"/>
    </row>
    <row r="33" spans="2:20" ht="26.25">
      <c r="B33" s="6" t="s">
        <v>14</v>
      </c>
      <c r="C33" s="8" t="str">
        <f>'Приложение 1'!C16</f>
        <v>Капитальный ремонт а/дороги ул. Советская</v>
      </c>
      <c r="D33" s="67" t="str">
        <f>'Приложение 1'!D16</f>
        <v>от ул.Первомайская до ул. Коммунальная</v>
      </c>
      <c r="E33" s="8"/>
      <c r="F33" s="6">
        <f>'Приложение 1'!F16</f>
        <v>0.192</v>
      </c>
      <c r="G33" s="41">
        <f>H33+I33+J33+K33+L33+M33</f>
        <v>1929.011</v>
      </c>
      <c r="H33" s="9"/>
      <c r="I33" s="41">
        <v>1929.011</v>
      </c>
      <c r="J33" s="9"/>
      <c r="K33" s="9"/>
      <c r="L33" s="9"/>
      <c r="M33" s="79"/>
      <c r="N33" s="79"/>
      <c r="O33" s="79"/>
      <c r="P33" s="79"/>
      <c r="Q33" s="79"/>
      <c r="R33" s="42"/>
      <c r="S33" s="42"/>
      <c r="T33" s="42"/>
    </row>
    <row r="34" spans="2:20" ht="15">
      <c r="B34" s="87"/>
      <c r="C34" s="87" t="s">
        <v>11</v>
      </c>
      <c r="D34" s="6" t="s">
        <v>32</v>
      </c>
      <c r="E34" s="8"/>
      <c r="F34" s="6"/>
      <c r="G34" s="41"/>
      <c r="H34" s="9"/>
      <c r="I34" s="41">
        <v>1579.011</v>
      </c>
      <c r="J34" s="9"/>
      <c r="K34" s="9"/>
      <c r="L34" s="9"/>
      <c r="M34" s="97"/>
      <c r="N34" s="98"/>
      <c r="O34" s="98"/>
      <c r="P34" s="98"/>
      <c r="Q34" s="99"/>
      <c r="R34" s="42"/>
      <c r="S34" s="42"/>
      <c r="T34" s="42"/>
    </row>
    <row r="35" spans="2:20" ht="15">
      <c r="B35" s="87"/>
      <c r="C35" s="87"/>
      <c r="D35" s="6" t="s">
        <v>33</v>
      </c>
      <c r="E35" s="8"/>
      <c r="F35" s="6"/>
      <c r="G35" s="41"/>
      <c r="H35" s="9"/>
      <c r="I35" s="41">
        <v>350</v>
      </c>
      <c r="J35" s="9"/>
      <c r="K35" s="9"/>
      <c r="L35" s="9"/>
      <c r="M35" s="97"/>
      <c r="N35" s="98"/>
      <c r="O35" s="98"/>
      <c r="P35" s="98"/>
      <c r="Q35" s="99"/>
      <c r="R35" s="42"/>
      <c r="S35" s="42"/>
      <c r="T35" s="42"/>
    </row>
    <row r="36" spans="2:20" ht="180" customHeight="1">
      <c r="B36" s="6" t="s">
        <v>15</v>
      </c>
      <c r="C36" s="8" t="str">
        <f>'Приложение 1'!C17</f>
        <v>Капитальный ремонт а/дороги ул. Ленина, ул.Советская, ул.Первомайская, ул.Физкультурников, Примыкания и съезды с а/б покрытием 9 шт</v>
      </c>
      <c r="D36" s="67" t="str">
        <f>'Приложение 1'!D17</f>
        <v>Участок автомобильной дороги от ул.Ленина (от примыкания к ул.Заводская до примыкания к у.Коммунальная);ул.Советская (от примыкания к ул.Комсомольская до примыкания до примыкания  к пер. Соденьгский) + Комсомольская 7 + площадь у остановки);ул.Первомайская (от примыкания к ул.Заводская до примыкания к ул.Физкультурников);ул.Физкультурников (от примыкания с ул.Первомайской до примыкания к ул.Профсоюзная)</v>
      </c>
      <c r="E36" s="8"/>
      <c r="F36" s="6">
        <f>'Приложение 1'!F17</f>
        <v>6.335</v>
      </c>
      <c r="G36" s="41">
        <f>H36+I36+J36+L36+K36+M36</f>
        <v>54839.767</v>
      </c>
      <c r="H36" s="27"/>
      <c r="I36" s="9"/>
      <c r="J36" s="27"/>
      <c r="K36" s="59">
        <f>K37+K38</f>
        <v>54839.767</v>
      </c>
      <c r="L36" s="9"/>
      <c r="M36" s="79"/>
      <c r="N36" s="79"/>
      <c r="O36" s="79"/>
      <c r="P36" s="79"/>
      <c r="Q36" s="79"/>
      <c r="R36" s="42"/>
      <c r="S36" s="42"/>
      <c r="T36" s="42"/>
    </row>
    <row r="37" spans="2:20" ht="18" customHeight="1">
      <c r="B37" s="87"/>
      <c r="C37" s="87" t="s">
        <v>11</v>
      </c>
      <c r="D37" s="6" t="s">
        <v>32</v>
      </c>
      <c r="E37" s="8"/>
      <c r="F37" s="6"/>
      <c r="G37" s="41"/>
      <c r="H37" s="9"/>
      <c r="I37" s="41"/>
      <c r="J37" s="9"/>
      <c r="K37" s="9">
        <v>54839.767</v>
      </c>
      <c r="L37" s="9"/>
      <c r="M37" s="97"/>
      <c r="N37" s="98"/>
      <c r="O37" s="98"/>
      <c r="P37" s="98"/>
      <c r="Q37" s="99"/>
      <c r="R37" s="42"/>
      <c r="S37" s="42"/>
      <c r="T37" s="42"/>
    </row>
    <row r="38" spans="2:20" ht="22.5" customHeight="1">
      <c r="B38" s="87"/>
      <c r="C38" s="87"/>
      <c r="D38" s="6" t="s">
        <v>33</v>
      </c>
      <c r="E38" s="8"/>
      <c r="F38" s="6"/>
      <c r="G38" s="41"/>
      <c r="H38" s="9"/>
      <c r="I38" s="41"/>
      <c r="J38" s="9"/>
      <c r="K38" s="9">
        <v>0</v>
      </c>
      <c r="L38" s="9"/>
      <c r="M38" s="97"/>
      <c r="N38" s="98"/>
      <c r="O38" s="98"/>
      <c r="P38" s="98"/>
      <c r="Q38" s="99"/>
      <c r="R38" s="42"/>
      <c r="S38" s="42"/>
      <c r="T38" s="42"/>
    </row>
    <row r="39" spans="2:20" ht="26.25">
      <c r="B39" s="6" t="s">
        <v>17</v>
      </c>
      <c r="C39" s="8" t="s">
        <v>54</v>
      </c>
      <c r="D39" s="67" t="s">
        <v>47</v>
      </c>
      <c r="E39" s="8"/>
      <c r="F39" s="6">
        <v>0.16</v>
      </c>
      <c r="G39" s="41">
        <f>H39+I39+J39+L39+K39+M39</f>
        <v>2152.464</v>
      </c>
      <c r="H39" s="27"/>
      <c r="I39" s="9">
        <v>0</v>
      </c>
      <c r="J39" s="9"/>
      <c r="K39" s="59">
        <f>K41+K40</f>
        <v>2152.464</v>
      </c>
      <c r="L39" s="9"/>
      <c r="M39" s="79"/>
      <c r="N39" s="79"/>
      <c r="O39" s="79"/>
      <c r="P39" s="79"/>
      <c r="Q39" s="79"/>
      <c r="R39" s="42"/>
      <c r="S39" s="42"/>
      <c r="T39" s="42"/>
    </row>
    <row r="40" spans="2:20" ht="15">
      <c r="B40" s="87"/>
      <c r="C40" s="87" t="s">
        <v>11</v>
      </c>
      <c r="D40" s="6" t="s">
        <v>32</v>
      </c>
      <c r="E40" s="8"/>
      <c r="F40" s="6"/>
      <c r="G40" s="41"/>
      <c r="H40" s="9"/>
      <c r="I40" s="41"/>
      <c r="J40" s="9"/>
      <c r="K40" s="9">
        <v>2152.464</v>
      </c>
      <c r="L40" s="9"/>
      <c r="M40" s="97"/>
      <c r="N40" s="98"/>
      <c r="O40" s="98"/>
      <c r="P40" s="98"/>
      <c r="Q40" s="99"/>
      <c r="R40" s="42"/>
      <c r="S40" s="42"/>
      <c r="T40" s="42"/>
    </row>
    <row r="41" spans="2:20" ht="15">
      <c r="B41" s="87"/>
      <c r="C41" s="87"/>
      <c r="D41" s="6" t="s">
        <v>33</v>
      </c>
      <c r="E41" s="8"/>
      <c r="F41" s="6"/>
      <c r="G41" s="41"/>
      <c r="H41" s="9"/>
      <c r="I41" s="41"/>
      <c r="J41" s="9"/>
      <c r="K41" s="9">
        <v>0</v>
      </c>
      <c r="L41" s="9"/>
      <c r="M41" s="97"/>
      <c r="N41" s="98"/>
      <c r="O41" s="98"/>
      <c r="P41" s="98"/>
      <c r="Q41" s="99"/>
      <c r="R41" s="42"/>
      <c r="S41" s="42"/>
      <c r="T41" s="42"/>
    </row>
    <row r="42" spans="2:20" ht="39">
      <c r="B42" s="6" t="s">
        <v>67</v>
      </c>
      <c r="C42" s="8" t="s">
        <v>55</v>
      </c>
      <c r="D42" s="67" t="s">
        <v>68</v>
      </c>
      <c r="E42" s="8"/>
      <c r="F42" s="6">
        <v>0.25</v>
      </c>
      <c r="G42" s="41">
        <f>H42+I42+J42+L42+K42+M42</f>
        <v>2516.213</v>
      </c>
      <c r="H42" s="27"/>
      <c r="I42" s="41">
        <v>2516.213</v>
      </c>
      <c r="J42" s="9"/>
      <c r="K42" s="9"/>
      <c r="L42" s="9"/>
      <c r="M42" s="79"/>
      <c r="N42" s="79"/>
      <c r="O42" s="79"/>
      <c r="P42" s="79"/>
      <c r="Q42" s="79"/>
      <c r="R42" s="42"/>
      <c r="S42" s="42"/>
      <c r="T42" s="42"/>
    </row>
    <row r="43" spans="2:20" ht="15">
      <c r="B43" s="87"/>
      <c r="C43" s="87" t="s">
        <v>11</v>
      </c>
      <c r="D43" s="6" t="s">
        <v>32</v>
      </c>
      <c r="E43" s="8"/>
      <c r="F43" s="6"/>
      <c r="G43" s="41"/>
      <c r="H43" s="9"/>
      <c r="I43" s="41">
        <v>1988.4</v>
      </c>
      <c r="J43" s="9"/>
      <c r="K43" s="9"/>
      <c r="L43" s="9"/>
      <c r="M43" s="97"/>
      <c r="N43" s="98"/>
      <c r="O43" s="98"/>
      <c r="P43" s="98"/>
      <c r="Q43" s="99"/>
      <c r="R43" s="42"/>
      <c r="S43" s="42"/>
      <c r="T43" s="42"/>
    </row>
    <row r="44" spans="2:20" ht="15">
      <c r="B44" s="87"/>
      <c r="C44" s="87"/>
      <c r="D44" s="6" t="s">
        <v>33</v>
      </c>
      <c r="E44" s="8"/>
      <c r="F44" s="6"/>
      <c r="G44" s="41"/>
      <c r="H44" s="9"/>
      <c r="I44" s="41">
        <v>527.813</v>
      </c>
      <c r="J44" s="9"/>
      <c r="K44" s="9"/>
      <c r="L44" s="9"/>
      <c r="M44" s="97"/>
      <c r="N44" s="98"/>
      <c r="O44" s="98"/>
      <c r="P44" s="98"/>
      <c r="Q44" s="99"/>
      <c r="R44" s="42"/>
      <c r="S44" s="42"/>
      <c r="T44" s="42"/>
    </row>
    <row r="45" spans="2:20" ht="51.75">
      <c r="B45" s="6" t="s">
        <v>18</v>
      </c>
      <c r="C45" s="8" t="s">
        <v>56</v>
      </c>
      <c r="D45" s="67" t="s">
        <v>48</v>
      </c>
      <c r="E45" s="8"/>
      <c r="F45" s="6">
        <v>0.4</v>
      </c>
      <c r="G45" s="41">
        <f>H45+I45+J45+L45+K45+M45</f>
        <v>3591.426</v>
      </c>
      <c r="H45" s="54">
        <v>3591.426</v>
      </c>
      <c r="I45" s="9"/>
      <c r="J45" s="9"/>
      <c r="K45" s="9"/>
      <c r="L45" s="9"/>
      <c r="M45" s="79"/>
      <c r="N45" s="79"/>
      <c r="O45" s="79"/>
      <c r="P45" s="79"/>
      <c r="Q45" s="79"/>
      <c r="R45" s="42"/>
      <c r="S45" s="42"/>
      <c r="T45" s="42"/>
    </row>
    <row r="46" spans="2:20" ht="39">
      <c r="B46" s="6" t="s">
        <v>42</v>
      </c>
      <c r="C46" s="8" t="s">
        <v>57</v>
      </c>
      <c r="D46" s="67" t="s">
        <v>49</v>
      </c>
      <c r="E46" s="8"/>
      <c r="F46" s="6">
        <v>0.61</v>
      </c>
      <c r="G46" s="41">
        <f>H46+I46+K46+L46++M46</f>
        <v>4395.5</v>
      </c>
      <c r="H46" s="27"/>
      <c r="I46" s="9"/>
      <c r="J46" s="27"/>
      <c r="K46" s="9"/>
      <c r="L46" s="9">
        <v>4395.5</v>
      </c>
      <c r="M46" s="79"/>
      <c r="N46" s="79"/>
      <c r="O46" s="79"/>
      <c r="P46" s="79"/>
      <c r="Q46" s="79"/>
      <c r="R46" s="42"/>
      <c r="S46" s="42"/>
      <c r="T46" s="42"/>
    </row>
    <row r="47" spans="2:20" ht="26.25">
      <c r="B47" s="6" t="s">
        <v>43</v>
      </c>
      <c r="C47" s="8" t="s">
        <v>116</v>
      </c>
      <c r="D47" s="67" t="s">
        <v>117</v>
      </c>
      <c r="E47" s="8"/>
      <c r="F47" s="31">
        <v>0.14</v>
      </c>
      <c r="G47" s="41">
        <f>H47+I47+J47+L47+K47+M47</f>
        <v>16549.944</v>
      </c>
      <c r="H47" s="9"/>
      <c r="I47" s="41">
        <f>I48+I49</f>
        <v>16549.944</v>
      </c>
      <c r="J47" s="27"/>
      <c r="K47" s="9"/>
      <c r="L47" s="9"/>
      <c r="M47" s="79"/>
      <c r="N47" s="79"/>
      <c r="O47" s="79"/>
      <c r="P47" s="79"/>
      <c r="Q47" s="79"/>
      <c r="R47" s="42"/>
      <c r="S47" s="42"/>
      <c r="T47" s="42"/>
    </row>
    <row r="48" spans="2:20" ht="15">
      <c r="B48" s="87"/>
      <c r="C48" s="87" t="s">
        <v>11</v>
      </c>
      <c r="D48" s="6" t="s">
        <v>32</v>
      </c>
      <c r="E48" s="8"/>
      <c r="F48" s="31"/>
      <c r="G48" s="41"/>
      <c r="H48" s="9"/>
      <c r="I48" s="41">
        <v>13872.33162</v>
      </c>
      <c r="J48" s="27"/>
      <c r="K48" s="9"/>
      <c r="L48" s="9"/>
      <c r="M48" s="97"/>
      <c r="N48" s="98"/>
      <c r="O48" s="98"/>
      <c r="P48" s="98"/>
      <c r="Q48" s="99"/>
      <c r="R48" s="42"/>
      <c r="S48" s="42"/>
      <c r="T48" s="42"/>
    </row>
    <row r="49" spans="2:20" ht="15">
      <c r="B49" s="87"/>
      <c r="C49" s="87"/>
      <c r="D49" s="6" t="s">
        <v>33</v>
      </c>
      <c r="E49" s="8"/>
      <c r="F49" s="31"/>
      <c r="G49" s="41"/>
      <c r="H49" s="9"/>
      <c r="I49" s="41">
        <v>2677.61238</v>
      </c>
      <c r="J49" s="27"/>
      <c r="K49" s="9"/>
      <c r="L49" s="9"/>
      <c r="M49" s="97"/>
      <c r="N49" s="98"/>
      <c r="O49" s="98"/>
      <c r="P49" s="98"/>
      <c r="Q49" s="99"/>
      <c r="R49" s="42"/>
      <c r="S49" s="42"/>
      <c r="T49" s="42"/>
    </row>
    <row r="50" spans="2:20" ht="26.25">
      <c r="B50" s="74" t="s">
        <v>121</v>
      </c>
      <c r="C50" s="8" t="s">
        <v>122</v>
      </c>
      <c r="D50" s="67" t="s">
        <v>117</v>
      </c>
      <c r="E50" s="8"/>
      <c r="F50" s="31"/>
      <c r="G50" s="41"/>
      <c r="H50" s="9"/>
      <c r="I50" s="57">
        <f>I51+I52</f>
        <v>441.81600000000003</v>
      </c>
      <c r="J50" s="27"/>
      <c r="K50" s="9"/>
      <c r="L50" s="9"/>
      <c r="M50" s="79"/>
      <c r="N50" s="79"/>
      <c r="O50" s="79"/>
      <c r="P50" s="79"/>
      <c r="Q50" s="79"/>
      <c r="R50" s="42"/>
      <c r="S50" s="42"/>
      <c r="T50" s="42"/>
    </row>
    <row r="51" spans="2:20" ht="15">
      <c r="B51" s="87"/>
      <c r="C51" s="87" t="s">
        <v>11</v>
      </c>
      <c r="D51" s="6" t="s">
        <v>32</v>
      </c>
      <c r="E51" s="8"/>
      <c r="F51" s="31"/>
      <c r="G51" s="41"/>
      <c r="H51" s="9"/>
      <c r="I51" s="57">
        <v>369.42838</v>
      </c>
      <c r="J51" s="27"/>
      <c r="K51" s="9"/>
      <c r="L51" s="9"/>
      <c r="M51" s="97"/>
      <c r="N51" s="98"/>
      <c r="O51" s="98"/>
      <c r="P51" s="98"/>
      <c r="Q51" s="99"/>
      <c r="R51" s="42"/>
      <c r="S51" s="42"/>
      <c r="T51" s="42"/>
    </row>
    <row r="52" spans="2:20" ht="15">
      <c r="B52" s="87"/>
      <c r="C52" s="87"/>
      <c r="D52" s="6" t="s">
        <v>33</v>
      </c>
      <c r="E52" s="8"/>
      <c r="F52" s="31"/>
      <c r="G52" s="41"/>
      <c r="H52" s="9"/>
      <c r="I52" s="57">
        <v>72.38762</v>
      </c>
      <c r="J52" s="27"/>
      <c r="K52" s="9"/>
      <c r="L52" s="9"/>
      <c r="M52" s="97"/>
      <c r="N52" s="98"/>
      <c r="O52" s="98"/>
      <c r="P52" s="98"/>
      <c r="Q52" s="99"/>
      <c r="R52" s="42"/>
      <c r="S52" s="42"/>
      <c r="T52" s="42"/>
    </row>
    <row r="53" spans="2:20" ht="39">
      <c r="B53" s="6" t="s">
        <v>44</v>
      </c>
      <c r="C53" s="8" t="s">
        <v>59</v>
      </c>
      <c r="D53" s="67" t="s">
        <v>69</v>
      </c>
      <c r="E53" s="8"/>
      <c r="F53" s="6">
        <v>0.68</v>
      </c>
      <c r="G53" s="41">
        <f>H53+I53+J53+K53+L53+M53</f>
        <v>10873.478000000001</v>
      </c>
      <c r="H53" s="9"/>
      <c r="I53" s="27"/>
      <c r="J53" s="57">
        <f>J54+J55</f>
        <v>6924.158</v>
      </c>
      <c r="K53" s="73">
        <f>K54+K55</f>
        <v>3949.32</v>
      </c>
      <c r="L53" s="73">
        <f>L54+L55</f>
        <v>0</v>
      </c>
      <c r="M53" s="79"/>
      <c r="N53" s="79"/>
      <c r="O53" s="79"/>
      <c r="P53" s="79"/>
      <c r="Q53" s="79"/>
      <c r="R53" s="42"/>
      <c r="S53" s="42"/>
      <c r="T53" s="42"/>
    </row>
    <row r="54" spans="2:20" ht="15">
      <c r="B54" s="87"/>
      <c r="C54" s="87" t="s">
        <v>11</v>
      </c>
      <c r="D54" s="6" t="s">
        <v>32</v>
      </c>
      <c r="E54" s="8"/>
      <c r="F54" s="6"/>
      <c r="G54" s="41">
        <f>H54+I54+J54+K54+L54+M54</f>
        <v>8947.4779</v>
      </c>
      <c r="H54" s="9"/>
      <c r="I54" s="9"/>
      <c r="J54" s="58">
        <v>5648.1579</v>
      </c>
      <c r="K54" s="9">
        <v>3299.32</v>
      </c>
      <c r="L54" s="9"/>
      <c r="M54" s="97"/>
      <c r="N54" s="98"/>
      <c r="O54" s="98"/>
      <c r="P54" s="98"/>
      <c r="Q54" s="99"/>
      <c r="R54" s="42"/>
      <c r="S54" s="42"/>
      <c r="T54" s="42"/>
    </row>
    <row r="55" spans="2:20" ht="15">
      <c r="B55" s="87"/>
      <c r="C55" s="87"/>
      <c r="D55" s="6" t="s">
        <v>33</v>
      </c>
      <c r="E55" s="8"/>
      <c r="F55" s="6"/>
      <c r="G55" s="41">
        <f>H55+I55+J55+K55+L55+M55</f>
        <v>1926.0001</v>
      </c>
      <c r="H55" s="9"/>
      <c r="I55" s="9"/>
      <c r="J55" s="57">
        <v>1276.0001</v>
      </c>
      <c r="K55" s="9">
        <v>650</v>
      </c>
      <c r="L55" s="59"/>
      <c r="M55" s="97"/>
      <c r="N55" s="98"/>
      <c r="O55" s="98"/>
      <c r="P55" s="98"/>
      <c r="Q55" s="99"/>
      <c r="R55" s="42"/>
      <c r="S55" s="42"/>
      <c r="T55" s="42"/>
    </row>
    <row r="56" spans="2:20" ht="39">
      <c r="B56" s="6" t="s">
        <v>45</v>
      </c>
      <c r="C56" s="8" t="s">
        <v>60</v>
      </c>
      <c r="D56" s="67" t="s">
        <v>50</v>
      </c>
      <c r="E56" s="8"/>
      <c r="F56" s="6">
        <v>0.968</v>
      </c>
      <c r="G56" s="41">
        <f>H56+I56+J56+K56+L56+M56</f>
        <v>10334.375</v>
      </c>
      <c r="H56" s="9"/>
      <c r="I56" s="62"/>
      <c r="J56" s="41">
        <f>J57+J58</f>
        <v>10334.375</v>
      </c>
      <c r="K56" s="27"/>
      <c r="L56" s="9"/>
      <c r="M56" s="79"/>
      <c r="N56" s="79"/>
      <c r="O56" s="79"/>
      <c r="P56" s="79"/>
      <c r="Q56" s="79"/>
      <c r="R56" s="42"/>
      <c r="S56" s="42"/>
      <c r="T56" s="42"/>
    </row>
    <row r="57" spans="2:20" ht="15">
      <c r="B57" s="87"/>
      <c r="C57" s="87" t="s">
        <v>11</v>
      </c>
      <c r="D57" s="6" t="s">
        <v>32</v>
      </c>
      <c r="E57" s="8"/>
      <c r="F57" s="6"/>
      <c r="G57" s="41"/>
      <c r="H57" s="9"/>
      <c r="I57" s="9"/>
      <c r="J57" s="41">
        <v>8574.375</v>
      </c>
      <c r="K57" s="9"/>
      <c r="L57" s="9"/>
      <c r="M57" s="97"/>
      <c r="N57" s="98"/>
      <c r="O57" s="98"/>
      <c r="P57" s="98"/>
      <c r="Q57" s="99"/>
      <c r="R57" s="42"/>
      <c r="S57" s="42"/>
      <c r="T57" s="42"/>
    </row>
    <row r="58" spans="2:20" ht="15">
      <c r="B58" s="87"/>
      <c r="C58" s="87"/>
      <c r="D58" s="6" t="s">
        <v>33</v>
      </c>
      <c r="E58" s="8"/>
      <c r="F58" s="6"/>
      <c r="G58" s="41"/>
      <c r="H58" s="9"/>
      <c r="I58" s="9"/>
      <c r="J58" s="41">
        <v>1760</v>
      </c>
      <c r="K58" s="9"/>
      <c r="L58" s="9"/>
      <c r="M58" s="97"/>
      <c r="N58" s="98"/>
      <c r="O58" s="98"/>
      <c r="P58" s="98"/>
      <c r="Q58" s="99"/>
      <c r="R58" s="42"/>
      <c r="S58" s="42"/>
      <c r="T58" s="42"/>
    </row>
    <row r="59" spans="2:20" ht="39">
      <c r="B59" s="6" t="s">
        <v>46</v>
      </c>
      <c r="C59" s="8" t="s">
        <v>61</v>
      </c>
      <c r="D59" s="67" t="s">
        <v>51</v>
      </c>
      <c r="E59" s="8"/>
      <c r="F59" s="6">
        <v>0.884</v>
      </c>
      <c r="G59" s="41">
        <f>H59+I59+J59+K59+L59+M59</f>
        <v>11546.451</v>
      </c>
      <c r="H59" s="9"/>
      <c r="I59" s="9"/>
      <c r="J59" s="56">
        <f>J60+J61</f>
        <v>11546.451</v>
      </c>
      <c r="K59" s="27"/>
      <c r="L59" s="9"/>
      <c r="M59" s="79"/>
      <c r="N59" s="79"/>
      <c r="O59" s="79"/>
      <c r="P59" s="79"/>
      <c r="Q59" s="79"/>
      <c r="R59" s="42"/>
      <c r="S59" s="42"/>
      <c r="T59" s="42"/>
    </row>
    <row r="60" spans="2:20" ht="15">
      <c r="B60" s="87"/>
      <c r="C60" s="87" t="s">
        <v>11</v>
      </c>
      <c r="D60" s="6" t="s">
        <v>32</v>
      </c>
      <c r="E60" s="8"/>
      <c r="F60" s="6"/>
      <c r="G60" s="41"/>
      <c r="H60" s="9"/>
      <c r="I60" s="9"/>
      <c r="J60" s="41">
        <v>9696.451</v>
      </c>
      <c r="K60" s="9"/>
      <c r="L60" s="9"/>
      <c r="M60" s="97"/>
      <c r="N60" s="98"/>
      <c r="O60" s="98"/>
      <c r="P60" s="98"/>
      <c r="Q60" s="99"/>
      <c r="R60" s="42"/>
      <c r="S60" s="42"/>
      <c r="T60" s="42"/>
    </row>
    <row r="61" spans="2:20" ht="15">
      <c r="B61" s="87"/>
      <c r="C61" s="87"/>
      <c r="D61" s="6" t="s">
        <v>33</v>
      </c>
      <c r="E61" s="8"/>
      <c r="F61" s="6"/>
      <c r="G61" s="41"/>
      <c r="H61" s="9"/>
      <c r="I61" s="9"/>
      <c r="J61" s="41">
        <v>1850</v>
      </c>
      <c r="K61" s="9"/>
      <c r="L61" s="9"/>
      <c r="M61" s="97"/>
      <c r="N61" s="98"/>
      <c r="O61" s="98"/>
      <c r="P61" s="98"/>
      <c r="Q61" s="99"/>
      <c r="R61" s="42"/>
      <c r="S61" s="42"/>
      <c r="T61" s="42"/>
    </row>
    <row r="62" spans="2:20" ht="68.25" customHeight="1">
      <c r="B62" s="6" t="s">
        <v>70</v>
      </c>
      <c r="C62" s="8" t="str">
        <f>'Приложение 1'!C26</f>
        <v>Капитальный ремонт а/дороги ул. Профсоюзная, пер.Соденьгский</v>
      </c>
      <c r="D62" s="67" t="str">
        <f>'Приложение 1'!D26</f>
        <v>Автомобильная дорога от  ул.Профсоюзная (от примыкания к ул.Новая до примыкания к ж/б покрытию), пер.Соденьгский (от примыкания к ул. Советская до примыкания к ул.Новая)</v>
      </c>
      <c r="E62" s="8"/>
      <c r="F62" s="6">
        <f>'Приложение 1'!F26</f>
        <v>1.206</v>
      </c>
      <c r="G62" s="41">
        <f>H62+I62+J62+K62+L62+M62</f>
        <v>3580.558</v>
      </c>
      <c r="H62" s="9"/>
      <c r="I62" s="9"/>
      <c r="J62" s="27"/>
      <c r="K62" s="9">
        <f>K63+K64</f>
        <v>3580.558</v>
      </c>
      <c r="L62" s="9"/>
      <c r="M62" s="79"/>
      <c r="N62" s="79"/>
      <c r="O62" s="79"/>
      <c r="P62" s="79"/>
      <c r="Q62" s="79"/>
      <c r="R62" s="42"/>
      <c r="S62" s="42"/>
      <c r="T62" s="42"/>
    </row>
    <row r="63" spans="2:20" ht="21" customHeight="1">
      <c r="B63" s="87"/>
      <c r="C63" s="87" t="s">
        <v>11</v>
      </c>
      <c r="D63" s="6" t="s">
        <v>32</v>
      </c>
      <c r="E63" s="8"/>
      <c r="F63" s="6"/>
      <c r="G63" s="41"/>
      <c r="H63" s="9"/>
      <c r="I63" s="9"/>
      <c r="J63" s="41"/>
      <c r="K63" s="9">
        <v>3580.558</v>
      </c>
      <c r="L63" s="9"/>
      <c r="M63" s="97"/>
      <c r="N63" s="98"/>
      <c r="O63" s="98"/>
      <c r="P63" s="98"/>
      <c r="Q63" s="99"/>
      <c r="R63" s="42"/>
      <c r="S63" s="42"/>
      <c r="T63" s="42"/>
    </row>
    <row r="64" spans="2:20" ht="24" customHeight="1">
      <c r="B64" s="87"/>
      <c r="C64" s="87"/>
      <c r="D64" s="6" t="s">
        <v>33</v>
      </c>
      <c r="E64" s="8"/>
      <c r="F64" s="6"/>
      <c r="G64" s="41"/>
      <c r="H64" s="9"/>
      <c r="I64" s="9"/>
      <c r="J64" s="41"/>
      <c r="K64" s="9">
        <v>0</v>
      </c>
      <c r="L64" s="9"/>
      <c r="M64" s="97"/>
      <c r="N64" s="98"/>
      <c r="O64" s="98"/>
      <c r="P64" s="98"/>
      <c r="Q64" s="99"/>
      <c r="R64" s="42"/>
      <c r="S64" s="42"/>
      <c r="T64" s="42"/>
    </row>
    <row r="65" spans="2:20" ht="26.25">
      <c r="B65" s="6" t="s">
        <v>73</v>
      </c>
      <c r="C65" s="8" t="s">
        <v>62</v>
      </c>
      <c r="D65" s="67" t="s">
        <v>71</v>
      </c>
      <c r="E65" s="8"/>
      <c r="F65" s="6">
        <v>0.128</v>
      </c>
      <c r="G65" s="41">
        <f>H65+I65+J65+K65+L65+M65</f>
        <v>922.3</v>
      </c>
      <c r="H65" s="9"/>
      <c r="I65" s="9"/>
      <c r="J65" s="9"/>
      <c r="K65" s="9"/>
      <c r="L65" s="28">
        <v>922.3</v>
      </c>
      <c r="M65" s="79"/>
      <c r="N65" s="79"/>
      <c r="O65" s="79"/>
      <c r="P65" s="79"/>
      <c r="Q65" s="79"/>
      <c r="R65" s="42"/>
      <c r="S65" s="42"/>
      <c r="T65" s="42"/>
    </row>
    <row r="66" spans="2:20" ht="39">
      <c r="B66" s="6" t="s">
        <v>74</v>
      </c>
      <c r="C66" s="8" t="str">
        <f>'Приложение 1'!C28</f>
        <v>Капитальный ремонт а/дороги ул. Зеленая</v>
      </c>
      <c r="D66" s="67" t="str">
        <f>'Приложение 1'!D28</f>
        <v>Участок автомобильной дороги  от ул.Зелёная (от примыкания к ул.Лесная до ж/б плит д.17) </v>
      </c>
      <c r="E66" s="8"/>
      <c r="F66" s="6">
        <v>0.354</v>
      </c>
      <c r="G66" s="41">
        <f>H66+I66+J66+K66+L66+M66</f>
        <v>2131.996</v>
      </c>
      <c r="H66" s="9"/>
      <c r="I66" s="27"/>
      <c r="J66" s="27"/>
      <c r="K66" s="9">
        <f>K67+K68</f>
        <v>2131.996</v>
      </c>
      <c r="L66" s="43"/>
      <c r="M66" s="79"/>
      <c r="N66" s="79"/>
      <c r="O66" s="79"/>
      <c r="P66" s="79"/>
      <c r="Q66" s="79"/>
      <c r="R66" s="42"/>
      <c r="S66" s="42"/>
      <c r="T66" s="42"/>
    </row>
    <row r="67" spans="2:20" ht="15">
      <c r="B67" s="87"/>
      <c r="C67" s="87" t="s">
        <v>11</v>
      </c>
      <c r="D67" s="6" t="s">
        <v>32</v>
      </c>
      <c r="E67" s="8"/>
      <c r="F67" s="6"/>
      <c r="G67" s="41"/>
      <c r="H67" s="9"/>
      <c r="I67" s="9"/>
      <c r="J67" s="41"/>
      <c r="K67" s="9">
        <v>2131.996</v>
      </c>
      <c r="L67" s="9"/>
      <c r="M67" s="97"/>
      <c r="N67" s="98"/>
      <c r="O67" s="98"/>
      <c r="P67" s="98"/>
      <c r="Q67" s="99"/>
      <c r="R67" s="42"/>
      <c r="S67" s="42"/>
      <c r="T67" s="42"/>
    </row>
    <row r="68" spans="2:20" ht="15">
      <c r="B68" s="87"/>
      <c r="C68" s="87"/>
      <c r="D68" s="6" t="s">
        <v>33</v>
      </c>
      <c r="E68" s="8"/>
      <c r="F68" s="6"/>
      <c r="G68" s="41"/>
      <c r="H68" s="9"/>
      <c r="I68" s="9"/>
      <c r="J68" s="41"/>
      <c r="K68" s="9">
        <v>0</v>
      </c>
      <c r="L68" s="9"/>
      <c r="M68" s="97"/>
      <c r="N68" s="98"/>
      <c r="O68" s="98"/>
      <c r="P68" s="98"/>
      <c r="Q68" s="99"/>
      <c r="R68" s="42"/>
      <c r="S68" s="42"/>
      <c r="T68" s="42"/>
    </row>
    <row r="69" spans="2:20" ht="73.5" customHeight="1">
      <c r="B69" s="6" t="s">
        <v>75</v>
      </c>
      <c r="C69" s="8" t="str">
        <f>'Приложение 1'!C29</f>
        <v>Капитальный ремонт а/дороги ул. Свободы, ул.Новая</v>
      </c>
      <c r="D69" s="67" t="str">
        <f>'Приложение 1'!D29</f>
        <v>Автомобильная дорога от  ул.Свободы (от примыкания  к ул.коммунальная до примыкания к ул.Профсоюзная), ул.Новая (от примыкания к пер. Соденьгский до примыкания к ул.Профсоюзная)</v>
      </c>
      <c r="E69" s="8"/>
      <c r="F69" s="6">
        <f>'Приложение 1'!F29</f>
        <v>0.483</v>
      </c>
      <c r="G69" s="41">
        <f>H69+I69+J69+K69+L69+M69</f>
        <v>4784.525</v>
      </c>
      <c r="H69" s="9"/>
      <c r="I69" s="9"/>
      <c r="J69" s="9"/>
      <c r="K69" s="9">
        <f>K70+K71</f>
        <v>4784.525</v>
      </c>
      <c r="L69" s="28"/>
      <c r="M69" s="79"/>
      <c r="N69" s="79"/>
      <c r="O69" s="79"/>
      <c r="P69" s="79"/>
      <c r="Q69" s="79"/>
      <c r="R69" s="42"/>
      <c r="S69" s="42"/>
      <c r="T69" s="42"/>
    </row>
    <row r="70" spans="2:20" ht="23.25" customHeight="1">
      <c r="B70" s="87"/>
      <c r="C70" s="87" t="s">
        <v>11</v>
      </c>
      <c r="D70" s="6" t="s">
        <v>32</v>
      </c>
      <c r="E70" s="8"/>
      <c r="F70" s="6"/>
      <c r="G70" s="41"/>
      <c r="H70" s="9"/>
      <c r="I70" s="9"/>
      <c r="J70" s="41"/>
      <c r="K70" s="9">
        <v>4784.525</v>
      </c>
      <c r="L70" s="9"/>
      <c r="M70" s="97"/>
      <c r="N70" s="98"/>
      <c r="O70" s="98"/>
      <c r="P70" s="98"/>
      <c r="Q70" s="99"/>
      <c r="R70" s="42"/>
      <c r="S70" s="42"/>
      <c r="T70" s="42"/>
    </row>
    <row r="71" spans="2:20" ht="19.5" customHeight="1">
      <c r="B71" s="87"/>
      <c r="C71" s="87"/>
      <c r="D71" s="6" t="s">
        <v>33</v>
      </c>
      <c r="E71" s="8"/>
      <c r="F71" s="6"/>
      <c r="G71" s="41"/>
      <c r="H71" s="9"/>
      <c r="I71" s="9"/>
      <c r="J71" s="41"/>
      <c r="K71" s="9">
        <v>0</v>
      </c>
      <c r="L71" s="9"/>
      <c r="M71" s="97"/>
      <c r="N71" s="98"/>
      <c r="O71" s="98"/>
      <c r="P71" s="98"/>
      <c r="Q71" s="99"/>
      <c r="R71" s="42"/>
      <c r="S71" s="42"/>
      <c r="T71" s="42"/>
    </row>
    <row r="72" spans="2:20" ht="39">
      <c r="B72" s="6" t="s">
        <v>76</v>
      </c>
      <c r="C72" s="8" t="s">
        <v>63</v>
      </c>
      <c r="D72" s="67" t="s">
        <v>52</v>
      </c>
      <c r="E72" s="8"/>
      <c r="F72" s="6">
        <v>0.987</v>
      </c>
      <c r="G72" s="41">
        <f>H72+I72+J72+K72+L72+M72</f>
        <v>15083.087</v>
      </c>
      <c r="H72" s="9"/>
      <c r="I72" s="9"/>
      <c r="J72" s="9"/>
      <c r="K72" s="9">
        <f>K73+K74</f>
        <v>15083.087</v>
      </c>
      <c r="L72" s="9"/>
      <c r="M72" s="79"/>
      <c r="N72" s="79"/>
      <c r="O72" s="79"/>
      <c r="P72" s="79"/>
      <c r="Q72" s="79"/>
      <c r="R72" s="42"/>
      <c r="S72" s="42"/>
      <c r="T72" s="42"/>
    </row>
    <row r="73" spans="2:20" ht="15">
      <c r="B73" s="87"/>
      <c r="C73" s="87" t="s">
        <v>11</v>
      </c>
      <c r="D73" s="6" t="s">
        <v>32</v>
      </c>
      <c r="E73" s="8"/>
      <c r="F73" s="6"/>
      <c r="G73" s="41"/>
      <c r="H73" s="9"/>
      <c r="I73" s="9"/>
      <c r="J73" s="41"/>
      <c r="K73" s="9">
        <v>12633.087</v>
      </c>
      <c r="L73" s="9"/>
      <c r="M73" s="97"/>
      <c r="N73" s="98"/>
      <c r="O73" s="98"/>
      <c r="P73" s="98"/>
      <c r="Q73" s="99"/>
      <c r="R73" s="42"/>
      <c r="S73" s="42"/>
      <c r="T73" s="42"/>
    </row>
    <row r="74" spans="2:20" ht="15">
      <c r="B74" s="87"/>
      <c r="C74" s="87"/>
      <c r="D74" s="6" t="s">
        <v>33</v>
      </c>
      <c r="E74" s="8"/>
      <c r="F74" s="6"/>
      <c r="G74" s="41"/>
      <c r="H74" s="9"/>
      <c r="I74" s="9"/>
      <c r="J74" s="41"/>
      <c r="K74" s="9">
        <v>2450</v>
      </c>
      <c r="L74" s="9"/>
      <c r="M74" s="97"/>
      <c r="N74" s="98"/>
      <c r="O74" s="98"/>
      <c r="P74" s="98"/>
      <c r="Q74" s="99"/>
      <c r="R74" s="42"/>
      <c r="S74" s="42"/>
      <c r="T74" s="42"/>
    </row>
    <row r="75" spans="2:20" ht="51.75">
      <c r="B75" s="6" t="s">
        <v>78</v>
      </c>
      <c r="C75" s="8" t="s">
        <v>64</v>
      </c>
      <c r="D75" s="67" t="s">
        <v>77</v>
      </c>
      <c r="E75" s="8"/>
      <c r="F75" s="6">
        <v>0.205</v>
      </c>
      <c r="G75" s="41">
        <f>H75+I75+J75+K75+L75+M75</f>
        <v>2130</v>
      </c>
      <c r="H75" s="9"/>
      <c r="I75" s="9"/>
      <c r="J75" s="9"/>
      <c r="K75" s="9"/>
      <c r="L75" s="9"/>
      <c r="M75" s="79">
        <v>2130</v>
      </c>
      <c r="N75" s="79"/>
      <c r="O75" s="79"/>
      <c r="P75" s="79"/>
      <c r="Q75" s="79"/>
      <c r="R75" s="42"/>
      <c r="S75" s="42"/>
      <c r="T75" s="42"/>
    </row>
    <row r="76" spans="2:20" ht="122.25" customHeight="1">
      <c r="B76" s="6" t="s">
        <v>79</v>
      </c>
      <c r="C76" s="8" t="str">
        <f>'Приложение 1'!C32</f>
        <v>Реконструкция а/дороги ул. Пролетарская ул.спортивная</v>
      </c>
      <c r="D76" s="67" t="str">
        <f>'Приложение 1'!D32</f>
        <v>Реконструкция автодороги Медицинский переулок, ул.Спортивная (от примыкания к ул.Ленина до примыкания к ул.Пролетарская), ул.Пролетарская (от примыкания к ул.Спортивная до примыкания к ул.Южная), ул.Агрохимиков (от примыкания к ул.Комсомольская до примыкания ул.Спортивная)</v>
      </c>
      <c r="E76" s="8"/>
      <c r="F76" s="6">
        <f>'Приложение 1'!F32</f>
        <v>0.384</v>
      </c>
      <c r="G76" s="41">
        <f>H76+I76+J76+K76+L76+M76</f>
        <v>4332.512</v>
      </c>
      <c r="H76" s="9"/>
      <c r="I76" s="9"/>
      <c r="J76" s="9"/>
      <c r="K76" s="9">
        <f>K77+K78</f>
        <v>4332.512</v>
      </c>
      <c r="L76" s="9"/>
      <c r="M76" s="79"/>
      <c r="N76" s="79"/>
      <c r="O76" s="79"/>
      <c r="P76" s="79"/>
      <c r="Q76" s="79"/>
      <c r="R76" s="42"/>
      <c r="S76" s="42"/>
      <c r="T76" s="42"/>
    </row>
    <row r="77" spans="2:20" ht="21.75" customHeight="1">
      <c r="B77" s="87"/>
      <c r="C77" s="87" t="s">
        <v>11</v>
      </c>
      <c r="D77" s="6" t="s">
        <v>32</v>
      </c>
      <c r="E77" s="8"/>
      <c r="F77" s="6"/>
      <c r="G77" s="41"/>
      <c r="H77" s="9"/>
      <c r="I77" s="9"/>
      <c r="J77" s="41"/>
      <c r="K77" s="9">
        <v>4332.512</v>
      </c>
      <c r="L77" s="9"/>
      <c r="M77" s="97"/>
      <c r="N77" s="98"/>
      <c r="O77" s="98"/>
      <c r="P77" s="98"/>
      <c r="Q77" s="99"/>
      <c r="R77" s="42"/>
      <c r="S77" s="42"/>
      <c r="T77" s="42"/>
    </row>
    <row r="78" spans="2:20" ht="18" customHeight="1">
      <c r="B78" s="87"/>
      <c r="C78" s="87"/>
      <c r="D78" s="6" t="s">
        <v>33</v>
      </c>
      <c r="E78" s="8"/>
      <c r="F78" s="6"/>
      <c r="G78" s="41"/>
      <c r="H78" s="9"/>
      <c r="I78" s="9"/>
      <c r="J78" s="41"/>
      <c r="K78" s="9">
        <v>0</v>
      </c>
      <c r="L78" s="9"/>
      <c r="M78" s="97"/>
      <c r="N78" s="98"/>
      <c r="O78" s="98"/>
      <c r="P78" s="98"/>
      <c r="Q78" s="99"/>
      <c r="R78" s="42"/>
      <c r="S78" s="42"/>
      <c r="T78" s="42"/>
    </row>
    <row r="79" spans="2:20" ht="46.5" customHeight="1">
      <c r="B79" s="6" t="s">
        <v>80</v>
      </c>
      <c r="C79" s="8" t="str">
        <f>'Приложение 1'!C33</f>
        <v>Реконструкция а/дороги ул. Школьная</v>
      </c>
      <c r="D79" s="67" t="str">
        <f>'Приложение 1'!D33</f>
        <v>Реконструкция автодороги ул.Школьная (от примыкания к ул. Лесная до примыкания к ул.Профсоюзная)</v>
      </c>
      <c r="E79" s="8"/>
      <c r="F79" s="6">
        <f>'Приложение 1'!F33</f>
        <v>0.347</v>
      </c>
      <c r="G79" s="41">
        <f>H79+I79+J79+K79+L79+M79</f>
        <v>3746.811</v>
      </c>
      <c r="H79" s="9"/>
      <c r="I79" s="9"/>
      <c r="J79" s="9"/>
      <c r="K79" s="9">
        <f>K80+K81</f>
        <v>3746.811</v>
      </c>
      <c r="L79" s="9"/>
      <c r="M79" s="79"/>
      <c r="N79" s="79"/>
      <c r="O79" s="79"/>
      <c r="P79" s="79"/>
      <c r="Q79" s="79"/>
      <c r="R79" s="42"/>
      <c r="S79" s="42"/>
      <c r="T79" s="42"/>
    </row>
    <row r="80" spans="2:20" ht="18.75" customHeight="1">
      <c r="B80" s="87"/>
      <c r="C80" s="87" t="s">
        <v>11</v>
      </c>
      <c r="D80" s="6" t="s">
        <v>32</v>
      </c>
      <c r="E80" s="8"/>
      <c r="F80" s="6"/>
      <c r="G80" s="41"/>
      <c r="H80" s="9"/>
      <c r="I80" s="9"/>
      <c r="J80" s="41"/>
      <c r="K80" s="9">
        <v>3746.811</v>
      </c>
      <c r="L80" s="9"/>
      <c r="M80" s="97"/>
      <c r="N80" s="98"/>
      <c r="O80" s="98"/>
      <c r="P80" s="98"/>
      <c r="Q80" s="99"/>
      <c r="R80" s="42"/>
      <c r="S80" s="42"/>
      <c r="T80" s="42"/>
    </row>
    <row r="81" spans="2:20" ht="16.5" customHeight="1">
      <c r="B81" s="87"/>
      <c r="C81" s="87"/>
      <c r="D81" s="6" t="s">
        <v>33</v>
      </c>
      <c r="E81" s="8"/>
      <c r="F81" s="6"/>
      <c r="G81" s="41"/>
      <c r="H81" s="9"/>
      <c r="I81" s="9"/>
      <c r="J81" s="41"/>
      <c r="K81" s="9">
        <v>0</v>
      </c>
      <c r="L81" s="9"/>
      <c r="M81" s="97"/>
      <c r="N81" s="98"/>
      <c r="O81" s="98"/>
      <c r="P81" s="98"/>
      <c r="Q81" s="99"/>
      <c r="R81" s="42"/>
      <c r="S81" s="42"/>
      <c r="T81" s="42"/>
    </row>
    <row r="82" spans="2:20" ht="64.5" customHeight="1">
      <c r="B82" s="6" t="s">
        <v>81</v>
      </c>
      <c r="C82" s="8" t="str">
        <f>'Приложение 1'!C34</f>
        <v>Капитальный ремонт а/дороги ул. Лесная, ул.Ягодная</v>
      </c>
      <c r="D82" s="67" t="str">
        <f>'Приложение 1'!D34</f>
        <v>Автомобильная дорога от  дома № 10  ул.  до дома № 20  ул. Лесная; ул.Ягодная (от примыкания к ул.Лесная до примыкания к ул.Профсоюзная)</v>
      </c>
      <c r="E82" s="6"/>
      <c r="F82" s="6">
        <f>'Приложение 1'!F34</f>
        <v>0.347</v>
      </c>
      <c r="G82" s="41">
        <f>H82+I82+J82+K82+L82+M82</f>
        <v>3340.298</v>
      </c>
      <c r="H82" s="41"/>
      <c r="I82" s="9"/>
      <c r="J82" s="9"/>
      <c r="K82" s="9">
        <f>K83+K84</f>
        <v>3340.298</v>
      </c>
      <c r="L82" s="9"/>
      <c r="M82" s="79"/>
      <c r="N82" s="79"/>
      <c r="O82" s="79"/>
      <c r="P82" s="79"/>
      <c r="Q82" s="79"/>
      <c r="R82" s="44"/>
      <c r="S82" s="44"/>
      <c r="T82" s="44"/>
    </row>
    <row r="83" spans="2:20" ht="22.5" customHeight="1">
      <c r="B83" s="87"/>
      <c r="C83" s="87" t="s">
        <v>11</v>
      </c>
      <c r="D83" s="6" t="s">
        <v>32</v>
      </c>
      <c r="E83" s="8"/>
      <c r="F83" s="6"/>
      <c r="G83" s="41"/>
      <c r="H83" s="9"/>
      <c r="I83" s="9"/>
      <c r="J83" s="41"/>
      <c r="K83" s="9">
        <v>3340.298</v>
      </c>
      <c r="L83" s="9"/>
      <c r="M83" s="97"/>
      <c r="N83" s="98"/>
      <c r="O83" s="98"/>
      <c r="P83" s="98"/>
      <c r="Q83" s="99"/>
      <c r="R83" s="44"/>
      <c r="S83" s="44"/>
      <c r="T83" s="44"/>
    </row>
    <row r="84" spans="2:20" ht="18.75" customHeight="1">
      <c r="B84" s="87"/>
      <c r="C84" s="87"/>
      <c r="D84" s="6" t="s">
        <v>33</v>
      </c>
      <c r="E84" s="8"/>
      <c r="F84" s="6"/>
      <c r="G84" s="41"/>
      <c r="H84" s="9"/>
      <c r="I84" s="9"/>
      <c r="J84" s="41"/>
      <c r="K84" s="9">
        <v>0</v>
      </c>
      <c r="L84" s="9"/>
      <c r="M84" s="97"/>
      <c r="N84" s="98"/>
      <c r="O84" s="98"/>
      <c r="P84" s="98"/>
      <c r="Q84" s="99"/>
      <c r="R84" s="44"/>
      <c r="S84" s="44"/>
      <c r="T84" s="44"/>
    </row>
    <row r="85" spans="2:20" ht="84.75" customHeight="1">
      <c r="B85" s="6" t="s">
        <v>82</v>
      </c>
      <c r="C85" s="8" t="str">
        <f>'Приложение 1'!C35</f>
        <v>Капитальный ремонт а/дороги ул. Железнодорожная, ул.Гагарина</v>
      </c>
      <c r="D85" s="67" t="str">
        <f>'Приложение 1'!D35</f>
        <v>Участок автомобильной дороги  от пер.Железнодорожный (от примыкания к ул.Заводская до примыкания к ул.Советская), ул.Гагарина (от примыкания к ул.Советская до примыкания к ул.Ленина)</v>
      </c>
      <c r="E85" s="6"/>
      <c r="F85" s="6">
        <f>'Приложение 1'!F35</f>
        <v>0.368</v>
      </c>
      <c r="G85" s="41">
        <f>H85+I85+J85+K85+L85+M85</f>
        <v>3243.533</v>
      </c>
      <c r="H85" s="41"/>
      <c r="I85" s="9"/>
      <c r="J85" s="9"/>
      <c r="K85" s="9">
        <f>K86+K87</f>
        <v>3243.533</v>
      </c>
      <c r="L85" s="9"/>
      <c r="M85" s="79"/>
      <c r="N85" s="79"/>
      <c r="O85" s="79"/>
      <c r="P85" s="79"/>
      <c r="Q85" s="79"/>
      <c r="R85" s="44"/>
      <c r="S85" s="44"/>
      <c r="T85" s="44"/>
    </row>
    <row r="86" spans="2:20" ht="18.75" customHeight="1">
      <c r="B86" s="87"/>
      <c r="C86" s="87" t="s">
        <v>11</v>
      </c>
      <c r="D86" s="6" t="s">
        <v>32</v>
      </c>
      <c r="E86" s="8"/>
      <c r="F86" s="6"/>
      <c r="G86" s="41"/>
      <c r="H86" s="9"/>
      <c r="I86" s="9"/>
      <c r="J86" s="41"/>
      <c r="K86" s="9">
        <v>3243.533</v>
      </c>
      <c r="L86" s="9"/>
      <c r="M86" s="97"/>
      <c r="N86" s="98"/>
      <c r="O86" s="98"/>
      <c r="P86" s="98"/>
      <c r="Q86" s="99"/>
      <c r="R86" s="44"/>
      <c r="S86" s="44"/>
      <c r="T86" s="44"/>
    </row>
    <row r="87" spans="2:20" ht="17.25" customHeight="1">
      <c r="B87" s="87"/>
      <c r="C87" s="87"/>
      <c r="D87" s="6" t="s">
        <v>33</v>
      </c>
      <c r="E87" s="8"/>
      <c r="F87" s="6"/>
      <c r="G87" s="41"/>
      <c r="H87" s="9"/>
      <c r="I87" s="9"/>
      <c r="J87" s="41"/>
      <c r="K87" s="9">
        <v>0</v>
      </c>
      <c r="L87" s="9"/>
      <c r="M87" s="97"/>
      <c r="N87" s="98"/>
      <c r="O87" s="98"/>
      <c r="P87" s="98"/>
      <c r="Q87" s="99"/>
      <c r="R87" s="44"/>
      <c r="S87" s="44"/>
      <c r="T87" s="44"/>
    </row>
    <row r="88" spans="2:20" ht="26.25">
      <c r="B88" s="6" t="s">
        <v>89</v>
      </c>
      <c r="C88" s="8" t="s">
        <v>65</v>
      </c>
      <c r="D88" s="67" t="s">
        <v>83</v>
      </c>
      <c r="E88" s="6"/>
      <c r="F88" s="23">
        <v>0.238</v>
      </c>
      <c r="G88" s="41">
        <f>H88+I88+J88+K88+L88+M88</f>
        <v>2000</v>
      </c>
      <c r="H88" s="41"/>
      <c r="I88" s="9"/>
      <c r="J88" s="9"/>
      <c r="K88" s="9"/>
      <c r="L88" s="9"/>
      <c r="M88" s="79">
        <v>2000</v>
      </c>
      <c r="N88" s="79"/>
      <c r="O88" s="79"/>
      <c r="P88" s="79"/>
      <c r="Q88" s="79"/>
      <c r="R88" s="44"/>
      <c r="S88" s="44"/>
      <c r="T88" s="44"/>
    </row>
    <row r="89" spans="2:20" ht="25.5">
      <c r="B89" s="6" t="s">
        <v>90</v>
      </c>
      <c r="C89" s="8" t="s">
        <v>91</v>
      </c>
      <c r="D89" s="8" t="s">
        <v>91</v>
      </c>
      <c r="E89" s="6"/>
      <c r="F89" s="23">
        <v>0.85</v>
      </c>
      <c r="G89" s="41">
        <f>H89+I89+J89+K89+L89+M89</f>
        <v>6125</v>
      </c>
      <c r="H89" s="41"/>
      <c r="I89" s="9"/>
      <c r="J89" s="9"/>
      <c r="K89" s="9"/>
      <c r="L89" s="9">
        <v>6125</v>
      </c>
      <c r="M89" s="79"/>
      <c r="N89" s="79"/>
      <c r="O89" s="79"/>
      <c r="P89" s="79"/>
      <c r="Q89" s="79"/>
      <c r="R89" s="44"/>
      <c r="S89" s="44"/>
      <c r="T89" s="44"/>
    </row>
    <row r="90" spans="2:20" ht="25.5">
      <c r="B90" s="6" t="s">
        <v>96</v>
      </c>
      <c r="C90" s="8" t="s">
        <v>92</v>
      </c>
      <c r="D90" s="8" t="s">
        <v>92</v>
      </c>
      <c r="E90" s="6"/>
      <c r="F90" s="23">
        <v>1</v>
      </c>
      <c r="G90" s="41">
        <f>H90+I90+J90+K90+L90+M90</f>
        <v>7206</v>
      </c>
      <c r="H90" s="41"/>
      <c r="I90" s="9"/>
      <c r="J90" s="27"/>
      <c r="K90" s="9"/>
      <c r="L90" s="9">
        <v>7206</v>
      </c>
      <c r="M90" s="79"/>
      <c r="N90" s="79"/>
      <c r="O90" s="79"/>
      <c r="P90" s="79"/>
      <c r="Q90" s="79"/>
      <c r="R90" s="44"/>
      <c r="S90" s="44"/>
      <c r="T90" s="44"/>
    </row>
    <row r="91" spans="2:20" ht="25.5">
      <c r="B91" s="6" t="s">
        <v>97</v>
      </c>
      <c r="C91" s="8" t="s">
        <v>99</v>
      </c>
      <c r="D91" s="8" t="s">
        <v>101</v>
      </c>
      <c r="E91" s="6"/>
      <c r="F91" s="23">
        <v>2.477</v>
      </c>
      <c r="G91" s="41">
        <f>H91+I91+J91+K91+L91+M91</f>
        <v>6535</v>
      </c>
      <c r="H91" s="41"/>
      <c r="I91" s="9"/>
      <c r="J91" s="27"/>
      <c r="K91" s="9"/>
      <c r="L91" s="9">
        <v>6535</v>
      </c>
      <c r="M91" s="79"/>
      <c r="N91" s="79"/>
      <c r="O91" s="79"/>
      <c r="P91" s="79"/>
      <c r="Q91" s="79"/>
      <c r="R91" s="44"/>
      <c r="S91" s="44"/>
      <c r="T91" s="44"/>
    </row>
    <row r="92" spans="2:20" ht="25.5">
      <c r="B92" s="6" t="s">
        <v>98</v>
      </c>
      <c r="C92" s="8" t="s">
        <v>100</v>
      </c>
      <c r="D92" s="8" t="s">
        <v>102</v>
      </c>
      <c r="E92" s="6"/>
      <c r="F92" s="23">
        <v>1.174</v>
      </c>
      <c r="G92" s="41">
        <f>H92+I92+J92+K92+L92+M92</f>
        <v>2661</v>
      </c>
      <c r="H92" s="41"/>
      <c r="I92" s="27"/>
      <c r="J92" s="9"/>
      <c r="K92" s="9"/>
      <c r="L92" s="9">
        <v>2661</v>
      </c>
      <c r="M92" s="79"/>
      <c r="N92" s="79"/>
      <c r="O92" s="79"/>
      <c r="P92" s="79"/>
      <c r="Q92" s="79"/>
      <c r="R92" s="44"/>
      <c r="S92" s="44"/>
      <c r="T92" s="44"/>
    </row>
    <row r="93" spans="2:20" ht="132" customHeight="1">
      <c r="B93" s="63" t="s">
        <v>112</v>
      </c>
      <c r="C93" s="8" t="s">
        <v>118</v>
      </c>
      <c r="D93" s="8" t="s">
        <v>119</v>
      </c>
      <c r="E93" s="6"/>
      <c r="F93" s="23"/>
      <c r="G93" s="41">
        <v>2879.29</v>
      </c>
      <c r="H93" s="41"/>
      <c r="I93" s="27"/>
      <c r="J93" s="55">
        <f>J94+J95</f>
        <v>3025.03876</v>
      </c>
      <c r="K93" s="9"/>
      <c r="L93" s="27"/>
      <c r="M93" s="79"/>
      <c r="N93" s="79"/>
      <c r="O93" s="79"/>
      <c r="P93" s="79"/>
      <c r="Q93" s="79"/>
      <c r="R93" s="44"/>
      <c r="S93" s="44"/>
      <c r="T93" s="44"/>
    </row>
    <row r="94" spans="2:20" ht="15">
      <c r="B94" s="87"/>
      <c r="C94" s="87" t="s">
        <v>11</v>
      </c>
      <c r="D94" s="6" t="s">
        <v>32</v>
      </c>
      <c r="E94" s="8"/>
      <c r="F94" s="31"/>
      <c r="G94" s="41"/>
      <c r="H94" s="9"/>
      <c r="I94" s="9"/>
      <c r="J94" s="61">
        <v>2299.29</v>
      </c>
      <c r="K94" s="9"/>
      <c r="L94" s="9"/>
      <c r="M94" s="97"/>
      <c r="N94" s="98"/>
      <c r="O94" s="98"/>
      <c r="P94" s="98"/>
      <c r="Q94" s="99"/>
      <c r="R94" s="44"/>
      <c r="S94" s="44"/>
      <c r="T94" s="44"/>
    </row>
    <row r="95" spans="2:20" ht="15">
      <c r="B95" s="87"/>
      <c r="C95" s="87"/>
      <c r="D95" s="6" t="s">
        <v>33</v>
      </c>
      <c r="E95" s="8"/>
      <c r="F95" s="31"/>
      <c r="G95" s="41"/>
      <c r="H95" s="9"/>
      <c r="I95" s="9"/>
      <c r="J95" s="61">
        <f>145.74876+580</f>
        <v>725.74876</v>
      </c>
      <c r="K95" s="9"/>
      <c r="L95" s="9"/>
      <c r="M95" s="97"/>
      <c r="N95" s="98"/>
      <c r="O95" s="98"/>
      <c r="P95" s="98"/>
      <c r="Q95" s="99"/>
      <c r="R95" s="44"/>
      <c r="S95" s="44"/>
      <c r="T95" s="44"/>
    </row>
    <row r="96" spans="2:20" ht="119.25" customHeight="1">
      <c r="B96" s="6" t="s">
        <v>127</v>
      </c>
      <c r="C96" s="8" t="s">
        <v>118</v>
      </c>
      <c r="D96" s="8" t="s">
        <v>119</v>
      </c>
      <c r="E96" s="6"/>
      <c r="F96" s="23"/>
      <c r="G96" s="41">
        <f>J96</f>
        <v>95.06224</v>
      </c>
      <c r="H96" s="41"/>
      <c r="I96" s="27"/>
      <c r="J96" s="61">
        <f>+J100</f>
        <v>95.06224</v>
      </c>
      <c r="K96" s="9"/>
      <c r="L96" s="27"/>
      <c r="M96" s="79"/>
      <c r="N96" s="79"/>
      <c r="O96" s="79"/>
      <c r="P96" s="79"/>
      <c r="Q96" s="79"/>
      <c r="R96" s="44"/>
      <c r="S96" s="44"/>
      <c r="T96" s="44"/>
    </row>
    <row r="97" spans="2:20" ht="23.25" customHeight="1">
      <c r="B97" s="74" t="s">
        <v>129</v>
      </c>
      <c r="C97" s="8" t="s">
        <v>130</v>
      </c>
      <c r="D97" s="8" t="s">
        <v>134</v>
      </c>
      <c r="E97" s="6"/>
      <c r="F97" s="23"/>
      <c r="G97" s="41"/>
      <c r="H97" s="41"/>
      <c r="I97" s="27"/>
      <c r="J97" s="61"/>
      <c r="K97" s="9">
        <v>3937.8</v>
      </c>
      <c r="L97" s="27"/>
      <c r="M97" s="76"/>
      <c r="N97" s="77"/>
      <c r="O97" s="77"/>
      <c r="P97" s="77"/>
      <c r="Q97" s="78"/>
      <c r="R97" s="44"/>
      <c r="S97" s="44"/>
      <c r="T97" s="44"/>
    </row>
    <row r="98" spans="2:20" ht="20.25" customHeight="1">
      <c r="B98" s="87"/>
      <c r="C98" s="87" t="s">
        <v>11</v>
      </c>
      <c r="D98" s="6" t="s">
        <v>32</v>
      </c>
      <c r="E98" s="8"/>
      <c r="F98" s="31"/>
      <c r="G98" s="41"/>
      <c r="H98" s="9"/>
      <c r="I98" s="9"/>
      <c r="J98" s="61"/>
      <c r="K98" s="9">
        <v>3937.8</v>
      </c>
      <c r="L98" s="9"/>
      <c r="M98" s="97"/>
      <c r="N98" s="98"/>
      <c r="O98" s="98"/>
      <c r="P98" s="98"/>
      <c r="Q98" s="99"/>
      <c r="R98" s="44"/>
      <c r="S98" s="44"/>
      <c r="T98" s="44"/>
    </row>
    <row r="99" spans="2:20" ht="23.25" customHeight="1">
      <c r="B99" s="87"/>
      <c r="C99" s="87"/>
      <c r="D99" s="6" t="s">
        <v>33</v>
      </c>
      <c r="E99" s="8"/>
      <c r="F99" s="31"/>
      <c r="G99" s="41"/>
      <c r="H99" s="9"/>
      <c r="I99" s="9"/>
      <c r="J99" s="61"/>
      <c r="K99" s="9">
        <v>0</v>
      </c>
      <c r="L99" s="9"/>
      <c r="M99" s="97"/>
      <c r="N99" s="98"/>
      <c r="O99" s="98"/>
      <c r="P99" s="98"/>
      <c r="Q99" s="99"/>
      <c r="R99" s="44"/>
      <c r="S99" s="44"/>
      <c r="T99" s="44"/>
    </row>
    <row r="100" spans="2:20" ht="15">
      <c r="B100" s="6"/>
      <c r="C100" s="6"/>
      <c r="D100" s="6" t="s">
        <v>33</v>
      </c>
      <c r="E100" s="8"/>
      <c r="F100" s="31"/>
      <c r="G100" s="41"/>
      <c r="H100" s="9"/>
      <c r="I100" s="9"/>
      <c r="J100" s="61">
        <v>95.06224</v>
      </c>
      <c r="K100" s="9"/>
      <c r="L100" s="9"/>
      <c r="M100" s="97"/>
      <c r="N100" s="98"/>
      <c r="O100" s="98"/>
      <c r="P100" s="98"/>
      <c r="Q100" s="99"/>
      <c r="R100" s="44"/>
      <c r="S100" s="44"/>
      <c r="T100" s="44"/>
    </row>
    <row r="101" spans="2:20" ht="15">
      <c r="B101" s="6"/>
      <c r="C101" s="6" t="s">
        <v>130</v>
      </c>
      <c r="D101" s="6" t="s">
        <v>130</v>
      </c>
      <c r="E101" s="8"/>
      <c r="F101" s="31"/>
      <c r="G101" s="41"/>
      <c r="H101" s="9"/>
      <c r="I101" s="9">
        <v>1988.4</v>
      </c>
      <c r="J101" s="61"/>
      <c r="K101" s="9"/>
      <c r="L101" s="9"/>
      <c r="M101" s="97"/>
      <c r="N101" s="98"/>
      <c r="O101" s="98"/>
      <c r="P101" s="98"/>
      <c r="Q101" s="99"/>
      <c r="R101" s="44"/>
      <c r="S101" s="44"/>
      <c r="T101" s="44"/>
    </row>
    <row r="102" spans="2:20" ht="15">
      <c r="B102" s="87"/>
      <c r="C102" s="87" t="s">
        <v>11</v>
      </c>
      <c r="D102" s="6" t="s">
        <v>32</v>
      </c>
      <c r="E102" s="8"/>
      <c r="F102" s="31"/>
      <c r="G102" s="41"/>
      <c r="H102" s="9"/>
      <c r="I102" s="9">
        <v>1988.4</v>
      </c>
      <c r="J102" s="61"/>
      <c r="K102" s="9"/>
      <c r="L102" s="9"/>
      <c r="M102" s="97"/>
      <c r="N102" s="98"/>
      <c r="O102" s="98"/>
      <c r="P102" s="98"/>
      <c r="Q102" s="99"/>
      <c r="R102" s="44"/>
      <c r="S102" s="44"/>
      <c r="T102" s="44"/>
    </row>
    <row r="103" spans="2:20" ht="15">
      <c r="B103" s="87"/>
      <c r="C103" s="87"/>
      <c r="D103" s="6" t="s">
        <v>33</v>
      </c>
      <c r="E103" s="8"/>
      <c r="F103" s="31"/>
      <c r="G103" s="41"/>
      <c r="H103" s="9"/>
      <c r="I103" s="9"/>
      <c r="J103" s="61"/>
      <c r="K103" s="9"/>
      <c r="L103" s="9"/>
      <c r="M103" s="97"/>
      <c r="N103" s="98"/>
      <c r="O103" s="98"/>
      <c r="P103" s="98"/>
      <c r="Q103" s="99"/>
      <c r="R103" s="44"/>
      <c r="S103" s="44"/>
      <c r="T103" s="44"/>
    </row>
    <row r="104" spans="2:17" ht="15">
      <c r="B104" s="75"/>
      <c r="C104" s="87" t="s">
        <v>105</v>
      </c>
      <c r="D104" s="87"/>
      <c r="E104" s="6"/>
      <c r="F104" s="6">
        <f>SUM(F33:F92)</f>
        <v>21.167</v>
      </c>
      <c r="G104" s="57">
        <f>H104+I104+J104+K104+L104+M104</f>
        <v>196885.25848</v>
      </c>
      <c r="H104" s="57">
        <f>SUM(H33:H92)</f>
        <v>3591.426</v>
      </c>
      <c r="I104" s="57">
        <f>I105+I106</f>
        <v>23715.571000000004</v>
      </c>
      <c r="J104" s="57">
        <f>J105+J106</f>
        <v>32139.2054</v>
      </c>
      <c r="K104" s="57">
        <f>K105+K106</f>
        <v>105464.25608</v>
      </c>
      <c r="L104" s="57">
        <f>L92+L91+L90+L89+L72+L69+L66+L65+L62+L55+L46+L41++L36</f>
        <v>27844.8</v>
      </c>
      <c r="M104" s="113">
        <f>M88+M85+M82+M79+M76+M75+M53</f>
        <v>4130</v>
      </c>
      <c r="N104" s="113"/>
      <c r="O104" s="113"/>
      <c r="P104" s="113"/>
      <c r="Q104" s="113"/>
    </row>
    <row r="105" spans="2:17" ht="15">
      <c r="B105" s="75"/>
      <c r="C105" s="87" t="s">
        <v>11</v>
      </c>
      <c r="D105" s="6" t="s">
        <v>32</v>
      </c>
      <c r="E105" s="6"/>
      <c r="F105" s="6"/>
      <c r="G105" s="57">
        <f>H105+I105+J105+K105+L105+M105</f>
        <v>177375.37814</v>
      </c>
      <c r="H105" s="57">
        <v>1767</v>
      </c>
      <c r="I105" s="57">
        <f>I48+I34+I43+I57+I51+I102</f>
        <v>19797.571000000004</v>
      </c>
      <c r="J105" s="57">
        <f>J92+J54+J57+J60+J94+J100</f>
        <v>26313.33614</v>
      </c>
      <c r="K105" s="57">
        <f>K98+K86+K83+K80+K77+K73+K70+K67+K63+K54+K40+K37</f>
        <v>102022.671</v>
      </c>
      <c r="L105" s="57">
        <f>L104-L106</f>
        <v>27344.8</v>
      </c>
      <c r="M105" s="113">
        <f>M104-M106</f>
        <v>130</v>
      </c>
      <c r="N105" s="113"/>
      <c r="O105" s="113"/>
      <c r="P105" s="113"/>
      <c r="Q105" s="113"/>
    </row>
    <row r="106" spans="2:17" ht="15">
      <c r="B106" s="75"/>
      <c r="C106" s="87"/>
      <c r="D106" s="6" t="s">
        <v>33</v>
      </c>
      <c r="E106" s="6"/>
      <c r="F106" s="6"/>
      <c r="G106" s="57">
        <f>H106+I106+J106+K106+L106+M106</f>
        <v>19509.88034</v>
      </c>
      <c r="H106" s="57">
        <v>1824.426</v>
      </c>
      <c r="I106" s="57">
        <f>I49+I44+I35+I23+I52</f>
        <v>3918</v>
      </c>
      <c r="J106" s="57">
        <f>+J55+J58+J61+J95+J23</f>
        <v>5825.8692599999995</v>
      </c>
      <c r="K106" s="57">
        <f>K55+K41+K23+K74+K99+K14</f>
        <v>3441.58508</v>
      </c>
      <c r="L106" s="57">
        <v>500</v>
      </c>
      <c r="M106" s="113">
        <v>4000</v>
      </c>
      <c r="N106" s="113"/>
      <c r="O106" s="113"/>
      <c r="P106" s="113"/>
      <c r="Q106" s="113"/>
    </row>
    <row r="107" ht="15">
      <c r="I107" s="45"/>
    </row>
  </sheetData>
  <sheetProtection/>
  <mergeCells count="152">
    <mergeCell ref="M70:Q70"/>
    <mergeCell ref="M71:Q71"/>
    <mergeCell ref="B67:B68"/>
    <mergeCell ref="C67:C68"/>
    <mergeCell ref="M67:Q67"/>
    <mergeCell ref="M68:Q68"/>
    <mergeCell ref="B77:B78"/>
    <mergeCell ref="C77:C78"/>
    <mergeCell ref="M77:Q77"/>
    <mergeCell ref="M78:Q78"/>
    <mergeCell ref="B63:B64"/>
    <mergeCell ref="C63:C64"/>
    <mergeCell ref="M63:Q63"/>
    <mergeCell ref="M64:Q64"/>
    <mergeCell ref="B70:B71"/>
    <mergeCell ref="C70:C71"/>
    <mergeCell ref="M86:Q86"/>
    <mergeCell ref="M87:Q87"/>
    <mergeCell ref="B80:B81"/>
    <mergeCell ref="C80:C81"/>
    <mergeCell ref="M80:Q80"/>
    <mergeCell ref="M81:Q81"/>
    <mergeCell ref="B83:B84"/>
    <mergeCell ref="C83:C84"/>
    <mergeCell ref="M83:Q83"/>
    <mergeCell ref="M84:Q84"/>
    <mergeCell ref="M93:Q93"/>
    <mergeCell ref="M14:Q14"/>
    <mergeCell ref="B16:B17"/>
    <mergeCell ref="C16:C17"/>
    <mergeCell ref="M16:Q16"/>
    <mergeCell ref="M17:Q17"/>
    <mergeCell ref="M72:Q72"/>
    <mergeCell ref="M75:Q75"/>
    <mergeCell ref="B86:B87"/>
    <mergeCell ref="C86:C87"/>
    <mergeCell ref="B19:B20"/>
    <mergeCell ref="C19:C20"/>
    <mergeCell ref="M19:Q19"/>
    <mergeCell ref="B94:B95"/>
    <mergeCell ref="C94:C95"/>
    <mergeCell ref="M91:Q91"/>
    <mergeCell ref="M92:Q92"/>
    <mergeCell ref="M69:Q69"/>
    <mergeCell ref="C73:C74"/>
    <mergeCell ref="B60:B61"/>
    <mergeCell ref="M90:Q90"/>
    <mergeCell ref="M88:Q88"/>
    <mergeCell ref="B73:B74"/>
    <mergeCell ref="C104:D104"/>
    <mergeCell ref="M104:Q104"/>
    <mergeCell ref="M76:Q76"/>
    <mergeCell ref="B98:B99"/>
    <mergeCell ref="C98:C99"/>
    <mergeCell ref="C102:C103"/>
    <mergeCell ref="B102:B103"/>
    <mergeCell ref="C105:C106"/>
    <mergeCell ref="M105:Q105"/>
    <mergeCell ref="M106:Q106"/>
    <mergeCell ref="M79:Q79"/>
    <mergeCell ref="M85:Q85"/>
    <mergeCell ref="M89:Q89"/>
    <mergeCell ref="M82:Q82"/>
    <mergeCell ref="M101:Q101"/>
    <mergeCell ref="M102:Q102"/>
    <mergeCell ref="M103:Q103"/>
    <mergeCell ref="M66:Q66"/>
    <mergeCell ref="B22:B23"/>
    <mergeCell ref="M65:Q65"/>
    <mergeCell ref="B48:B49"/>
    <mergeCell ref="C60:C61"/>
    <mergeCell ref="B57:B58"/>
    <mergeCell ref="B37:B38"/>
    <mergeCell ref="C37:C38"/>
    <mergeCell ref="M37:Q37"/>
    <mergeCell ref="M38:Q38"/>
    <mergeCell ref="M21:Q21"/>
    <mergeCell ref="C11:Q11"/>
    <mergeCell ref="H9:Q9"/>
    <mergeCell ref="M46:Q46"/>
    <mergeCell ref="M47:Q47"/>
    <mergeCell ref="M33:Q33"/>
    <mergeCell ref="M31:Q31"/>
    <mergeCell ref="M15:Q15"/>
    <mergeCell ref="M18:Q18"/>
    <mergeCell ref="M22:Q22"/>
    <mergeCell ref="B13:B14"/>
    <mergeCell ref="C13:C14"/>
    <mergeCell ref="M13:Q13"/>
    <mergeCell ref="C32:Q32"/>
    <mergeCell ref="B54:B55"/>
    <mergeCell ref="C54:C55"/>
    <mergeCell ref="M45:Q45"/>
    <mergeCell ref="B34:B35"/>
    <mergeCell ref="C34:C35"/>
    <mergeCell ref="C48:C49"/>
    <mergeCell ref="B7:T7"/>
    <mergeCell ref="C29:D29"/>
    <mergeCell ref="C30:C31"/>
    <mergeCell ref="C21:D21"/>
    <mergeCell ref="C22:C23"/>
    <mergeCell ref="M10:Q10"/>
    <mergeCell ref="M12:Q12"/>
    <mergeCell ref="M30:Q30"/>
    <mergeCell ref="M27:Q27"/>
    <mergeCell ref="M29:Q29"/>
    <mergeCell ref="B43:B44"/>
    <mergeCell ref="C43:C44"/>
    <mergeCell ref="C57:C58"/>
    <mergeCell ref="M23:Q23"/>
    <mergeCell ref="M25:Q25"/>
    <mergeCell ref="M39:Q39"/>
    <mergeCell ref="M42:Q42"/>
    <mergeCell ref="M28:Q28"/>
    <mergeCell ref="C24:Q24"/>
    <mergeCell ref="M20:Q20"/>
    <mergeCell ref="B51:B52"/>
    <mergeCell ref="C51:C52"/>
    <mergeCell ref="B40:B41"/>
    <mergeCell ref="C40:C41"/>
    <mergeCell ref="M50:Q50"/>
    <mergeCell ref="M48:Q48"/>
    <mergeCell ref="M49:Q49"/>
    <mergeCell ref="M51:Q51"/>
    <mergeCell ref="M34:Q34"/>
    <mergeCell ref="M35:Q35"/>
    <mergeCell ref="M40:Q40"/>
    <mergeCell ref="M41:Q41"/>
    <mergeCell ref="M43:Q43"/>
    <mergeCell ref="M44:Q44"/>
    <mergeCell ref="M36:Q36"/>
    <mergeCell ref="M52:Q52"/>
    <mergeCell ref="M54:Q54"/>
    <mergeCell ref="M55:Q55"/>
    <mergeCell ref="M57:Q57"/>
    <mergeCell ref="M58:Q58"/>
    <mergeCell ref="M60:Q60"/>
    <mergeCell ref="M53:Q53"/>
    <mergeCell ref="M56:Q56"/>
    <mergeCell ref="M59:Q59"/>
    <mergeCell ref="M61:Q61"/>
    <mergeCell ref="M73:Q73"/>
    <mergeCell ref="M74:Q74"/>
    <mergeCell ref="M94:Q94"/>
    <mergeCell ref="M95:Q95"/>
    <mergeCell ref="M100:Q100"/>
    <mergeCell ref="M96:Q96"/>
    <mergeCell ref="M98:Q98"/>
    <mergeCell ref="M99:Q99"/>
    <mergeCell ref="M62:Q62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58" r:id="rId1"/>
  <rowBreaks count="2" manualBreakCount="2">
    <brk id="52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Сандалов Андрей Павлович</dc:creator>
  <cp:keywords/>
  <dc:description/>
  <cp:lastModifiedBy>user</cp:lastModifiedBy>
  <cp:lastPrinted>2021-08-02T10:59:04Z</cp:lastPrinted>
  <dcterms:created xsi:type="dcterms:W3CDTF">2016-03-17T09:54:48Z</dcterms:created>
  <dcterms:modified xsi:type="dcterms:W3CDTF">2021-08-02T11:00:00Z</dcterms:modified>
  <cp:category/>
  <cp:version/>
  <cp:contentType/>
  <cp:contentStatus/>
</cp:coreProperties>
</file>