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6'!$A$1:$U$506</definedName>
  </definedNames>
  <calcPr fullCalcOnLoad="1"/>
</workbook>
</file>

<file path=xl/sharedStrings.xml><?xml version="1.0" encoding="utf-8"?>
<sst xmlns="http://schemas.openxmlformats.org/spreadsheetml/2006/main" count="1854" uniqueCount="449">
  <si>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</si>
  <si>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</si>
  <si>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</si>
  <si>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</si>
  <si>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</si>
  <si>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</si>
  <si>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</si>
  <si>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</si>
  <si>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</si>
  <si>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</si>
  <si>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</si>
  <si>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</si>
  <si>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</si>
  <si>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</si>
  <si>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</si>
  <si>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</si>
  <si>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</si>
  <si>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</si>
  <si>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</si>
  <si>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</si>
  <si>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</si>
  <si>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</si>
  <si>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</si>
  <si>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</si>
  <si>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</si>
  <si>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</si>
  <si>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</si>
  <si>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</si>
  <si>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</si>
  <si>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</si>
  <si>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</si>
  <si>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</si>
  <si>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</si>
  <si>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</si>
  <si>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</si>
  <si>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</si>
  <si>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</si>
  <si>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</si>
  <si>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</si>
  <si>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</si>
  <si>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</si>
  <si>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</si>
  <si>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</si>
  <si>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</si>
  <si>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</si>
  <si>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</si>
  <si>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</si>
  <si>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</si>
  <si>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</si>
  <si>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</si>
  <si>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</si>
  <si>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</si>
  <si>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</si>
  <si>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</si>
  <si>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</si>
  <si>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</si>
  <si>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</si>
  <si>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</si>
  <si>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</si>
  <si>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</si>
  <si>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</si>
  <si>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</si>
  <si>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</si>
  <si>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</si>
  <si>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</si>
  <si>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</si>
  <si>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</si>
  <si>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</si>
  <si>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</si>
  <si>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</si>
  <si>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</si>
  <si>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</si>
  <si>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</si>
  <si>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</si>
  <si>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</si>
  <si>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</si>
  <si>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</si>
  <si>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</si>
  <si>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</si>
  <si>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</si>
  <si>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</si>
  <si>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</si>
  <si>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</si>
  <si>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</si>
  <si>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</si>
  <si>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</si>
  <si>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</si>
  <si>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</si>
  <si>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</si>
  <si>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</si>
  <si>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</si>
  <si>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</si>
  <si>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</si>
  <si>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</si>
  <si>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</si>
  <si>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</si>
  <si>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</si>
  <si>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</si>
  <si>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</si>
  <si>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</si>
  <si>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</si>
  <si>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</si>
  <si>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</si>
  <si>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</si>
  <si>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</si>
  <si>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</si>
  <si>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</si>
  <si>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</si>
  <si>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</si>
  <si>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</si>
  <si>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</si>
  <si>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</si>
  <si>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</si>
  <si>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</si>
  <si>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</si>
  <si>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</si>
  <si>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</si>
  <si>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</si>
  <si>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</si>
  <si>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</si>
  <si>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</si>
  <si>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</si>
  <si>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</si>
  <si>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</si>
  <si>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</si>
  <si>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</si>
  <si>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</si>
  <si>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</si>
  <si>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</si>
  <si>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</si>
  <si>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</si>
  <si>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</si>
  <si>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</si>
  <si>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</si>
  <si>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</si>
  <si>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</si>
  <si>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</si>
  <si>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</si>
  <si>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</si>
  <si>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</si>
  <si>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</si>
  <si>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</si>
  <si>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</si>
  <si>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</si>
  <si>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</si>
  <si>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</si>
  <si>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</si>
  <si>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</si>
  <si>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</si>
  <si>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</si>
  <si>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</si>
  <si>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</si>
  <si>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</si>
  <si>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</si>
  <si>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</si>
  <si>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</si>
  <si>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</si>
  <si>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</si>
  <si>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</si>
  <si>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</si>
  <si>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</si>
  <si>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</si>
  <si>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</si>
  <si>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</si>
  <si>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</si>
  <si>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</si>
  <si>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</si>
  <si>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</si>
  <si>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</si>
  <si>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</si>
  <si>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</si>
  <si>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</si>
  <si>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</si>
  <si>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</si>
  <si>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</si>
  <si>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</si>
  <si>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</si>
  <si>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</si>
  <si>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</si>
  <si>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</si>
  <si>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</si>
  <si>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</si>
  <si>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</si>
  <si>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</si>
  <si>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</si>
  <si>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</si>
  <si>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</si>
  <si>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</si>
  <si>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</si>
  <si>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</si>
  <si>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</si>
  <si>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</si>
  <si>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</si>
  <si>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</si>
  <si>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</si>
  <si>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</si>
  <si>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</si>
  <si>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</si>
  <si>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</si>
  <si>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</si>
  <si>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</si>
  <si>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</si>
  <si>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</si>
  <si>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</si>
  <si>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</si>
  <si>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</si>
  <si>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</si>
  <si>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</si>
  <si>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</si>
  <si>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</si>
  <si>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</si>
  <si>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</si>
  <si>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</si>
  <si>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</si>
  <si>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</si>
  <si>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</si>
  <si>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</si>
  <si>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</si>
  <si>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</si>
  <si>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</si>
  <si>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</si>
  <si>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</si>
  <si>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</si>
  <si>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</si>
  <si>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</si>
  <si>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</si>
  <si>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</si>
  <si>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</si>
  <si>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</si>
  <si>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</si>
  <si>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</si>
  <si>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</si>
  <si>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</si>
  <si>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</si>
  <si>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</si>
  <si>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</si>
  <si>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</si>
  <si>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</si>
  <si>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</si>
  <si>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</si>
  <si>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</si>
  <si>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</si>
  <si>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</si>
  <si>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</si>
  <si>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</si>
  <si>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</si>
  <si>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</si>
  <si>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</si>
  <si>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</si>
  <si>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</si>
  <si>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</si>
  <si>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</si>
  <si>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</si>
  <si>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</si>
  <si>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</si>
  <si>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</si>
  <si>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</si>
  <si>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</si>
  <si>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</si>
  <si>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</si>
  <si>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</si>
  <si>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</si>
  <si>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</si>
  <si>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</si>
  <si>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</si>
  <si>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</si>
  <si>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</si>
  <si>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</si>
  <si>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</si>
  <si>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</si>
  <si>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</si>
  <si>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</si>
  <si>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</si>
  <si>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</si>
  <si>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</si>
  <si>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</si>
  <si>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</si>
  <si>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</si>
  <si>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</si>
  <si>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</si>
  <si>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</si>
  <si>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</si>
  <si>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</si>
  <si>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</si>
  <si>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</si>
  <si>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</si>
  <si>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</si>
  <si>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</si>
  <si>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</si>
  <si>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</si>
  <si>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</si>
  <si>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</si>
  <si>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</si>
  <si>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</si>
  <si>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</si>
  <si>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</si>
  <si>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</si>
  <si>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</si>
  <si>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</si>
  <si>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</si>
  <si>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</si>
  <si>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</si>
  <si>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</si>
  <si>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</si>
  <si>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</si>
  <si>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</si>
  <si>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</si>
  <si>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</si>
  <si>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</si>
  <si>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</si>
  <si>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</si>
  <si>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</si>
  <si>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</si>
  <si>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</si>
  <si>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</si>
  <si>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</si>
  <si>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</si>
  <si>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</si>
  <si>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</si>
  <si>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</si>
  <si>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</si>
  <si>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</si>
  <si>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</si>
  <si>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</si>
  <si>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</si>
  <si>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</si>
  <si>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</si>
  <si>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</si>
  <si>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</si>
  <si>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</si>
  <si>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</si>
  <si>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</si>
  <si>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</si>
  <si>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</si>
  <si>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</si>
  <si>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</si>
  <si>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</si>
  <si>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</si>
  <si>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</si>
  <si>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</si>
  <si>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</si>
  <si>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</si>
  <si>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</si>
  <si>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</si>
  <si>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</si>
  <si>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</si>
  <si>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</si>
  <si>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</si>
  <si>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</si>
  <si>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</si>
  <si>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</si>
  <si>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</si>
  <si>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</si>
  <si>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</si>
  <si>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</si>
  <si>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</si>
  <si>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</si>
  <si>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</si>
  <si>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</si>
  <si>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</si>
  <si>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</si>
  <si>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</si>
  <si>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</si>
  <si>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</si>
  <si>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</si>
  <si>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</si>
  <si>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</si>
  <si>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</si>
  <si>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</si>
  <si>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</si>
  <si>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</si>
  <si>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</si>
  <si>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</si>
  <si>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</si>
  <si>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</si>
  <si>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</si>
  <si>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</si>
  <si>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</si>
  <si>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</si>
  <si>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</si>
  <si>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</si>
  <si>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</si>
  <si>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</si>
  <si>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</si>
  <si>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</si>
  <si>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</si>
  <si>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</si>
  <si>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</si>
  <si>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</si>
  <si>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</si>
  <si>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</si>
  <si>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</si>
  <si>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</si>
  <si>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</si>
  <si>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</si>
  <si>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</si>
  <si>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</si>
  <si>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</si>
  <si>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</si>
  <si>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</si>
  <si>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</si>
  <si>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</si>
  <si>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</si>
  <si>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</si>
  <si>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</si>
  <si>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</si>
  <si>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</si>
  <si>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</si>
  <si>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</si>
  <si>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</si>
  <si>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</si>
  <si>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</si>
  <si>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</si>
  <si>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</si>
  <si>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</si>
  <si>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</si>
  <si>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</si>
  <si>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</si>
  <si>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</si>
  <si>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</si>
  <si>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</si>
  <si>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</si>
  <si>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 xml:space="preserve">Ведомственная структура расходов бюджета МО "Октябрьское" на 2017 год 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</si>
  <si>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</si>
  <si>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</si>
  <si>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</si>
  <si>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</si>
  <si>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</si>
  <si>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</si>
  <si>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Молодежная политика и оздоровление детей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</si>
  <si>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</si>
  <si>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</si>
  <si>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</si>
  <si>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</si>
  <si>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</si>
  <si>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</si>
  <si>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</si>
  <si>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</si>
  <si>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</si>
  <si>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</si>
  <si>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</si>
  <si>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</si>
  <si>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</si>
  <si>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</si>
  <si>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2014-2024годы"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</si>
  <si>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</si>
  <si>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"Организация работы с молодежью муниципального образования "Октябрьское" на 2017-2018 гг"</t>
  </si>
  <si>
    <t>Муниципальная программа "Развитие МБУК "ОЦДК" на 2014-2020 годы"</t>
  </si>
  <si>
    <t>Приложение № 6 к  решению четвертой сессии четвертого созыва Совета депутатов МО "Октябрьское"     №  8                 от  22.12.2016г.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</si>
</sst>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508"/>
  <sheetViews>
    <sheetView tabSelected="1" view="pageBreakPreview" zoomScale="91" zoomScaleSheetLayoutView="91" zoomScalePageLayoutView="0" workbookViewId="0" topLeftCell="A1">
      <selection activeCell="X2" sqref="X2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15.57421875" style="1" customWidth="1"/>
    <col min="22" max="22" width="11.8515625" style="1" customWidth="1"/>
    <col min="23" max="61" width="9.140625" style="1" customWidth="1"/>
  </cols>
  <sheetData>
    <row r="1" spans="10:20" ht="79.5" customHeight="1">
      <c r="J1" s="107" t="s">
        <v>448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22" ht="32.25" customHeight="1">
      <c r="B2" s="113" t="s">
        <v>422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78"/>
      <c r="V2" s="78"/>
    </row>
    <row r="3" spans="2:18" ht="8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2:13" ht="33.75" customHeight="1" hidden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hidden="1"/>
    <row r="6" spans="2:14" ht="22.5" customHeight="1" hidden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12"/>
    </row>
    <row r="7" spans="2:62" ht="4.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56"/>
      <c r="BJ7" s="1"/>
    </row>
    <row r="8" ht="3.75" customHeight="1" hidden="1"/>
    <row r="9" spans="2:20" ht="23.25" customHeight="1">
      <c r="B9" s="115" t="s">
        <v>0</v>
      </c>
      <c r="C9" s="109" t="s">
        <v>1</v>
      </c>
      <c r="D9" s="109" t="s">
        <v>161</v>
      </c>
      <c r="E9" s="109" t="s">
        <v>161</v>
      </c>
      <c r="F9" s="109" t="s">
        <v>161</v>
      </c>
      <c r="G9" s="109" t="s">
        <v>2</v>
      </c>
      <c r="H9" s="109" t="s">
        <v>3</v>
      </c>
      <c r="I9" s="109" t="s">
        <v>4</v>
      </c>
      <c r="J9" s="109" t="s">
        <v>5</v>
      </c>
      <c r="K9" s="53"/>
      <c r="L9" s="53" t="s">
        <v>159</v>
      </c>
      <c r="M9" s="57" t="s">
        <v>185</v>
      </c>
      <c r="P9" s="5" t="s">
        <v>160</v>
      </c>
      <c r="Q9" s="57" t="s">
        <v>163</v>
      </c>
      <c r="S9" s="57" t="s">
        <v>184</v>
      </c>
      <c r="T9" s="74" t="s">
        <v>188</v>
      </c>
    </row>
    <row r="10" spans="2:20" ht="31.5" customHeight="1">
      <c r="B10" s="115"/>
      <c r="C10" s="109"/>
      <c r="D10" s="109"/>
      <c r="E10" s="109"/>
      <c r="F10" s="109"/>
      <c r="G10" s="109"/>
      <c r="H10" s="109"/>
      <c r="I10" s="109"/>
      <c r="J10" s="109"/>
      <c r="K10" s="51" t="s">
        <v>137</v>
      </c>
      <c r="L10" s="51"/>
      <c r="M10" s="44" t="s">
        <v>124</v>
      </c>
      <c r="N10" s="50" t="s">
        <v>136</v>
      </c>
      <c r="P10" s="5"/>
      <c r="Q10" s="44" t="s">
        <v>124</v>
      </c>
      <c r="R10" s="68" t="s">
        <v>164</v>
      </c>
      <c r="S10" s="44" t="s">
        <v>124</v>
      </c>
      <c r="T10" s="44" t="s">
        <v>189</v>
      </c>
    </row>
    <row r="11" spans="2:20" ht="12.75">
      <c r="B11" s="3">
        <v>1</v>
      </c>
      <c r="C11" s="3">
        <v>2</v>
      </c>
      <c r="D11" s="3">
        <v>2</v>
      </c>
      <c r="E11" s="3">
        <v>2</v>
      </c>
      <c r="F11" s="3">
        <v>2</v>
      </c>
      <c r="G11" s="3">
        <v>3</v>
      </c>
      <c r="H11" s="3">
        <v>4</v>
      </c>
      <c r="I11" s="3">
        <v>5</v>
      </c>
      <c r="J11" s="4">
        <v>6</v>
      </c>
      <c r="K11" s="4">
        <v>7</v>
      </c>
      <c r="L11" s="54"/>
      <c r="M11" s="54">
        <v>7</v>
      </c>
      <c r="P11" s="5"/>
      <c r="Q11" s="54">
        <v>6</v>
      </c>
      <c r="S11" s="54">
        <v>7</v>
      </c>
      <c r="T11" s="75">
        <v>7</v>
      </c>
    </row>
    <row r="12" spans="2:20" ht="63" hidden="1">
      <c r="B12" s="77" t="s">
        <v>191</v>
      </c>
      <c r="C12" s="3"/>
      <c r="D12" s="3"/>
      <c r="E12" s="3"/>
      <c r="F12" s="3"/>
      <c r="G12" s="3"/>
      <c r="H12" s="3"/>
      <c r="I12" s="3"/>
      <c r="J12" s="4"/>
      <c r="K12" s="4"/>
      <c r="L12" s="54"/>
      <c r="M12" s="54"/>
      <c r="P12" s="5"/>
      <c r="Q12" s="54"/>
      <c r="S12" s="54"/>
      <c r="T12" s="5"/>
    </row>
    <row r="13" spans="2:20" ht="63">
      <c r="B13" s="77" t="s">
        <v>191</v>
      </c>
      <c r="C13" s="3"/>
      <c r="D13" s="3"/>
      <c r="E13" s="3"/>
      <c r="F13" s="3">
        <v>551</v>
      </c>
      <c r="G13" s="3"/>
      <c r="H13" s="3"/>
      <c r="I13" s="3"/>
      <c r="J13" s="4"/>
      <c r="K13" s="4"/>
      <c r="L13" s="54"/>
      <c r="M13" s="54"/>
      <c r="P13" s="5"/>
      <c r="Q13" s="54"/>
      <c r="S13" s="54"/>
      <c r="T13" s="101">
        <f>T503-T472</f>
        <v>45811274</v>
      </c>
    </row>
    <row r="14" spans="2:61" s="2" customFormat="1" ht="12.75">
      <c r="B14" s="6" t="s">
        <v>6</v>
      </c>
      <c r="C14" s="7">
        <v>551</v>
      </c>
      <c r="D14" s="7">
        <v>551</v>
      </c>
      <c r="E14" s="7">
        <v>551</v>
      </c>
      <c r="F14" s="7">
        <v>551</v>
      </c>
      <c r="G14" s="8" t="s">
        <v>7</v>
      </c>
      <c r="H14" s="9"/>
      <c r="I14" s="9"/>
      <c r="J14" s="9"/>
      <c r="K14" s="10">
        <f>K15+K22+K38+K42+K77+K81+K86+K88</f>
        <v>1109303</v>
      </c>
      <c r="L14" s="10">
        <f>L15+L22+L38+L42+L77+L81+L86+L88</f>
        <v>1028303</v>
      </c>
      <c r="M14" s="70">
        <f>M15+M22+M38+M42+M77+M81+M86+M88+M96</f>
        <v>984173</v>
      </c>
      <c r="N14" s="52">
        <f>M14-K14</f>
        <v>-125130</v>
      </c>
      <c r="O14" s="58">
        <f>O15+O22+O38+O42+O77+O81+O86+O88</f>
        <v>0</v>
      </c>
      <c r="P14" s="52">
        <f>M14-L14</f>
        <v>-44130</v>
      </c>
      <c r="Q14" s="10">
        <f>Q15+Q22+Q38+Q42+Q77+Q81+Q86+Q88</f>
        <v>984173</v>
      </c>
      <c r="R14" s="52">
        <f>Q14-M14</f>
        <v>0</v>
      </c>
      <c r="S14" s="70" t="e">
        <f>#REF!-M14</f>
        <v>#REF!</v>
      </c>
      <c r="T14" s="70">
        <f>T15+T22+T38+T77+T96+T69+T73</f>
        <v>12974869</v>
      </c>
      <c r="U14" s="12"/>
      <c r="V14" s="10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2:61" s="2" customFormat="1" ht="36.75" customHeight="1">
      <c r="B15" s="13" t="s">
        <v>8</v>
      </c>
      <c r="C15" s="7">
        <v>551</v>
      </c>
      <c r="D15" s="7">
        <v>551</v>
      </c>
      <c r="E15" s="7">
        <v>551</v>
      </c>
      <c r="F15" s="7">
        <v>551</v>
      </c>
      <c r="G15" s="8" t="s">
        <v>7</v>
      </c>
      <c r="H15" s="8" t="s">
        <v>9</v>
      </c>
      <c r="I15" s="14"/>
      <c r="J15" s="14"/>
      <c r="K15" s="10">
        <f aca="true" t="shared" si="0" ref="K15:M16">K16</f>
        <v>978303</v>
      </c>
      <c r="L15" s="10">
        <f t="shared" si="0"/>
        <v>978303</v>
      </c>
      <c r="M15" s="10">
        <f t="shared" si="0"/>
        <v>934173</v>
      </c>
      <c r="N15" s="52">
        <f>M15-K15</f>
        <v>-44130</v>
      </c>
      <c r="O15" s="58">
        <f>O16</f>
        <v>0</v>
      </c>
      <c r="P15" s="52">
        <f>M15-L15</f>
        <v>-44130</v>
      </c>
      <c r="Q15" s="10">
        <f>Q16</f>
        <v>934173</v>
      </c>
      <c r="R15" s="52">
        <f>Q15-M15</f>
        <v>0</v>
      </c>
      <c r="S15" s="10" t="e">
        <f>#REF!-M15</f>
        <v>#REF!</v>
      </c>
      <c r="T15" s="10">
        <f>T16</f>
        <v>1069869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2:61" s="2" customFormat="1" ht="44.25" customHeight="1">
      <c r="B16" s="15" t="s">
        <v>197</v>
      </c>
      <c r="C16" s="7">
        <v>551</v>
      </c>
      <c r="D16" s="7">
        <v>551</v>
      </c>
      <c r="E16" s="7">
        <v>551</v>
      </c>
      <c r="F16" s="7">
        <v>551</v>
      </c>
      <c r="G16" s="16" t="s">
        <v>7</v>
      </c>
      <c r="H16" s="16" t="s">
        <v>9</v>
      </c>
      <c r="I16" s="16" t="s">
        <v>320</v>
      </c>
      <c r="J16" s="14"/>
      <c r="K16" s="10">
        <f t="shared" si="0"/>
        <v>978303</v>
      </c>
      <c r="L16" s="10">
        <f t="shared" si="0"/>
        <v>978303</v>
      </c>
      <c r="M16" s="10">
        <f t="shared" si="0"/>
        <v>934173</v>
      </c>
      <c r="N16" s="52">
        <f>M16-K16</f>
        <v>-44130</v>
      </c>
      <c r="O16" s="58">
        <f>O17</f>
        <v>0</v>
      </c>
      <c r="P16" s="52">
        <f>M16-L16</f>
        <v>-44130</v>
      </c>
      <c r="Q16" s="10">
        <f>Q17</f>
        <v>934173</v>
      </c>
      <c r="R16" s="52">
        <f>Q16-M16</f>
        <v>0</v>
      </c>
      <c r="S16" s="10" t="e">
        <f>#REF!-M16</f>
        <v>#REF!</v>
      </c>
      <c r="T16" s="10">
        <f>T17</f>
        <v>1069869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0.75" customHeight="1">
      <c r="B17" s="17" t="s">
        <v>10</v>
      </c>
      <c r="C17" s="18">
        <v>551</v>
      </c>
      <c r="D17" s="7">
        <v>551</v>
      </c>
      <c r="E17" s="7">
        <v>551</v>
      </c>
      <c r="F17" s="7">
        <v>551</v>
      </c>
      <c r="G17" s="14" t="s">
        <v>7</v>
      </c>
      <c r="H17" s="14" t="s">
        <v>9</v>
      </c>
      <c r="I17" s="16" t="s">
        <v>321</v>
      </c>
      <c r="J17" s="14"/>
      <c r="K17" s="11">
        <v>978303</v>
      </c>
      <c r="L17" s="11">
        <f>L19</f>
        <v>978303</v>
      </c>
      <c r="M17" s="11">
        <f>M19</f>
        <v>934173</v>
      </c>
      <c r="N17" s="52">
        <f>M17-K17</f>
        <v>-44130</v>
      </c>
      <c r="O17" s="59">
        <f>O19</f>
        <v>0</v>
      </c>
      <c r="P17" s="52">
        <f>M17-L17</f>
        <v>-44130</v>
      </c>
      <c r="Q17" s="11">
        <f>Q19</f>
        <v>934173</v>
      </c>
      <c r="R17" s="52">
        <f>Q17-M17</f>
        <v>0</v>
      </c>
      <c r="S17" s="10" t="e">
        <f>#REF!-M17</f>
        <v>#REF!</v>
      </c>
      <c r="T17" s="11">
        <f>T19</f>
        <v>1069869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30.75" customHeight="1">
      <c r="B18" s="17" t="s">
        <v>198</v>
      </c>
      <c r="C18" s="18">
        <v>551</v>
      </c>
      <c r="D18" s="7">
        <v>551</v>
      </c>
      <c r="E18" s="7">
        <v>551</v>
      </c>
      <c r="F18" s="7">
        <v>551</v>
      </c>
      <c r="G18" s="14" t="s">
        <v>7</v>
      </c>
      <c r="H18" s="14" t="s">
        <v>9</v>
      </c>
      <c r="I18" s="16" t="s">
        <v>322</v>
      </c>
      <c r="J18" s="14"/>
      <c r="K18" s="11"/>
      <c r="L18" s="11"/>
      <c r="M18" s="11"/>
      <c r="N18" s="52"/>
      <c r="O18" s="59"/>
      <c r="P18" s="52"/>
      <c r="Q18" s="11"/>
      <c r="R18" s="52"/>
      <c r="S18" s="10"/>
      <c r="T18" s="11">
        <f>T19</f>
        <v>1069869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89.25" customHeight="1">
      <c r="B19" s="17" t="s">
        <v>199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322</v>
      </c>
      <c r="J19" s="14" t="s">
        <v>194</v>
      </c>
      <c r="K19" s="11">
        <v>978303</v>
      </c>
      <c r="L19" s="11">
        <v>978303</v>
      </c>
      <c r="M19" s="11">
        <f>978303-44130</f>
        <v>934173</v>
      </c>
      <c r="N19" s="52">
        <f>M19-K19</f>
        <v>-44130</v>
      </c>
      <c r="O19" s="59"/>
      <c r="P19" s="52">
        <f>M19-L19</f>
        <v>-44130</v>
      </c>
      <c r="Q19" s="11">
        <f>978303-44130</f>
        <v>934173</v>
      </c>
      <c r="R19" s="52">
        <f>Q19-M19</f>
        <v>0</v>
      </c>
      <c r="S19" s="10" t="e">
        <f>#REF!-M19</f>
        <v>#REF!</v>
      </c>
      <c r="T19" s="11">
        <f>T20</f>
        <v>1069869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7.5" customHeight="1">
      <c r="B20" s="17" t="s">
        <v>200</v>
      </c>
      <c r="C20" s="18"/>
      <c r="D20" s="7"/>
      <c r="E20" s="7"/>
      <c r="F20" s="7">
        <v>551</v>
      </c>
      <c r="G20" s="14" t="s">
        <v>7</v>
      </c>
      <c r="H20" s="14" t="s">
        <v>9</v>
      </c>
      <c r="I20" s="16" t="s">
        <v>323</v>
      </c>
      <c r="J20" s="14" t="s">
        <v>195</v>
      </c>
      <c r="K20" s="11"/>
      <c r="L20" s="11"/>
      <c r="M20" s="11"/>
      <c r="N20" s="52"/>
      <c r="O20" s="59"/>
      <c r="P20" s="52"/>
      <c r="Q20" s="11"/>
      <c r="R20" s="52"/>
      <c r="S20" s="10"/>
      <c r="T20" s="11">
        <f>T21+T37</f>
        <v>1069869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39" customHeight="1">
      <c r="B21" s="17" t="s">
        <v>432</v>
      </c>
      <c r="C21" s="18"/>
      <c r="D21" s="7"/>
      <c r="E21" s="7"/>
      <c r="F21" s="7">
        <v>551</v>
      </c>
      <c r="G21" s="14" t="s">
        <v>7</v>
      </c>
      <c r="H21" s="14" t="s">
        <v>9</v>
      </c>
      <c r="I21" s="16" t="s">
        <v>323</v>
      </c>
      <c r="J21" s="14" t="s">
        <v>196</v>
      </c>
      <c r="K21" s="11"/>
      <c r="L21" s="11"/>
      <c r="M21" s="11"/>
      <c r="N21" s="52"/>
      <c r="O21" s="59"/>
      <c r="P21" s="52"/>
      <c r="Q21" s="11"/>
      <c r="R21" s="52"/>
      <c r="S21" s="10"/>
      <c r="T21" s="11">
        <v>821712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64.5" customHeight="1" hidden="1">
      <c r="B22" s="13" t="s">
        <v>13</v>
      </c>
      <c r="C22" s="7">
        <v>551</v>
      </c>
      <c r="D22" s="7">
        <v>551</v>
      </c>
      <c r="E22" s="7">
        <v>551</v>
      </c>
      <c r="F22" s="7">
        <v>551</v>
      </c>
      <c r="G22" s="8" t="s">
        <v>7</v>
      </c>
      <c r="H22" s="8" t="s">
        <v>14</v>
      </c>
      <c r="I22" s="9"/>
      <c r="J22" s="9"/>
      <c r="K22" s="10">
        <f>K23+K32</f>
        <v>0</v>
      </c>
      <c r="L22" s="10">
        <f>L23+L32</f>
        <v>0</v>
      </c>
      <c r="M22" s="10">
        <f>M23+M32</f>
        <v>0</v>
      </c>
      <c r="N22" s="52">
        <f>M22-K22</f>
        <v>0</v>
      </c>
      <c r="O22" s="58">
        <f>O23+O32</f>
        <v>0</v>
      </c>
      <c r="P22" s="52">
        <f>M22-L22</f>
        <v>0</v>
      </c>
      <c r="Q22" s="10">
        <f>Q23+Q32</f>
        <v>0</v>
      </c>
      <c r="R22" s="52">
        <f>Q22-M22</f>
        <v>0</v>
      </c>
      <c r="S22" s="10" t="e">
        <f>#REF!-M22</f>
        <v>#REF!</v>
      </c>
      <c r="T22" s="10">
        <f>T23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63" customHeight="1" hidden="1">
      <c r="B23" s="15" t="s">
        <v>206</v>
      </c>
      <c r="C23" s="7">
        <v>551</v>
      </c>
      <c r="D23" s="7">
        <v>551</v>
      </c>
      <c r="E23" s="7">
        <v>551</v>
      </c>
      <c r="F23" s="7">
        <v>551</v>
      </c>
      <c r="G23" s="16" t="s">
        <v>7</v>
      </c>
      <c r="H23" s="16" t="s">
        <v>14</v>
      </c>
      <c r="I23" s="16" t="s">
        <v>202</v>
      </c>
      <c r="J23" s="9"/>
      <c r="K23" s="10">
        <f>K24</f>
        <v>0</v>
      </c>
      <c r="L23" s="10">
        <f>L24</f>
        <v>0</v>
      </c>
      <c r="M23" s="10">
        <f>M24</f>
        <v>0</v>
      </c>
      <c r="N23" s="52">
        <f>M23-K23</f>
        <v>0</v>
      </c>
      <c r="O23" s="58">
        <f>O24</f>
        <v>0</v>
      </c>
      <c r="P23" s="52">
        <f>M23-L23</f>
        <v>0</v>
      </c>
      <c r="Q23" s="10">
        <f>Q24</f>
        <v>0</v>
      </c>
      <c r="R23" s="52">
        <f>Q23-M23</f>
        <v>0</v>
      </c>
      <c r="S23" s="10" t="e">
        <f>#REF!-M23</f>
        <v>#REF!</v>
      </c>
      <c r="T23" s="10">
        <f>T24+T28+T33</f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35.25" customHeight="1" hidden="1">
      <c r="B24" s="20" t="s">
        <v>207</v>
      </c>
      <c r="C24" s="18">
        <v>551</v>
      </c>
      <c r="D24" s="7">
        <v>551</v>
      </c>
      <c r="E24" s="7">
        <v>551</v>
      </c>
      <c r="F24" s="7">
        <v>551</v>
      </c>
      <c r="G24" s="9" t="s">
        <v>7</v>
      </c>
      <c r="H24" s="9" t="s">
        <v>14</v>
      </c>
      <c r="I24" s="16" t="s">
        <v>203</v>
      </c>
      <c r="J24" s="9"/>
      <c r="K24" s="11">
        <f>K28</f>
        <v>0</v>
      </c>
      <c r="L24" s="11">
        <f>L28</f>
        <v>0</v>
      </c>
      <c r="M24" s="11">
        <f>M28</f>
        <v>0</v>
      </c>
      <c r="N24" s="52">
        <f>M24-K24</f>
        <v>0</v>
      </c>
      <c r="O24" s="59">
        <f>O28</f>
        <v>0</v>
      </c>
      <c r="P24" s="52">
        <f>M24-L24</f>
        <v>0</v>
      </c>
      <c r="Q24" s="11">
        <f>Q28</f>
        <v>0</v>
      </c>
      <c r="R24" s="52">
        <f>Q24-M24</f>
        <v>0</v>
      </c>
      <c r="S24" s="10" t="e">
        <f>#REF!-M24</f>
        <v>#REF!</v>
      </c>
      <c r="T24" s="11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35.25" customHeight="1" hidden="1">
      <c r="B25" s="20" t="s">
        <v>208</v>
      </c>
      <c r="C25" s="18"/>
      <c r="D25" s="7"/>
      <c r="E25" s="7"/>
      <c r="F25" s="7">
        <v>551</v>
      </c>
      <c r="G25" s="9" t="s">
        <v>7</v>
      </c>
      <c r="H25" s="9" t="s">
        <v>14</v>
      </c>
      <c r="I25" s="16" t="s">
        <v>204</v>
      </c>
      <c r="J25" s="9"/>
      <c r="K25" s="11"/>
      <c r="L25" s="11"/>
      <c r="M25" s="11"/>
      <c r="N25" s="52"/>
      <c r="O25" s="59"/>
      <c r="P25" s="52"/>
      <c r="Q25" s="11"/>
      <c r="R25" s="52"/>
      <c r="S25" s="10"/>
      <c r="T25" s="11">
        <f>T26+T27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54.75" customHeight="1" hidden="1">
      <c r="B26" s="17" t="s">
        <v>201</v>
      </c>
      <c r="C26" s="18"/>
      <c r="D26" s="7"/>
      <c r="E26" s="7"/>
      <c r="F26" s="7">
        <v>551</v>
      </c>
      <c r="G26" s="9" t="s">
        <v>7</v>
      </c>
      <c r="H26" s="9" t="s">
        <v>14</v>
      </c>
      <c r="I26" s="16" t="s">
        <v>204</v>
      </c>
      <c r="J26" s="9" t="s">
        <v>196</v>
      </c>
      <c r="K26" s="11"/>
      <c r="L26" s="11"/>
      <c r="M26" s="11"/>
      <c r="N26" s="52"/>
      <c r="O26" s="59"/>
      <c r="P26" s="52"/>
      <c r="Q26" s="11"/>
      <c r="R26" s="52"/>
      <c r="S26" s="10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48" customHeight="1" hidden="1">
      <c r="B27" s="20" t="s">
        <v>209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204</v>
      </c>
      <c r="J27" s="9" t="s">
        <v>205</v>
      </c>
      <c r="K27" s="11"/>
      <c r="L27" s="11"/>
      <c r="M27" s="11"/>
      <c r="N27" s="52"/>
      <c r="O27" s="59"/>
      <c r="P27" s="52"/>
      <c r="Q27" s="11"/>
      <c r="R27" s="52"/>
      <c r="S27" s="10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2.5" customHeight="1" hidden="1">
      <c r="B28" s="20" t="s">
        <v>20</v>
      </c>
      <c r="C28" s="18">
        <v>551</v>
      </c>
      <c r="D28" s="7">
        <v>551</v>
      </c>
      <c r="E28" s="7">
        <v>551</v>
      </c>
      <c r="F28" s="7">
        <v>551</v>
      </c>
      <c r="G28" s="9" t="s">
        <v>7</v>
      </c>
      <c r="H28" s="9" t="s">
        <v>14</v>
      </c>
      <c r="I28" s="16" t="s">
        <v>210</v>
      </c>
      <c r="J28" s="9"/>
      <c r="K28" s="11"/>
      <c r="L28" s="11"/>
      <c r="M28" s="11"/>
      <c r="N28" s="52"/>
      <c r="O28" s="59"/>
      <c r="P28" s="52"/>
      <c r="Q28" s="11"/>
      <c r="R28" s="52"/>
      <c r="S28" s="10"/>
      <c r="T28" s="11">
        <f>T29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52.5" customHeight="1" hidden="1">
      <c r="B29" s="20" t="s">
        <v>208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211</v>
      </c>
      <c r="J29" s="9"/>
      <c r="K29" s="11"/>
      <c r="L29" s="11"/>
      <c r="M29" s="11"/>
      <c r="N29" s="52"/>
      <c r="O29" s="59"/>
      <c r="P29" s="52"/>
      <c r="Q29" s="11"/>
      <c r="R29" s="52"/>
      <c r="S29" s="10"/>
      <c r="T29" s="11">
        <f>T30</f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17" t="s">
        <v>215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211</v>
      </c>
      <c r="J30" s="9" t="s">
        <v>212</v>
      </c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216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211</v>
      </c>
      <c r="J31" s="9" t="s">
        <v>213</v>
      </c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20" t="s">
        <v>217</v>
      </c>
      <c r="C32" s="18">
        <v>551</v>
      </c>
      <c r="D32" s="7">
        <v>551</v>
      </c>
      <c r="E32" s="7">
        <v>551</v>
      </c>
      <c r="F32" s="7">
        <v>551</v>
      </c>
      <c r="G32" s="9" t="s">
        <v>7</v>
      </c>
      <c r="H32" s="9" t="s">
        <v>14</v>
      </c>
      <c r="I32" s="16" t="s">
        <v>211</v>
      </c>
      <c r="J32" s="9" t="s">
        <v>300</v>
      </c>
      <c r="K32" s="11"/>
      <c r="L32" s="11"/>
      <c r="M32" s="11"/>
      <c r="N32" s="52"/>
      <c r="O32" s="59"/>
      <c r="P32" s="52"/>
      <c r="Q32" s="11"/>
      <c r="R32" s="52"/>
      <c r="S32" s="10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39" customHeight="1" hidden="1">
      <c r="B33" s="20" t="s">
        <v>230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229</v>
      </c>
      <c r="J33" s="9"/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208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231</v>
      </c>
      <c r="J34" s="9"/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52.5" customHeight="1" hidden="1">
      <c r="B35" s="20" t="s">
        <v>217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231</v>
      </c>
      <c r="J35" s="9" t="s">
        <v>214</v>
      </c>
      <c r="K35" s="11"/>
      <c r="L35" s="11"/>
      <c r="M35" s="11"/>
      <c r="N35" s="52"/>
      <c r="O35" s="59"/>
      <c r="P35" s="52"/>
      <c r="Q35" s="11"/>
      <c r="R35" s="52"/>
      <c r="S35" s="10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/>
      <c r="C36" s="18"/>
      <c r="D36" s="7"/>
      <c r="E36" s="7"/>
      <c r="F36" s="7">
        <v>551</v>
      </c>
      <c r="G36" s="9"/>
      <c r="H36" s="9"/>
      <c r="I36" s="16"/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70.5" customHeight="1">
      <c r="B37" s="20" t="s">
        <v>402</v>
      </c>
      <c r="C37" s="18"/>
      <c r="D37" s="7"/>
      <c r="E37" s="7"/>
      <c r="F37" s="7">
        <v>551</v>
      </c>
      <c r="G37" s="14" t="s">
        <v>7</v>
      </c>
      <c r="H37" s="14" t="s">
        <v>9</v>
      </c>
      <c r="I37" s="16" t="s">
        <v>323</v>
      </c>
      <c r="J37" s="9" t="s">
        <v>401</v>
      </c>
      <c r="K37" s="11"/>
      <c r="L37" s="11"/>
      <c r="M37" s="11"/>
      <c r="N37" s="52"/>
      <c r="O37" s="59"/>
      <c r="P37" s="52"/>
      <c r="Q37" s="11"/>
      <c r="R37" s="52"/>
      <c r="S37" s="10"/>
      <c r="T37" s="11">
        <v>248157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80.25" customHeight="1">
      <c r="B38" s="13" t="s">
        <v>22</v>
      </c>
      <c r="C38" s="7">
        <v>551</v>
      </c>
      <c r="D38" s="7">
        <v>551</v>
      </c>
      <c r="E38" s="7">
        <v>551</v>
      </c>
      <c r="F38" s="7">
        <v>551</v>
      </c>
      <c r="G38" s="8" t="s">
        <v>7</v>
      </c>
      <c r="H38" s="8" t="s">
        <v>23</v>
      </c>
      <c r="I38" s="14"/>
      <c r="J38" s="14"/>
      <c r="K38" s="10">
        <f>K39+K56+K58</f>
        <v>0</v>
      </c>
      <c r="L38" s="10">
        <f>L39+L56+L58+L68</f>
        <v>0</v>
      </c>
      <c r="M38" s="10">
        <f>M39+M56+M58+M68</f>
        <v>0</v>
      </c>
      <c r="N38" s="52">
        <f>M38-K38</f>
        <v>0</v>
      </c>
      <c r="O38" s="58">
        <f>O39+O56+O58+O68</f>
        <v>0</v>
      </c>
      <c r="P38" s="52">
        <f>M38-L38</f>
        <v>0</v>
      </c>
      <c r="Q38" s="10">
        <f>Q39+Q56+Q58+Q68</f>
        <v>0</v>
      </c>
      <c r="R38" s="52">
        <f>Q38-M38</f>
        <v>0</v>
      </c>
      <c r="S38" s="10" t="e">
        <f>#REF!-M38</f>
        <v>#REF!</v>
      </c>
      <c r="T38" s="10">
        <f>T39</f>
        <v>11855000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67.5" customHeight="1">
      <c r="B39" s="15" t="s">
        <v>197</v>
      </c>
      <c r="C39" s="7">
        <v>551</v>
      </c>
      <c r="D39" s="7">
        <v>551</v>
      </c>
      <c r="E39" s="7">
        <v>551</v>
      </c>
      <c r="F39" s="7">
        <v>551</v>
      </c>
      <c r="G39" s="16" t="s">
        <v>7</v>
      </c>
      <c r="H39" s="16" t="s">
        <v>23</v>
      </c>
      <c r="I39" s="16" t="s">
        <v>324</v>
      </c>
      <c r="J39" s="14"/>
      <c r="K39" s="10"/>
      <c r="L39" s="10"/>
      <c r="M39" s="10"/>
      <c r="N39" s="52"/>
      <c r="O39" s="58"/>
      <c r="P39" s="52"/>
      <c r="Q39" s="10"/>
      <c r="R39" s="52"/>
      <c r="S39" s="10"/>
      <c r="T39" s="10">
        <f>T40</f>
        <v>11855000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44.25" customHeight="1">
      <c r="B40" s="17" t="s">
        <v>220</v>
      </c>
      <c r="C40" s="18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325</v>
      </c>
      <c r="J40" s="14"/>
      <c r="K40" s="11"/>
      <c r="L40" s="11"/>
      <c r="M40" s="11"/>
      <c r="N40" s="52"/>
      <c r="O40" s="59"/>
      <c r="P40" s="52"/>
      <c r="Q40" s="11"/>
      <c r="R40" s="52"/>
      <c r="S40" s="10"/>
      <c r="T40" s="11">
        <f>T41+T67</f>
        <v>11855000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2.75" customHeight="1">
      <c r="B41" s="20" t="s">
        <v>208</v>
      </c>
      <c r="C41" s="18">
        <v>551</v>
      </c>
      <c r="D41" s="7">
        <v>551</v>
      </c>
      <c r="E41" s="7">
        <v>551</v>
      </c>
      <c r="F41" s="7">
        <v>551</v>
      </c>
      <c r="G41" s="14" t="s">
        <v>7</v>
      </c>
      <c r="H41" s="14" t="s">
        <v>23</v>
      </c>
      <c r="I41" s="16" t="s">
        <v>326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T60+T61+T63+T64+T65+T62+T66</f>
        <v>11780000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6" customHeight="1" hidden="1">
      <c r="B42" s="21"/>
      <c r="C42" s="7">
        <v>551</v>
      </c>
      <c r="D42" s="7">
        <v>551</v>
      </c>
      <c r="E42" s="7">
        <v>551</v>
      </c>
      <c r="F42" s="7">
        <v>551</v>
      </c>
      <c r="G42" s="16"/>
      <c r="H42" s="16"/>
      <c r="I42" s="16"/>
      <c r="J42" s="14"/>
      <c r="K42" s="10"/>
      <c r="L42" s="10"/>
      <c r="M42" s="10"/>
      <c r="N42" s="52"/>
      <c r="O42" s="58"/>
      <c r="P42" s="52"/>
      <c r="Q42" s="10"/>
      <c r="R42" s="52"/>
      <c r="S42" s="10"/>
      <c r="T42" s="10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72.75" customHeight="1" hidden="1">
      <c r="B43" s="22"/>
      <c r="C43" s="18">
        <v>551</v>
      </c>
      <c r="D43" s="7">
        <v>551</v>
      </c>
      <c r="E43" s="7">
        <v>551</v>
      </c>
      <c r="F43" s="7">
        <v>551</v>
      </c>
      <c r="G43" s="28"/>
      <c r="H43" s="28"/>
      <c r="I43" s="28"/>
      <c r="J43" s="14"/>
      <c r="K43" s="11"/>
      <c r="L43" s="11"/>
      <c r="M43" s="11"/>
      <c r="N43" s="52"/>
      <c r="O43" s="59"/>
      <c r="P43" s="52"/>
      <c r="Q43" s="11"/>
      <c r="R43" s="52"/>
      <c r="S43" s="10"/>
      <c r="T43" s="1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47.25" customHeight="1" hidden="1">
      <c r="B44" s="20"/>
      <c r="C44" s="18">
        <v>551</v>
      </c>
      <c r="D44" s="7">
        <v>551</v>
      </c>
      <c r="E44" s="7">
        <v>551</v>
      </c>
      <c r="F44" s="7">
        <v>551</v>
      </c>
      <c r="G44" s="14"/>
      <c r="H44" s="14"/>
      <c r="I44" s="14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32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49.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32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45.7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56.2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33" customHeight="1" hidden="1">
      <c r="B50" s="17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27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27.75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31.5" customHeight="1" hidden="1">
      <c r="B53" s="20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0.75" customHeight="1" hidden="1">
      <c r="B54" s="22"/>
      <c r="C54" s="18">
        <v>551</v>
      </c>
      <c r="D54" s="7">
        <v>551</v>
      </c>
      <c r="E54" s="7">
        <v>551</v>
      </c>
      <c r="F54" s="7">
        <v>551</v>
      </c>
      <c r="G54" s="28"/>
      <c r="H54" s="28"/>
      <c r="I54" s="28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40.5" customHeight="1" hidden="1">
      <c r="B55" s="20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4.25" customHeight="1" hidden="1">
      <c r="B56" s="20"/>
      <c r="C56" s="18"/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27.7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60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33.7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45" customHeight="1">
      <c r="B60" s="17" t="s">
        <v>433</v>
      </c>
      <c r="C60" s="18"/>
      <c r="D60" s="7"/>
      <c r="E60" s="7"/>
      <c r="F60" s="7">
        <v>551</v>
      </c>
      <c r="G60" s="14" t="s">
        <v>7</v>
      </c>
      <c r="H60" s="14" t="s">
        <v>23</v>
      </c>
      <c r="I60" s="16" t="s">
        <v>326</v>
      </c>
      <c r="J60" s="14" t="s">
        <v>196</v>
      </c>
      <c r="K60" s="11"/>
      <c r="L60" s="11"/>
      <c r="M60" s="11"/>
      <c r="N60" s="52"/>
      <c r="O60" s="59"/>
      <c r="P60" s="52"/>
      <c r="Q60" s="11"/>
      <c r="R60" s="52"/>
      <c r="S60" s="10"/>
      <c r="T60" s="11">
        <v>6749615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60" customHeight="1">
      <c r="B61" s="20" t="s">
        <v>209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326</v>
      </c>
      <c r="J61" s="14" t="s">
        <v>205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v>250000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74.25" customHeight="1">
      <c r="B62" s="20" t="s">
        <v>402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326</v>
      </c>
      <c r="J62" s="14" t="s">
        <v>401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v>2008180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4.25" customHeight="1">
      <c r="B63" s="20" t="s">
        <v>217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326</v>
      </c>
      <c r="J63" s="14" t="s">
        <v>214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2840000-207000-795</f>
        <v>2632205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.75" customHeight="1">
      <c r="B64" s="20" t="s">
        <v>221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326</v>
      </c>
      <c r="J64" s="14" t="s">
        <v>218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100000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3.75" customHeight="1">
      <c r="B65" s="20" t="s">
        <v>405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326</v>
      </c>
      <c r="J65" s="14" t="s">
        <v>219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20000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33.75" customHeight="1">
      <c r="B66" s="20" t="s">
        <v>309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326</v>
      </c>
      <c r="J66" s="14" t="s">
        <v>308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v>20000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55.5" customHeight="1">
      <c r="B67" s="20" t="s">
        <v>223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327</v>
      </c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>
        <f>T68</f>
        <v>75000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38.25">
      <c r="B68" s="20" t="s">
        <v>217</v>
      </c>
      <c r="C68" s="18"/>
      <c r="D68" s="7">
        <v>551</v>
      </c>
      <c r="E68" s="7">
        <v>551</v>
      </c>
      <c r="F68" s="7">
        <v>551</v>
      </c>
      <c r="G68" s="14" t="s">
        <v>7</v>
      </c>
      <c r="H68" s="14" t="s">
        <v>23</v>
      </c>
      <c r="I68" s="16" t="s">
        <v>327</v>
      </c>
      <c r="J68" s="14" t="s">
        <v>214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75000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51" hidden="1">
      <c r="B69" s="20" t="s">
        <v>298</v>
      </c>
      <c r="C69" s="18"/>
      <c r="D69" s="7"/>
      <c r="E69" s="7"/>
      <c r="F69" s="7">
        <v>551</v>
      </c>
      <c r="G69" s="14" t="s">
        <v>7</v>
      </c>
      <c r="H69" s="14" t="s">
        <v>24</v>
      </c>
      <c r="I69" s="16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38.25" hidden="1">
      <c r="B70" s="20" t="s">
        <v>208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 t="s">
        <v>250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 hidden="1">
      <c r="B71" s="20" t="s">
        <v>224</v>
      </c>
      <c r="C71" s="18"/>
      <c r="D71" s="7"/>
      <c r="E71" s="7"/>
      <c r="F71" s="7">
        <v>551</v>
      </c>
      <c r="G71" s="14" t="s">
        <v>7</v>
      </c>
      <c r="H71" s="14" t="s">
        <v>24</v>
      </c>
      <c r="I71" s="16" t="s">
        <v>250</v>
      </c>
      <c r="J71" s="14" t="s">
        <v>234</v>
      </c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12.75" hidden="1">
      <c r="B72" s="20"/>
      <c r="C72" s="18"/>
      <c r="D72" s="7"/>
      <c r="E72" s="7"/>
      <c r="F72" s="7">
        <v>551</v>
      </c>
      <c r="G72" s="14" t="s">
        <v>7</v>
      </c>
      <c r="H72" s="14" t="s">
        <v>24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25.5" hidden="1">
      <c r="B73" s="20" t="s">
        <v>315</v>
      </c>
      <c r="C73" s="18"/>
      <c r="D73" s="7"/>
      <c r="E73" s="7"/>
      <c r="F73" s="7">
        <v>551</v>
      </c>
      <c r="G73" s="14" t="s">
        <v>7</v>
      </c>
      <c r="H73" s="14" t="s">
        <v>152</v>
      </c>
      <c r="I73" s="16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 hidden="1">
      <c r="B74" s="20" t="s">
        <v>316</v>
      </c>
      <c r="C74" s="18"/>
      <c r="D74" s="7"/>
      <c r="E74" s="7"/>
      <c r="F74" s="7">
        <v>551</v>
      </c>
      <c r="G74" s="14" t="s">
        <v>7</v>
      </c>
      <c r="H74" s="14" t="s">
        <v>152</v>
      </c>
      <c r="I74" s="16" t="s">
        <v>328</v>
      </c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>
        <f>T75</f>
        <v>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25.5" hidden="1">
      <c r="B75" s="20" t="s">
        <v>317</v>
      </c>
      <c r="C75" s="18"/>
      <c r="D75" s="7"/>
      <c r="E75" s="7"/>
      <c r="F75" s="7">
        <v>551</v>
      </c>
      <c r="G75" s="14" t="s">
        <v>7</v>
      </c>
      <c r="H75" s="14" t="s">
        <v>152</v>
      </c>
      <c r="I75" s="16" t="s">
        <v>329</v>
      </c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>
        <f>T76</f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12.75" hidden="1">
      <c r="B76" s="20" t="s">
        <v>416</v>
      </c>
      <c r="C76" s="18"/>
      <c r="D76" s="7"/>
      <c r="E76" s="7"/>
      <c r="F76" s="7">
        <v>551</v>
      </c>
      <c r="G76" s="14" t="s">
        <v>7</v>
      </c>
      <c r="H76" s="14" t="s">
        <v>152</v>
      </c>
      <c r="I76" s="16" t="s">
        <v>329</v>
      </c>
      <c r="J76" s="14" t="s">
        <v>415</v>
      </c>
      <c r="K76" s="11"/>
      <c r="L76" s="11"/>
      <c r="M76" s="11"/>
      <c r="N76" s="52"/>
      <c r="O76" s="59"/>
      <c r="P76" s="52"/>
      <c r="Q76" s="11"/>
      <c r="R76" s="52"/>
      <c r="S76" s="10"/>
      <c r="T76" s="1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25.5" customHeight="1">
      <c r="B77" s="13" t="s">
        <v>32</v>
      </c>
      <c r="C77" s="7">
        <v>551</v>
      </c>
      <c r="D77" s="7">
        <v>551</v>
      </c>
      <c r="E77" s="7">
        <v>551</v>
      </c>
      <c r="F77" s="7">
        <v>551</v>
      </c>
      <c r="G77" s="8" t="s">
        <v>7</v>
      </c>
      <c r="H77" s="8" t="s">
        <v>28</v>
      </c>
      <c r="I77" s="14"/>
      <c r="J77" s="14"/>
      <c r="K77" s="10">
        <f>K78</f>
        <v>10000</v>
      </c>
      <c r="L77" s="10">
        <f>L79</f>
        <v>50000</v>
      </c>
      <c r="M77" s="10">
        <f>M79</f>
        <v>50000</v>
      </c>
      <c r="N77" s="52">
        <f aca="true" t="shared" si="1" ref="N77:N94">M77-K77</f>
        <v>40000</v>
      </c>
      <c r="O77" s="58">
        <f>O79</f>
        <v>0</v>
      </c>
      <c r="P77" s="52">
        <f aca="true" t="shared" si="2" ref="P77:P94">M77-L77</f>
        <v>0</v>
      </c>
      <c r="Q77" s="10">
        <f>Q79</f>
        <v>50000</v>
      </c>
      <c r="R77" s="52">
        <f aca="true" t="shared" si="3" ref="R77:R94">Q77-M77</f>
        <v>0</v>
      </c>
      <c r="S77" s="10" t="e">
        <f>#REF!-M77</f>
        <v>#REF!</v>
      </c>
      <c r="T77" s="10">
        <f>T79</f>
        <v>50000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25.5" customHeight="1" hidden="1">
      <c r="B78" s="15" t="s">
        <v>29</v>
      </c>
      <c r="C78" s="7">
        <v>551</v>
      </c>
      <c r="D78" s="7">
        <v>551</v>
      </c>
      <c r="E78" s="7">
        <v>551</v>
      </c>
      <c r="F78" s="7">
        <v>551</v>
      </c>
      <c r="G78" s="16" t="s">
        <v>7</v>
      </c>
      <c r="H78" s="16" t="s">
        <v>28</v>
      </c>
      <c r="I78" s="16"/>
      <c r="J78" s="14"/>
      <c r="K78" s="10">
        <f>K79</f>
        <v>10000</v>
      </c>
      <c r="L78" s="10"/>
      <c r="M78" s="10"/>
      <c r="N78" s="52">
        <f t="shared" si="1"/>
        <v>-10000</v>
      </c>
      <c r="O78" s="58"/>
      <c r="P78" s="52">
        <f t="shared" si="2"/>
        <v>0</v>
      </c>
      <c r="Q78" s="10"/>
      <c r="R78" s="52">
        <f t="shared" si="3"/>
        <v>0</v>
      </c>
      <c r="S78" s="10" t="e">
        <f>#REF!-M78</f>
        <v>#REF!</v>
      </c>
      <c r="T78" s="10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2.75">
      <c r="B79" s="23" t="s">
        <v>225</v>
      </c>
      <c r="C79" s="18">
        <v>551</v>
      </c>
      <c r="D79" s="7">
        <v>551</v>
      </c>
      <c r="E79" s="7">
        <v>551</v>
      </c>
      <c r="F79" s="7">
        <v>551</v>
      </c>
      <c r="G79" s="14" t="s">
        <v>7</v>
      </c>
      <c r="H79" s="14" t="s">
        <v>28</v>
      </c>
      <c r="I79" s="14" t="s">
        <v>330</v>
      </c>
      <c r="J79" s="14"/>
      <c r="K79" s="11">
        <f>K80</f>
        <v>10000</v>
      </c>
      <c r="L79" s="11">
        <f>L80</f>
        <v>50000</v>
      </c>
      <c r="M79" s="11">
        <f>M80</f>
        <v>50000</v>
      </c>
      <c r="N79" s="52">
        <f t="shared" si="1"/>
        <v>40000</v>
      </c>
      <c r="O79" s="59">
        <f>O80</f>
        <v>0</v>
      </c>
      <c r="P79" s="52">
        <f t="shared" si="2"/>
        <v>0</v>
      </c>
      <c r="Q79" s="11">
        <f>Q80</f>
        <v>50000</v>
      </c>
      <c r="R79" s="52">
        <f t="shared" si="3"/>
        <v>0</v>
      </c>
      <c r="S79" s="10" t="e">
        <f>#REF!-M79</f>
        <v>#REF!</v>
      </c>
      <c r="T79" s="11">
        <f>T80</f>
        <v>50000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5.75" customHeight="1">
      <c r="B80" s="23" t="s">
        <v>225</v>
      </c>
      <c r="C80" s="18">
        <v>551</v>
      </c>
      <c r="D80" s="7">
        <v>551</v>
      </c>
      <c r="E80" s="7">
        <v>551</v>
      </c>
      <c r="F80" s="7">
        <v>551</v>
      </c>
      <c r="G80" s="14" t="s">
        <v>7</v>
      </c>
      <c r="H80" s="14" t="s">
        <v>28</v>
      </c>
      <c r="I80" s="14" t="s">
        <v>331</v>
      </c>
      <c r="J80" s="14"/>
      <c r="K80" s="11">
        <v>10000</v>
      </c>
      <c r="L80" s="11">
        <v>50000</v>
      </c>
      <c r="M80" s="11">
        <v>50000</v>
      </c>
      <c r="N80" s="52">
        <f t="shared" si="1"/>
        <v>40000</v>
      </c>
      <c r="O80" s="59"/>
      <c r="P80" s="52">
        <f t="shared" si="2"/>
        <v>0</v>
      </c>
      <c r="Q80" s="11">
        <v>50000</v>
      </c>
      <c r="R80" s="52">
        <f t="shared" si="3"/>
        <v>0</v>
      </c>
      <c r="S80" s="10" t="e">
        <f>#REF!-M80</f>
        <v>#REF!</v>
      </c>
      <c r="T80" s="11">
        <f>T95</f>
        <v>50000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13.5" customHeight="1" hidden="1">
      <c r="B81" s="13" t="s">
        <v>32</v>
      </c>
      <c r="C81" s="7">
        <v>551</v>
      </c>
      <c r="D81" s="7">
        <v>551</v>
      </c>
      <c r="E81" s="7">
        <v>551</v>
      </c>
      <c r="F81" s="7">
        <v>551</v>
      </c>
      <c r="G81" s="8" t="s">
        <v>7</v>
      </c>
      <c r="H81" s="8" t="s">
        <v>33</v>
      </c>
      <c r="I81" s="9"/>
      <c r="J81" s="9"/>
      <c r="K81" s="10">
        <f aca="true" t="shared" si="4" ref="K81:M83">K82</f>
        <v>50000</v>
      </c>
      <c r="L81" s="10">
        <f t="shared" si="4"/>
        <v>0</v>
      </c>
      <c r="M81" s="10">
        <f t="shared" si="4"/>
        <v>0</v>
      </c>
      <c r="N81" s="52">
        <f t="shared" si="1"/>
        <v>-50000</v>
      </c>
      <c r="O81" s="58">
        <f>O82</f>
        <v>0</v>
      </c>
      <c r="P81" s="52">
        <f t="shared" si="2"/>
        <v>0</v>
      </c>
      <c r="Q81" s="10">
        <f>Q82</f>
        <v>0</v>
      </c>
      <c r="R81" s="52">
        <f t="shared" si="3"/>
        <v>0</v>
      </c>
      <c r="S81" s="10" t="e">
        <f>#REF!-M81</f>
        <v>#REF!</v>
      </c>
      <c r="T81" s="10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5" customHeight="1" hidden="1">
      <c r="B82" s="15" t="s">
        <v>32</v>
      </c>
      <c r="C82" s="7">
        <v>551</v>
      </c>
      <c r="D82" s="7">
        <v>551</v>
      </c>
      <c r="E82" s="7">
        <v>551</v>
      </c>
      <c r="F82" s="7">
        <v>551</v>
      </c>
      <c r="G82" s="16" t="s">
        <v>7</v>
      </c>
      <c r="H82" s="16" t="s">
        <v>33</v>
      </c>
      <c r="I82" s="16" t="s">
        <v>34</v>
      </c>
      <c r="J82" s="14"/>
      <c r="K82" s="10">
        <f t="shared" si="4"/>
        <v>50000</v>
      </c>
      <c r="L82" s="10">
        <f t="shared" si="4"/>
        <v>0</v>
      </c>
      <c r="M82" s="10">
        <f t="shared" si="4"/>
        <v>0</v>
      </c>
      <c r="N82" s="52">
        <f t="shared" si="1"/>
        <v>-50000</v>
      </c>
      <c r="O82" s="58">
        <f>O83</f>
        <v>0</v>
      </c>
      <c r="P82" s="52">
        <f t="shared" si="2"/>
        <v>0</v>
      </c>
      <c r="Q82" s="10">
        <f>Q83</f>
        <v>0</v>
      </c>
      <c r="R82" s="52">
        <f t="shared" si="3"/>
        <v>0</v>
      </c>
      <c r="S82" s="10" t="e">
        <f>#REF!-M82</f>
        <v>#REF!</v>
      </c>
      <c r="T82" s="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25.5" hidden="1">
      <c r="B83" s="23" t="s">
        <v>35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33</v>
      </c>
      <c r="I83" s="14" t="s">
        <v>36</v>
      </c>
      <c r="J83" s="14"/>
      <c r="K83" s="11">
        <f t="shared" si="4"/>
        <v>50000</v>
      </c>
      <c r="L83" s="11">
        <f t="shared" si="4"/>
        <v>0</v>
      </c>
      <c r="M83" s="11">
        <f t="shared" si="4"/>
        <v>0</v>
      </c>
      <c r="N83" s="52">
        <f t="shared" si="1"/>
        <v>-50000</v>
      </c>
      <c r="O83" s="59">
        <f>O84</f>
        <v>0</v>
      </c>
      <c r="P83" s="52">
        <f t="shared" si="2"/>
        <v>0</v>
      </c>
      <c r="Q83" s="11">
        <f>Q84</f>
        <v>0</v>
      </c>
      <c r="R83" s="52">
        <f t="shared" si="3"/>
        <v>0</v>
      </c>
      <c r="S83" s="10" t="e">
        <f>#REF!-M83</f>
        <v>#REF!</v>
      </c>
      <c r="T83" s="1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1.25" customHeight="1" hidden="1">
      <c r="B84" s="23" t="s">
        <v>30</v>
      </c>
      <c r="C84" s="18">
        <v>551</v>
      </c>
      <c r="D84" s="7">
        <v>551</v>
      </c>
      <c r="E84" s="7">
        <v>551</v>
      </c>
      <c r="F84" s="7">
        <v>551</v>
      </c>
      <c r="G84" s="14" t="s">
        <v>7</v>
      </c>
      <c r="H84" s="14" t="s">
        <v>33</v>
      </c>
      <c r="I84" s="14" t="s">
        <v>36</v>
      </c>
      <c r="J84" s="14" t="s">
        <v>31</v>
      </c>
      <c r="K84" s="11">
        <f>100000-50000</f>
        <v>50000</v>
      </c>
      <c r="L84" s="11"/>
      <c r="M84" s="11"/>
      <c r="N84" s="52">
        <f t="shared" si="1"/>
        <v>-50000</v>
      </c>
      <c r="O84" s="59"/>
      <c r="P84" s="52">
        <f t="shared" si="2"/>
        <v>0</v>
      </c>
      <c r="Q84" s="11"/>
      <c r="R84" s="52">
        <f t="shared" si="3"/>
        <v>0</v>
      </c>
      <c r="S84" s="10" t="e">
        <f>#REF!-M84</f>
        <v>#REF!</v>
      </c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3.5" customHeight="1" hidden="1">
      <c r="B85" s="24" t="s">
        <v>37</v>
      </c>
      <c r="C85" s="7">
        <v>551</v>
      </c>
      <c r="D85" s="7">
        <v>551</v>
      </c>
      <c r="E85" s="7">
        <v>551</v>
      </c>
      <c r="F85" s="7">
        <v>551</v>
      </c>
      <c r="G85" s="8" t="s">
        <v>7</v>
      </c>
      <c r="H85" s="8" t="s">
        <v>38</v>
      </c>
      <c r="I85" s="14"/>
      <c r="J85" s="14"/>
      <c r="K85" s="11">
        <f aca="true" t="shared" si="5" ref="K85:M86">K86</f>
        <v>0</v>
      </c>
      <c r="L85" s="11">
        <f t="shared" si="5"/>
        <v>0</v>
      </c>
      <c r="M85" s="11">
        <f t="shared" si="5"/>
        <v>0</v>
      </c>
      <c r="N85" s="52">
        <f t="shared" si="1"/>
        <v>0</v>
      </c>
      <c r="O85" s="59">
        <f>O86</f>
        <v>0</v>
      </c>
      <c r="P85" s="52">
        <f t="shared" si="2"/>
        <v>0</v>
      </c>
      <c r="Q85" s="11">
        <f>Q86</f>
        <v>0</v>
      </c>
      <c r="R85" s="52">
        <f t="shared" si="3"/>
        <v>0</v>
      </c>
      <c r="S85" s="10" t="e">
        <f>#REF!-M85</f>
        <v>#REF!</v>
      </c>
      <c r="T85" s="1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36" customHeight="1" hidden="1">
      <c r="B86" s="25" t="s">
        <v>39</v>
      </c>
      <c r="C86" s="7">
        <v>551</v>
      </c>
      <c r="D86" s="7">
        <v>551</v>
      </c>
      <c r="E86" s="7">
        <v>551</v>
      </c>
      <c r="F86" s="7">
        <v>551</v>
      </c>
      <c r="G86" s="16" t="s">
        <v>7</v>
      </c>
      <c r="H86" s="16" t="s">
        <v>38</v>
      </c>
      <c r="I86" s="16" t="s">
        <v>40</v>
      </c>
      <c r="J86" s="14"/>
      <c r="K86" s="10">
        <f t="shared" si="5"/>
        <v>0</v>
      </c>
      <c r="L86" s="10">
        <f t="shared" si="5"/>
        <v>0</v>
      </c>
      <c r="M86" s="10">
        <f t="shared" si="5"/>
        <v>0</v>
      </c>
      <c r="N86" s="52">
        <f t="shared" si="1"/>
        <v>0</v>
      </c>
      <c r="O86" s="58">
        <f>O87</f>
        <v>0</v>
      </c>
      <c r="P86" s="52">
        <f t="shared" si="2"/>
        <v>0</v>
      </c>
      <c r="Q86" s="10">
        <f>Q87</f>
        <v>0</v>
      </c>
      <c r="R86" s="52">
        <f t="shared" si="3"/>
        <v>0</v>
      </c>
      <c r="S86" s="10" t="e">
        <f>#REF!-M86</f>
        <v>#REF!</v>
      </c>
      <c r="T86" s="1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customHeight="1" hidden="1">
      <c r="B87" s="23" t="s">
        <v>11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38</v>
      </c>
      <c r="I87" s="14" t="s">
        <v>41</v>
      </c>
      <c r="J87" s="14" t="s">
        <v>12</v>
      </c>
      <c r="K87" s="11"/>
      <c r="L87" s="11"/>
      <c r="M87" s="11"/>
      <c r="N87" s="52">
        <f t="shared" si="1"/>
        <v>0</v>
      </c>
      <c r="O87" s="59"/>
      <c r="P87" s="52">
        <f t="shared" si="2"/>
        <v>0</v>
      </c>
      <c r="Q87" s="11"/>
      <c r="R87" s="52">
        <f t="shared" si="3"/>
        <v>0</v>
      </c>
      <c r="S87" s="10" t="e">
        <f>#REF!-M87</f>
        <v>#REF!</v>
      </c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 customHeight="1" hidden="1">
      <c r="B88" s="26" t="s">
        <v>37</v>
      </c>
      <c r="C88" s="18"/>
      <c r="D88" s="7">
        <v>551</v>
      </c>
      <c r="E88" s="7">
        <v>551</v>
      </c>
      <c r="F88" s="7">
        <v>551</v>
      </c>
      <c r="G88" s="14" t="s">
        <v>7</v>
      </c>
      <c r="H88" s="14" t="s">
        <v>38</v>
      </c>
      <c r="I88" s="14"/>
      <c r="J88" s="14"/>
      <c r="K88" s="11">
        <f>K89+K91</f>
        <v>71000</v>
      </c>
      <c r="L88" s="11">
        <f>L89+L91</f>
        <v>0</v>
      </c>
      <c r="M88" s="11">
        <f>M89+M91</f>
        <v>0</v>
      </c>
      <c r="N88" s="52">
        <f t="shared" si="1"/>
        <v>-71000</v>
      </c>
      <c r="O88" s="59">
        <f>O89+O91</f>
        <v>0</v>
      </c>
      <c r="P88" s="52">
        <f t="shared" si="2"/>
        <v>0</v>
      </c>
      <c r="Q88" s="11">
        <f>Q89+Q91</f>
        <v>0</v>
      </c>
      <c r="R88" s="52">
        <f t="shared" si="3"/>
        <v>0</v>
      </c>
      <c r="S88" s="10" t="e">
        <f>#REF!-M88</f>
        <v>#REF!</v>
      </c>
      <c r="T88" s="11">
        <f>T89+T91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customHeight="1" hidden="1">
      <c r="B89" s="20" t="s">
        <v>129</v>
      </c>
      <c r="C89" s="18"/>
      <c r="D89" s="7">
        <v>551</v>
      </c>
      <c r="E89" s="7">
        <v>551</v>
      </c>
      <c r="F89" s="7">
        <v>551</v>
      </c>
      <c r="G89" s="14" t="s">
        <v>7</v>
      </c>
      <c r="H89" s="14" t="s">
        <v>38</v>
      </c>
      <c r="I89" s="28" t="s">
        <v>112</v>
      </c>
      <c r="J89" s="14"/>
      <c r="K89" s="11">
        <f>K90</f>
        <v>38800</v>
      </c>
      <c r="L89" s="11">
        <f>L90</f>
        <v>0</v>
      </c>
      <c r="M89" s="11">
        <f>M90</f>
        <v>0</v>
      </c>
      <c r="N89" s="52">
        <f t="shared" si="1"/>
        <v>-38800</v>
      </c>
      <c r="O89" s="59">
        <f>O90</f>
        <v>0</v>
      </c>
      <c r="P89" s="52">
        <f t="shared" si="2"/>
        <v>0</v>
      </c>
      <c r="Q89" s="11">
        <f>Q90</f>
        <v>0</v>
      </c>
      <c r="R89" s="52">
        <f t="shared" si="3"/>
        <v>0</v>
      </c>
      <c r="S89" s="10" t="e">
        <f>#REF!-M89</f>
        <v>#REF!</v>
      </c>
      <c r="T89" s="11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 customHeight="1" hidden="1">
      <c r="B90" s="20" t="s">
        <v>17</v>
      </c>
      <c r="C90" s="18"/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28" t="s">
        <v>112</v>
      </c>
      <c r="J90" s="14" t="s">
        <v>12</v>
      </c>
      <c r="K90" s="11">
        <v>38800</v>
      </c>
      <c r="L90" s="11"/>
      <c r="M90" s="11"/>
      <c r="N90" s="52">
        <f t="shared" si="1"/>
        <v>-38800</v>
      </c>
      <c r="O90" s="59"/>
      <c r="P90" s="52">
        <f t="shared" si="2"/>
        <v>0</v>
      </c>
      <c r="Q90" s="11"/>
      <c r="R90" s="52">
        <f t="shared" si="3"/>
        <v>0</v>
      </c>
      <c r="S90" s="10" t="e">
        <f>#REF!-M90</f>
        <v>#REF!</v>
      </c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2.75" customHeight="1" hidden="1">
      <c r="B91" s="20" t="s">
        <v>128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28" t="s">
        <v>110</v>
      </c>
      <c r="J91" s="14"/>
      <c r="K91" s="11">
        <f>K92</f>
        <v>32200</v>
      </c>
      <c r="L91" s="11">
        <f>L92</f>
        <v>0</v>
      </c>
      <c r="M91" s="11">
        <f>M92</f>
        <v>0</v>
      </c>
      <c r="N91" s="52">
        <f t="shared" si="1"/>
        <v>-32200</v>
      </c>
      <c r="O91" s="59">
        <f>O92</f>
        <v>0</v>
      </c>
      <c r="P91" s="52">
        <f t="shared" si="2"/>
        <v>0</v>
      </c>
      <c r="Q91" s="11">
        <f>Q92</f>
        <v>0</v>
      </c>
      <c r="R91" s="52">
        <f t="shared" si="3"/>
        <v>0</v>
      </c>
      <c r="S91" s="10" t="e">
        <f>#REF!-M91</f>
        <v>#REF!</v>
      </c>
      <c r="T91" s="1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2.75" customHeight="1" hidden="1">
      <c r="B92" s="20" t="s">
        <v>17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110</v>
      </c>
      <c r="J92" s="14" t="s">
        <v>12</v>
      </c>
      <c r="K92" s="11">
        <v>32200</v>
      </c>
      <c r="L92" s="11"/>
      <c r="M92" s="11"/>
      <c r="N92" s="52">
        <f t="shared" si="1"/>
        <v>-32200</v>
      </c>
      <c r="O92" s="59"/>
      <c r="P92" s="52">
        <f t="shared" si="2"/>
        <v>0</v>
      </c>
      <c r="Q92" s="11"/>
      <c r="R92" s="52">
        <f t="shared" si="3"/>
        <v>0</v>
      </c>
      <c r="S92" s="10" t="e">
        <f>#REF!-M92</f>
        <v>#REF!</v>
      </c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 customHeight="1" hidden="1">
      <c r="B93" s="23"/>
      <c r="C93" s="18"/>
      <c r="D93" s="7">
        <v>551</v>
      </c>
      <c r="E93" s="7">
        <v>551</v>
      </c>
      <c r="F93" s="7">
        <v>551</v>
      </c>
      <c r="G93" s="14"/>
      <c r="H93" s="14"/>
      <c r="I93" s="14"/>
      <c r="J93" s="14"/>
      <c r="K93" s="11"/>
      <c r="L93" s="11"/>
      <c r="M93" s="11"/>
      <c r="N93" s="52">
        <f t="shared" si="1"/>
        <v>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2.75" hidden="1">
      <c r="B94" s="23"/>
      <c r="C94" s="18"/>
      <c r="D94" s="7">
        <v>551</v>
      </c>
      <c r="E94" s="7">
        <v>551</v>
      </c>
      <c r="F94" s="7">
        <v>551</v>
      </c>
      <c r="G94" s="14"/>
      <c r="H94" s="14"/>
      <c r="I94" s="14"/>
      <c r="J94" s="14"/>
      <c r="K94" s="11"/>
      <c r="L94" s="11"/>
      <c r="M94" s="11"/>
      <c r="N94" s="52">
        <f t="shared" si="1"/>
        <v>0</v>
      </c>
      <c r="O94" s="59"/>
      <c r="P94" s="52">
        <f t="shared" si="2"/>
        <v>0</v>
      </c>
      <c r="Q94" s="11"/>
      <c r="R94" s="52">
        <f t="shared" si="3"/>
        <v>0</v>
      </c>
      <c r="S94" s="10" t="e">
        <f>#REF!-M94</f>
        <v>#REF!</v>
      </c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2.75">
      <c r="B95" s="23" t="s">
        <v>227</v>
      </c>
      <c r="C95" s="18"/>
      <c r="D95" s="7"/>
      <c r="E95" s="7"/>
      <c r="F95" s="7">
        <v>551</v>
      </c>
      <c r="G95" s="14" t="s">
        <v>7</v>
      </c>
      <c r="H95" s="14" t="s">
        <v>28</v>
      </c>
      <c r="I95" s="14" t="s">
        <v>331</v>
      </c>
      <c r="J95" s="14" t="s">
        <v>226</v>
      </c>
      <c r="K95" s="11"/>
      <c r="L95" s="11"/>
      <c r="M95" s="11"/>
      <c r="N95" s="52"/>
      <c r="O95" s="59"/>
      <c r="P95" s="52"/>
      <c r="Q95" s="11"/>
      <c r="R95" s="52"/>
      <c r="S95" s="10"/>
      <c r="T95" s="11">
        <v>50000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25.5" hidden="1">
      <c r="B96" s="13" t="s">
        <v>37</v>
      </c>
      <c r="C96" s="34"/>
      <c r="D96" s="7">
        <v>551</v>
      </c>
      <c r="E96" s="7">
        <v>551</v>
      </c>
      <c r="F96" s="7">
        <v>551</v>
      </c>
      <c r="G96" s="8" t="s">
        <v>7</v>
      </c>
      <c r="H96" s="8" t="s">
        <v>172</v>
      </c>
      <c r="I96" s="8"/>
      <c r="J96" s="8"/>
      <c r="K96" s="55"/>
      <c r="L96" s="55"/>
      <c r="M96" s="55"/>
      <c r="N96" s="52"/>
      <c r="O96" s="59"/>
      <c r="P96" s="52"/>
      <c r="Q96" s="11"/>
      <c r="R96" s="52"/>
      <c r="S96" s="10"/>
      <c r="T96" s="55">
        <f>T97+T108+T114+T113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86.25" customHeight="1" hidden="1">
      <c r="B97" s="13" t="s">
        <v>228</v>
      </c>
      <c r="C97" s="34"/>
      <c r="D97" s="7"/>
      <c r="E97" s="7"/>
      <c r="F97" s="7">
        <v>551</v>
      </c>
      <c r="G97" s="8" t="s">
        <v>7</v>
      </c>
      <c r="H97" s="8" t="s">
        <v>172</v>
      </c>
      <c r="I97" s="8" t="s">
        <v>332</v>
      </c>
      <c r="J97" s="8"/>
      <c r="K97" s="55"/>
      <c r="L97" s="55"/>
      <c r="M97" s="55"/>
      <c r="N97" s="52"/>
      <c r="O97" s="59"/>
      <c r="P97" s="52"/>
      <c r="Q97" s="11"/>
      <c r="R97" s="52"/>
      <c r="S97" s="10"/>
      <c r="T97" s="55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42.75" customHeight="1" hidden="1">
      <c r="B98" s="17" t="s">
        <v>232</v>
      </c>
      <c r="C98" s="34"/>
      <c r="D98" s="7"/>
      <c r="E98" s="7"/>
      <c r="F98" s="7">
        <v>551</v>
      </c>
      <c r="G98" s="8" t="s">
        <v>7</v>
      </c>
      <c r="H98" s="8" t="s">
        <v>172</v>
      </c>
      <c r="I98" s="8" t="s">
        <v>333</v>
      </c>
      <c r="J98" s="8"/>
      <c r="K98" s="55"/>
      <c r="L98" s="55"/>
      <c r="M98" s="55"/>
      <c r="N98" s="52"/>
      <c r="O98" s="59"/>
      <c r="P98" s="52"/>
      <c r="Q98" s="11"/>
      <c r="R98" s="52"/>
      <c r="S98" s="10"/>
      <c r="T98" s="55">
        <f>T100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42.75" customHeight="1" hidden="1">
      <c r="B99" s="17" t="s">
        <v>215</v>
      </c>
      <c r="C99" s="34"/>
      <c r="D99" s="7"/>
      <c r="E99" s="7"/>
      <c r="F99" s="7">
        <v>551</v>
      </c>
      <c r="G99" s="8" t="s">
        <v>7</v>
      </c>
      <c r="H99" s="8" t="s">
        <v>172</v>
      </c>
      <c r="I99" s="8" t="s">
        <v>333</v>
      </c>
      <c r="J99" s="8" t="s">
        <v>212</v>
      </c>
      <c r="K99" s="55"/>
      <c r="L99" s="55"/>
      <c r="M99" s="55"/>
      <c r="N99" s="52"/>
      <c r="O99" s="59"/>
      <c r="P99" s="52"/>
      <c r="Q99" s="11"/>
      <c r="R99" s="52"/>
      <c r="S99" s="10"/>
      <c r="T99" s="55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38.25" hidden="1">
      <c r="B100" s="20" t="s">
        <v>216</v>
      </c>
      <c r="C100" s="34"/>
      <c r="D100" s="7"/>
      <c r="E100" s="7"/>
      <c r="F100" s="7">
        <v>551</v>
      </c>
      <c r="G100" s="8" t="s">
        <v>7</v>
      </c>
      <c r="H100" s="8" t="s">
        <v>172</v>
      </c>
      <c r="I100" s="8" t="s">
        <v>333</v>
      </c>
      <c r="J100" s="8" t="s">
        <v>213</v>
      </c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25.5" customHeight="1" hidden="1">
      <c r="B101" s="20" t="s">
        <v>224</v>
      </c>
      <c r="C101" s="34"/>
      <c r="D101" s="7"/>
      <c r="E101" s="7"/>
      <c r="F101" s="7">
        <v>551</v>
      </c>
      <c r="G101" s="8" t="s">
        <v>7</v>
      </c>
      <c r="H101" s="8" t="s">
        <v>172</v>
      </c>
      <c r="I101" s="8" t="s">
        <v>333</v>
      </c>
      <c r="J101" s="8" t="s">
        <v>214</v>
      </c>
      <c r="K101" s="55"/>
      <c r="L101" s="55"/>
      <c r="M101" s="55"/>
      <c r="N101" s="52"/>
      <c r="O101" s="59"/>
      <c r="P101" s="52"/>
      <c r="Q101" s="11"/>
      <c r="R101" s="52"/>
      <c r="S101" s="10"/>
      <c r="T101" s="55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89.25" hidden="1">
      <c r="B102" s="31" t="s">
        <v>165</v>
      </c>
      <c r="C102" s="18"/>
      <c r="D102" s="7"/>
      <c r="E102" s="7">
        <v>551</v>
      </c>
      <c r="F102" s="7">
        <v>551</v>
      </c>
      <c r="G102" s="14" t="s">
        <v>7</v>
      </c>
      <c r="H102" s="14" t="s">
        <v>172</v>
      </c>
      <c r="I102" s="14" t="s">
        <v>183</v>
      </c>
      <c r="J102" s="14"/>
      <c r="K102" s="11"/>
      <c r="L102" s="11"/>
      <c r="M102" s="11">
        <f>M103</f>
        <v>187300</v>
      </c>
      <c r="N102" s="52"/>
      <c r="O102" s="59"/>
      <c r="P102" s="52"/>
      <c r="Q102" s="11"/>
      <c r="R102" s="52"/>
      <c r="S102" s="10" t="e">
        <f>#REF!-M102</f>
        <v>#REF!</v>
      </c>
      <c r="T102" s="1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25.5" hidden="1">
      <c r="B103" s="31" t="s">
        <v>11</v>
      </c>
      <c r="C103" s="18"/>
      <c r="D103" s="7"/>
      <c r="E103" s="7">
        <v>551</v>
      </c>
      <c r="F103" s="7">
        <v>551</v>
      </c>
      <c r="G103" s="14" t="s">
        <v>7</v>
      </c>
      <c r="H103" s="14" t="s">
        <v>172</v>
      </c>
      <c r="I103" s="14" t="s">
        <v>183</v>
      </c>
      <c r="J103" s="14" t="s">
        <v>150</v>
      </c>
      <c r="K103" s="11"/>
      <c r="L103" s="11"/>
      <c r="M103" s="11">
        <v>187300</v>
      </c>
      <c r="N103" s="52"/>
      <c r="O103" s="59"/>
      <c r="P103" s="52"/>
      <c r="Q103" s="11"/>
      <c r="R103" s="52"/>
      <c r="S103" s="10" t="e">
        <f>#REF!-M103</f>
        <v>#REF!</v>
      </c>
      <c r="T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14.75" hidden="1">
      <c r="B104" s="30" t="s">
        <v>165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172</v>
      </c>
      <c r="I104" s="14" t="s">
        <v>166</v>
      </c>
      <c r="J104" s="14"/>
      <c r="K104" s="11"/>
      <c r="L104" s="11">
        <f>L105</f>
        <v>60000</v>
      </c>
      <c r="M104" s="11">
        <f>M105</f>
        <v>37460</v>
      </c>
      <c r="N104" s="52"/>
      <c r="O104" s="59"/>
      <c r="P104" s="52"/>
      <c r="Q104" s="11"/>
      <c r="R104" s="52"/>
      <c r="S104" s="10" t="e">
        <f>#REF!-M104</f>
        <v>#REF!</v>
      </c>
      <c r="T104" s="1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12.75" hidden="1">
      <c r="B105" s="20" t="s">
        <v>88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172</v>
      </c>
      <c r="I105" s="14" t="s">
        <v>166</v>
      </c>
      <c r="J105" s="14" t="s">
        <v>150</v>
      </c>
      <c r="K105" s="11"/>
      <c r="L105" s="11">
        <v>60000</v>
      </c>
      <c r="M105" s="11">
        <v>37460</v>
      </c>
      <c r="N105" s="52"/>
      <c r="O105" s="59"/>
      <c r="P105" s="52"/>
      <c r="Q105" s="11"/>
      <c r="R105" s="52"/>
      <c r="S105" s="10" t="e">
        <f>#REF!-M105</f>
        <v>#REF!</v>
      </c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25.5" hidden="1">
      <c r="B106" s="22" t="s">
        <v>25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172</v>
      </c>
      <c r="I106" s="14" t="s">
        <v>110</v>
      </c>
      <c r="J106" s="14"/>
      <c r="K106" s="11"/>
      <c r="L106" s="11">
        <f>L107</f>
        <v>20000</v>
      </c>
      <c r="M106" s="11">
        <f>M107</f>
        <v>0</v>
      </c>
      <c r="N106" s="52"/>
      <c r="O106" s="59"/>
      <c r="P106" s="52"/>
      <c r="Q106" s="11"/>
      <c r="R106" s="52"/>
      <c r="S106" s="10" t="e">
        <f>#REF!-M106</f>
        <v>#REF!</v>
      </c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2.75" hidden="1">
      <c r="B107" s="20" t="s">
        <v>88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172</v>
      </c>
      <c r="I107" s="14" t="s">
        <v>110</v>
      </c>
      <c r="J107" s="14" t="s">
        <v>150</v>
      </c>
      <c r="K107" s="11"/>
      <c r="L107" s="11">
        <v>20000</v>
      </c>
      <c r="M107" s="11"/>
      <c r="N107" s="52"/>
      <c r="O107" s="59"/>
      <c r="P107" s="52"/>
      <c r="Q107" s="11"/>
      <c r="R107" s="52"/>
      <c r="S107" s="10" t="e">
        <f>#REF!-M107</f>
        <v>#REF!</v>
      </c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25.5" hidden="1">
      <c r="B108" s="20" t="s">
        <v>232</v>
      </c>
      <c r="C108" s="18"/>
      <c r="D108" s="7"/>
      <c r="E108" s="7"/>
      <c r="F108" s="7">
        <v>551</v>
      </c>
      <c r="G108" s="14" t="s">
        <v>7</v>
      </c>
      <c r="H108" s="14" t="s">
        <v>172</v>
      </c>
      <c r="I108" s="14" t="s">
        <v>334</v>
      </c>
      <c r="J108" s="14"/>
      <c r="K108" s="11"/>
      <c r="L108" s="11"/>
      <c r="M108" s="11"/>
      <c r="N108" s="52"/>
      <c r="O108" s="59"/>
      <c r="P108" s="52"/>
      <c r="Q108" s="11"/>
      <c r="R108" s="52"/>
      <c r="S108" s="10"/>
      <c r="T108" s="11">
        <f>T109+T110+T111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12.75" hidden="1">
      <c r="B109" s="20" t="s">
        <v>224</v>
      </c>
      <c r="C109" s="18"/>
      <c r="D109" s="7"/>
      <c r="E109" s="7"/>
      <c r="F109" s="7">
        <v>551</v>
      </c>
      <c r="G109" s="14" t="s">
        <v>7</v>
      </c>
      <c r="H109" s="14" t="s">
        <v>172</v>
      </c>
      <c r="I109" s="14" t="s">
        <v>334</v>
      </c>
      <c r="J109" s="14" t="s">
        <v>214</v>
      </c>
      <c r="K109" s="11"/>
      <c r="L109" s="11"/>
      <c r="M109" s="11"/>
      <c r="N109" s="52"/>
      <c r="O109" s="59"/>
      <c r="P109" s="52"/>
      <c r="Q109" s="11"/>
      <c r="R109" s="52"/>
      <c r="S109" s="10"/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51" hidden="1">
      <c r="B110" s="31" t="s">
        <v>239</v>
      </c>
      <c r="C110" s="18"/>
      <c r="D110" s="7"/>
      <c r="E110" s="7"/>
      <c r="F110" s="7">
        <v>551</v>
      </c>
      <c r="G110" s="14" t="s">
        <v>7</v>
      </c>
      <c r="H110" s="14" t="s">
        <v>172</v>
      </c>
      <c r="I110" s="14" t="s">
        <v>295</v>
      </c>
      <c r="J110" s="14" t="s">
        <v>238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38.25" hidden="1">
      <c r="B111" s="31" t="s">
        <v>305</v>
      </c>
      <c r="C111" s="18"/>
      <c r="D111" s="7"/>
      <c r="E111" s="7"/>
      <c r="F111" s="7">
        <v>551</v>
      </c>
      <c r="G111" s="14" t="s">
        <v>7</v>
      </c>
      <c r="H111" s="14" t="s">
        <v>172</v>
      </c>
      <c r="I111" s="14" t="s">
        <v>334</v>
      </c>
      <c r="J111" s="14" t="s">
        <v>302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25.5" hidden="1">
      <c r="B112" s="31" t="s">
        <v>232</v>
      </c>
      <c r="C112" s="18"/>
      <c r="D112" s="7"/>
      <c r="E112" s="7"/>
      <c r="F112" s="7">
        <v>551</v>
      </c>
      <c r="G112" s="14" t="s">
        <v>7</v>
      </c>
      <c r="H112" s="14" t="s">
        <v>172</v>
      </c>
      <c r="I112" s="14" t="s">
        <v>335</v>
      </c>
      <c r="J112" s="14"/>
      <c r="K112" s="11"/>
      <c r="L112" s="11"/>
      <c r="M112" s="11"/>
      <c r="N112" s="52"/>
      <c r="O112" s="59"/>
      <c r="P112" s="52"/>
      <c r="Q112" s="11"/>
      <c r="R112" s="52"/>
      <c r="S112" s="10"/>
      <c r="T112" s="11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12.75" hidden="1">
      <c r="B113" s="20" t="s">
        <v>224</v>
      </c>
      <c r="C113" s="18"/>
      <c r="D113" s="7"/>
      <c r="E113" s="7"/>
      <c r="F113" s="7">
        <v>551</v>
      </c>
      <c r="G113" s="14" t="s">
        <v>7</v>
      </c>
      <c r="H113" s="14" t="s">
        <v>172</v>
      </c>
      <c r="I113" s="14" t="s">
        <v>335</v>
      </c>
      <c r="J113" s="14" t="s">
        <v>214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38.25" hidden="1">
      <c r="B114" s="20" t="s">
        <v>297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336</v>
      </c>
      <c r="J114" s="14"/>
      <c r="K114" s="11"/>
      <c r="L114" s="11"/>
      <c r="M114" s="11"/>
      <c r="N114" s="52"/>
      <c r="O114" s="59"/>
      <c r="P114" s="52"/>
      <c r="Q114" s="11"/>
      <c r="R114" s="52"/>
      <c r="S114" s="10"/>
      <c r="T114" s="11">
        <f>T115+T116+T117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12.75" hidden="1">
      <c r="B115" s="20" t="s">
        <v>224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336</v>
      </c>
      <c r="J115" s="14" t="s">
        <v>214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51" hidden="1">
      <c r="B116" s="31" t="s">
        <v>239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296</v>
      </c>
      <c r="J116" s="14" t="s">
        <v>238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12.75" hidden="1">
      <c r="B117" s="31"/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336</v>
      </c>
      <c r="J117" s="14" t="s">
        <v>302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.75">
      <c r="B118" s="35" t="s">
        <v>424</v>
      </c>
      <c r="C118" s="34"/>
      <c r="D118" s="7"/>
      <c r="E118" s="7"/>
      <c r="F118" s="7">
        <v>551</v>
      </c>
      <c r="G118" s="8" t="s">
        <v>9</v>
      </c>
      <c r="H118" s="8"/>
      <c r="I118" s="8"/>
      <c r="J118" s="8"/>
      <c r="K118" s="55"/>
      <c r="L118" s="55"/>
      <c r="M118" s="55"/>
      <c r="N118" s="105"/>
      <c r="O118" s="62"/>
      <c r="P118" s="105"/>
      <c r="Q118" s="55"/>
      <c r="R118" s="105"/>
      <c r="S118" s="10"/>
      <c r="T118" s="55">
        <f>T119</f>
        <v>553600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25.5">
      <c r="B119" s="35" t="s">
        <v>425</v>
      </c>
      <c r="C119" s="34"/>
      <c r="D119" s="7"/>
      <c r="E119" s="7"/>
      <c r="F119" s="7">
        <v>551</v>
      </c>
      <c r="G119" s="8" t="s">
        <v>9</v>
      </c>
      <c r="H119" s="8" t="s">
        <v>14</v>
      </c>
      <c r="I119" s="8"/>
      <c r="J119" s="8"/>
      <c r="K119" s="55"/>
      <c r="L119" s="55"/>
      <c r="M119" s="55"/>
      <c r="N119" s="105"/>
      <c r="O119" s="62"/>
      <c r="P119" s="105"/>
      <c r="Q119" s="55"/>
      <c r="R119" s="105"/>
      <c r="S119" s="10"/>
      <c r="T119" s="55">
        <f>T120</f>
        <v>553600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38.25">
      <c r="B120" s="31" t="s">
        <v>426</v>
      </c>
      <c r="C120" s="18"/>
      <c r="D120" s="7"/>
      <c r="E120" s="7"/>
      <c r="F120" s="7">
        <v>551</v>
      </c>
      <c r="G120" s="14" t="s">
        <v>9</v>
      </c>
      <c r="H120" s="14" t="s">
        <v>14</v>
      </c>
      <c r="I120" s="14" t="s">
        <v>423</v>
      </c>
      <c r="J120" s="14"/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f>T123+T122+T121</f>
        <v>553600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43.5" customHeight="1">
      <c r="B121" s="17" t="s">
        <v>433</v>
      </c>
      <c r="C121" s="18"/>
      <c r="D121" s="7"/>
      <c r="E121" s="7"/>
      <c r="F121" s="7">
        <v>551</v>
      </c>
      <c r="G121" s="14" t="s">
        <v>9</v>
      </c>
      <c r="H121" s="14" t="s">
        <v>14</v>
      </c>
      <c r="I121" s="14" t="s">
        <v>423</v>
      </c>
      <c r="J121" s="14" t="s">
        <v>196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v>378955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63.75">
      <c r="B122" s="20" t="s">
        <v>402</v>
      </c>
      <c r="C122" s="18"/>
      <c r="D122" s="7"/>
      <c r="E122" s="7"/>
      <c r="F122" s="7">
        <v>551</v>
      </c>
      <c r="G122" s="14" t="s">
        <v>9</v>
      </c>
      <c r="H122" s="14" t="s">
        <v>14</v>
      </c>
      <c r="I122" s="14" t="s">
        <v>423</v>
      </c>
      <c r="J122" s="14" t="s">
        <v>401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v>114445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38.25">
      <c r="B123" s="20" t="s">
        <v>217</v>
      </c>
      <c r="C123" s="18"/>
      <c r="D123" s="7"/>
      <c r="E123" s="7"/>
      <c r="F123" s="7">
        <v>551</v>
      </c>
      <c r="G123" s="14" t="s">
        <v>9</v>
      </c>
      <c r="H123" s="14" t="s">
        <v>14</v>
      </c>
      <c r="I123" s="14" t="s">
        <v>423</v>
      </c>
      <c r="J123" s="14" t="s">
        <v>214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v>60200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24.75" customHeight="1">
      <c r="B124" s="13" t="s">
        <v>42</v>
      </c>
      <c r="C124" s="7">
        <v>551</v>
      </c>
      <c r="D124" s="7">
        <v>551</v>
      </c>
      <c r="E124" s="7">
        <v>551</v>
      </c>
      <c r="F124" s="7">
        <v>551</v>
      </c>
      <c r="G124" s="8" t="s">
        <v>14</v>
      </c>
      <c r="H124" s="14"/>
      <c r="I124" s="14"/>
      <c r="J124" s="14"/>
      <c r="K124" s="10" t="e">
        <f>K125+K151+K168</f>
        <v>#REF!</v>
      </c>
      <c r="L124" s="10" t="e">
        <f>L125+L151+L168</f>
        <v>#REF!</v>
      </c>
      <c r="M124" s="10" t="e">
        <f>M125+M151+M168</f>
        <v>#REF!</v>
      </c>
      <c r="N124" s="52" t="e">
        <f aca="true" t="shared" si="6" ref="N124:N151">M124-K124</f>
        <v>#REF!</v>
      </c>
      <c r="O124" s="58" t="e">
        <f>O125+O151+O168</f>
        <v>#REF!</v>
      </c>
      <c r="P124" s="52" t="e">
        <f aca="true" t="shared" si="7" ref="P124:P151">M124-L124</f>
        <v>#REF!</v>
      </c>
      <c r="Q124" s="10" t="e">
        <f>Q125+Q151+Q168</f>
        <v>#REF!</v>
      </c>
      <c r="R124" s="52" t="e">
        <f aca="true" t="shared" si="8" ref="R124:R151">Q124-M124</f>
        <v>#REF!</v>
      </c>
      <c r="S124" s="10" t="e">
        <f>#REF!-M124</f>
        <v>#REF!</v>
      </c>
      <c r="T124" s="10">
        <f>T151+T168</f>
        <v>1275000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1.25" customHeight="1" hidden="1">
      <c r="B125" s="26" t="s">
        <v>43</v>
      </c>
      <c r="C125" s="7">
        <v>551</v>
      </c>
      <c r="D125" s="7">
        <v>551</v>
      </c>
      <c r="E125" s="7">
        <v>551</v>
      </c>
      <c r="F125" s="7">
        <v>551</v>
      </c>
      <c r="G125" s="8" t="s">
        <v>14</v>
      </c>
      <c r="H125" s="8" t="s">
        <v>9</v>
      </c>
      <c r="I125" s="14"/>
      <c r="J125" s="14"/>
      <c r="K125" s="10">
        <f aca="true" t="shared" si="9" ref="K125:M127">K126</f>
        <v>0</v>
      </c>
      <c r="L125" s="10">
        <f t="shared" si="9"/>
        <v>0</v>
      </c>
      <c r="M125" s="10">
        <f t="shared" si="9"/>
        <v>0</v>
      </c>
      <c r="N125" s="52">
        <f t="shared" si="6"/>
        <v>0</v>
      </c>
      <c r="O125" s="58">
        <f>O126</f>
        <v>0</v>
      </c>
      <c r="P125" s="52">
        <f t="shared" si="7"/>
        <v>0</v>
      </c>
      <c r="Q125" s="10">
        <f>Q126</f>
        <v>0</v>
      </c>
      <c r="R125" s="52">
        <f t="shared" si="8"/>
        <v>0</v>
      </c>
      <c r="S125" s="10" t="e">
        <f>#REF!-M125</f>
        <v>#REF!</v>
      </c>
      <c r="T125" s="1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23.25" customHeight="1" hidden="1">
      <c r="B126" s="25" t="s">
        <v>44</v>
      </c>
      <c r="C126" s="7">
        <v>551</v>
      </c>
      <c r="D126" s="7">
        <v>551</v>
      </c>
      <c r="E126" s="7">
        <v>551</v>
      </c>
      <c r="F126" s="7">
        <v>551</v>
      </c>
      <c r="G126" s="8" t="s">
        <v>14</v>
      </c>
      <c r="H126" s="8" t="s">
        <v>9</v>
      </c>
      <c r="I126" s="27" t="s">
        <v>45</v>
      </c>
      <c r="J126" s="14" t="s">
        <v>46</v>
      </c>
      <c r="K126" s="10">
        <f t="shared" si="9"/>
        <v>0</v>
      </c>
      <c r="L126" s="10">
        <f t="shared" si="9"/>
        <v>0</v>
      </c>
      <c r="M126" s="10">
        <f t="shared" si="9"/>
        <v>0</v>
      </c>
      <c r="N126" s="52">
        <f t="shared" si="6"/>
        <v>0</v>
      </c>
      <c r="O126" s="58">
        <f>O127</f>
        <v>0</v>
      </c>
      <c r="P126" s="52">
        <f t="shared" si="7"/>
        <v>0</v>
      </c>
      <c r="Q126" s="10">
        <f>Q127</f>
        <v>0</v>
      </c>
      <c r="R126" s="52">
        <f t="shared" si="8"/>
        <v>0</v>
      </c>
      <c r="S126" s="10" t="e">
        <f>#REF!-M126</f>
        <v>#REF!</v>
      </c>
      <c r="T126" s="1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58.5" customHeight="1" hidden="1">
      <c r="B127" s="26" t="s">
        <v>47</v>
      </c>
      <c r="C127" s="18">
        <v>551</v>
      </c>
      <c r="D127" s="7">
        <v>551</v>
      </c>
      <c r="E127" s="7">
        <v>551</v>
      </c>
      <c r="F127" s="7">
        <v>551</v>
      </c>
      <c r="G127" s="28" t="s">
        <v>14</v>
      </c>
      <c r="H127" s="28" t="s">
        <v>9</v>
      </c>
      <c r="I127" s="14" t="s">
        <v>48</v>
      </c>
      <c r="J127" s="14"/>
      <c r="K127" s="11">
        <f t="shared" si="9"/>
        <v>0</v>
      </c>
      <c r="L127" s="11">
        <f t="shared" si="9"/>
        <v>0</v>
      </c>
      <c r="M127" s="11">
        <f t="shared" si="9"/>
        <v>0</v>
      </c>
      <c r="N127" s="52">
        <f t="shared" si="6"/>
        <v>0</v>
      </c>
      <c r="O127" s="59">
        <f>O128</f>
        <v>0</v>
      </c>
      <c r="P127" s="52">
        <f t="shared" si="7"/>
        <v>0</v>
      </c>
      <c r="Q127" s="11">
        <f>Q128</f>
        <v>0</v>
      </c>
      <c r="R127" s="52">
        <f t="shared" si="8"/>
        <v>0</v>
      </c>
      <c r="S127" s="10" t="e">
        <f>#REF!-M127</f>
        <v>#REF!</v>
      </c>
      <c r="T127" s="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65.25" customHeight="1" hidden="1">
      <c r="B128" s="26" t="s">
        <v>49</v>
      </c>
      <c r="C128" s="18">
        <v>551</v>
      </c>
      <c r="D128" s="7">
        <v>551</v>
      </c>
      <c r="E128" s="7">
        <v>551</v>
      </c>
      <c r="F128" s="7">
        <v>551</v>
      </c>
      <c r="G128" s="28" t="s">
        <v>14</v>
      </c>
      <c r="H128" s="28" t="s">
        <v>9</v>
      </c>
      <c r="I128" s="14" t="s">
        <v>48</v>
      </c>
      <c r="J128" s="14" t="s">
        <v>50</v>
      </c>
      <c r="K128" s="11"/>
      <c r="L128" s="11"/>
      <c r="M128" s="11"/>
      <c r="N128" s="52">
        <f t="shared" si="6"/>
        <v>0</v>
      </c>
      <c r="O128" s="59"/>
      <c r="P128" s="52">
        <f t="shared" si="7"/>
        <v>0</v>
      </c>
      <c r="Q128" s="11"/>
      <c r="R128" s="52">
        <f t="shared" si="8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2" customHeight="1" hidden="1">
      <c r="B129" s="80" t="s">
        <v>43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/>
      <c r="J129" s="14"/>
      <c r="K129" s="11"/>
      <c r="L129" s="11"/>
      <c r="M129" s="11"/>
      <c r="N129" s="52">
        <f t="shared" si="6"/>
        <v>0</v>
      </c>
      <c r="O129" s="59"/>
      <c r="P129" s="52">
        <f t="shared" si="7"/>
        <v>0</v>
      </c>
      <c r="Q129" s="11"/>
      <c r="R129" s="52">
        <f t="shared" si="8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1.25" customHeight="1" hidden="1">
      <c r="B130" s="80" t="s">
        <v>44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45</v>
      </c>
      <c r="J130" s="14"/>
      <c r="K130" s="11"/>
      <c r="L130" s="11"/>
      <c r="M130" s="11"/>
      <c r="N130" s="52">
        <f t="shared" si="6"/>
        <v>0</v>
      </c>
      <c r="O130" s="59"/>
      <c r="P130" s="52">
        <f t="shared" si="7"/>
        <v>0</v>
      </c>
      <c r="Q130" s="11"/>
      <c r="R130" s="52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4.25" customHeight="1" hidden="1">
      <c r="B131" s="80" t="s">
        <v>51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52</v>
      </c>
      <c r="J131" s="14" t="s">
        <v>53</v>
      </c>
      <c r="K131" s="11"/>
      <c r="L131" s="11"/>
      <c r="M131" s="11"/>
      <c r="N131" s="52">
        <f t="shared" si="6"/>
        <v>0</v>
      </c>
      <c r="O131" s="59"/>
      <c r="P131" s="52">
        <f t="shared" si="7"/>
        <v>0</v>
      </c>
      <c r="Q131" s="11"/>
      <c r="R131" s="52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0.5" customHeight="1" hidden="1">
      <c r="B132" s="80" t="s">
        <v>49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52</v>
      </c>
      <c r="J132" s="14" t="s">
        <v>50</v>
      </c>
      <c r="K132" s="11"/>
      <c r="L132" s="11"/>
      <c r="M132" s="11"/>
      <c r="N132" s="52">
        <f t="shared" si="6"/>
        <v>0</v>
      </c>
      <c r="O132" s="59"/>
      <c r="P132" s="52">
        <f t="shared" si="7"/>
        <v>0</v>
      </c>
      <c r="Q132" s="11"/>
      <c r="R132" s="52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2" customHeight="1" hidden="1">
      <c r="B133" s="80" t="s">
        <v>54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55</v>
      </c>
      <c r="J133" s="14"/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20.25" customHeight="1" hidden="1">
      <c r="B134" s="80" t="s">
        <v>49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55</v>
      </c>
      <c r="J134" s="14" t="s">
        <v>50</v>
      </c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5.75" customHeight="1" hidden="1">
      <c r="B135" s="80" t="s">
        <v>56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57</v>
      </c>
      <c r="J135" s="14"/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4.25" customHeight="1" hidden="1">
      <c r="B136" s="80" t="s">
        <v>49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57</v>
      </c>
      <c r="J136" s="14" t="s">
        <v>50</v>
      </c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6.5" customHeight="1" hidden="1">
      <c r="B137" s="80" t="s">
        <v>58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59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8" customHeight="1" hidden="1">
      <c r="B138" s="80" t="s">
        <v>49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59</v>
      </c>
      <c r="J138" s="14" t="s">
        <v>50</v>
      </c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20.25" customHeight="1" hidden="1">
      <c r="B139" s="80" t="s">
        <v>60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61</v>
      </c>
      <c r="J139" s="14"/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24" customHeight="1" hidden="1">
      <c r="B140" s="80" t="s">
        <v>62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61</v>
      </c>
      <c r="J140" s="14" t="s">
        <v>63</v>
      </c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26.25" customHeight="1" hidden="1">
      <c r="B141" s="80" t="s">
        <v>64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65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21.75" customHeight="1" hidden="1">
      <c r="B142" s="23" t="s">
        <v>11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65</v>
      </c>
      <c r="J142" s="14" t="s">
        <v>12</v>
      </c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6.5" customHeight="1" hidden="1">
      <c r="B143" s="20" t="s">
        <v>66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67</v>
      </c>
      <c r="I143" s="14"/>
      <c r="J143" s="14"/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16.5" customHeight="1" hidden="1">
      <c r="B144" s="23" t="s">
        <v>68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67</v>
      </c>
      <c r="I144" s="14" t="s">
        <v>69</v>
      </c>
      <c r="J144" s="14"/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17.25" customHeight="1" hidden="1">
      <c r="B145" s="23" t="s">
        <v>70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67</v>
      </c>
      <c r="I145" s="14" t="s">
        <v>71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18.75" customHeight="1" hidden="1">
      <c r="B146" s="80" t="s">
        <v>49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67</v>
      </c>
      <c r="I146" s="14" t="s">
        <v>71</v>
      </c>
      <c r="J146" s="14" t="s">
        <v>50</v>
      </c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18" customHeight="1" hidden="1">
      <c r="B147" s="20" t="s">
        <v>72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73</v>
      </c>
      <c r="I147" s="14"/>
      <c r="J147" s="14"/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4.75" customHeight="1" hidden="1">
      <c r="B148" s="23" t="s">
        <v>44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73</v>
      </c>
      <c r="I148" s="14" t="s">
        <v>45</v>
      </c>
      <c r="J148" s="14"/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17.25" customHeight="1" hidden="1">
      <c r="B149" s="23" t="s">
        <v>54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73</v>
      </c>
      <c r="I149" s="14" t="s">
        <v>55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24.75" customHeight="1" hidden="1">
      <c r="B150" s="80" t="s">
        <v>49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73</v>
      </c>
      <c r="I150" s="14" t="s">
        <v>55</v>
      </c>
      <c r="J150" s="14" t="s">
        <v>50</v>
      </c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58.5" customHeight="1">
      <c r="B151" s="81" t="s">
        <v>427</v>
      </c>
      <c r="C151" s="7">
        <v>551</v>
      </c>
      <c r="D151" s="7">
        <v>551</v>
      </c>
      <c r="E151" s="7">
        <v>551</v>
      </c>
      <c r="F151" s="7">
        <v>551</v>
      </c>
      <c r="G151" s="8" t="s">
        <v>14</v>
      </c>
      <c r="H151" s="8" t="s">
        <v>67</v>
      </c>
      <c r="I151" s="14"/>
      <c r="J151" s="14"/>
      <c r="K151" s="10" t="e">
        <f>#REF!</f>
        <v>#REF!</v>
      </c>
      <c r="L151" s="10" t="e">
        <f>#REF!</f>
        <v>#REF!</v>
      </c>
      <c r="M151" s="10" t="e">
        <f>#REF!+#REF!+M159+M163</f>
        <v>#REF!</v>
      </c>
      <c r="N151" s="52" t="e">
        <f t="shared" si="6"/>
        <v>#REF!</v>
      </c>
      <c r="O151" s="58" t="e">
        <f>#REF!</f>
        <v>#REF!</v>
      </c>
      <c r="P151" s="52" t="e">
        <f t="shared" si="7"/>
        <v>#REF!</v>
      </c>
      <c r="Q151" s="10" t="e">
        <f>#REF!+Q161</f>
        <v>#REF!</v>
      </c>
      <c r="R151" s="52" t="e">
        <f t="shared" si="8"/>
        <v>#REF!</v>
      </c>
      <c r="S151" s="10" t="e">
        <f>#REF!-M151</f>
        <v>#REF!</v>
      </c>
      <c r="T151" s="10">
        <f>T152+T158+T161+T164</f>
        <v>180000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102.75" customHeight="1">
      <c r="B152" s="13" t="s">
        <v>438</v>
      </c>
      <c r="C152" s="7"/>
      <c r="D152" s="7"/>
      <c r="E152" s="7"/>
      <c r="F152" s="7">
        <v>551</v>
      </c>
      <c r="G152" s="8" t="s">
        <v>14</v>
      </c>
      <c r="H152" s="8" t="s">
        <v>67</v>
      </c>
      <c r="I152" s="8" t="s">
        <v>337</v>
      </c>
      <c r="J152" s="14"/>
      <c r="K152" s="10"/>
      <c r="L152" s="10"/>
      <c r="M152" s="10"/>
      <c r="N152" s="52"/>
      <c r="O152" s="58"/>
      <c r="P152" s="52"/>
      <c r="Q152" s="10"/>
      <c r="R152" s="52"/>
      <c r="S152" s="10"/>
      <c r="T152" s="10">
        <f>T153</f>
        <v>140000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59.25" customHeight="1">
      <c r="B153" s="31" t="s">
        <v>233</v>
      </c>
      <c r="C153" s="7"/>
      <c r="D153" s="7"/>
      <c r="E153" s="7"/>
      <c r="F153" s="7">
        <v>551</v>
      </c>
      <c r="G153" s="8" t="s">
        <v>14</v>
      </c>
      <c r="H153" s="8" t="s">
        <v>67</v>
      </c>
      <c r="I153" s="8" t="s">
        <v>338</v>
      </c>
      <c r="J153" s="14"/>
      <c r="K153" s="10"/>
      <c r="L153" s="10"/>
      <c r="M153" s="10"/>
      <c r="N153" s="52"/>
      <c r="O153" s="58"/>
      <c r="P153" s="52"/>
      <c r="Q153" s="10"/>
      <c r="R153" s="52"/>
      <c r="S153" s="10"/>
      <c r="T153" s="10">
        <f>T154</f>
        <v>140000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76.5" customHeight="1">
      <c r="B154" s="31" t="s">
        <v>235</v>
      </c>
      <c r="C154" s="7"/>
      <c r="D154" s="7"/>
      <c r="E154" s="7"/>
      <c r="F154" s="7">
        <v>551</v>
      </c>
      <c r="G154" s="8" t="s">
        <v>14</v>
      </c>
      <c r="H154" s="8" t="s">
        <v>67</v>
      </c>
      <c r="I154" s="8" t="s">
        <v>339</v>
      </c>
      <c r="J154" s="14"/>
      <c r="K154" s="10"/>
      <c r="L154" s="10"/>
      <c r="M154" s="10"/>
      <c r="N154" s="52"/>
      <c r="O154" s="58"/>
      <c r="P154" s="52"/>
      <c r="Q154" s="10"/>
      <c r="R154" s="52"/>
      <c r="S154" s="10"/>
      <c r="T154" s="10">
        <f>T155</f>
        <v>140000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45" customHeight="1">
      <c r="B155" s="17" t="s">
        <v>215</v>
      </c>
      <c r="C155" s="7"/>
      <c r="D155" s="7"/>
      <c r="E155" s="7"/>
      <c r="F155" s="7">
        <v>551</v>
      </c>
      <c r="G155" s="8" t="s">
        <v>14</v>
      </c>
      <c r="H155" s="8" t="s">
        <v>67</v>
      </c>
      <c r="I155" s="8" t="s">
        <v>339</v>
      </c>
      <c r="J155" s="14" t="s">
        <v>212</v>
      </c>
      <c r="K155" s="10"/>
      <c r="L155" s="10"/>
      <c r="M155" s="10"/>
      <c r="N155" s="52"/>
      <c r="O155" s="58"/>
      <c r="P155" s="52"/>
      <c r="Q155" s="10"/>
      <c r="R155" s="52"/>
      <c r="S155" s="10"/>
      <c r="T155" s="10">
        <f>T156</f>
        <v>140000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55.5" customHeight="1">
      <c r="B156" s="20" t="s">
        <v>216</v>
      </c>
      <c r="C156" s="7"/>
      <c r="D156" s="7"/>
      <c r="E156" s="7"/>
      <c r="F156" s="7">
        <v>551</v>
      </c>
      <c r="G156" s="8" t="s">
        <v>14</v>
      </c>
      <c r="H156" s="8" t="s">
        <v>67</v>
      </c>
      <c r="I156" s="8" t="s">
        <v>339</v>
      </c>
      <c r="J156" s="14" t="s">
        <v>213</v>
      </c>
      <c r="K156" s="10"/>
      <c r="L156" s="10"/>
      <c r="M156" s="10"/>
      <c r="N156" s="52"/>
      <c r="O156" s="58"/>
      <c r="P156" s="52"/>
      <c r="Q156" s="10"/>
      <c r="R156" s="52"/>
      <c r="S156" s="10"/>
      <c r="T156" s="10">
        <f>T157</f>
        <v>140000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53.25" customHeight="1">
      <c r="B157" s="20" t="s">
        <v>217</v>
      </c>
      <c r="C157" s="7"/>
      <c r="D157" s="7"/>
      <c r="E157" s="7"/>
      <c r="F157" s="7">
        <v>551</v>
      </c>
      <c r="G157" s="8" t="s">
        <v>14</v>
      </c>
      <c r="H157" s="8" t="s">
        <v>67</v>
      </c>
      <c r="I157" s="8" t="s">
        <v>339</v>
      </c>
      <c r="J157" s="14" t="s">
        <v>214</v>
      </c>
      <c r="K157" s="10"/>
      <c r="L157" s="10"/>
      <c r="M157" s="10"/>
      <c r="N157" s="52"/>
      <c r="O157" s="58"/>
      <c r="P157" s="52"/>
      <c r="Q157" s="10"/>
      <c r="R157" s="52"/>
      <c r="S157" s="10"/>
      <c r="T157" s="10">
        <v>140000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118.5" customHeight="1">
      <c r="B158" s="82" t="s">
        <v>173</v>
      </c>
      <c r="C158" s="18"/>
      <c r="D158" s="7">
        <v>551</v>
      </c>
      <c r="E158" s="7">
        <v>551</v>
      </c>
      <c r="F158" s="7">
        <v>551</v>
      </c>
      <c r="G158" s="14" t="s">
        <v>14</v>
      </c>
      <c r="H158" s="14" t="s">
        <v>67</v>
      </c>
      <c r="I158" s="14" t="s">
        <v>340</v>
      </c>
      <c r="J158" s="14"/>
      <c r="K158" s="11"/>
      <c r="L158" s="11"/>
      <c r="M158" s="11">
        <f>M159</f>
        <v>30000</v>
      </c>
      <c r="N158" s="52"/>
      <c r="O158" s="59"/>
      <c r="P158" s="52"/>
      <c r="Q158" s="11"/>
      <c r="R158" s="52"/>
      <c r="S158" s="10" t="e">
        <f>#REF!-M158</f>
        <v>#REF!</v>
      </c>
      <c r="T158" s="11">
        <f>T159</f>
        <v>30000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24.75" customHeight="1">
      <c r="B159" s="23" t="s">
        <v>434</v>
      </c>
      <c r="C159" s="18"/>
      <c r="D159" s="7">
        <v>551</v>
      </c>
      <c r="E159" s="7">
        <v>551</v>
      </c>
      <c r="F159" s="7">
        <v>551</v>
      </c>
      <c r="G159" s="14" t="s">
        <v>14</v>
      </c>
      <c r="H159" s="14" t="s">
        <v>67</v>
      </c>
      <c r="I159" s="14" t="s">
        <v>340</v>
      </c>
      <c r="J159" s="14" t="s">
        <v>12</v>
      </c>
      <c r="K159" s="11"/>
      <c r="L159" s="11"/>
      <c r="M159" s="11">
        <v>30000</v>
      </c>
      <c r="N159" s="52"/>
      <c r="O159" s="59"/>
      <c r="P159" s="52"/>
      <c r="Q159" s="11"/>
      <c r="R159" s="52">
        <f>Q159-M159</f>
        <v>-30000</v>
      </c>
      <c r="S159" s="10" t="e">
        <f>#REF!-M159</f>
        <v>#REF!</v>
      </c>
      <c r="T159" s="11">
        <f>T160</f>
        <v>30000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24.75" customHeight="1">
      <c r="B160" s="23" t="s">
        <v>121</v>
      </c>
      <c r="C160" s="18"/>
      <c r="D160" s="7"/>
      <c r="E160" s="7"/>
      <c r="F160" s="7">
        <v>551</v>
      </c>
      <c r="G160" s="14" t="s">
        <v>14</v>
      </c>
      <c r="H160" s="14" t="s">
        <v>67</v>
      </c>
      <c r="I160" s="14" t="s">
        <v>340</v>
      </c>
      <c r="J160" s="14" t="s">
        <v>234</v>
      </c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v>30000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84.75" customHeight="1">
      <c r="B161" s="31" t="s">
        <v>439</v>
      </c>
      <c r="C161" s="18"/>
      <c r="D161" s="7">
        <v>551</v>
      </c>
      <c r="E161" s="7">
        <v>551</v>
      </c>
      <c r="F161" s="7">
        <v>551</v>
      </c>
      <c r="G161" s="14" t="s">
        <v>14</v>
      </c>
      <c r="H161" s="14" t="s">
        <v>67</v>
      </c>
      <c r="I161" s="14" t="s">
        <v>341</v>
      </c>
      <c r="J161" s="14"/>
      <c r="K161" s="11"/>
      <c r="L161" s="11"/>
      <c r="M161" s="11">
        <f>M163</f>
        <v>50000</v>
      </c>
      <c r="N161" s="52"/>
      <c r="O161" s="59"/>
      <c r="P161" s="52"/>
      <c r="Q161" s="11">
        <f>Q163</f>
        <v>90000</v>
      </c>
      <c r="R161" s="52">
        <f>Q161-M161</f>
        <v>40000</v>
      </c>
      <c r="S161" s="10" t="e">
        <f>#REF!-M161</f>
        <v>#REF!</v>
      </c>
      <c r="T161" s="11">
        <f>T162</f>
        <v>10000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36.75" customHeight="1">
      <c r="B162" s="31" t="s">
        <v>281</v>
      </c>
      <c r="C162" s="18"/>
      <c r="D162" s="7"/>
      <c r="E162" s="7"/>
      <c r="F162" s="7">
        <v>551</v>
      </c>
      <c r="G162" s="14" t="s">
        <v>14</v>
      </c>
      <c r="H162" s="14" t="s">
        <v>67</v>
      </c>
      <c r="I162" s="14" t="s">
        <v>342</v>
      </c>
      <c r="J162" s="14"/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T163</f>
        <v>10000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42.75" customHeight="1">
      <c r="B163" s="20" t="s">
        <v>217</v>
      </c>
      <c r="C163" s="18"/>
      <c r="D163" s="7">
        <v>551</v>
      </c>
      <c r="E163" s="7">
        <v>551</v>
      </c>
      <c r="F163" s="7">
        <v>551</v>
      </c>
      <c r="G163" s="14" t="s">
        <v>14</v>
      </c>
      <c r="H163" s="14" t="s">
        <v>67</v>
      </c>
      <c r="I163" s="14" t="s">
        <v>342</v>
      </c>
      <c r="J163" s="14" t="s">
        <v>214</v>
      </c>
      <c r="K163" s="11"/>
      <c r="L163" s="11"/>
      <c r="M163" s="11">
        <v>50000</v>
      </c>
      <c r="N163" s="52"/>
      <c r="O163" s="59"/>
      <c r="P163" s="52"/>
      <c r="Q163" s="11">
        <f>30000+30000+30000</f>
        <v>90000</v>
      </c>
      <c r="R163" s="52">
        <f>Q163-M163</f>
        <v>40000</v>
      </c>
      <c r="S163" s="10" t="e">
        <f>#REF!-M163</f>
        <v>#REF!</v>
      </c>
      <c r="T163" s="11">
        <v>10000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24.75" customHeight="1" hidden="1">
      <c r="B164" s="20" t="s">
        <v>283</v>
      </c>
      <c r="C164" s="18"/>
      <c r="D164" s="7"/>
      <c r="E164" s="7"/>
      <c r="F164" s="7">
        <v>551</v>
      </c>
      <c r="G164" s="14" t="s">
        <v>14</v>
      </c>
      <c r="H164" s="14" t="s">
        <v>67</v>
      </c>
      <c r="I164" s="14" t="s">
        <v>343</v>
      </c>
      <c r="J164" s="14"/>
      <c r="K164" s="11"/>
      <c r="L164" s="11"/>
      <c r="M164" s="11"/>
      <c r="N164" s="52"/>
      <c r="O164" s="59"/>
      <c r="P164" s="52"/>
      <c r="Q164" s="11"/>
      <c r="R164" s="52"/>
      <c r="S164" s="10"/>
      <c r="T164" s="11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38.25" customHeight="1" hidden="1">
      <c r="B165" s="20" t="s">
        <v>216</v>
      </c>
      <c r="C165" s="18"/>
      <c r="D165" s="7"/>
      <c r="E165" s="7"/>
      <c r="F165" s="7">
        <v>551</v>
      </c>
      <c r="G165" s="14" t="s">
        <v>14</v>
      </c>
      <c r="H165" s="14" t="s">
        <v>67</v>
      </c>
      <c r="I165" s="14" t="s">
        <v>343</v>
      </c>
      <c r="J165" s="14" t="s">
        <v>213</v>
      </c>
      <c r="K165" s="11"/>
      <c r="L165" s="11"/>
      <c r="M165" s="11"/>
      <c r="N165" s="52"/>
      <c r="O165" s="59"/>
      <c r="P165" s="52"/>
      <c r="Q165" s="11"/>
      <c r="R165" s="52"/>
      <c r="S165" s="10"/>
      <c r="T165" s="1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24.75" customHeight="1" hidden="1">
      <c r="B166" s="20" t="s">
        <v>224</v>
      </c>
      <c r="C166" s="18"/>
      <c r="D166" s="7"/>
      <c r="E166" s="7"/>
      <c r="F166" s="7">
        <v>551</v>
      </c>
      <c r="G166" s="14" t="s">
        <v>14</v>
      </c>
      <c r="H166" s="14" t="s">
        <v>67</v>
      </c>
      <c r="I166" s="14" t="s">
        <v>343</v>
      </c>
      <c r="J166" s="14" t="s">
        <v>214</v>
      </c>
      <c r="K166" s="11"/>
      <c r="L166" s="11"/>
      <c r="M166" s="11"/>
      <c r="N166" s="52"/>
      <c r="O166" s="59"/>
      <c r="P166" s="52"/>
      <c r="Q166" s="11"/>
      <c r="R166" s="52"/>
      <c r="S166" s="10"/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24.75" customHeight="1" hidden="1">
      <c r="B167" s="20"/>
      <c r="C167" s="18"/>
      <c r="D167" s="7"/>
      <c r="E167" s="7"/>
      <c r="F167" s="7"/>
      <c r="G167" s="14"/>
      <c r="H167" s="14"/>
      <c r="I167" s="14"/>
      <c r="J167" s="14"/>
      <c r="K167" s="11"/>
      <c r="L167" s="11"/>
      <c r="M167" s="11"/>
      <c r="N167" s="52"/>
      <c r="O167" s="59"/>
      <c r="P167" s="52"/>
      <c r="Q167" s="11"/>
      <c r="R167" s="52"/>
      <c r="S167" s="10"/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12.75">
      <c r="B168" s="24" t="s">
        <v>72</v>
      </c>
      <c r="C168" s="7">
        <v>551</v>
      </c>
      <c r="D168" s="7">
        <v>551</v>
      </c>
      <c r="E168" s="7">
        <v>551</v>
      </c>
      <c r="F168" s="7">
        <v>551</v>
      </c>
      <c r="G168" s="8" t="s">
        <v>14</v>
      </c>
      <c r="H168" s="8" t="s">
        <v>73</v>
      </c>
      <c r="I168" s="14"/>
      <c r="J168" s="14"/>
      <c r="K168" s="10" t="e">
        <f>K171</f>
        <v>#REF!</v>
      </c>
      <c r="L168" s="10" t="e">
        <f>L171</f>
        <v>#REF!</v>
      </c>
      <c r="M168" s="10" t="e">
        <f>M171+M169</f>
        <v>#REF!</v>
      </c>
      <c r="N168" s="52" t="e">
        <f>M168-K168</f>
        <v>#REF!</v>
      </c>
      <c r="O168" s="58" t="e">
        <f>O171</f>
        <v>#REF!</v>
      </c>
      <c r="P168" s="52" t="e">
        <f>M168-L168</f>
        <v>#REF!</v>
      </c>
      <c r="Q168" s="10" t="e">
        <f>Q171</f>
        <v>#REF!</v>
      </c>
      <c r="R168" s="52" t="e">
        <f>Q168-M168</f>
        <v>#REF!</v>
      </c>
      <c r="S168" s="10" t="e">
        <f>#REF!-M168</f>
        <v>#REF!</v>
      </c>
      <c r="T168" s="10">
        <f>T169</f>
        <v>1095000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114" customHeight="1">
      <c r="B169" s="13" t="s">
        <v>440</v>
      </c>
      <c r="C169" s="7"/>
      <c r="D169" s="7">
        <v>551</v>
      </c>
      <c r="E169" s="7">
        <v>551</v>
      </c>
      <c r="F169" s="7">
        <v>551</v>
      </c>
      <c r="G169" s="8" t="s">
        <v>14</v>
      </c>
      <c r="H169" s="8" t="s">
        <v>73</v>
      </c>
      <c r="I169" s="14" t="s">
        <v>337</v>
      </c>
      <c r="J169" s="14"/>
      <c r="K169" s="10"/>
      <c r="L169" s="10"/>
      <c r="M169" s="10">
        <f>M170</f>
        <v>100000</v>
      </c>
      <c r="N169" s="52"/>
      <c r="O169" s="58"/>
      <c r="P169" s="52"/>
      <c r="Q169" s="10"/>
      <c r="R169" s="52"/>
      <c r="S169" s="10" t="e">
        <f>#REF!-M169</f>
        <v>#REF!</v>
      </c>
      <c r="T169" s="10">
        <f>T170</f>
        <v>1095000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54.75" customHeight="1">
      <c r="B170" s="83" t="s">
        <v>236</v>
      </c>
      <c r="C170" s="7"/>
      <c r="D170" s="7">
        <v>551</v>
      </c>
      <c r="E170" s="7">
        <v>551</v>
      </c>
      <c r="F170" s="7">
        <v>551</v>
      </c>
      <c r="G170" s="8" t="s">
        <v>14</v>
      </c>
      <c r="H170" s="8" t="s">
        <v>73</v>
      </c>
      <c r="I170" s="14" t="s">
        <v>344</v>
      </c>
      <c r="J170" s="14"/>
      <c r="K170" s="10"/>
      <c r="L170" s="10"/>
      <c r="M170" s="10">
        <v>100000</v>
      </c>
      <c r="N170" s="52"/>
      <c r="O170" s="58"/>
      <c r="P170" s="52"/>
      <c r="Q170" s="10"/>
      <c r="R170" s="52"/>
      <c r="S170" s="10" t="e">
        <f>#REF!-M170</f>
        <v>#REF!</v>
      </c>
      <c r="T170" s="10">
        <f>T171</f>
        <v>1095000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25.5">
      <c r="B171" s="31" t="s">
        <v>237</v>
      </c>
      <c r="C171" s="7">
        <v>551</v>
      </c>
      <c r="D171" s="7">
        <v>551</v>
      </c>
      <c r="E171" s="7">
        <v>551</v>
      </c>
      <c r="F171" s="7">
        <v>551</v>
      </c>
      <c r="G171" s="8" t="s">
        <v>14</v>
      </c>
      <c r="H171" s="8" t="s">
        <v>73</v>
      </c>
      <c r="I171" s="8" t="s">
        <v>345</v>
      </c>
      <c r="J171" s="14"/>
      <c r="K171" s="10" t="e">
        <f>K172</f>
        <v>#REF!</v>
      </c>
      <c r="L171" s="10" t="e">
        <f>L172</f>
        <v>#REF!</v>
      </c>
      <c r="M171" s="10" t="e">
        <f>M172</f>
        <v>#REF!</v>
      </c>
      <c r="N171" s="52" t="e">
        <f>M171-K171</f>
        <v>#REF!</v>
      </c>
      <c r="O171" s="58" t="e">
        <f>O172</f>
        <v>#REF!</v>
      </c>
      <c r="P171" s="52" t="e">
        <f>M171-L171</f>
        <v>#REF!</v>
      </c>
      <c r="Q171" s="10" t="e">
        <f>Q172</f>
        <v>#REF!</v>
      </c>
      <c r="R171" s="52" t="e">
        <f>Q171-M171</f>
        <v>#REF!</v>
      </c>
      <c r="S171" s="10" t="e">
        <f>#REF!-M171</f>
        <v>#REF!</v>
      </c>
      <c r="T171" s="10">
        <f>T172</f>
        <v>1095000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60.75" customHeight="1">
      <c r="B172" s="20" t="s">
        <v>217</v>
      </c>
      <c r="C172" s="7">
        <v>551</v>
      </c>
      <c r="D172" s="7">
        <v>551</v>
      </c>
      <c r="E172" s="7">
        <v>551</v>
      </c>
      <c r="F172" s="7">
        <v>551</v>
      </c>
      <c r="G172" s="29" t="s">
        <v>14</v>
      </c>
      <c r="H172" s="29" t="s">
        <v>73</v>
      </c>
      <c r="I172" s="29" t="s">
        <v>345</v>
      </c>
      <c r="J172" s="14" t="s">
        <v>214</v>
      </c>
      <c r="K172" s="10" t="e">
        <f>#REF!</f>
        <v>#REF!</v>
      </c>
      <c r="L172" s="10" t="e">
        <f>#REF!</f>
        <v>#REF!</v>
      </c>
      <c r="M172" s="10" t="e">
        <f>#REF!</f>
        <v>#REF!</v>
      </c>
      <c r="N172" s="52" t="e">
        <f>M172-K172</f>
        <v>#REF!</v>
      </c>
      <c r="O172" s="58" t="e">
        <f>#REF!</f>
        <v>#REF!</v>
      </c>
      <c r="P172" s="52" t="e">
        <f>M172-L172</f>
        <v>#REF!</v>
      </c>
      <c r="Q172" s="10" t="e">
        <f>#REF!</f>
        <v>#REF!</v>
      </c>
      <c r="R172" s="52" t="e">
        <f>Q172-M172</f>
        <v>#REF!</v>
      </c>
      <c r="S172" s="10" t="e">
        <f>#REF!-M172</f>
        <v>#REF!</v>
      </c>
      <c r="T172" s="10">
        <v>1095000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12.75">
      <c r="B173" s="13" t="s">
        <v>74</v>
      </c>
      <c r="C173" s="7">
        <v>551</v>
      </c>
      <c r="D173" s="7">
        <v>551</v>
      </c>
      <c r="E173" s="7">
        <v>551</v>
      </c>
      <c r="F173" s="7">
        <v>551</v>
      </c>
      <c r="G173" s="8" t="s">
        <v>23</v>
      </c>
      <c r="H173" s="9"/>
      <c r="I173" s="9"/>
      <c r="J173" s="9"/>
      <c r="K173" s="10" t="e">
        <f>K194</f>
        <v>#REF!</v>
      </c>
      <c r="L173" s="10" t="e">
        <f>L194</f>
        <v>#REF!</v>
      </c>
      <c r="M173" s="10" t="e">
        <f>M194+M177</f>
        <v>#REF!</v>
      </c>
      <c r="N173" s="52" t="e">
        <f>M173-K173</f>
        <v>#REF!</v>
      </c>
      <c r="O173" s="58" t="e">
        <f>O194</f>
        <v>#REF!</v>
      </c>
      <c r="P173" s="52" t="e">
        <f>M173-L173</f>
        <v>#REF!</v>
      </c>
      <c r="Q173" s="10" t="e">
        <f>Q194</f>
        <v>#REF!</v>
      </c>
      <c r="R173" s="52" t="e">
        <f>Q173-M173</f>
        <v>#REF!</v>
      </c>
      <c r="S173" s="10" t="e">
        <f>#REF!-M173</f>
        <v>#REF!</v>
      </c>
      <c r="T173" s="10">
        <f>T174+T178+T194</f>
        <v>7496378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12.75">
      <c r="B174" s="13" t="s">
        <v>190</v>
      </c>
      <c r="C174" s="7"/>
      <c r="D174" s="7"/>
      <c r="E174" s="7"/>
      <c r="F174" s="7">
        <v>551</v>
      </c>
      <c r="G174" s="8" t="s">
        <v>23</v>
      </c>
      <c r="H174" s="9" t="s">
        <v>100</v>
      </c>
      <c r="I174" s="9"/>
      <c r="J174" s="9"/>
      <c r="K174" s="10"/>
      <c r="L174" s="10"/>
      <c r="M174" s="10"/>
      <c r="N174" s="52"/>
      <c r="O174" s="58"/>
      <c r="P174" s="52"/>
      <c r="Q174" s="10"/>
      <c r="R174" s="52"/>
      <c r="S174" s="10"/>
      <c r="T174" s="10">
        <f>T175</f>
        <v>150000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115.5" customHeight="1">
      <c r="B175" s="13" t="s">
        <v>318</v>
      </c>
      <c r="C175" s="7"/>
      <c r="D175" s="7"/>
      <c r="E175" s="7"/>
      <c r="F175" s="7">
        <v>551</v>
      </c>
      <c r="G175" s="8" t="s">
        <v>23</v>
      </c>
      <c r="H175" s="9" t="s">
        <v>100</v>
      </c>
      <c r="I175" s="9" t="s">
        <v>346</v>
      </c>
      <c r="J175" s="9"/>
      <c r="K175" s="10"/>
      <c r="L175" s="10"/>
      <c r="M175" s="10"/>
      <c r="N175" s="52"/>
      <c r="O175" s="58"/>
      <c r="P175" s="52"/>
      <c r="Q175" s="10"/>
      <c r="R175" s="52"/>
      <c r="S175" s="10"/>
      <c r="T175" s="10">
        <f>T176</f>
        <v>150000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01.25" customHeight="1">
      <c r="B176" s="13" t="s">
        <v>240</v>
      </c>
      <c r="C176" s="7"/>
      <c r="D176" s="7"/>
      <c r="E176" s="7"/>
      <c r="F176" s="7">
        <v>551</v>
      </c>
      <c r="G176" s="8" t="s">
        <v>23</v>
      </c>
      <c r="H176" s="9" t="s">
        <v>100</v>
      </c>
      <c r="I176" s="9" t="s">
        <v>347</v>
      </c>
      <c r="J176" s="9"/>
      <c r="K176" s="10"/>
      <c r="L176" s="10"/>
      <c r="M176" s="10"/>
      <c r="N176" s="52"/>
      <c r="O176" s="58"/>
      <c r="P176" s="52"/>
      <c r="Q176" s="10"/>
      <c r="R176" s="52"/>
      <c r="S176" s="10"/>
      <c r="T176" s="10">
        <f>T177</f>
        <v>150000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72.75" customHeight="1">
      <c r="B177" s="106" t="s">
        <v>435</v>
      </c>
      <c r="C177" s="7"/>
      <c r="D177" s="7"/>
      <c r="E177" s="7">
        <v>551</v>
      </c>
      <c r="F177" s="7">
        <v>551</v>
      </c>
      <c r="G177" s="8" t="s">
        <v>23</v>
      </c>
      <c r="H177" s="85" t="s">
        <v>100</v>
      </c>
      <c r="I177" s="9" t="s">
        <v>347</v>
      </c>
      <c r="J177" s="9" t="s">
        <v>238</v>
      </c>
      <c r="K177" s="10"/>
      <c r="L177" s="10"/>
      <c r="M177" s="10" t="e">
        <f>#REF!+M178+#REF!+M181</f>
        <v>#REF!</v>
      </c>
      <c r="N177" s="52"/>
      <c r="O177" s="58"/>
      <c r="P177" s="52"/>
      <c r="Q177" s="10"/>
      <c r="R177" s="52"/>
      <c r="S177" s="10" t="e">
        <f>#REF!-M177</f>
        <v>#REF!</v>
      </c>
      <c r="T177" s="10">
        <v>150000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25.5">
      <c r="B178" s="84" t="s">
        <v>428</v>
      </c>
      <c r="C178" s="7"/>
      <c r="D178" s="7"/>
      <c r="E178" s="7">
        <v>551</v>
      </c>
      <c r="F178" s="7">
        <v>551</v>
      </c>
      <c r="G178" s="8" t="s">
        <v>23</v>
      </c>
      <c r="H178" s="85" t="s">
        <v>67</v>
      </c>
      <c r="I178" s="9"/>
      <c r="J178" s="9"/>
      <c r="K178" s="10"/>
      <c r="L178" s="10"/>
      <c r="M178" s="10">
        <f>M179</f>
        <v>1733034</v>
      </c>
      <c r="N178" s="52"/>
      <c r="O178" s="58"/>
      <c r="P178" s="52"/>
      <c r="Q178" s="10"/>
      <c r="R178" s="52"/>
      <c r="S178" s="10" t="e">
        <f>#REF!-M178</f>
        <v>#REF!</v>
      </c>
      <c r="T178" s="10">
        <f>T179</f>
        <v>6396378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92.25" customHeight="1">
      <c r="B179" s="23" t="s">
        <v>441</v>
      </c>
      <c r="C179" s="7"/>
      <c r="D179" s="7"/>
      <c r="E179" s="7">
        <v>551</v>
      </c>
      <c r="F179" s="7">
        <v>551</v>
      </c>
      <c r="G179" s="8" t="s">
        <v>23</v>
      </c>
      <c r="H179" s="85" t="s">
        <v>67</v>
      </c>
      <c r="I179" s="9" t="s">
        <v>421</v>
      </c>
      <c r="J179" s="9"/>
      <c r="K179" s="10"/>
      <c r="L179" s="10"/>
      <c r="M179" s="10">
        <v>1733034</v>
      </c>
      <c r="N179" s="52"/>
      <c r="O179" s="58"/>
      <c r="P179" s="52"/>
      <c r="Q179" s="10"/>
      <c r="R179" s="52"/>
      <c r="S179" s="10" t="e">
        <f>#REF!-M179</f>
        <v>#REF!</v>
      </c>
      <c r="T179" s="10">
        <f>T181+T188+T192+T190</f>
        <v>6396378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50.25" customHeight="1" hidden="1">
      <c r="B180" s="23"/>
      <c r="C180" s="7"/>
      <c r="D180" s="7"/>
      <c r="E180" s="7">
        <v>551</v>
      </c>
      <c r="F180" s="7">
        <v>551</v>
      </c>
      <c r="G180" s="8" t="s">
        <v>23</v>
      </c>
      <c r="H180" s="85" t="s">
        <v>67</v>
      </c>
      <c r="I180" s="86" t="s">
        <v>312</v>
      </c>
      <c r="J180" s="9"/>
      <c r="K180" s="10"/>
      <c r="L180" s="10"/>
      <c r="M180" s="10">
        <v>3458159</v>
      </c>
      <c r="N180" s="52"/>
      <c r="O180" s="58"/>
      <c r="P180" s="52"/>
      <c r="Q180" s="10"/>
      <c r="R180" s="52"/>
      <c r="S180" s="10" t="e">
        <f>#REF!-M180</f>
        <v>#REF!</v>
      </c>
      <c r="T180" s="1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129.75" customHeight="1" hidden="1">
      <c r="B181" s="84" t="s">
        <v>313</v>
      </c>
      <c r="C181" s="7"/>
      <c r="D181" s="7"/>
      <c r="E181" s="7">
        <v>551</v>
      </c>
      <c r="F181" s="7">
        <v>551</v>
      </c>
      <c r="G181" s="8" t="s">
        <v>23</v>
      </c>
      <c r="H181" s="85" t="s">
        <v>67</v>
      </c>
      <c r="I181" s="86" t="s">
        <v>348</v>
      </c>
      <c r="J181" s="9"/>
      <c r="K181" s="10"/>
      <c r="L181" s="10"/>
      <c r="M181" s="10">
        <f>M182</f>
        <v>995613</v>
      </c>
      <c r="N181" s="52"/>
      <c r="O181" s="58"/>
      <c r="P181" s="52"/>
      <c r="Q181" s="10"/>
      <c r="R181" s="52"/>
      <c r="S181" s="10" t="e">
        <f>#REF!-M181</f>
        <v>#REF!</v>
      </c>
      <c r="T181" s="1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30" customHeight="1" hidden="1">
      <c r="B182" s="20" t="s">
        <v>224</v>
      </c>
      <c r="C182" s="7"/>
      <c r="D182" s="7"/>
      <c r="E182" s="7">
        <v>551</v>
      </c>
      <c r="F182" s="7">
        <v>551</v>
      </c>
      <c r="G182" s="8" t="s">
        <v>23</v>
      </c>
      <c r="H182" s="85" t="s">
        <v>67</v>
      </c>
      <c r="I182" s="86" t="s">
        <v>348</v>
      </c>
      <c r="J182" s="9" t="s">
        <v>214</v>
      </c>
      <c r="K182" s="10"/>
      <c r="L182" s="10"/>
      <c r="M182" s="10">
        <v>995613</v>
      </c>
      <c r="N182" s="52"/>
      <c r="O182" s="58"/>
      <c r="P182" s="52"/>
      <c r="Q182" s="10"/>
      <c r="R182" s="52"/>
      <c r="S182" s="10" t="e">
        <f>#REF!-M182</f>
        <v>#REF!</v>
      </c>
      <c r="T182" s="1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33.75" customHeight="1" hidden="1">
      <c r="B183" s="23"/>
      <c r="C183" s="7"/>
      <c r="D183" s="7"/>
      <c r="E183" s="7"/>
      <c r="F183" s="7">
        <v>551</v>
      </c>
      <c r="G183" s="8"/>
      <c r="H183" s="9"/>
      <c r="I183" s="9"/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33.75" customHeight="1" hidden="1">
      <c r="B184" s="23"/>
      <c r="C184" s="7"/>
      <c r="D184" s="7"/>
      <c r="E184" s="7"/>
      <c r="F184" s="7">
        <v>551</v>
      </c>
      <c r="G184" s="8"/>
      <c r="H184" s="9"/>
      <c r="I184" s="9"/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33.75" customHeight="1" hidden="1">
      <c r="B185" s="23"/>
      <c r="C185" s="7"/>
      <c r="D185" s="7"/>
      <c r="E185" s="7"/>
      <c r="F185" s="7">
        <v>551</v>
      </c>
      <c r="G185" s="8"/>
      <c r="H185" s="9"/>
      <c r="I185" s="9"/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33.75" customHeight="1" hidden="1">
      <c r="B186" s="23"/>
      <c r="C186" s="7"/>
      <c r="D186" s="7"/>
      <c r="E186" s="7"/>
      <c r="F186" s="7">
        <v>551</v>
      </c>
      <c r="G186" s="8"/>
      <c r="H186" s="9"/>
      <c r="I186" s="9"/>
      <c r="J186" s="9"/>
      <c r="K186" s="10"/>
      <c r="L186" s="10"/>
      <c r="M186" s="10"/>
      <c r="N186" s="52"/>
      <c r="O186" s="58"/>
      <c r="P186" s="52"/>
      <c r="Q186" s="10"/>
      <c r="R186" s="52"/>
      <c r="S186" s="10"/>
      <c r="T186" s="1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12.75" hidden="1">
      <c r="B187" s="23"/>
      <c r="C187" s="7"/>
      <c r="D187" s="7"/>
      <c r="E187" s="7"/>
      <c r="F187" s="7">
        <v>551</v>
      </c>
      <c r="G187" s="8"/>
      <c r="H187" s="9"/>
      <c r="I187" s="9"/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38.25" hidden="1">
      <c r="B188" s="23" t="s">
        <v>181</v>
      </c>
      <c r="C188" s="7"/>
      <c r="D188" s="7"/>
      <c r="E188" s="7"/>
      <c r="F188" s="7">
        <v>551</v>
      </c>
      <c r="G188" s="8" t="s">
        <v>23</v>
      </c>
      <c r="H188" s="9" t="s">
        <v>67</v>
      </c>
      <c r="I188" s="86" t="s">
        <v>349</v>
      </c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12.75" hidden="1">
      <c r="B189" s="20" t="s">
        <v>224</v>
      </c>
      <c r="C189" s="7"/>
      <c r="D189" s="7"/>
      <c r="E189" s="7"/>
      <c r="F189" s="7">
        <v>551</v>
      </c>
      <c r="G189" s="8" t="s">
        <v>23</v>
      </c>
      <c r="H189" s="9" t="s">
        <v>67</v>
      </c>
      <c r="I189" s="86" t="s">
        <v>349</v>
      </c>
      <c r="J189" s="9" t="s">
        <v>214</v>
      </c>
      <c r="K189" s="10"/>
      <c r="L189" s="10"/>
      <c r="M189" s="10"/>
      <c r="N189" s="52"/>
      <c r="O189" s="58"/>
      <c r="P189" s="52"/>
      <c r="Q189" s="10"/>
      <c r="R189" s="52"/>
      <c r="S189" s="10"/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129.75" customHeight="1" hidden="1">
      <c r="B190" s="20" t="s">
        <v>313</v>
      </c>
      <c r="C190" s="7"/>
      <c r="D190" s="7"/>
      <c r="E190" s="7"/>
      <c r="F190" s="7">
        <v>551</v>
      </c>
      <c r="G190" s="8" t="s">
        <v>23</v>
      </c>
      <c r="H190" s="9" t="s">
        <v>67</v>
      </c>
      <c r="I190" s="86" t="s">
        <v>420</v>
      </c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38.25" hidden="1">
      <c r="B191" s="20" t="s">
        <v>217</v>
      </c>
      <c r="C191" s="7"/>
      <c r="D191" s="7"/>
      <c r="E191" s="7"/>
      <c r="F191" s="7">
        <v>551</v>
      </c>
      <c r="G191" s="8" t="s">
        <v>23</v>
      </c>
      <c r="H191" s="9" t="s">
        <v>67</v>
      </c>
      <c r="I191" s="86" t="s">
        <v>420</v>
      </c>
      <c r="J191" s="9" t="s">
        <v>214</v>
      </c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76.5">
      <c r="B192" s="84" t="s">
        <v>182</v>
      </c>
      <c r="C192" s="7"/>
      <c r="D192" s="7"/>
      <c r="E192" s="7"/>
      <c r="F192" s="7">
        <v>551</v>
      </c>
      <c r="G192" s="8" t="s">
        <v>23</v>
      </c>
      <c r="H192" s="9" t="s">
        <v>67</v>
      </c>
      <c r="I192" s="86" t="s">
        <v>350</v>
      </c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</f>
        <v>6396378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38.25">
      <c r="B193" s="20" t="s">
        <v>217</v>
      </c>
      <c r="C193" s="7"/>
      <c r="D193" s="7"/>
      <c r="E193" s="7"/>
      <c r="F193" s="7">
        <v>551</v>
      </c>
      <c r="G193" s="8" t="s">
        <v>23</v>
      </c>
      <c r="H193" s="9" t="s">
        <v>67</v>
      </c>
      <c r="I193" s="86" t="s">
        <v>350</v>
      </c>
      <c r="J193" s="9" t="s">
        <v>214</v>
      </c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f>3896378+2500000</f>
        <v>6396378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25.5">
      <c r="B194" s="30" t="s">
        <v>75</v>
      </c>
      <c r="C194" s="7">
        <v>551</v>
      </c>
      <c r="D194" s="7">
        <v>551</v>
      </c>
      <c r="E194" s="7">
        <v>551</v>
      </c>
      <c r="F194" s="7">
        <v>551</v>
      </c>
      <c r="G194" s="27" t="s">
        <v>23</v>
      </c>
      <c r="H194" s="27" t="s">
        <v>33</v>
      </c>
      <c r="I194" s="9"/>
      <c r="J194" s="9"/>
      <c r="K194" s="10" t="e">
        <f>K199</f>
        <v>#REF!</v>
      </c>
      <c r="L194" s="10" t="e">
        <f>L199+#REF!</f>
        <v>#REF!</v>
      </c>
      <c r="M194" s="10" t="e">
        <f>M199+#REF!+M204+M206</f>
        <v>#REF!</v>
      </c>
      <c r="N194" s="52" t="e">
        <f aca="true" t="shared" si="10" ref="N194:N199">M194-K194</f>
        <v>#REF!</v>
      </c>
      <c r="O194" s="58" t="e">
        <f>O199+#REF!</f>
        <v>#REF!</v>
      </c>
      <c r="P194" s="52" t="e">
        <f aca="true" t="shared" si="11" ref="P194:P199">M194-L194</f>
        <v>#REF!</v>
      </c>
      <c r="Q194" s="10" t="e">
        <f>Q199+#REF!</f>
        <v>#REF!</v>
      </c>
      <c r="R194" s="52" t="e">
        <f aca="true" t="shared" si="12" ref="R194:R199">Q194-M194</f>
        <v>#REF!</v>
      </c>
      <c r="S194" s="10" t="e">
        <f>#REF!-M194</f>
        <v>#REF!</v>
      </c>
      <c r="T194" s="10">
        <f>T199+T212+T218</f>
        <v>950000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15.75" customHeight="1" hidden="1">
      <c r="B195" s="20"/>
      <c r="C195" s="7">
        <v>551</v>
      </c>
      <c r="D195" s="7">
        <v>551</v>
      </c>
      <c r="E195" s="7">
        <v>551</v>
      </c>
      <c r="F195" s="7">
        <v>551</v>
      </c>
      <c r="G195" s="9"/>
      <c r="H195" s="9"/>
      <c r="I195" s="9"/>
      <c r="J195" s="9"/>
      <c r="K195" s="10"/>
      <c r="L195" s="10"/>
      <c r="M195" s="10"/>
      <c r="N195" s="52">
        <f t="shared" si="10"/>
        <v>0</v>
      </c>
      <c r="O195" s="58"/>
      <c r="P195" s="52">
        <f t="shared" si="11"/>
        <v>0</v>
      </c>
      <c r="Q195" s="10"/>
      <c r="R195" s="52">
        <f t="shared" si="12"/>
        <v>0</v>
      </c>
      <c r="S195" s="10" t="e">
        <f>#REF!-M195</f>
        <v>#REF!</v>
      </c>
      <c r="T195" s="10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15.75" customHeight="1" hidden="1">
      <c r="B196" s="20"/>
      <c r="C196" s="7">
        <v>551</v>
      </c>
      <c r="D196" s="7">
        <v>551</v>
      </c>
      <c r="E196" s="7">
        <v>551</v>
      </c>
      <c r="F196" s="7">
        <v>551</v>
      </c>
      <c r="G196" s="9"/>
      <c r="H196" s="9"/>
      <c r="I196" s="9"/>
      <c r="J196" s="9"/>
      <c r="K196" s="10"/>
      <c r="L196" s="10"/>
      <c r="M196" s="10"/>
      <c r="N196" s="52">
        <f t="shared" si="10"/>
        <v>0</v>
      </c>
      <c r="O196" s="58"/>
      <c r="P196" s="52">
        <f t="shared" si="11"/>
        <v>0</v>
      </c>
      <c r="Q196" s="10"/>
      <c r="R196" s="52">
        <f t="shared" si="12"/>
        <v>0</v>
      </c>
      <c r="S196" s="10" t="e">
        <f>#REF!-M196</f>
        <v>#REF!</v>
      </c>
      <c r="T196" s="10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15.75" customHeight="1" hidden="1">
      <c r="B197" s="20"/>
      <c r="C197" s="7">
        <v>551</v>
      </c>
      <c r="D197" s="7">
        <v>551</v>
      </c>
      <c r="E197" s="7">
        <v>551</v>
      </c>
      <c r="F197" s="7">
        <v>551</v>
      </c>
      <c r="G197" s="9"/>
      <c r="H197" s="9"/>
      <c r="I197" s="9"/>
      <c r="J197" s="9"/>
      <c r="K197" s="10"/>
      <c r="L197" s="10"/>
      <c r="M197" s="10"/>
      <c r="N197" s="52">
        <f t="shared" si="10"/>
        <v>0</v>
      </c>
      <c r="O197" s="58"/>
      <c r="P197" s="52">
        <f t="shared" si="11"/>
        <v>0</v>
      </c>
      <c r="Q197" s="10"/>
      <c r="R197" s="52">
        <f t="shared" si="12"/>
        <v>0</v>
      </c>
      <c r="S197" s="10" t="e">
        <f>#REF!-M197</f>
        <v>#REF!</v>
      </c>
      <c r="T197" s="10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15.75" customHeight="1" hidden="1">
      <c r="B198" s="20"/>
      <c r="C198" s="7">
        <v>551</v>
      </c>
      <c r="D198" s="7">
        <v>551</v>
      </c>
      <c r="E198" s="7">
        <v>551</v>
      </c>
      <c r="F198" s="7">
        <v>551</v>
      </c>
      <c r="G198" s="9"/>
      <c r="H198" s="9"/>
      <c r="I198" s="9"/>
      <c r="J198" s="9"/>
      <c r="K198" s="10"/>
      <c r="L198" s="10"/>
      <c r="M198" s="10"/>
      <c r="N198" s="52">
        <f t="shared" si="10"/>
        <v>0</v>
      </c>
      <c r="O198" s="58"/>
      <c r="P198" s="52">
        <f t="shared" si="11"/>
        <v>0</v>
      </c>
      <c r="Q198" s="10"/>
      <c r="R198" s="52">
        <f t="shared" si="12"/>
        <v>0</v>
      </c>
      <c r="S198" s="10" t="e">
        <f>#REF!-M198</f>
        <v>#REF!</v>
      </c>
      <c r="T198" s="10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63.75">
      <c r="B199" s="21" t="s">
        <v>442</v>
      </c>
      <c r="C199" s="7">
        <v>551</v>
      </c>
      <c r="D199" s="7">
        <v>551</v>
      </c>
      <c r="E199" s="7">
        <v>551</v>
      </c>
      <c r="F199" s="7">
        <v>551</v>
      </c>
      <c r="G199" s="16" t="s">
        <v>23</v>
      </c>
      <c r="H199" s="16" t="s">
        <v>33</v>
      </c>
      <c r="I199" s="16" t="s">
        <v>351</v>
      </c>
      <c r="J199" s="9"/>
      <c r="K199" s="10" t="e">
        <f>#REF!</f>
        <v>#REF!</v>
      </c>
      <c r="L199" s="10" t="e">
        <f>#REF!</f>
        <v>#REF!</v>
      </c>
      <c r="M199" s="10" t="e">
        <f>#REF!</f>
        <v>#REF!</v>
      </c>
      <c r="N199" s="52" t="e">
        <f t="shared" si="10"/>
        <v>#REF!</v>
      </c>
      <c r="O199" s="58" t="e">
        <f>#REF!</f>
        <v>#REF!</v>
      </c>
      <c r="P199" s="52" t="e">
        <f t="shared" si="11"/>
        <v>#REF!</v>
      </c>
      <c r="Q199" s="10" t="e">
        <f>#REF!</f>
        <v>#REF!</v>
      </c>
      <c r="R199" s="52" t="e">
        <f t="shared" si="12"/>
        <v>#REF!</v>
      </c>
      <c r="S199" s="10" t="e">
        <f>#REF!-M199</f>
        <v>#REF!</v>
      </c>
      <c r="T199" s="10">
        <f>T203+T200</f>
        <v>150000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38.25">
      <c r="B200" s="31" t="s">
        <v>243</v>
      </c>
      <c r="C200" s="7"/>
      <c r="D200" s="7"/>
      <c r="E200" s="7"/>
      <c r="F200" s="7">
        <v>551</v>
      </c>
      <c r="G200" s="16" t="s">
        <v>23</v>
      </c>
      <c r="H200" s="16" t="s">
        <v>33</v>
      </c>
      <c r="I200" s="16" t="s">
        <v>352</v>
      </c>
      <c r="J200" s="9"/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f>T201</f>
        <v>150000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12.75">
      <c r="B201" s="31" t="s">
        <v>245</v>
      </c>
      <c r="C201" s="7"/>
      <c r="D201" s="7"/>
      <c r="E201" s="7"/>
      <c r="F201" s="7">
        <v>551</v>
      </c>
      <c r="G201" s="16" t="s">
        <v>23</v>
      </c>
      <c r="H201" s="16" t="s">
        <v>33</v>
      </c>
      <c r="I201" s="16" t="s">
        <v>352</v>
      </c>
      <c r="J201" s="9" t="s">
        <v>244</v>
      </c>
      <c r="K201" s="10"/>
      <c r="L201" s="10"/>
      <c r="M201" s="10"/>
      <c r="N201" s="52"/>
      <c r="O201" s="58"/>
      <c r="P201" s="52"/>
      <c r="Q201" s="10"/>
      <c r="R201" s="52"/>
      <c r="S201" s="10"/>
      <c r="T201" s="10">
        <f>T202</f>
        <v>150000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63.75">
      <c r="B202" s="31" t="s">
        <v>436</v>
      </c>
      <c r="C202" s="7"/>
      <c r="D202" s="7"/>
      <c r="E202" s="7"/>
      <c r="F202" s="7">
        <v>551</v>
      </c>
      <c r="G202" s="16" t="s">
        <v>23</v>
      </c>
      <c r="H202" s="16" t="s">
        <v>33</v>
      </c>
      <c r="I202" s="16" t="s">
        <v>352</v>
      </c>
      <c r="J202" s="9" t="s">
        <v>238</v>
      </c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v>150000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45" customHeight="1" hidden="1">
      <c r="B203" s="31" t="s">
        <v>243</v>
      </c>
      <c r="C203" s="18">
        <v>551</v>
      </c>
      <c r="D203" s="7">
        <v>551</v>
      </c>
      <c r="E203" s="7">
        <v>551</v>
      </c>
      <c r="F203" s="7">
        <v>551</v>
      </c>
      <c r="G203" s="14" t="s">
        <v>23</v>
      </c>
      <c r="H203" s="14" t="s">
        <v>33</v>
      </c>
      <c r="I203" s="16" t="s">
        <v>352</v>
      </c>
      <c r="J203" s="14"/>
      <c r="K203" s="11">
        <v>50000</v>
      </c>
      <c r="L203" s="11">
        <v>50000</v>
      </c>
      <c r="M203" s="11">
        <v>175000</v>
      </c>
      <c r="N203" s="52">
        <f>M203-K203</f>
        <v>125000</v>
      </c>
      <c r="O203" s="59"/>
      <c r="P203" s="52">
        <f>M203-L203</f>
        <v>125000</v>
      </c>
      <c r="Q203" s="11">
        <f>50000+25000</f>
        <v>75000</v>
      </c>
      <c r="R203" s="52">
        <f>Q203-M203</f>
        <v>-100000</v>
      </c>
      <c r="S203" s="10" t="e">
        <f>#REF!-M203</f>
        <v>#REF!</v>
      </c>
      <c r="T203" s="11">
        <f>T210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66" customHeight="1" hidden="1">
      <c r="B204" s="31" t="s">
        <v>178</v>
      </c>
      <c r="C204" s="18"/>
      <c r="D204" s="7"/>
      <c r="E204" s="7">
        <v>551</v>
      </c>
      <c r="F204" s="7">
        <v>551</v>
      </c>
      <c r="G204" s="14" t="s">
        <v>23</v>
      </c>
      <c r="H204" s="14" t="s">
        <v>33</v>
      </c>
      <c r="I204" s="14" t="s">
        <v>176</v>
      </c>
      <c r="J204" s="14"/>
      <c r="K204" s="11"/>
      <c r="L204" s="11"/>
      <c r="M204" s="11">
        <f>M205</f>
        <v>81000</v>
      </c>
      <c r="N204" s="52"/>
      <c r="O204" s="59"/>
      <c r="P204" s="52"/>
      <c r="Q204" s="11"/>
      <c r="R204" s="52"/>
      <c r="S204" s="10" t="e">
        <f>#REF!-M204</f>
        <v>#REF!</v>
      </c>
      <c r="T204" s="11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23.25" customHeight="1" hidden="1">
      <c r="B205" s="31" t="s">
        <v>11</v>
      </c>
      <c r="C205" s="18"/>
      <c r="D205" s="7"/>
      <c r="E205" s="7">
        <v>551</v>
      </c>
      <c r="F205" s="7">
        <v>551</v>
      </c>
      <c r="G205" s="14" t="s">
        <v>23</v>
      </c>
      <c r="H205" s="14" t="s">
        <v>33</v>
      </c>
      <c r="I205" s="14" t="s">
        <v>176</v>
      </c>
      <c r="J205" s="14" t="s">
        <v>150</v>
      </c>
      <c r="K205" s="11"/>
      <c r="L205" s="11"/>
      <c r="M205" s="11">
        <v>81000</v>
      </c>
      <c r="N205" s="52"/>
      <c r="O205" s="59"/>
      <c r="P205" s="52"/>
      <c r="Q205" s="11"/>
      <c r="R205" s="52"/>
      <c r="S205" s="10" t="e">
        <f>#REF!-M205</f>
        <v>#REF!</v>
      </c>
      <c r="T205" s="1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76.5" customHeight="1" hidden="1">
      <c r="B206" s="31" t="s">
        <v>179</v>
      </c>
      <c r="C206" s="18"/>
      <c r="D206" s="7"/>
      <c r="E206" s="7">
        <v>551</v>
      </c>
      <c r="F206" s="7">
        <v>551</v>
      </c>
      <c r="G206" s="14" t="s">
        <v>23</v>
      </c>
      <c r="H206" s="14" t="s">
        <v>33</v>
      </c>
      <c r="I206" s="14" t="s">
        <v>177</v>
      </c>
      <c r="J206" s="14"/>
      <c r="K206" s="11"/>
      <c r="L206" s="11"/>
      <c r="M206" s="11">
        <f>M207</f>
        <v>0</v>
      </c>
      <c r="N206" s="52"/>
      <c r="O206" s="59"/>
      <c r="P206" s="52"/>
      <c r="Q206" s="11"/>
      <c r="R206" s="52"/>
      <c r="S206" s="10" t="e">
        <f>#REF!-M206</f>
        <v>#REF!</v>
      </c>
      <c r="T206" s="11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23.25" customHeight="1" hidden="1">
      <c r="B207" s="31" t="s">
        <v>11</v>
      </c>
      <c r="C207" s="18"/>
      <c r="D207" s="7"/>
      <c r="E207" s="7">
        <v>551</v>
      </c>
      <c r="F207" s="7">
        <v>551</v>
      </c>
      <c r="G207" s="14" t="s">
        <v>23</v>
      </c>
      <c r="H207" s="14" t="s">
        <v>33</v>
      </c>
      <c r="I207" s="14" t="s">
        <v>177</v>
      </c>
      <c r="J207" s="14" t="s">
        <v>150</v>
      </c>
      <c r="K207" s="11"/>
      <c r="L207" s="11"/>
      <c r="M207" s="11"/>
      <c r="N207" s="52"/>
      <c r="O207" s="59"/>
      <c r="P207" s="52"/>
      <c r="Q207" s="11"/>
      <c r="R207" s="52"/>
      <c r="S207" s="10" t="e">
        <f>#REF!-M207</f>
        <v>#REF!</v>
      </c>
      <c r="T207" s="1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57.75" customHeight="1" hidden="1">
      <c r="B208" s="31" t="s">
        <v>187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4" t="s">
        <v>186</v>
      </c>
      <c r="J208" s="14"/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27" customHeight="1" hidden="1">
      <c r="B209" s="31" t="s">
        <v>11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186</v>
      </c>
      <c r="J209" s="14" t="s">
        <v>150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27" customHeight="1" hidden="1">
      <c r="B210" s="31" t="s">
        <v>245</v>
      </c>
      <c r="C210" s="18"/>
      <c r="D210" s="7"/>
      <c r="E210" s="7"/>
      <c r="F210" s="7">
        <v>551</v>
      </c>
      <c r="G210" s="14" t="s">
        <v>23</v>
      </c>
      <c r="H210" s="14" t="s">
        <v>33</v>
      </c>
      <c r="I210" s="16" t="s">
        <v>352</v>
      </c>
      <c r="J210" s="14" t="s">
        <v>244</v>
      </c>
      <c r="K210" s="11"/>
      <c r="L210" s="11"/>
      <c r="M210" s="11"/>
      <c r="N210" s="52"/>
      <c r="O210" s="59"/>
      <c r="P210" s="52"/>
      <c r="Q210" s="11"/>
      <c r="R210" s="52"/>
      <c r="S210" s="10"/>
      <c r="T210" s="1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58.5" customHeight="1" hidden="1">
      <c r="B211" s="31" t="s">
        <v>239</v>
      </c>
      <c r="C211" s="18"/>
      <c r="D211" s="7"/>
      <c r="E211" s="7"/>
      <c r="F211" s="7">
        <v>551</v>
      </c>
      <c r="G211" s="14" t="s">
        <v>23</v>
      </c>
      <c r="H211" s="14" t="s">
        <v>33</v>
      </c>
      <c r="I211" s="16" t="s">
        <v>352</v>
      </c>
      <c r="J211" s="14" t="s">
        <v>238</v>
      </c>
      <c r="K211" s="11"/>
      <c r="L211" s="11"/>
      <c r="M211" s="11"/>
      <c r="N211" s="52"/>
      <c r="O211" s="59"/>
      <c r="P211" s="52"/>
      <c r="Q211" s="11"/>
      <c r="R211" s="52"/>
      <c r="S211" s="10"/>
      <c r="T211" s="1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58.5" customHeight="1">
      <c r="B212" s="31" t="s">
        <v>443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6" t="s">
        <v>353</v>
      </c>
      <c r="J212" s="14"/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f>T213</f>
        <v>600000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58.5" customHeight="1">
      <c r="B213" s="31" t="s">
        <v>246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6" t="s">
        <v>354</v>
      </c>
      <c r="J213" s="14"/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>T214</f>
        <v>600000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49.5" customHeight="1">
      <c r="B214" s="31" t="s">
        <v>247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355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>T215</f>
        <v>600000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71.25" customHeight="1">
      <c r="B215" s="17" t="s">
        <v>215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355</v>
      </c>
      <c r="J215" s="14" t="s">
        <v>212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>T216</f>
        <v>600000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71.25" customHeight="1">
      <c r="B216" s="20" t="s">
        <v>216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4" t="s">
        <v>355</v>
      </c>
      <c r="J216" s="14" t="s">
        <v>213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>T217</f>
        <v>600000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71.25" customHeight="1">
      <c r="B217" s="20" t="s">
        <v>217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4" t="s">
        <v>355</v>
      </c>
      <c r="J217" s="14" t="s">
        <v>214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v>600000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27" customHeight="1">
      <c r="B218" s="31" t="s">
        <v>248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4" t="s">
        <v>356</v>
      </c>
      <c r="J218" s="14"/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>T219</f>
        <v>200000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61" s="2" customFormat="1" ht="55.5" customHeight="1">
      <c r="B219" s="31" t="s">
        <v>249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4" t="s">
        <v>357</v>
      </c>
      <c r="J219" s="14"/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>T220</f>
        <v>200000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2:61" s="2" customFormat="1" ht="40.5" customHeight="1">
      <c r="B220" s="17" t="s">
        <v>215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357</v>
      </c>
      <c r="J220" s="14" t="s">
        <v>212</v>
      </c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</f>
        <v>200000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2:61" s="2" customFormat="1" ht="45" customHeight="1">
      <c r="B221" s="20" t="s">
        <v>216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357</v>
      </c>
      <c r="J221" s="14" t="s">
        <v>213</v>
      </c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</f>
        <v>200000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2:61" s="2" customFormat="1" ht="48" customHeight="1">
      <c r="B222" s="20" t="s">
        <v>217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357</v>
      </c>
      <c r="J222" s="14" t="s">
        <v>214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v>200000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2:61" s="2" customFormat="1" ht="60.75" customHeight="1" hidden="1">
      <c r="B223" s="20" t="s">
        <v>168</v>
      </c>
      <c r="C223" s="18"/>
      <c r="D223" s="7">
        <v>551</v>
      </c>
      <c r="E223" s="7">
        <v>551</v>
      </c>
      <c r="F223" s="7">
        <v>551</v>
      </c>
      <c r="G223" s="14" t="s">
        <v>23</v>
      </c>
      <c r="H223" s="14" t="s">
        <v>33</v>
      </c>
      <c r="I223" s="14" t="s">
        <v>167</v>
      </c>
      <c r="J223" s="14"/>
      <c r="K223" s="11"/>
      <c r="L223" s="11"/>
      <c r="M223" s="11">
        <f>M224</f>
        <v>0</v>
      </c>
      <c r="N223" s="52"/>
      <c r="O223" s="59"/>
      <c r="P223" s="52"/>
      <c r="Q223" s="11"/>
      <c r="R223" s="52"/>
      <c r="S223" s="10" t="e">
        <f>#REF!-M223</f>
        <v>#REF!</v>
      </c>
      <c r="T223" s="11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2:20" ht="12.75" hidden="1">
      <c r="B224" s="23" t="s">
        <v>162</v>
      </c>
      <c r="C224" s="7"/>
      <c r="D224" s="7">
        <v>551</v>
      </c>
      <c r="E224" s="7">
        <v>551</v>
      </c>
      <c r="F224" s="7">
        <v>551</v>
      </c>
      <c r="G224" s="14" t="s">
        <v>23</v>
      </c>
      <c r="H224" s="14" t="s">
        <v>33</v>
      </c>
      <c r="I224" s="14" t="s">
        <v>167</v>
      </c>
      <c r="J224" s="9" t="s">
        <v>150</v>
      </c>
      <c r="K224" s="11"/>
      <c r="L224" s="11"/>
      <c r="M224" s="11"/>
      <c r="N224" s="52">
        <f aca="true" t="shared" si="13" ref="N224:N232">M224-K224</f>
        <v>0</v>
      </c>
      <c r="O224" s="59"/>
      <c r="P224" s="52">
        <f aca="true" t="shared" si="14" ref="P224:P232">M224-L224</f>
        <v>0</v>
      </c>
      <c r="Q224" s="11"/>
      <c r="R224" s="52">
        <f aca="true" t="shared" si="15" ref="R224:R232">Q224-M224</f>
        <v>0</v>
      </c>
      <c r="S224" s="10" t="e">
        <f>#REF!-M224</f>
        <v>#REF!</v>
      </c>
      <c r="T224" s="11"/>
    </row>
    <row r="225" spans="2:20" ht="25.5" customHeight="1">
      <c r="B225" s="13" t="s">
        <v>76</v>
      </c>
      <c r="C225" s="7">
        <v>551</v>
      </c>
      <c r="D225" s="7">
        <v>551</v>
      </c>
      <c r="E225" s="7">
        <v>551</v>
      </c>
      <c r="F225" s="7">
        <v>551</v>
      </c>
      <c r="G225" s="8" t="s">
        <v>77</v>
      </c>
      <c r="H225" s="9"/>
      <c r="I225" s="9"/>
      <c r="J225" s="9"/>
      <c r="K225" s="10" t="e">
        <f>K232+K277+K329</f>
        <v>#REF!</v>
      </c>
      <c r="L225" s="10" t="e">
        <f>L232+L277+L329</f>
        <v>#REF!</v>
      </c>
      <c r="M225" s="10" t="e">
        <f>M232+M277+M329</f>
        <v>#REF!</v>
      </c>
      <c r="N225" s="52" t="e">
        <f t="shared" si="13"/>
        <v>#REF!</v>
      </c>
      <c r="O225" s="58" t="e">
        <f>O232+O277+O329</f>
        <v>#REF!</v>
      </c>
      <c r="P225" s="52" t="e">
        <f t="shared" si="14"/>
        <v>#REF!</v>
      </c>
      <c r="Q225" s="10" t="e">
        <f>Q232+Q277+Q329</f>
        <v>#REF!</v>
      </c>
      <c r="R225" s="52" t="e">
        <f t="shared" si="15"/>
        <v>#REF!</v>
      </c>
      <c r="S225" s="10" t="e">
        <f>#REF!-M225</f>
        <v>#REF!</v>
      </c>
      <c r="T225" s="10">
        <f>T232+T277+T329</f>
        <v>12873027</v>
      </c>
    </row>
    <row r="226" spans="2:20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7">
        <v>551</v>
      </c>
      <c r="G226" s="8" t="s">
        <v>77</v>
      </c>
      <c r="H226" s="8" t="s">
        <v>9</v>
      </c>
      <c r="I226" s="14"/>
      <c r="J226" s="14"/>
      <c r="K226" s="10">
        <f>K227+K306</f>
        <v>1061730</v>
      </c>
      <c r="L226" s="10">
        <f>L227+L306</f>
        <v>695742.99</v>
      </c>
      <c r="M226" s="10">
        <f>M227+M306</f>
        <v>0</v>
      </c>
      <c r="N226" s="52">
        <f t="shared" si="13"/>
        <v>-1061730</v>
      </c>
      <c r="O226" s="58">
        <f>O227+O306</f>
        <v>0</v>
      </c>
      <c r="P226" s="52">
        <f t="shared" si="14"/>
        <v>-695742.99</v>
      </c>
      <c r="Q226" s="10">
        <f>Q227+Q306</f>
        <v>695742.99</v>
      </c>
      <c r="R226" s="52">
        <f t="shared" si="15"/>
        <v>695742.99</v>
      </c>
      <c r="S226" s="10" t="e">
        <f>#REF!-M226</f>
        <v>#REF!</v>
      </c>
      <c r="T226" s="10">
        <f>T227+T306</f>
        <v>0</v>
      </c>
    </row>
    <row r="227" spans="2:20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7">
        <v>551</v>
      </c>
      <c r="G227" s="27" t="s">
        <v>77</v>
      </c>
      <c r="H227" s="27" t="s">
        <v>7</v>
      </c>
      <c r="I227" s="27" t="s">
        <v>80</v>
      </c>
      <c r="J227" s="14"/>
      <c r="K227" s="10">
        <f>K228+K230</f>
        <v>0</v>
      </c>
      <c r="L227" s="10">
        <f>L228+L230</f>
        <v>0</v>
      </c>
      <c r="M227" s="10">
        <f>M228+M230</f>
        <v>0</v>
      </c>
      <c r="N227" s="52">
        <f t="shared" si="13"/>
        <v>0</v>
      </c>
      <c r="O227" s="58">
        <f>O228+O230</f>
        <v>0</v>
      </c>
      <c r="P227" s="52">
        <f t="shared" si="14"/>
        <v>0</v>
      </c>
      <c r="Q227" s="10">
        <f>Q228+Q230</f>
        <v>0</v>
      </c>
      <c r="R227" s="52">
        <f t="shared" si="15"/>
        <v>0</v>
      </c>
      <c r="S227" s="10" t="e">
        <f>#REF!-M227</f>
        <v>#REF!</v>
      </c>
      <c r="T227" s="10">
        <f>T228+T230</f>
        <v>0</v>
      </c>
    </row>
    <row r="228" spans="2:20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7">
        <v>551</v>
      </c>
      <c r="G228" s="14" t="s">
        <v>77</v>
      </c>
      <c r="H228" s="14" t="s">
        <v>7</v>
      </c>
      <c r="I228" s="14" t="s">
        <v>82</v>
      </c>
      <c r="J228" s="14"/>
      <c r="K228" s="11">
        <f>K229</f>
        <v>0</v>
      </c>
      <c r="L228" s="11">
        <f>L229</f>
        <v>0</v>
      </c>
      <c r="M228" s="11">
        <f>M229</f>
        <v>0</v>
      </c>
      <c r="N228" s="52">
        <f t="shared" si="13"/>
        <v>0</v>
      </c>
      <c r="O228" s="59">
        <f>O229</f>
        <v>0</v>
      </c>
      <c r="P228" s="52">
        <f t="shared" si="14"/>
        <v>0</v>
      </c>
      <c r="Q228" s="11">
        <f>Q229</f>
        <v>0</v>
      </c>
      <c r="R228" s="52">
        <f t="shared" si="15"/>
        <v>0</v>
      </c>
      <c r="S228" s="10" t="e">
        <f>#REF!-M228</f>
        <v>#REF!</v>
      </c>
      <c r="T228" s="11">
        <f>T229</f>
        <v>0</v>
      </c>
    </row>
    <row r="229" spans="2:20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7">
        <v>551</v>
      </c>
      <c r="G229" s="14" t="s">
        <v>77</v>
      </c>
      <c r="H229" s="14" t="s">
        <v>7</v>
      </c>
      <c r="I229" s="14" t="s">
        <v>82</v>
      </c>
      <c r="J229" s="14" t="s">
        <v>12</v>
      </c>
      <c r="K229" s="11"/>
      <c r="L229" s="11"/>
      <c r="M229" s="11"/>
      <c r="N229" s="52">
        <f t="shared" si="13"/>
        <v>0</v>
      </c>
      <c r="O229" s="59"/>
      <c r="P229" s="52">
        <f t="shared" si="14"/>
        <v>0</v>
      </c>
      <c r="Q229" s="11"/>
      <c r="R229" s="52">
        <f t="shared" si="15"/>
        <v>0</v>
      </c>
      <c r="S229" s="10" t="e">
        <f>#REF!-M229</f>
        <v>#REF!</v>
      </c>
      <c r="T229" s="11"/>
    </row>
    <row r="230" spans="2:20" ht="25.5" hidden="1">
      <c r="B230" s="31" t="s">
        <v>83</v>
      </c>
      <c r="C230" s="18">
        <v>551</v>
      </c>
      <c r="D230" s="7">
        <v>551</v>
      </c>
      <c r="E230" s="7">
        <v>551</v>
      </c>
      <c r="F230" s="7">
        <v>551</v>
      </c>
      <c r="G230" s="14" t="s">
        <v>77</v>
      </c>
      <c r="H230" s="14" t="s">
        <v>7</v>
      </c>
      <c r="I230" s="14" t="s">
        <v>84</v>
      </c>
      <c r="J230" s="14"/>
      <c r="K230" s="11">
        <f>K231</f>
        <v>0</v>
      </c>
      <c r="L230" s="11">
        <f>L231</f>
        <v>0</v>
      </c>
      <c r="M230" s="11">
        <f>M231</f>
        <v>0</v>
      </c>
      <c r="N230" s="52">
        <f t="shared" si="13"/>
        <v>0</v>
      </c>
      <c r="O230" s="59">
        <f>O231</f>
        <v>0</v>
      </c>
      <c r="P230" s="52">
        <f t="shared" si="14"/>
        <v>0</v>
      </c>
      <c r="Q230" s="11">
        <f>Q231</f>
        <v>0</v>
      </c>
      <c r="R230" s="52">
        <f t="shared" si="15"/>
        <v>0</v>
      </c>
      <c r="S230" s="10" t="e">
        <f>#REF!-M230</f>
        <v>#REF!</v>
      </c>
      <c r="T230" s="11">
        <f>T231</f>
        <v>0</v>
      </c>
    </row>
    <row r="231" spans="2:20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7">
        <v>551</v>
      </c>
      <c r="G231" s="14" t="s">
        <v>77</v>
      </c>
      <c r="H231" s="14" t="s">
        <v>7</v>
      </c>
      <c r="I231" s="14" t="s">
        <v>84</v>
      </c>
      <c r="J231" s="14" t="s">
        <v>12</v>
      </c>
      <c r="K231" s="11"/>
      <c r="L231" s="11"/>
      <c r="M231" s="11"/>
      <c r="N231" s="52">
        <f t="shared" si="13"/>
        <v>0</v>
      </c>
      <c r="O231" s="59"/>
      <c r="P231" s="52">
        <f t="shared" si="14"/>
        <v>0</v>
      </c>
      <c r="Q231" s="11"/>
      <c r="R231" s="52">
        <f t="shared" si="15"/>
        <v>0</v>
      </c>
      <c r="S231" s="10" t="e">
        <f>#REF!-M231</f>
        <v>#REF!</v>
      </c>
      <c r="T231" s="11"/>
    </row>
    <row r="232" spans="2:20" ht="26.25" customHeight="1">
      <c r="B232" s="31" t="s">
        <v>78</v>
      </c>
      <c r="C232" s="18"/>
      <c r="D232" s="7">
        <v>551</v>
      </c>
      <c r="E232" s="7">
        <v>551</v>
      </c>
      <c r="F232" s="7">
        <v>551</v>
      </c>
      <c r="G232" s="14" t="s">
        <v>77</v>
      </c>
      <c r="H232" s="14" t="s">
        <v>7</v>
      </c>
      <c r="I232" s="14"/>
      <c r="J232" s="14"/>
      <c r="K232" s="11" t="e">
        <f>K271+#REF!+#REF!+#REF!+#REF!+#REF!+#REF!+#REF!</f>
        <v>#REF!</v>
      </c>
      <c r="L232" s="11" t="e">
        <f>L271+#REF!+#REF!+#REF!+#REF!+#REF!+#REF!+#REF!+#REF!</f>
        <v>#REF!</v>
      </c>
      <c r="M232" s="11" t="e">
        <f>M271+#REF!+#REF!+#REF!+#REF!+#REF!+#REF!+#REF!+#REF!+#REF!+#REF!+#REF!+M269</f>
        <v>#REF!</v>
      </c>
      <c r="N232" s="52" t="e">
        <f t="shared" si="13"/>
        <v>#REF!</v>
      </c>
      <c r="O232" s="59" t="e">
        <f>O271+#REF!+#REF!+#REF!+#REF!+#REF!+#REF!</f>
        <v>#REF!</v>
      </c>
      <c r="P232" s="52" t="e">
        <f t="shared" si="14"/>
        <v>#REF!</v>
      </c>
      <c r="Q232" s="11" t="e">
        <f>Q271+#REF!+#REF!+#REF!+#REF!+#REF!+#REF!+#REF!+#REF!</f>
        <v>#REF!</v>
      </c>
      <c r="R232" s="52" t="e">
        <f t="shared" si="15"/>
        <v>#REF!</v>
      </c>
      <c r="S232" s="10" t="e">
        <f>#REF!-M232</f>
        <v>#REF!</v>
      </c>
      <c r="T232" s="11">
        <f>T246+T233+T241+T243+T275</f>
        <v>4000000</v>
      </c>
    </row>
    <row r="233" spans="2:20" ht="59.25" customHeight="1" hidden="1">
      <c r="B233" s="31" t="s">
        <v>293</v>
      </c>
      <c r="C233" s="18"/>
      <c r="D233" s="7"/>
      <c r="E233" s="7"/>
      <c r="F233" s="7">
        <v>551</v>
      </c>
      <c r="G233" s="14" t="s">
        <v>77</v>
      </c>
      <c r="H233" s="14" t="s">
        <v>7</v>
      </c>
      <c r="I233" s="14" t="s">
        <v>358</v>
      </c>
      <c r="J233" s="14"/>
      <c r="K233" s="11"/>
      <c r="L233" s="11"/>
      <c r="M233" s="11"/>
      <c r="N233" s="52"/>
      <c r="O233" s="59"/>
      <c r="P233" s="52"/>
      <c r="Q233" s="11"/>
      <c r="R233" s="52"/>
      <c r="S233" s="10"/>
      <c r="T233" s="11">
        <f>T234+T239+T237</f>
        <v>0</v>
      </c>
    </row>
    <row r="234" spans="2:20" ht="111.75" customHeight="1" hidden="1">
      <c r="B234" s="20" t="s">
        <v>311</v>
      </c>
      <c r="C234" s="18"/>
      <c r="D234" s="7"/>
      <c r="E234" s="7"/>
      <c r="F234" s="7">
        <v>551</v>
      </c>
      <c r="G234" s="14" t="s">
        <v>77</v>
      </c>
      <c r="H234" s="14" t="s">
        <v>7</v>
      </c>
      <c r="I234" s="14" t="s">
        <v>406</v>
      </c>
      <c r="J234" s="14"/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f>T235+T236</f>
        <v>0</v>
      </c>
    </row>
    <row r="235" spans="2:20" ht="63" customHeight="1" hidden="1">
      <c r="B235" s="31" t="s">
        <v>257</v>
      </c>
      <c r="C235" s="18"/>
      <c r="D235" s="7"/>
      <c r="E235" s="7"/>
      <c r="F235" s="7">
        <v>551</v>
      </c>
      <c r="G235" s="14" t="s">
        <v>77</v>
      </c>
      <c r="H235" s="14" t="s">
        <v>7</v>
      </c>
      <c r="I235" s="14" t="s">
        <v>406</v>
      </c>
      <c r="J235" s="14" t="s">
        <v>255</v>
      </c>
      <c r="K235" s="11"/>
      <c r="L235" s="11"/>
      <c r="M235" s="11"/>
      <c r="N235" s="52"/>
      <c r="O235" s="59"/>
      <c r="P235" s="52"/>
      <c r="Q235" s="11"/>
      <c r="R235" s="52"/>
      <c r="S235" s="10"/>
      <c r="T235" s="11"/>
    </row>
    <row r="236" spans="2:20" ht="63" customHeight="1" hidden="1">
      <c r="B236" s="31" t="s">
        <v>257</v>
      </c>
      <c r="C236" s="18"/>
      <c r="D236" s="7"/>
      <c r="E236" s="7"/>
      <c r="F236" s="7">
        <v>551</v>
      </c>
      <c r="G236" s="14" t="s">
        <v>77</v>
      </c>
      <c r="H236" s="14" t="s">
        <v>7</v>
      </c>
      <c r="I236" s="14" t="s">
        <v>406</v>
      </c>
      <c r="J236" s="14" t="s">
        <v>255</v>
      </c>
      <c r="K236" s="11"/>
      <c r="L236" s="11"/>
      <c r="M236" s="11"/>
      <c r="N236" s="52"/>
      <c r="O236" s="59"/>
      <c r="P236" s="52"/>
      <c r="Q236" s="11"/>
      <c r="R236" s="52"/>
      <c r="S236" s="10"/>
      <c r="T236" s="11"/>
    </row>
    <row r="237" spans="2:20" ht="63" customHeight="1" hidden="1">
      <c r="B237" s="31" t="s">
        <v>419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418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0</v>
      </c>
    </row>
    <row r="238" spans="2:20" ht="63" customHeight="1" hidden="1">
      <c r="B238" s="31" t="s">
        <v>257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418</v>
      </c>
      <c r="J238" s="14" t="s">
        <v>255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</row>
    <row r="239" spans="2:20" ht="70.5" customHeight="1" hidden="1">
      <c r="B239" s="31" t="s">
        <v>294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407</v>
      </c>
      <c r="J239" s="14"/>
      <c r="K239" s="11"/>
      <c r="L239" s="11"/>
      <c r="M239" s="11"/>
      <c r="N239" s="52"/>
      <c r="O239" s="59"/>
      <c r="P239" s="52"/>
      <c r="Q239" s="11"/>
      <c r="R239" s="52"/>
      <c r="S239" s="10"/>
      <c r="T239" s="11">
        <f>T240</f>
        <v>0</v>
      </c>
    </row>
    <row r="240" spans="2:20" ht="70.5" customHeight="1" hidden="1">
      <c r="B240" s="31" t="s">
        <v>257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407</v>
      </c>
      <c r="J240" s="14" t="s">
        <v>255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/>
    </row>
    <row r="241" spans="2:20" ht="91.5" customHeight="1" hidden="1">
      <c r="B241" s="31" t="s">
        <v>304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359</v>
      </c>
      <c r="J241" s="14"/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T242</f>
        <v>0</v>
      </c>
    </row>
    <row r="242" spans="2:20" ht="70.5" customHeight="1" hidden="1">
      <c r="B242" s="31" t="s">
        <v>303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359</v>
      </c>
      <c r="J242" s="14" t="s">
        <v>302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/>
    </row>
    <row r="243" spans="2:20" ht="70.5" customHeight="1" hidden="1">
      <c r="B243" s="31" t="s">
        <v>259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360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T244+T245</f>
        <v>0</v>
      </c>
    </row>
    <row r="244" spans="2:20" ht="70.5" customHeight="1" hidden="1">
      <c r="B244" s="31" t="s">
        <v>303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360</v>
      </c>
      <c r="J244" s="14" t="s">
        <v>302</v>
      </c>
      <c r="K244" s="11"/>
      <c r="L244" s="11"/>
      <c r="M244" s="11"/>
      <c r="N244" s="52"/>
      <c r="O244" s="59"/>
      <c r="P244" s="52"/>
      <c r="Q244" s="11"/>
      <c r="R244" s="52"/>
      <c r="S244" s="10"/>
      <c r="T244" s="11"/>
    </row>
    <row r="245" spans="2:20" ht="70.5" customHeight="1" hidden="1">
      <c r="B245" s="31" t="s">
        <v>303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360</v>
      </c>
      <c r="J245" s="14" t="s">
        <v>302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/>
    </row>
    <row r="246" spans="2:20" ht="15.75" customHeight="1">
      <c r="B246" s="22" t="s">
        <v>251</v>
      </c>
      <c r="C246" s="18"/>
      <c r="D246" s="7">
        <v>551</v>
      </c>
      <c r="E246" s="7">
        <v>551</v>
      </c>
      <c r="F246" s="7">
        <v>551</v>
      </c>
      <c r="G246" s="28" t="s">
        <v>77</v>
      </c>
      <c r="H246" s="28" t="s">
        <v>7</v>
      </c>
      <c r="I246" s="28" t="s">
        <v>361</v>
      </c>
      <c r="J246" s="28"/>
      <c r="K246" s="37" t="e">
        <f>#REF!</f>
        <v>#REF!</v>
      </c>
      <c r="L246" s="37" t="e">
        <f>#REF!</f>
        <v>#REF!</v>
      </c>
      <c r="M246" s="37" t="e">
        <f>#REF!</f>
        <v>#REF!</v>
      </c>
      <c r="N246" s="52" t="e">
        <f>M246-K246</f>
        <v>#REF!</v>
      </c>
      <c r="O246" s="60" t="e">
        <f>#REF!</f>
        <v>#REF!</v>
      </c>
      <c r="P246" s="52" t="e">
        <f>M246-L246</f>
        <v>#REF!</v>
      </c>
      <c r="Q246" s="37" t="e">
        <f>#REF!</f>
        <v>#REF!</v>
      </c>
      <c r="R246" s="52" t="e">
        <f>Q246-M246</f>
        <v>#REF!</v>
      </c>
      <c r="S246" s="10" t="e">
        <f>#REF!-M246</f>
        <v>#REF!</v>
      </c>
      <c r="T246" s="37">
        <f>T247+T251+T255+T269+T271+T265+T273+T263</f>
        <v>4000000</v>
      </c>
    </row>
    <row r="247" spans="2:20" ht="48" customHeight="1">
      <c r="B247" s="22" t="s">
        <v>252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362</v>
      </c>
      <c r="J247" s="28"/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f>T248</f>
        <v>200000</v>
      </c>
    </row>
    <row r="248" spans="2:20" ht="48" customHeight="1">
      <c r="B248" s="17" t="s">
        <v>215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362</v>
      </c>
      <c r="J248" s="28" t="s">
        <v>212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>T249</f>
        <v>200000</v>
      </c>
    </row>
    <row r="249" spans="2:20" ht="48" customHeight="1">
      <c r="B249" s="20" t="s">
        <v>216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362</v>
      </c>
      <c r="J249" s="28" t="s">
        <v>213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>T250</f>
        <v>200000</v>
      </c>
    </row>
    <row r="250" spans="2:20" ht="48" customHeight="1">
      <c r="B250" s="20" t="s">
        <v>224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362</v>
      </c>
      <c r="J250" s="28" t="s">
        <v>214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v>200000</v>
      </c>
    </row>
    <row r="251" spans="2:20" ht="48" customHeight="1">
      <c r="B251" s="20" t="s">
        <v>83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363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>T252</f>
        <v>200000</v>
      </c>
    </row>
    <row r="252" spans="2:20" ht="48" customHeight="1">
      <c r="B252" s="17" t="s">
        <v>215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363</v>
      </c>
      <c r="J252" s="28" t="s">
        <v>212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f>T253</f>
        <v>200000</v>
      </c>
    </row>
    <row r="253" spans="2:20" ht="48" customHeight="1">
      <c r="B253" s="20" t="s">
        <v>216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363</v>
      </c>
      <c r="J253" s="28" t="s">
        <v>213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200000</v>
      </c>
    </row>
    <row r="254" spans="2:20" ht="48" customHeight="1">
      <c r="B254" s="20" t="s">
        <v>217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363</v>
      </c>
      <c r="J254" s="28" t="s">
        <v>214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500000-300000</f>
        <v>200000</v>
      </c>
    </row>
    <row r="255" spans="2:20" ht="30.75" customHeight="1">
      <c r="B255" s="20" t="s">
        <v>253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364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T256+T259+T261+T262+T260</f>
        <v>1100000</v>
      </c>
    </row>
    <row r="256" spans="2:20" ht="48" customHeight="1">
      <c r="B256" s="17" t="s">
        <v>215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364</v>
      </c>
      <c r="J256" s="28" t="s">
        <v>212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f>T257</f>
        <v>1000000</v>
      </c>
    </row>
    <row r="257" spans="2:20" ht="48" customHeight="1">
      <c r="B257" s="20" t="s">
        <v>216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364</v>
      </c>
      <c r="J257" s="28" t="s">
        <v>213</v>
      </c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</f>
        <v>1000000</v>
      </c>
    </row>
    <row r="258" spans="2:20" ht="48" customHeight="1">
      <c r="B258" s="20" t="s">
        <v>217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364</v>
      </c>
      <c r="J258" s="28" t="s">
        <v>214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v>1000000</v>
      </c>
    </row>
    <row r="259" spans="2:20" ht="63.75" customHeight="1" hidden="1">
      <c r="B259" s="20" t="s">
        <v>239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364</v>
      </c>
      <c r="J259" s="28" t="s">
        <v>238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/>
    </row>
    <row r="260" spans="2:20" ht="138" customHeight="1">
      <c r="B260" s="20" t="s">
        <v>403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364</v>
      </c>
      <c r="J260" s="28" t="s">
        <v>404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v>50000</v>
      </c>
    </row>
    <row r="261" spans="2:20" ht="48" customHeight="1" hidden="1">
      <c r="B261" s="20" t="s">
        <v>405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364</v>
      </c>
      <c r="J261" s="28" t="s">
        <v>219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/>
    </row>
    <row r="262" spans="2:20" ht="24" customHeight="1">
      <c r="B262" s="20" t="s">
        <v>309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364</v>
      </c>
      <c r="J262" s="28" t="s">
        <v>308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>
        <v>50000</v>
      </c>
    </row>
    <row r="263" spans="2:20" ht="48" customHeight="1">
      <c r="B263" s="20" t="s">
        <v>301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365</v>
      </c>
      <c r="J263" s="28"/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f>T264</f>
        <v>2500000</v>
      </c>
    </row>
    <row r="264" spans="2:20" ht="48" customHeight="1">
      <c r="B264" s="20" t="s">
        <v>217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365</v>
      </c>
      <c r="J264" s="28" t="s">
        <v>214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v>2500000</v>
      </c>
    </row>
    <row r="265" spans="2:20" ht="108.75" customHeight="1" hidden="1">
      <c r="B265" s="20" t="s">
        <v>311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282</v>
      </c>
      <c r="J265" s="28"/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T266</f>
        <v>0</v>
      </c>
    </row>
    <row r="266" spans="2:20" ht="48" customHeight="1" hidden="1">
      <c r="B266" s="17" t="s">
        <v>215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282</v>
      </c>
      <c r="J266" s="28"/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f>T267</f>
        <v>0</v>
      </c>
    </row>
    <row r="267" spans="2:20" ht="48" customHeight="1" hidden="1">
      <c r="B267" s="20" t="s">
        <v>216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282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>T268</f>
        <v>0</v>
      </c>
    </row>
    <row r="268" spans="2:20" ht="77.25" customHeight="1" hidden="1">
      <c r="B268" s="31" t="s">
        <v>257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282</v>
      </c>
      <c r="J268" s="28" t="s">
        <v>255</v>
      </c>
      <c r="K268" s="37"/>
      <c r="L268" s="37"/>
      <c r="M268" s="37"/>
      <c r="N268" s="52"/>
      <c r="O268" s="60"/>
      <c r="P268" s="52"/>
      <c r="Q268" s="37"/>
      <c r="R268" s="52"/>
      <c r="S268" s="10"/>
      <c r="T268" s="37"/>
    </row>
    <row r="269" spans="2:20" ht="84" customHeight="1" hidden="1">
      <c r="B269" s="31" t="s">
        <v>256</v>
      </c>
      <c r="C269" s="18"/>
      <c r="D269" s="7"/>
      <c r="E269" s="7">
        <v>551</v>
      </c>
      <c r="F269" s="7">
        <v>551</v>
      </c>
      <c r="G269" s="28" t="s">
        <v>77</v>
      </c>
      <c r="H269" s="28" t="s">
        <v>7</v>
      </c>
      <c r="I269" s="28" t="s">
        <v>254</v>
      </c>
      <c r="J269" s="28"/>
      <c r="K269" s="37"/>
      <c r="L269" s="37"/>
      <c r="M269" s="37">
        <f>M270</f>
        <v>8004175</v>
      </c>
      <c r="N269" s="52"/>
      <c r="O269" s="60"/>
      <c r="P269" s="52"/>
      <c r="Q269" s="37"/>
      <c r="R269" s="52"/>
      <c r="S269" s="10" t="e">
        <f>#REF!-M269</f>
        <v>#REF!</v>
      </c>
      <c r="T269" s="37">
        <f>T270</f>
        <v>0</v>
      </c>
    </row>
    <row r="270" spans="2:20" ht="63.75" customHeight="1" hidden="1">
      <c r="B270" s="31" t="s">
        <v>257</v>
      </c>
      <c r="C270" s="18"/>
      <c r="D270" s="7"/>
      <c r="E270" s="7">
        <v>551</v>
      </c>
      <c r="F270" s="7">
        <v>551</v>
      </c>
      <c r="G270" s="28" t="s">
        <v>77</v>
      </c>
      <c r="H270" s="28" t="s">
        <v>7</v>
      </c>
      <c r="I270" s="28" t="s">
        <v>254</v>
      </c>
      <c r="J270" s="28" t="s">
        <v>255</v>
      </c>
      <c r="K270" s="37"/>
      <c r="L270" s="37"/>
      <c r="M270" s="37">
        <v>8004175</v>
      </c>
      <c r="N270" s="52"/>
      <c r="O270" s="60"/>
      <c r="P270" s="52"/>
      <c r="Q270" s="37"/>
      <c r="R270" s="52"/>
      <c r="S270" s="10" t="e">
        <f>#REF!-M270</f>
        <v>#REF!</v>
      </c>
      <c r="T270" s="37"/>
    </row>
    <row r="271" spans="2:20" ht="60.75" customHeight="1" hidden="1">
      <c r="B271" s="31" t="s">
        <v>259</v>
      </c>
      <c r="C271" s="18"/>
      <c r="D271" s="7">
        <v>551</v>
      </c>
      <c r="E271" s="7">
        <v>551</v>
      </c>
      <c r="F271" s="7">
        <v>551</v>
      </c>
      <c r="G271" s="14" t="s">
        <v>77</v>
      </c>
      <c r="H271" s="14" t="s">
        <v>7</v>
      </c>
      <c r="I271" s="28" t="s">
        <v>258</v>
      </c>
      <c r="J271" s="14"/>
      <c r="K271" s="11" t="e">
        <f>#REF!</f>
        <v>#REF!</v>
      </c>
      <c r="L271" s="11" t="e">
        <f>#REF!</f>
        <v>#REF!</v>
      </c>
      <c r="M271" s="11" t="e">
        <f>#REF!+M272</f>
        <v>#REF!</v>
      </c>
      <c r="N271" s="52" t="e">
        <f>M271-K271</f>
        <v>#REF!</v>
      </c>
      <c r="O271" s="59" t="e">
        <f>#REF!</f>
        <v>#REF!</v>
      </c>
      <c r="P271" s="52" t="e">
        <f>M271-L271</f>
        <v>#REF!</v>
      </c>
      <c r="Q271" s="11" t="e">
        <f>#REF!</f>
        <v>#REF!</v>
      </c>
      <c r="R271" s="52" t="e">
        <f>Q271-M271</f>
        <v>#REF!</v>
      </c>
      <c r="S271" s="10" t="e">
        <f>#REF!-M271</f>
        <v>#REF!</v>
      </c>
      <c r="T271" s="11">
        <f>T272</f>
        <v>0</v>
      </c>
    </row>
    <row r="272" spans="2:20" ht="53.25" customHeight="1" hidden="1">
      <c r="B272" s="31" t="s">
        <v>239</v>
      </c>
      <c r="C272" s="18"/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28" t="s">
        <v>258</v>
      </c>
      <c r="J272" s="14" t="s">
        <v>238</v>
      </c>
      <c r="K272" s="11"/>
      <c r="L272" s="11"/>
      <c r="M272" s="11">
        <v>5764266.9</v>
      </c>
      <c r="N272" s="52"/>
      <c r="O272" s="59"/>
      <c r="P272" s="52"/>
      <c r="Q272" s="11"/>
      <c r="R272" s="52"/>
      <c r="S272" s="10" t="e">
        <f>#REF!-M272</f>
        <v>#REF!</v>
      </c>
      <c r="T272" s="11"/>
    </row>
    <row r="273" spans="2:20" ht="67.5" customHeight="1" hidden="1">
      <c r="B273" s="31" t="s">
        <v>294</v>
      </c>
      <c r="C273" s="18"/>
      <c r="D273" s="7"/>
      <c r="E273" s="7"/>
      <c r="F273" s="7">
        <v>551</v>
      </c>
      <c r="G273" s="14" t="s">
        <v>77</v>
      </c>
      <c r="H273" s="14" t="s">
        <v>7</v>
      </c>
      <c r="I273" s="28" t="s">
        <v>290</v>
      </c>
      <c r="J273" s="14"/>
      <c r="K273" s="11"/>
      <c r="L273" s="11"/>
      <c r="M273" s="11"/>
      <c r="N273" s="52"/>
      <c r="O273" s="59"/>
      <c r="P273" s="52"/>
      <c r="Q273" s="11"/>
      <c r="R273" s="52"/>
      <c r="S273" s="10"/>
      <c r="T273" s="11">
        <f>T274</f>
        <v>0</v>
      </c>
    </row>
    <row r="274" spans="2:20" ht="53.25" customHeight="1" hidden="1">
      <c r="B274" s="31" t="s">
        <v>257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28" t="s">
        <v>290</v>
      </c>
      <c r="J274" s="14" t="s">
        <v>255</v>
      </c>
      <c r="K274" s="11"/>
      <c r="L274" s="11"/>
      <c r="M274" s="11"/>
      <c r="N274" s="52"/>
      <c r="O274" s="59"/>
      <c r="P274" s="52"/>
      <c r="Q274" s="11"/>
      <c r="R274" s="52"/>
      <c r="S274" s="10"/>
      <c r="T274" s="11"/>
    </row>
    <row r="275" spans="2:20" ht="53.25" customHeight="1" hidden="1">
      <c r="B275" s="31" t="s">
        <v>259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28" t="s">
        <v>366</v>
      </c>
      <c r="J275" s="14"/>
      <c r="K275" s="11"/>
      <c r="L275" s="11"/>
      <c r="M275" s="11"/>
      <c r="N275" s="52"/>
      <c r="O275" s="59"/>
      <c r="P275" s="52"/>
      <c r="Q275" s="11"/>
      <c r="R275" s="52"/>
      <c r="S275" s="10"/>
      <c r="T275" s="11">
        <f>T276</f>
        <v>0</v>
      </c>
    </row>
    <row r="276" spans="2:20" ht="53.25" customHeight="1" hidden="1">
      <c r="B276" s="31" t="s">
        <v>303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28" t="s">
        <v>366</v>
      </c>
      <c r="J276" s="14" t="s">
        <v>302</v>
      </c>
      <c r="K276" s="11"/>
      <c r="L276" s="11"/>
      <c r="M276" s="11"/>
      <c r="N276" s="52"/>
      <c r="O276" s="59"/>
      <c r="P276" s="52"/>
      <c r="Q276" s="11"/>
      <c r="R276" s="52"/>
      <c r="S276" s="10"/>
      <c r="T276" s="11"/>
    </row>
    <row r="277" spans="2:20" ht="18" customHeight="1">
      <c r="B277" s="33" t="s">
        <v>85</v>
      </c>
      <c r="C277" s="18"/>
      <c r="D277" s="7">
        <v>551</v>
      </c>
      <c r="E277" s="7">
        <v>551</v>
      </c>
      <c r="F277" s="7">
        <v>551</v>
      </c>
      <c r="G277" s="27" t="s">
        <v>77</v>
      </c>
      <c r="H277" s="27" t="s">
        <v>9</v>
      </c>
      <c r="I277" s="27"/>
      <c r="J277" s="27"/>
      <c r="K277" s="10">
        <f>K305+K321+K278</f>
        <v>3061730</v>
      </c>
      <c r="L277" s="10">
        <f>L305+L321+L281+L279+L325</f>
        <v>695742.99</v>
      </c>
      <c r="M277" s="10" t="e">
        <f>M305+M321+M281+M279+M325+#REF!+M323+M319+#REF!</f>
        <v>#REF!</v>
      </c>
      <c r="N277" s="52" t="e">
        <f>M277-K277</f>
        <v>#REF!</v>
      </c>
      <c r="O277" s="58">
        <f>O305+O321+O281+O279+O325</f>
        <v>191700</v>
      </c>
      <c r="P277" s="52" t="e">
        <f aca="true" t="shared" si="16" ref="P277:P282">M277-L277</f>
        <v>#REF!</v>
      </c>
      <c r="Q277" s="10">
        <f>Q305+Q321+Q281+Q279+Q325</f>
        <v>887442.99</v>
      </c>
      <c r="R277" s="52" t="e">
        <f aca="true" t="shared" si="17" ref="R277:R282">Q277-M277</f>
        <v>#REF!</v>
      </c>
      <c r="S277" s="10" t="e">
        <f>#REF!-M277</f>
        <v>#REF!</v>
      </c>
      <c r="T277" s="10">
        <f>T285+T305+T296+T283</f>
        <v>815000</v>
      </c>
    </row>
    <row r="278" spans="2:20" ht="28.5" customHeight="1" hidden="1">
      <c r="B278" s="33"/>
      <c r="C278" s="18"/>
      <c r="D278" s="7">
        <v>551</v>
      </c>
      <c r="E278" s="7">
        <v>551</v>
      </c>
      <c r="F278" s="7">
        <v>551</v>
      </c>
      <c r="G278" s="27" t="s">
        <v>77</v>
      </c>
      <c r="H278" s="27" t="s">
        <v>9</v>
      </c>
      <c r="I278" s="27" t="s">
        <v>127</v>
      </c>
      <c r="J278" s="27"/>
      <c r="K278" s="10">
        <f>K282</f>
        <v>2000000</v>
      </c>
      <c r="L278" s="10">
        <f>L282</f>
        <v>0</v>
      </c>
      <c r="M278" s="10">
        <f>M282</f>
        <v>0</v>
      </c>
      <c r="N278" s="52">
        <f>M278-K278</f>
        <v>-2000000</v>
      </c>
      <c r="O278" s="58">
        <f>O282</f>
        <v>191700</v>
      </c>
      <c r="P278" s="52">
        <f t="shared" si="16"/>
        <v>0</v>
      </c>
      <c r="Q278" s="10">
        <f>Q282</f>
        <v>191700</v>
      </c>
      <c r="R278" s="52">
        <f t="shared" si="17"/>
        <v>191700</v>
      </c>
      <c r="S278" s="10" t="e">
        <f>#REF!-M278</f>
        <v>#REF!</v>
      </c>
      <c r="T278" s="10">
        <f>T282</f>
        <v>0</v>
      </c>
    </row>
    <row r="279" spans="2:20" ht="28.5" customHeight="1" hidden="1">
      <c r="B279" s="22" t="s">
        <v>140</v>
      </c>
      <c r="C279" s="18"/>
      <c r="D279" s="7">
        <v>551</v>
      </c>
      <c r="E279" s="7">
        <v>551</v>
      </c>
      <c r="F279" s="7">
        <v>551</v>
      </c>
      <c r="G279" s="27" t="s">
        <v>77</v>
      </c>
      <c r="H279" s="27" t="s">
        <v>9</v>
      </c>
      <c r="I279" s="27" t="s">
        <v>127</v>
      </c>
      <c r="J279" s="27"/>
      <c r="K279" s="10"/>
      <c r="L279" s="10">
        <f>L280</f>
        <v>0</v>
      </c>
      <c r="M279" s="10">
        <f>M280</f>
        <v>0</v>
      </c>
      <c r="N279" s="52"/>
      <c r="O279" s="58">
        <f>O280</f>
        <v>0</v>
      </c>
      <c r="P279" s="52">
        <f t="shared" si="16"/>
        <v>0</v>
      </c>
      <c r="Q279" s="10">
        <f>Q280</f>
        <v>0</v>
      </c>
      <c r="R279" s="52">
        <f t="shared" si="17"/>
        <v>0</v>
      </c>
      <c r="S279" s="10" t="e">
        <f>#REF!-M279</f>
        <v>#REF!</v>
      </c>
      <c r="T279" s="10">
        <f>T280</f>
        <v>0</v>
      </c>
    </row>
    <row r="280" spans="2:20" ht="28.5" customHeight="1" hidden="1">
      <c r="B280" s="31" t="s">
        <v>11</v>
      </c>
      <c r="C280" s="18"/>
      <c r="D280" s="7">
        <v>551</v>
      </c>
      <c r="E280" s="7">
        <v>551</v>
      </c>
      <c r="F280" s="7">
        <v>551</v>
      </c>
      <c r="G280" s="27" t="s">
        <v>77</v>
      </c>
      <c r="H280" s="27" t="s">
        <v>9</v>
      </c>
      <c r="I280" s="27" t="s">
        <v>127</v>
      </c>
      <c r="J280" s="27" t="s">
        <v>150</v>
      </c>
      <c r="K280" s="10">
        <v>2000000</v>
      </c>
      <c r="L280" s="10"/>
      <c r="M280" s="10"/>
      <c r="N280" s="52"/>
      <c r="O280" s="58"/>
      <c r="P280" s="52">
        <f t="shared" si="16"/>
        <v>0</v>
      </c>
      <c r="Q280" s="10"/>
      <c r="R280" s="52">
        <f t="shared" si="17"/>
        <v>0</v>
      </c>
      <c r="S280" s="10" t="e">
        <f>#REF!-M280</f>
        <v>#REF!</v>
      </c>
      <c r="T280" s="10"/>
    </row>
    <row r="281" spans="2:20" ht="43.5" customHeight="1" hidden="1">
      <c r="B281" s="22" t="s">
        <v>139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 t="s">
        <v>138</v>
      </c>
      <c r="J281" s="27"/>
      <c r="K281" s="10"/>
      <c r="L281" s="10">
        <f>L282</f>
        <v>0</v>
      </c>
      <c r="M281" s="10">
        <f>M282</f>
        <v>0</v>
      </c>
      <c r="N281" s="52"/>
      <c r="O281" s="58">
        <f>O282</f>
        <v>191700</v>
      </c>
      <c r="P281" s="52">
        <f t="shared" si="16"/>
        <v>0</v>
      </c>
      <c r="Q281" s="10">
        <f>Q282</f>
        <v>191700</v>
      </c>
      <c r="R281" s="52">
        <f t="shared" si="17"/>
        <v>191700</v>
      </c>
      <c r="S281" s="10" t="e">
        <f>#REF!-M281</f>
        <v>#REF!</v>
      </c>
      <c r="T281" s="10">
        <f>T282</f>
        <v>0</v>
      </c>
    </row>
    <row r="282" spans="2:20" ht="30" customHeight="1" hidden="1">
      <c r="B282" s="31" t="s">
        <v>11</v>
      </c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138</v>
      </c>
      <c r="J282" s="27" t="s">
        <v>150</v>
      </c>
      <c r="K282" s="10">
        <v>2000000</v>
      </c>
      <c r="L282" s="10"/>
      <c r="M282" s="10"/>
      <c r="N282" s="52">
        <f>M282-K282</f>
        <v>-2000000</v>
      </c>
      <c r="O282" s="58">
        <v>191700</v>
      </c>
      <c r="P282" s="52">
        <f t="shared" si="16"/>
        <v>0</v>
      </c>
      <c r="Q282" s="10">
        <v>191700</v>
      </c>
      <c r="R282" s="52">
        <f t="shared" si="17"/>
        <v>191700</v>
      </c>
      <c r="S282" s="10" t="e">
        <f>#REF!-M282</f>
        <v>#REF!</v>
      </c>
      <c r="T282" s="10"/>
    </row>
    <row r="283" spans="2:20" ht="30" customHeight="1" hidden="1">
      <c r="B283" s="20" t="s">
        <v>253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364</v>
      </c>
      <c r="J283" s="27"/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T284</f>
        <v>0</v>
      </c>
    </row>
    <row r="284" spans="2:20" ht="56.25" customHeight="1" hidden="1">
      <c r="B284" s="20" t="s">
        <v>217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364</v>
      </c>
      <c r="J284" s="27" t="s">
        <v>214</v>
      </c>
      <c r="K284" s="10"/>
      <c r="L284" s="10"/>
      <c r="M284" s="10"/>
      <c r="N284" s="52"/>
      <c r="O284" s="58"/>
      <c r="P284" s="52"/>
      <c r="Q284" s="10"/>
      <c r="R284" s="52"/>
      <c r="S284" s="10"/>
      <c r="T284" s="10"/>
    </row>
    <row r="285" spans="2:20" ht="30" customHeight="1">
      <c r="B285" s="31" t="s">
        <v>260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367</v>
      </c>
      <c r="J285" s="27"/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f>T298+T303+T286+T288+T290+T292+T294</f>
        <v>115000</v>
      </c>
    </row>
    <row r="286" spans="2:20" ht="48" customHeight="1" hidden="1">
      <c r="B286" s="20" t="s">
        <v>287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286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T287</f>
        <v>0</v>
      </c>
    </row>
    <row r="287" spans="2:20" ht="57" customHeight="1" hidden="1">
      <c r="B287" s="31" t="s">
        <v>292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286</v>
      </c>
      <c r="J287" s="27" t="s">
        <v>291</v>
      </c>
      <c r="K287" s="10"/>
      <c r="L287" s="10"/>
      <c r="M287" s="10"/>
      <c r="N287" s="52"/>
      <c r="O287" s="58"/>
      <c r="P287" s="52"/>
      <c r="Q287" s="10"/>
      <c r="R287" s="52"/>
      <c r="S287" s="10"/>
      <c r="T287" s="10"/>
    </row>
    <row r="288" spans="2:20" ht="72" customHeight="1" hidden="1">
      <c r="B288" s="31" t="s">
        <v>289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288</v>
      </c>
      <c r="J288" s="27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0</v>
      </c>
    </row>
    <row r="289" spans="2:20" ht="65.25" customHeight="1" hidden="1">
      <c r="B289" s="31" t="s">
        <v>292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288</v>
      </c>
      <c r="J289" s="27" t="s">
        <v>291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/>
    </row>
    <row r="290" spans="2:20" ht="65.25" customHeight="1" hidden="1">
      <c r="B290" s="31" t="s">
        <v>306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368</v>
      </c>
      <c r="J290" s="27"/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T291</f>
        <v>0</v>
      </c>
    </row>
    <row r="291" spans="2:20" ht="28.5" customHeight="1" hidden="1">
      <c r="B291" s="20" t="s">
        <v>224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368</v>
      </c>
      <c r="J291" s="27" t="s">
        <v>214</v>
      </c>
      <c r="K291" s="10"/>
      <c r="L291" s="10"/>
      <c r="M291" s="10"/>
      <c r="N291" s="52"/>
      <c r="O291" s="58"/>
      <c r="P291" s="52"/>
      <c r="Q291" s="10"/>
      <c r="R291" s="52"/>
      <c r="S291" s="10"/>
      <c r="T291" s="10"/>
    </row>
    <row r="292" spans="2:20" ht="56.25" customHeight="1" hidden="1">
      <c r="B292" s="20" t="s">
        <v>307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369</v>
      </c>
      <c r="J292" s="27"/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T293</f>
        <v>0</v>
      </c>
    </row>
    <row r="293" spans="2:20" ht="28.5" customHeight="1" hidden="1">
      <c r="B293" s="20" t="s">
        <v>224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369</v>
      </c>
      <c r="J293" s="27" t="s">
        <v>214</v>
      </c>
      <c r="K293" s="10"/>
      <c r="L293" s="10"/>
      <c r="M293" s="10"/>
      <c r="N293" s="52"/>
      <c r="O293" s="58"/>
      <c r="P293" s="52"/>
      <c r="Q293" s="10"/>
      <c r="R293" s="52"/>
      <c r="S293" s="10"/>
      <c r="T293" s="10"/>
    </row>
    <row r="294" spans="2:20" ht="69" customHeight="1" hidden="1">
      <c r="B294" s="20" t="s">
        <v>310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370</v>
      </c>
      <c r="J294" s="27"/>
      <c r="K294" s="10"/>
      <c r="L294" s="10"/>
      <c r="M294" s="10"/>
      <c r="N294" s="52"/>
      <c r="O294" s="58"/>
      <c r="P294" s="52"/>
      <c r="Q294" s="10"/>
      <c r="R294" s="52"/>
      <c r="S294" s="10"/>
      <c r="T294" s="10">
        <f>T295</f>
        <v>0</v>
      </c>
    </row>
    <row r="295" spans="2:20" ht="28.5" customHeight="1" hidden="1">
      <c r="B295" s="20" t="s">
        <v>224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370</v>
      </c>
      <c r="J295" s="27" t="s">
        <v>214</v>
      </c>
      <c r="K295" s="10"/>
      <c r="L295" s="10"/>
      <c r="M295" s="10"/>
      <c r="N295" s="52"/>
      <c r="O295" s="58"/>
      <c r="P295" s="52"/>
      <c r="Q295" s="10"/>
      <c r="R295" s="52"/>
      <c r="S295" s="10"/>
      <c r="T295" s="10"/>
    </row>
    <row r="296" spans="2:20" ht="28.5" customHeight="1" hidden="1">
      <c r="B296" s="20" t="s">
        <v>408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414</v>
      </c>
      <c r="J296" s="27"/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0</v>
      </c>
    </row>
    <row r="297" spans="2:20" ht="63" customHeight="1" hidden="1">
      <c r="B297" s="20" t="s">
        <v>413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414</v>
      </c>
      <c r="J297" s="27" t="s">
        <v>412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/>
    </row>
    <row r="298" spans="2:20" ht="30" customHeight="1">
      <c r="B298" s="31" t="s">
        <v>99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371</v>
      </c>
      <c r="J298" s="27"/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T299+T302</f>
        <v>115000</v>
      </c>
    </row>
    <row r="299" spans="2:20" ht="46.5" customHeight="1">
      <c r="B299" s="17" t="s">
        <v>215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371</v>
      </c>
      <c r="J299" s="27" t="s">
        <v>212</v>
      </c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</f>
        <v>100000</v>
      </c>
    </row>
    <row r="300" spans="2:20" ht="41.25" customHeight="1">
      <c r="B300" s="20" t="s">
        <v>216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371</v>
      </c>
      <c r="J300" s="27" t="s">
        <v>213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>
        <f>T301</f>
        <v>100000</v>
      </c>
    </row>
    <row r="301" spans="2:20" ht="38.25" customHeight="1">
      <c r="B301" s="20" t="s">
        <v>217</v>
      </c>
      <c r="C301" s="18"/>
      <c r="D301" s="7"/>
      <c r="E301" s="7"/>
      <c r="F301" s="7">
        <v>551</v>
      </c>
      <c r="G301" s="27" t="s">
        <v>77</v>
      </c>
      <c r="H301" s="27" t="s">
        <v>9</v>
      </c>
      <c r="I301" s="27" t="s">
        <v>371</v>
      </c>
      <c r="J301" s="27" t="s">
        <v>214</v>
      </c>
      <c r="K301" s="10"/>
      <c r="L301" s="10"/>
      <c r="M301" s="10"/>
      <c r="N301" s="52"/>
      <c r="O301" s="58"/>
      <c r="P301" s="52"/>
      <c r="Q301" s="10"/>
      <c r="R301" s="52"/>
      <c r="S301" s="10"/>
      <c r="T301" s="10">
        <v>100000</v>
      </c>
    </row>
    <row r="302" spans="2:20" ht="38.25" customHeight="1">
      <c r="B302" s="20" t="s">
        <v>405</v>
      </c>
      <c r="C302" s="18"/>
      <c r="D302" s="7"/>
      <c r="E302" s="7"/>
      <c r="F302" s="7">
        <v>551</v>
      </c>
      <c r="G302" s="27" t="s">
        <v>77</v>
      </c>
      <c r="H302" s="27" t="s">
        <v>9</v>
      </c>
      <c r="I302" s="27" t="s">
        <v>371</v>
      </c>
      <c r="J302" s="27" t="s">
        <v>219</v>
      </c>
      <c r="K302" s="10"/>
      <c r="L302" s="10"/>
      <c r="M302" s="10"/>
      <c r="N302" s="52"/>
      <c r="O302" s="58"/>
      <c r="P302" s="52"/>
      <c r="Q302" s="10"/>
      <c r="R302" s="52"/>
      <c r="S302" s="10"/>
      <c r="T302" s="10">
        <v>15000</v>
      </c>
    </row>
    <row r="303" spans="2:20" ht="53.25" customHeight="1" hidden="1">
      <c r="B303" s="20" t="s">
        <v>285</v>
      </c>
      <c r="C303" s="18"/>
      <c r="D303" s="7"/>
      <c r="E303" s="7"/>
      <c r="F303" s="7">
        <v>551</v>
      </c>
      <c r="G303" s="27" t="s">
        <v>77</v>
      </c>
      <c r="H303" s="27" t="s">
        <v>9</v>
      </c>
      <c r="I303" s="27" t="s">
        <v>372</v>
      </c>
      <c r="J303" s="27"/>
      <c r="K303" s="10"/>
      <c r="L303" s="10"/>
      <c r="M303" s="10"/>
      <c r="N303" s="52"/>
      <c r="O303" s="58"/>
      <c r="P303" s="52"/>
      <c r="Q303" s="10"/>
      <c r="R303" s="52"/>
      <c r="S303" s="10"/>
      <c r="T303" s="10">
        <f>T304</f>
        <v>0</v>
      </c>
    </row>
    <row r="304" spans="2:20" ht="38.25" customHeight="1" hidden="1">
      <c r="B304" s="20" t="s">
        <v>121</v>
      </c>
      <c r="C304" s="18"/>
      <c r="D304" s="7"/>
      <c r="E304" s="7"/>
      <c r="F304" s="7">
        <v>551</v>
      </c>
      <c r="G304" s="27" t="s">
        <v>77</v>
      </c>
      <c r="H304" s="27" t="s">
        <v>9</v>
      </c>
      <c r="I304" s="27" t="s">
        <v>372</v>
      </c>
      <c r="J304" s="27" t="s">
        <v>234</v>
      </c>
      <c r="K304" s="10"/>
      <c r="L304" s="10"/>
      <c r="M304" s="10"/>
      <c r="N304" s="52"/>
      <c r="O304" s="58"/>
      <c r="P304" s="52"/>
      <c r="Q304" s="10"/>
      <c r="R304" s="52"/>
      <c r="S304" s="10"/>
      <c r="T304" s="10"/>
    </row>
    <row r="305" spans="2:20" ht="84" customHeight="1">
      <c r="B305" s="22" t="s">
        <v>444</v>
      </c>
      <c r="C305" s="34"/>
      <c r="D305" s="7">
        <v>551</v>
      </c>
      <c r="E305" s="7">
        <v>551</v>
      </c>
      <c r="F305" s="7">
        <v>551</v>
      </c>
      <c r="G305" s="27" t="s">
        <v>77</v>
      </c>
      <c r="H305" s="27" t="s">
        <v>9</v>
      </c>
      <c r="I305" s="27" t="s">
        <v>373</v>
      </c>
      <c r="J305" s="27"/>
      <c r="K305" s="10">
        <f>K306+K316</f>
        <v>1061730</v>
      </c>
      <c r="L305" s="10">
        <f>L306+L316</f>
        <v>695742.99</v>
      </c>
      <c r="M305" s="10">
        <f>M306+M316</f>
        <v>0</v>
      </c>
      <c r="N305" s="52">
        <f aca="true" t="shared" si="18" ref="N305:N315">M305-K305</f>
        <v>-1061730</v>
      </c>
      <c r="O305" s="58">
        <f>O306+O316</f>
        <v>0</v>
      </c>
      <c r="P305" s="52">
        <f aca="true" t="shared" si="19" ref="P305:P315">M305-L305</f>
        <v>-695742.99</v>
      </c>
      <c r="Q305" s="10">
        <f>Q306+Q316</f>
        <v>695742.99</v>
      </c>
      <c r="R305" s="52">
        <f aca="true" t="shared" si="20" ref="R305:R315">Q305-M305</f>
        <v>695742.99</v>
      </c>
      <c r="S305" s="10" t="e">
        <f>#REF!-M305</f>
        <v>#REF!</v>
      </c>
      <c r="T305" s="10">
        <f>T316</f>
        <v>700000</v>
      </c>
    </row>
    <row r="306" spans="2:20" ht="12.75" hidden="1">
      <c r="B306" s="22"/>
      <c r="C306" s="34">
        <v>551</v>
      </c>
      <c r="D306" s="7">
        <v>551</v>
      </c>
      <c r="E306" s="7">
        <v>551</v>
      </c>
      <c r="F306" s="7">
        <v>551</v>
      </c>
      <c r="G306" s="27" t="s">
        <v>77</v>
      </c>
      <c r="H306" s="27" t="s">
        <v>9</v>
      </c>
      <c r="I306" s="27" t="s">
        <v>125</v>
      </c>
      <c r="J306" s="27"/>
      <c r="K306" s="10">
        <f>K307</f>
        <v>1061730</v>
      </c>
      <c r="L306" s="10">
        <f>L307</f>
        <v>695742.99</v>
      </c>
      <c r="M306" s="10">
        <f>M307</f>
        <v>0</v>
      </c>
      <c r="N306" s="52">
        <f t="shared" si="18"/>
        <v>-1061730</v>
      </c>
      <c r="O306" s="58">
        <f>O307</f>
        <v>0</v>
      </c>
      <c r="P306" s="52">
        <f t="shared" si="19"/>
        <v>-695742.99</v>
      </c>
      <c r="Q306" s="10">
        <f>Q307</f>
        <v>695742.99</v>
      </c>
      <c r="R306" s="52">
        <f t="shared" si="20"/>
        <v>695742.99</v>
      </c>
      <c r="S306" s="10" t="e">
        <f>#REF!-M306</f>
        <v>#REF!</v>
      </c>
      <c r="T306" s="10">
        <f>T307</f>
        <v>0</v>
      </c>
    </row>
    <row r="307" spans="2:20" ht="38.25" customHeight="1" hidden="1">
      <c r="B307" s="20"/>
      <c r="C307" s="18">
        <v>551</v>
      </c>
      <c r="D307" s="7">
        <v>551</v>
      </c>
      <c r="E307" s="7">
        <v>551</v>
      </c>
      <c r="F307" s="7">
        <v>551</v>
      </c>
      <c r="G307" s="14" t="s">
        <v>77</v>
      </c>
      <c r="H307" s="14" t="s">
        <v>9</v>
      </c>
      <c r="I307" s="28" t="s">
        <v>125</v>
      </c>
      <c r="J307" s="14" t="s">
        <v>89</v>
      </c>
      <c r="K307" s="11">
        <v>1061730</v>
      </c>
      <c r="L307" s="11">
        <v>695742.99</v>
      </c>
      <c r="M307" s="11"/>
      <c r="N307" s="52">
        <f t="shared" si="18"/>
        <v>-1061730</v>
      </c>
      <c r="O307" s="59"/>
      <c r="P307" s="52">
        <f t="shared" si="19"/>
        <v>-695742.99</v>
      </c>
      <c r="Q307" s="11">
        <v>695742.99</v>
      </c>
      <c r="R307" s="52">
        <f t="shared" si="20"/>
        <v>695742.99</v>
      </c>
      <c r="S307" s="10" t="e">
        <f>#REF!-M307</f>
        <v>#REF!</v>
      </c>
      <c r="T307" s="11"/>
    </row>
    <row r="308" spans="2:20" ht="12" customHeight="1" hidden="1">
      <c r="B308" s="13"/>
      <c r="C308" s="7">
        <v>551</v>
      </c>
      <c r="D308" s="7">
        <v>551</v>
      </c>
      <c r="E308" s="7">
        <v>551</v>
      </c>
      <c r="F308" s="7">
        <v>551</v>
      </c>
      <c r="G308" s="8" t="s">
        <v>77</v>
      </c>
      <c r="H308" s="8" t="s">
        <v>9</v>
      </c>
      <c r="I308" s="14"/>
      <c r="J308" s="14"/>
      <c r="K308" s="10">
        <f>K309</f>
        <v>0</v>
      </c>
      <c r="L308" s="10">
        <f>L309</f>
        <v>0</v>
      </c>
      <c r="M308" s="10">
        <f>M309</f>
        <v>0</v>
      </c>
      <c r="N308" s="52">
        <f t="shared" si="18"/>
        <v>0</v>
      </c>
      <c r="O308" s="58">
        <f>O309</f>
        <v>0</v>
      </c>
      <c r="P308" s="52">
        <f t="shared" si="19"/>
        <v>0</v>
      </c>
      <c r="Q308" s="10">
        <f>Q309</f>
        <v>0</v>
      </c>
      <c r="R308" s="52">
        <f t="shared" si="20"/>
        <v>0</v>
      </c>
      <c r="S308" s="10" t="e">
        <f>#REF!-M308</f>
        <v>#REF!</v>
      </c>
      <c r="T308" s="10">
        <f>T309</f>
        <v>0</v>
      </c>
    </row>
    <row r="309" spans="2:20" ht="16.5" customHeight="1" hidden="1">
      <c r="B309" s="15"/>
      <c r="C309" s="7">
        <v>551</v>
      </c>
      <c r="D309" s="7">
        <v>551</v>
      </c>
      <c r="E309" s="7">
        <v>551</v>
      </c>
      <c r="F309" s="7">
        <v>551</v>
      </c>
      <c r="G309" s="27" t="s">
        <v>77</v>
      </c>
      <c r="H309" s="27" t="s">
        <v>9</v>
      </c>
      <c r="I309" s="27" t="s">
        <v>86</v>
      </c>
      <c r="J309" s="14"/>
      <c r="K309" s="10">
        <f>K310+K312+K314</f>
        <v>0</v>
      </c>
      <c r="L309" s="10">
        <f>L310+L312+L314</f>
        <v>0</v>
      </c>
      <c r="M309" s="10">
        <f>M310+M312+M314</f>
        <v>0</v>
      </c>
      <c r="N309" s="52">
        <f t="shared" si="18"/>
        <v>0</v>
      </c>
      <c r="O309" s="58">
        <f>O310+O312+O314</f>
        <v>0</v>
      </c>
      <c r="P309" s="52">
        <f t="shared" si="19"/>
        <v>0</v>
      </c>
      <c r="Q309" s="10">
        <f>Q310+Q312+Q314</f>
        <v>0</v>
      </c>
      <c r="R309" s="52">
        <f t="shared" si="20"/>
        <v>0</v>
      </c>
      <c r="S309" s="10" t="e">
        <f>#REF!-M309</f>
        <v>#REF!</v>
      </c>
      <c r="T309" s="10">
        <f>T310+T312+T314</f>
        <v>0</v>
      </c>
    </row>
    <row r="310" spans="2:20" ht="13.5" customHeight="1" hidden="1">
      <c r="B310" s="17"/>
      <c r="C310" s="18">
        <v>551</v>
      </c>
      <c r="D310" s="7">
        <v>551</v>
      </c>
      <c r="E310" s="7">
        <v>551</v>
      </c>
      <c r="F310" s="7">
        <v>551</v>
      </c>
      <c r="G310" s="14" t="s">
        <v>77</v>
      </c>
      <c r="H310" s="14" t="s">
        <v>9</v>
      </c>
      <c r="I310" s="14" t="s">
        <v>90</v>
      </c>
      <c r="J310" s="14"/>
      <c r="K310" s="11">
        <f>K311</f>
        <v>0</v>
      </c>
      <c r="L310" s="11">
        <f>L311</f>
        <v>0</v>
      </c>
      <c r="M310" s="11">
        <f>M311</f>
        <v>0</v>
      </c>
      <c r="N310" s="52">
        <f t="shared" si="18"/>
        <v>0</v>
      </c>
      <c r="O310" s="59">
        <f>O311</f>
        <v>0</v>
      </c>
      <c r="P310" s="52">
        <f t="shared" si="19"/>
        <v>0</v>
      </c>
      <c r="Q310" s="11">
        <f>Q311</f>
        <v>0</v>
      </c>
      <c r="R310" s="52">
        <f t="shared" si="20"/>
        <v>0</v>
      </c>
      <c r="S310" s="10" t="e">
        <f>#REF!-M310</f>
        <v>#REF!</v>
      </c>
      <c r="T310" s="11">
        <f>T311</f>
        <v>0</v>
      </c>
    </row>
    <row r="311" spans="2:20" ht="13.5" customHeight="1" hidden="1">
      <c r="B311" s="31"/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 t="s">
        <v>90</v>
      </c>
      <c r="J311" s="14" t="s">
        <v>89</v>
      </c>
      <c r="K311" s="11"/>
      <c r="L311" s="11"/>
      <c r="M311" s="11"/>
      <c r="N311" s="52">
        <f t="shared" si="18"/>
        <v>0</v>
      </c>
      <c r="O311" s="59"/>
      <c r="P311" s="52">
        <f t="shared" si="19"/>
        <v>0</v>
      </c>
      <c r="Q311" s="11"/>
      <c r="R311" s="52">
        <f t="shared" si="20"/>
        <v>0</v>
      </c>
      <c r="S311" s="10" t="e">
        <f>#REF!-M311</f>
        <v>#REF!</v>
      </c>
      <c r="T311" s="11"/>
    </row>
    <row r="312" spans="2:20" ht="9.75" customHeight="1" hidden="1">
      <c r="B312" s="17"/>
      <c r="C312" s="18">
        <v>551</v>
      </c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 t="s">
        <v>87</v>
      </c>
      <c r="J312" s="14"/>
      <c r="K312" s="11">
        <f>K313</f>
        <v>0</v>
      </c>
      <c r="L312" s="11">
        <f>L313</f>
        <v>0</v>
      </c>
      <c r="M312" s="11">
        <f>M313</f>
        <v>0</v>
      </c>
      <c r="N312" s="52">
        <f t="shared" si="18"/>
        <v>0</v>
      </c>
      <c r="O312" s="59">
        <f>O313</f>
        <v>0</v>
      </c>
      <c r="P312" s="52">
        <f t="shared" si="19"/>
        <v>0</v>
      </c>
      <c r="Q312" s="11">
        <f>Q313</f>
        <v>0</v>
      </c>
      <c r="R312" s="52">
        <f t="shared" si="20"/>
        <v>0</v>
      </c>
      <c r="S312" s="10" t="e">
        <f>#REF!-M312</f>
        <v>#REF!</v>
      </c>
      <c r="T312" s="11">
        <f>T313</f>
        <v>0</v>
      </c>
    </row>
    <row r="313" spans="2:20" ht="13.5" customHeight="1" hidden="1">
      <c r="B313" s="31"/>
      <c r="C313" s="18">
        <v>551</v>
      </c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 t="s">
        <v>87</v>
      </c>
      <c r="J313" s="14" t="s">
        <v>89</v>
      </c>
      <c r="K313" s="11"/>
      <c r="L313" s="11"/>
      <c r="M313" s="11"/>
      <c r="N313" s="52">
        <f t="shared" si="18"/>
        <v>0</v>
      </c>
      <c r="O313" s="59"/>
      <c r="P313" s="52">
        <f t="shared" si="19"/>
        <v>0</v>
      </c>
      <c r="Q313" s="11"/>
      <c r="R313" s="52">
        <f t="shared" si="20"/>
        <v>0</v>
      </c>
      <c r="S313" s="10" t="e">
        <f>#REF!-M313</f>
        <v>#REF!</v>
      </c>
      <c r="T313" s="11"/>
    </row>
    <row r="314" spans="2:20" ht="8.25" customHeight="1" hidden="1">
      <c r="B314" s="31"/>
      <c r="C314" s="18">
        <v>551</v>
      </c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 t="s">
        <v>91</v>
      </c>
      <c r="J314" s="14"/>
      <c r="K314" s="11">
        <f>K315</f>
        <v>0</v>
      </c>
      <c r="L314" s="11">
        <f>L315</f>
        <v>0</v>
      </c>
      <c r="M314" s="11">
        <f>M315</f>
        <v>0</v>
      </c>
      <c r="N314" s="52">
        <f t="shared" si="18"/>
        <v>0</v>
      </c>
      <c r="O314" s="59">
        <f>O315</f>
        <v>0</v>
      </c>
      <c r="P314" s="52">
        <f t="shared" si="19"/>
        <v>0</v>
      </c>
      <c r="Q314" s="11">
        <f>Q315</f>
        <v>0</v>
      </c>
      <c r="R314" s="52">
        <f t="shared" si="20"/>
        <v>0</v>
      </c>
      <c r="S314" s="10" t="e">
        <f>#REF!-M314</f>
        <v>#REF!</v>
      </c>
      <c r="T314" s="11">
        <f>T315</f>
        <v>0</v>
      </c>
    </row>
    <row r="315" spans="2:20" ht="11.25" customHeight="1" hidden="1">
      <c r="B315" s="31"/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 t="s">
        <v>91</v>
      </c>
      <c r="J315" s="14" t="s">
        <v>89</v>
      </c>
      <c r="K315" s="11"/>
      <c r="L315" s="11"/>
      <c r="M315" s="11"/>
      <c r="N315" s="52">
        <f t="shared" si="18"/>
        <v>0</v>
      </c>
      <c r="O315" s="59"/>
      <c r="P315" s="52">
        <f t="shared" si="19"/>
        <v>0</v>
      </c>
      <c r="Q315" s="11"/>
      <c r="R315" s="52">
        <f t="shared" si="20"/>
        <v>0</v>
      </c>
      <c r="S315" s="10" t="e">
        <f>#REF!-M315</f>
        <v>#REF!</v>
      </c>
      <c r="T315" s="11"/>
    </row>
    <row r="316" spans="2:20" ht="37.5" customHeight="1">
      <c r="B316" s="31" t="s">
        <v>261</v>
      </c>
      <c r="C316" s="18"/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27" t="s">
        <v>374</v>
      </c>
      <c r="J316" s="14"/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f>T317</f>
        <v>700000</v>
      </c>
    </row>
    <row r="317" spans="2:20" ht="41.25" customHeight="1">
      <c r="B317" s="17" t="s">
        <v>215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27" t="s">
        <v>374</v>
      </c>
      <c r="J317" s="14" t="s">
        <v>212</v>
      </c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T327</f>
        <v>700000</v>
      </c>
    </row>
    <row r="318" spans="2:20" ht="41.25" customHeight="1" hidden="1">
      <c r="B318" s="20" t="s">
        <v>216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14"/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1"/>
    </row>
    <row r="319" spans="2:20" ht="62.25" customHeight="1" hidden="1">
      <c r="B319" s="20" t="s">
        <v>224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/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/>
    </row>
    <row r="320" spans="2:20" ht="41.25" customHeight="1" hidden="1">
      <c r="B320" s="23"/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</row>
    <row r="321" spans="2:20" ht="69.75" customHeight="1" hidden="1">
      <c r="B321" s="31"/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</row>
    <row r="322" spans="2:20" ht="11.25" customHeight="1" hidden="1">
      <c r="B322" s="20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</row>
    <row r="323" spans="2:20" ht="49.5" customHeight="1" hidden="1">
      <c r="B323" s="20"/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9</v>
      </c>
      <c r="I323" s="14"/>
      <c r="J323" s="14"/>
      <c r="K323" s="11"/>
      <c r="L323" s="11"/>
      <c r="M323" s="11"/>
      <c r="N323" s="52"/>
      <c r="O323" s="59"/>
      <c r="P323" s="52"/>
      <c r="Q323" s="11"/>
      <c r="R323" s="52"/>
      <c r="S323" s="10"/>
      <c r="T323" s="11"/>
    </row>
    <row r="324" spans="2:20" ht="33" customHeight="1" hidden="1">
      <c r="B324" s="31"/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9</v>
      </c>
      <c r="I324" s="14"/>
      <c r="J324" s="14"/>
      <c r="K324" s="11"/>
      <c r="L324" s="11"/>
      <c r="M324" s="11"/>
      <c r="N324" s="52"/>
      <c r="O324" s="59"/>
      <c r="P324" s="52"/>
      <c r="Q324" s="11"/>
      <c r="R324" s="52"/>
      <c r="S324" s="10"/>
      <c r="T324" s="11"/>
    </row>
    <row r="325" spans="2:20" ht="42" customHeight="1" hidden="1">
      <c r="B325" s="20"/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9</v>
      </c>
      <c r="I325" s="14"/>
      <c r="J325" s="14"/>
      <c r="K325" s="11"/>
      <c r="L325" s="11"/>
      <c r="M325" s="11"/>
      <c r="N325" s="52"/>
      <c r="O325" s="59"/>
      <c r="P325" s="52"/>
      <c r="Q325" s="11"/>
      <c r="R325" s="52"/>
      <c r="S325" s="10"/>
      <c r="T325" s="11"/>
    </row>
    <row r="326" spans="2:20" ht="11.25" customHeight="1" hidden="1">
      <c r="B326" s="20"/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9</v>
      </c>
      <c r="I326" s="14"/>
      <c r="J326" s="14"/>
      <c r="K326" s="11"/>
      <c r="L326" s="11"/>
      <c r="M326" s="11"/>
      <c r="N326" s="52"/>
      <c r="O326" s="59"/>
      <c r="P326" s="52"/>
      <c r="Q326" s="11"/>
      <c r="R326" s="52"/>
      <c r="S326" s="10"/>
      <c r="T326" s="11"/>
    </row>
    <row r="327" spans="2:20" ht="58.5" customHeight="1">
      <c r="B327" s="20" t="s">
        <v>216</v>
      </c>
      <c r="C327" s="18"/>
      <c r="D327" s="7"/>
      <c r="E327" s="7"/>
      <c r="F327" s="7">
        <v>551</v>
      </c>
      <c r="G327" s="14" t="s">
        <v>77</v>
      </c>
      <c r="H327" s="14" t="s">
        <v>9</v>
      </c>
      <c r="I327" s="27" t="s">
        <v>374</v>
      </c>
      <c r="J327" s="14" t="s">
        <v>213</v>
      </c>
      <c r="K327" s="11"/>
      <c r="L327" s="11"/>
      <c r="M327" s="11"/>
      <c r="N327" s="52"/>
      <c r="O327" s="59"/>
      <c r="P327" s="52"/>
      <c r="Q327" s="11"/>
      <c r="R327" s="52"/>
      <c r="S327" s="10"/>
      <c r="T327" s="11">
        <f>T328</f>
        <v>700000</v>
      </c>
    </row>
    <row r="328" spans="2:20" ht="58.5" customHeight="1">
      <c r="B328" s="20" t="s">
        <v>217</v>
      </c>
      <c r="C328" s="18"/>
      <c r="D328" s="7"/>
      <c r="E328" s="7"/>
      <c r="F328" s="7">
        <v>551</v>
      </c>
      <c r="G328" s="14" t="s">
        <v>77</v>
      </c>
      <c r="H328" s="14" t="s">
        <v>9</v>
      </c>
      <c r="I328" s="27" t="s">
        <v>374</v>
      </c>
      <c r="J328" s="14" t="s">
        <v>214</v>
      </c>
      <c r="K328" s="11"/>
      <c r="L328" s="11"/>
      <c r="M328" s="11"/>
      <c r="N328" s="52"/>
      <c r="O328" s="59"/>
      <c r="P328" s="52"/>
      <c r="Q328" s="11"/>
      <c r="R328" s="52"/>
      <c r="S328" s="10"/>
      <c r="T328" s="11">
        <v>700000</v>
      </c>
    </row>
    <row r="329" spans="2:20" ht="12.75">
      <c r="B329" s="35" t="s">
        <v>92</v>
      </c>
      <c r="C329" s="7">
        <v>551</v>
      </c>
      <c r="D329" s="7">
        <v>551</v>
      </c>
      <c r="E329" s="7">
        <v>551</v>
      </c>
      <c r="F329" s="7">
        <v>551</v>
      </c>
      <c r="G329" s="8" t="s">
        <v>77</v>
      </c>
      <c r="H329" s="8" t="s">
        <v>14</v>
      </c>
      <c r="I329" s="14"/>
      <c r="J329" s="14"/>
      <c r="K329" s="36" t="e">
        <f>K340+K335+K336</f>
        <v>#REF!</v>
      </c>
      <c r="L329" s="36" t="e">
        <f>L340+L335+L336+L332+L338</f>
        <v>#REF!</v>
      </c>
      <c r="M329" s="36" t="e">
        <f>M340+M335+M336+M332+M338+#REF!+#REF!</f>
        <v>#REF!</v>
      </c>
      <c r="N329" s="52" t="e">
        <f>M329-K329</f>
        <v>#REF!</v>
      </c>
      <c r="O329" s="61" t="e">
        <f>O340+O335+O336+O332+O338</f>
        <v>#REF!</v>
      </c>
      <c r="P329" s="52" t="e">
        <f aca="true" t="shared" si="21" ref="P329:P340">M329-L329</f>
        <v>#REF!</v>
      </c>
      <c r="Q329" s="36" t="e">
        <f>Q340+Q335+Q336+Q332+Q338</f>
        <v>#REF!</v>
      </c>
      <c r="R329" s="52" t="e">
        <f aca="true" t="shared" si="22" ref="R329:R340">Q329-M329</f>
        <v>#REF!</v>
      </c>
      <c r="S329" s="10" t="e">
        <f>#REF!-M329</f>
        <v>#REF!</v>
      </c>
      <c r="T329" s="36">
        <f>T340+T372</f>
        <v>8058027</v>
      </c>
    </row>
    <row r="330" spans="2:20" ht="0.75" customHeight="1">
      <c r="B330" s="22" t="s">
        <v>25</v>
      </c>
      <c r="C330" s="18">
        <v>551</v>
      </c>
      <c r="D330" s="7">
        <v>551</v>
      </c>
      <c r="E330" s="7">
        <v>551</v>
      </c>
      <c r="F330" s="7">
        <v>551</v>
      </c>
      <c r="G330" s="28" t="s">
        <v>77</v>
      </c>
      <c r="H330" s="28" t="s">
        <v>14</v>
      </c>
      <c r="I330" s="28" t="s">
        <v>26</v>
      </c>
      <c r="J330" s="14"/>
      <c r="K330" s="37">
        <f>K331</f>
        <v>0</v>
      </c>
      <c r="L330" s="37">
        <f>L331</f>
        <v>0</v>
      </c>
      <c r="M330" s="37">
        <f>M331</f>
        <v>0</v>
      </c>
      <c r="N330" s="52">
        <f>M330-K330</f>
        <v>0</v>
      </c>
      <c r="O330" s="60">
        <f>O331</f>
        <v>0</v>
      </c>
      <c r="P330" s="52">
        <f t="shared" si="21"/>
        <v>0</v>
      </c>
      <c r="Q330" s="37">
        <f>Q331</f>
        <v>0</v>
      </c>
      <c r="R330" s="52">
        <f t="shared" si="22"/>
        <v>0</v>
      </c>
      <c r="S330" s="10" t="e">
        <f>#REF!-M330</f>
        <v>#REF!</v>
      </c>
      <c r="T330" s="37">
        <f>T331</f>
        <v>0</v>
      </c>
    </row>
    <row r="331" spans="2:20" ht="23.25" customHeight="1" hidden="1">
      <c r="B331" s="20" t="s">
        <v>17</v>
      </c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14</v>
      </c>
      <c r="I331" s="28" t="s">
        <v>26</v>
      </c>
      <c r="J331" s="14" t="s">
        <v>12</v>
      </c>
      <c r="K331" s="11"/>
      <c r="L331" s="11"/>
      <c r="M331" s="11"/>
      <c r="N331" s="52">
        <f>M331-K331</f>
        <v>0</v>
      </c>
      <c r="O331" s="59"/>
      <c r="P331" s="52">
        <f t="shared" si="21"/>
        <v>0</v>
      </c>
      <c r="Q331" s="11"/>
      <c r="R331" s="52">
        <f t="shared" si="22"/>
        <v>0</v>
      </c>
      <c r="S331" s="10" t="e">
        <f>#REF!-M331</f>
        <v>#REF!</v>
      </c>
      <c r="T331" s="11"/>
    </row>
    <row r="332" spans="2:20" ht="33.75" customHeight="1" hidden="1">
      <c r="B332" s="22" t="s">
        <v>140</v>
      </c>
      <c r="C332" s="18"/>
      <c r="D332" s="7">
        <v>551</v>
      </c>
      <c r="E332" s="7">
        <v>551</v>
      </c>
      <c r="F332" s="7">
        <v>551</v>
      </c>
      <c r="G332" s="27" t="s">
        <v>77</v>
      </c>
      <c r="H332" s="27" t="s">
        <v>14</v>
      </c>
      <c r="I332" s="27" t="s">
        <v>127</v>
      </c>
      <c r="J332" s="14"/>
      <c r="K332" s="11"/>
      <c r="L332" s="11">
        <f>L333</f>
        <v>0</v>
      </c>
      <c r="M332" s="11">
        <f>M333</f>
        <v>0</v>
      </c>
      <c r="N332" s="52"/>
      <c r="O332" s="59">
        <f>O333</f>
        <v>0</v>
      </c>
      <c r="P332" s="52">
        <f t="shared" si="21"/>
        <v>0</v>
      </c>
      <c r="Q332" s="11">
        <f>Q333</f>
        <v>0</v>
      </c>
      <c r="R332" s="52">
        <f t="shared" si="22"/>
        <v>0</v>
      </c>
      <c r="S332" s="10" t="e">
        <f>#REF!-M332</f>
        <v>#REF!</v>
      </c>
      <c r="T332" s="11">
        <f>T333</f>
        <v>0</v>
      </c>
    </row>
    <row r="333" spans="2:20" ht="23.25" customHeight="1" hidden="1">
      <c r="B333" s="31" t="s">
        <v>11</v>
      </c>
      <c r="C333" s="18"/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127</v>
      </c>
      <c r="J333" s="14" t="s">
        <v>150</v>
      </c>
      <c r="K333" s="11">
        <v>2000000</v>
      </c>
      <c r="L333" s="11"/>
      <c r="M333" s="11"/>
      <c r="N333" s="52"/>
      <c r="O333" s="59"/>
      <c r="P333" s="52">
        <f t="shared" si="21"/>
        <v>0</v>
      </c>
      <c r="Q333" s="11"/>
      <c r="R333" s="52">
        <f t="shared" si="22"/>
        <v>0</v>
      </c>
      <c r="S333" s="10" t="e">
        <f>#REF!-M333</f>
        <v>#REF!</v>
      </c>
      <c r="T333" s="11"/>
    </row>
    <row r="334" spans="2:20" ht="23.25" customHeight="1" hidden="1">
      <c r="B334" s="22" t="s">
        <v>139</v>
      </c>
      <c r="C334" s="18"/>
      <c r="D334" s="7">
        <v>551</v>
      </c>
      <c r="E334" s="7">
        <v>551</v>
      </c>
      <c r="F334" s="7">
        <v>551</v>
      </c>
      <c r="G334" s="27" t="s">
        <v>77</v>
      </c>
      <c r="H334" s="27" t="s">
        <v>14</v>
      </c>
      <c r="I334" s="27" t="s">
        <v>138</v>
      </c>
      <c r="J334" s="27"/>
      <c r="K334" s="11"/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21"/>
        <v>0</v>
      </c>
      <c r="Q334" s="11">
        <f>Q335</f>
        <v>0</v>
      </c>
      <c r="R334" s="52">
        <f t="shared" si="22"/>
        <v>0</v>
      </c>
      <c r="S334" s="10" t="e">
        <f>#REF!-M334</f>
        <v>#REF!</v>
      </c>
      <c r="T334" s="11">
        <f>T335</f>
        <v>0</v>
      </c>
    </row>
    <row r="335" spans="2:20" ht="23.2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138</v>
      </c>
      <c r="J335" s="14" t="s">
        <v>150</v>
      </c>
      <c r="K335" s="11">
        <v>2000000</v>
      </c>
      <c r="L335" s="11"/>
      <c r="M335" s="11"/>
      <c r="N335" s="52">
        <f>M335-K335</f>
        <v>-2000000</v>
      </c>
      <c r="O335" s="59"/>
      <c r="P335" s="52">
        <f t="shared" si="21"/>
        <v>0</v>
      </c>
      <c r="Q335" s="11"/>
      <c r="R335" s="52">
        <f t="shared" si="22"/>
        <v>0</v>
      </c>
      <c r="S335" s="10" t="e">
        <f>#REF!-M335</f>
        <v>#REF!</v>
      </c>
      <c r="T335" s="11"/>
    </row>
    <row r="336" spans="2:20" ht="54" customHeight="1" hidden="1">
      <c r="B336" s="20" t="s">
        <v>131</v>
      </c>
      <c r="C336" s="18"/>
      <c r="D336" s="7">
        <v>551</v>
      </c>
      <c r="E336" s="7">
        <v>551</v>
      </c>
      <c r="F336" s="7">
        <v>551</v>
      </c>
      <c r="G336" s="14" t="s">
        <v>77</v>
      </c>
      <c r="H336" s="14" t="s">
        <v>14</v>
      </c>
      <c r="I336" s="28" t="s">
        <v>130</v>
      </c>
      <c r="J336" s="14"/>
      <c r="K336" s="11">
        <f>K337</f>
        <v>2340300</v>
      </c>
      <c r="L336" s="11">
        <f>L337</f>
        <v>577217</v>
      </c>
      <c r="M336" s="11">
        <f>M337</f>
        <v>0</v>
      </c>
      <c r="N336" s="52">
        <f>M336-K336</f>
        <v>-2340300</v>
      </c>
      <c r="O336" s="59">
        <f>O337</f>
        <v>0</v>
      </c>
      <c r="P336" s="52">
        <f t="shared" si="21"/>
        <v>-577217</v>
      </c>
      <c r="Q336" s="11">
        <f>Q337</f>
        <v>577217</v>
      </c>
      <c r="R336" s="52">
        <f t="shared" si="22"/>
        <v>577217</v>
      </c>
      <c r="S336" s="10" t="e">
        <f>#REF!-M336</f>
        <v>#REF!</v>
      </c>
      <c r="T336" s="11">
        <f>T337</f>
        <v>0</v>
      </c>
    </row>
    <row r="337" spans="2:20" ht="34.5" customHeight="1" hidden="1">
      <c r="B337" s="31" t="s">
        <v>11</v>
      </c>
      <c r="C337" s="18"/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28" t="s">
        <v>130</v>
      </c>
      <c r="J337" s="14" t="s">
        <v>150</v>
      </c>
      <c r="K337" s="11">
        <v>2340300</v>
      </c>
      <c r="L337" s="11">
        <f>673969-96752</f>
        <v>577217</v>
      </c>
      <c r="M337" s="11"/>
      <c r="N337" s="52">
        <f>M337-K337</f>
        <v>-2340300</v>
      </c>
      <c r="O337" s="59"/>
      <c r="P337" s="52">
        <f t="shared" si="21"/>
        <v>-577217</v>
      </c>
      <c r="Q337" s="11">
        <f>673969-96752</f>
        <v>577217</v>
      </c>
      <c r="R337" s="52">
        <f t="shared" si="22"/>
        <v>577217</v>
      </c>
      <c r="S337" s="10" t="e">
        <f>#REF!-M337</f>
        <v>#REF!</v>
      </c>
      <c r="T337" s="11"/>
    </row>
    <row r="338" spans="2:20" ht="68.25" customHeight="1" hidden="1">
      <c r="B338" s="20" t="s">
        <v>148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28" t="s">
        <v>149</v>
      </c>
      <c r="J338" s="14"/>
      <c r="K338" s="11">
        <f>K339</f>
        <v>2340300</v>
      </c>
      <c r="L338" s="11">
        <f>L339</f>
        <v>0</v>
      </c>
      <c r="M338" s="11">
        <f>M339</f>
        <v>0</v>
      </c>
      <c r="N338" s="52"/>
      <c r="O338" s="59">
        <f>O339</f>
        <v>0</v>
      </c>
      <c r="P338" s="52">
        <f t="shared" si="21"/>
        <v>0</v>
      </c>
      <c r="Q338" s="11">
        <f>Q339</f>
        <v>0</v>
      </c>
      <c r="R338" s="52">
        <f t="shared" si="22"/>
        <v>0</v>
      </c>
      <c r="S338" s="10" t="e">
        <f>#REF!-M338</f>
        <v>#REF!</v>
      </c>
      <c r="T338" s="11">
        <f>T339</f>
        <v>0</v>
      </c>
    </row>
    <row r="339" spans="2:20" ht="34.5" customHeight="1" hidden="1">
      <c r="B339" s="31" t="s">
        <v>11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14</v>
      </c>
      <c r="I339" s="28" t="s">
        <v>149</v>
      </c>
      <c r="J339" s="14" t="s">
        <v>150</v>
      </c>
      <c r="K339" s="11">
        <v>2340300</v>
      </c>
      <c r="L339" s="11"/>
      <c r="M339" s="11"/>
      <c r="N339" s="52"/>
      <c r="O339" s="59"/>
      <c r="P339" s="52">
        <f t="shared" si="21"/>
        <v>0</v>
      </c>
      <c r="Q339" s="11"/>
      <c r="R339" s="52">
        <f t="shared" si="22"/>
        <v>0</v>
      </c>
      <c r="S339" s="10" t="e">
        <f>#REF!-M339</f>
        <v>#REF!</v>
      </c>
      <c r="T339" s="11"/>
    </row>
    <row r="340" spans="2:20" ht="63.75">
      <c r="B340" s="21" t="s">
        <v>445</v>
      </c>
      <c r="C340" s="7">
        <v>551</v>
      </c>
      <c r="D340" s="7">
        <v>551</v>
      </c>
      <c r="E340" s="7">
        <v>551</v>
      </c>
      <c r="F340" s="7">
        <v>551</v>
      </c>
      <c r="G340" s="16" t="s">
        <v>77</v>
      </c>
      <c r="H340" s="16" t="s">
        <v>14</v>
      </c>
      <c r="I340" s="16" t="s">
        <v>375</v>
      </c>
      <c r="J340" s="14"/>
      <c r="K340" s="10" t="e">
        <f>#REF!+K344+K346+#REF!</f>
        <v>#REF!</v>
      </c>
      <c r="L340" s="10" t="e">
        <f>#REF!+L344+L346+#REF!</f>
        <v>#REF!</v>
      </c>
      <c r="M340" s="10" t="e">
        <f>#REF!+M344+M346+#REF!+M352</f>
        <v>#REF!</v>
      </c>
      <c r="N340" s="52" t="e">
        <f>M340-K340</f>
        <v>#REF!</v>
      </c>
      <c r="O340" s="58" t="e">
        <f>#REF!+O344+O346+#REF!</f>
        <v>#REF!</v>
      </c>
      <c r="P340" s="52" t="e">
        <f t="shared" si="21"/>
        <v>#REF!</v>
      </c>
      <c r="Q340" s="10" t="e">
        <f>#REF!+Q344+Q346+#REF!</f>
        <v>#REF!</v>
      </c>
      <c r="R340" s="52" t="e">
        <f t="shared" si="22"/>
        <v>#REF!</v>
      </c>
      <c r="S340" s="10" t="e">
        <f>#REF!-M340</f>
        <v>#REF!</v>
      </c>
      <c r="T340" s="10">
        <f>T342+T352+T358</f>
        <v>7558027</v>
      </c>
    </row>
    <row r="341" spans="2:20" ht="12.75">
      <c r="B341" s="21" t="s">
        <v>93</v>
      </c>
      <c r="C341" s="7"/>
      <c r="D341" s="7"/>
      <c r="E341" s="7"/>
      <c r="F341" s="7">
        <v>551</v>
      </c>
      <c r="G341" s="16" t="s">
        <v>77</v>
      </c>
      <c r="H341" s="16" t="s">
        <v>14</v>
      </c>
      <c r="I341" s="16" t="s">
        <v>376</v>
      </c>
      <c r="J341" s="14"/>
      <c r="K341" s="10"/>
      <c r="L341" s="10"/>
      <c r="M341" s="10"/>
      <c r="N341" s="52"/>
      <c r="O341" s="58"/>
      <c r="P341" s="52"/>
      <c r="Q341" s="10"/>
      <c r="R341" s="52"/>
      <c r="S341" s="10"/>
      <c r="T341" s="10">
        <f>T342</f>
        <v>4000000</v>
      </c>
    </row>
    <row r="342" spans="2:20" ht="23.25" customHeight="1">
      <c r="B342" s="31" t="s">
        <v>93</v>
      </c>
      <c r="C342" s="18">
        <v>551</v>
      </c>
      <c r="D342" s="7">
        <v>551</v>
      </c>
      <c r="E342" s="7">
        <v>551</v>
      </c>
      <c r="F342" s="7">
        <v>551</v>
      </c>
      <c r="G342" s="14" t="s">
        <v>77</v>
      </c>
      <c r="H342" s="14" t="s">
        <v>14</v>
      </c>
      <c r="I342" s="16" t="s">
        <v>377</v>
      </c>
      <c r="J342" s="14"/>
      <c r="K342" s="11">
        <v>1449805.29</v>
      </c>
      <c r="L342" s="11">
        <f>1150000-50000</f>
        <v>1100000</v>
      </c>
      <c r="M342" s="11">
        <v>1700000</v>
      </c>
      <c r="N342" s="52">
        <f>M342-K342</f>
        <v>250194.70999999996</v>
      </c>
      <c r="O342" s="59"/>
      <c r="P342" s="52">
        <f>M342-L342</f>
        <v>600000</v>
      </c>
      <c r="Q342" s="11">
        <f>1150000-50000</f>
        <v>1100000</v>
      </c>
      <c r="R342" s="52">
        <f>Q342-M342</f>
        <v>-600000</v>
      </c>
      <c r="S342" s="10" t="e">
        <f>#REF!-M342</f>
        <v>#REF!</v>
      </c>
      <c r="T342" s="11">
        <f>T343+T351</f>
        <v>4000000</v>
      </c>
    </row>
    <row r="343" spans="2:20" ht="43.5" customHeight="1">
      <c r="B343" s="17" t="s">
        <v>215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6" t="s">
        <v>377</v>
      </c>
      <c r="J343" s="14" t="s">
        <v>212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4000000</v>
      </c>
    </row>
    <row r="344" spans="2:20" ht="53.25" customHeight="1">
      <c r="B344" s="20" t="s">
        <v>216</v>
      </c>
      <c r="C344" s="7"/>
      <c r="D344" s="7"/>
      <c r="E344" s="7"/>
      <c r="F344" s="7">
        <v>551</v>
      </c>
      <c r="G344" s="14" t="s">
        <v>77</v>
      </c>
      <c r="H344" s="14" t="s">
        <v>14</v>
      </c>
      <c r="I344" s="16" t="s">
        <v>377</v>
      </c>
      <c r="J344" s="14" t="s">
        <v>213</v>
      </c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</f>
        <v>4000000</v>
      </c>
    </row>
    <row r="345" spans="2:20" ht="48" customHeight="1">
      <c r="B345" s="20" t="s">
        <v>217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6" t="s">
        <v>377</v>
      </c>
      <c r="J345" s="14" t="s">
        <v>214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v>4000000</v>
      </c>
    </row>
    <row r="346" spans="2:20" ht="12.75" hidden="1">
      <c r="B346" s="21" t="s">
        <v>94</v>
      </c>
      <c r="C346" s="7">
        <v>551</v>
      </c>
      <c r="D346" s="7">
        <v>551</v>
      </c>
      <c r="E346" s="7">
        <v>551</v>
      </c>
      <c r="F346" s="7">
        <v>551</v>
      </c>
      <c r="G346" s="16" t="s">
        <v>77</v>
      </c>
      <c r="H346" s="16" t="s">
        <v>14</v>
      </c>
      <c r="I346" s="16" t="s">
        <v>95</v>
      </c>
      <c r="J346" s="14"/>
      <c r="K346" s="10">
        <f>K347</f>
        <v>0</v>
      </c>
      <c r="L346" s="10">
        <f>L347</f>
        <v>0</v>
      </c>
      <c r="M346" s="10">
        <f>M347</f>
        <v>0</v>
      </c>
      <c r="N346" s="52">
        <f>M346-K346</f>
        <v>0</v>
      </c>
      <c r="O346" s="58">
        <f>O347</f>
        <v>0</v>
      </c>
      <c r="P346" s="52">
        <f>M346-L346</f>
        <v>0</v>
      </c>
      <c r="Q346" s="10">
        <f>Q347</f>
        <v>0</v>
      </c>
      <c r="R346" s="52">
        <f>Q346-M346</f>
        <v>0</v>
      </c>
      <c r="S346" s="10" t="e">
        <f>#REF!-M346</f>
        <v>#REF!</v>
      </c>
      <c r="T346" s="10">
        <f>T347</f>
        <v>0</v>
      </c>
    </row>
    <row r="347" spans="2:20" ht="25.5" hidden="1">
      <c r="B347" s="31" t="s">
        <v>11</v>
      </c>
      <c r="C347" s="18">
        <v>551</v>
      </c>
      <c r="D347" s="7">
        <v>551</v>
      </c>
      <c r="E347" s="7">
        <v>551</v>
      </c>
      <c r="F347" s="7">
        <v>551</v>
      </c>
      <c r="G347" s="14" t="s">
        <v>77</v>
      </c>
      <c r="H347" s="14" t="s">
        <v>14</v>
      </c>
      <c r="I347" s="14" t="s">
        <v>95</v>
      </c>
      <c r="J347" s="14" t="s">
        <v>12</v>
      </c>
      <c r="K347" s="11"/>
      <c r="L347" s="11"/>
      <c r="M347" s="11"/>
      <c r="N347" s="52">
        <f>M347-K347</f>
        <v>0</v>
      </c>
      <c r="O347" s="59"/>
      <c r="P347" s="52">
        <f>M347-L347</f>
        <v>0</v>
      </c>
      <c r="Q347" s="11"/>
      <c r="R347" s="52">
        <f>Q347-M347</f>
        <v>0</v>
      </c>
      <c r="S347" s="10" t="e">
        <f>#REF!-M347</f>
        <v>#REF!</v>
      </c>
      <c r="T347" s="11"/>
    </row>
    <row r="348" spans="2:20" ht="25.5" hidden="1">
      <c r="B348" s="21" t="s">
        <v>96</v>
      </c>
      <c r="C348" s="7">
        <v>551</v>
      </c>
      <c r="D348" s="7">
        <v>551</v>
      </c>
      <c r="E348" s="7">
        <v>551</v>
      </c>
      <c r="F348" s="7">
        <v>551</v>
      </c>
      <c r="G348" s="16" t="s">
        <v>77</v>
      </c>
      <c r="H348" s="16" t="s">
        <v>14</v>
      </c>
      <c r="I348" s="16" t="s">
        <v>97</v>
      </c>
      <c r="J348" s="14"/>
      <c r="K348" s="10">
        <f>K349</f>
        <v>0</v>
      </c>
      <c r="L348" s="10">
        <f>L349</f>
        <v>0</v>
      </c>
      <c r="M348" s="10">
        <f>M349</f>
        <v>0</v>
      </c>
      <c r="N348" s="52">
        <f>M348-K348</f>
        <v>0</v>
      </c>
      <c r="O348" s="58">
        <f>O349</f>
        <v>0</v>
      </c>
      <c r="P348" s="52">
        <f>M348-L348</f>
        <v>0</v>
      </c>
      <c r="Q348" s="10">
        <f>Q349</f>
        <v>0</v>
      </c>
      <c r="R348" s="52">
        <f>Q348-M348</f>
        <v>0</v>
      </c>
      <c r="S348" s="10" t="e">
        <f>#REF!-M348</f>
        <v>#REF!</v>
      </c>
      <c r="T348" s="10">
        <f>T349</f>
        <v>0</v>
      </c>
    </row>
    <row r="349" spans="2:20" ht="25.5" hidden="1">
      <c r="B349" s="31" t="s">
        <v>11</v>
      </c>
      <c r="C349" s="18">
        <v>551</v>
      </c>
      <c r="D349" s="7">
        <v>551</v>
      </c>
      <c r="E349" s="7">
        <v>551</v>
      </c>
      <c r="F349" s="7">
        <v>551</v>
      </c>
      <c r="G349" s="14" t="s">
        <v>77</v>
      </c>
      <c r="H349" s="14" t="s">
        <v>14</v>
      </c>
      <c r="I349" s="14" t="s">
        <v>97</v>
      </c>
      <c r="J349" s="14" t="s">
        <v>12</v>
      </c>
      <c r="K349" s="11"/>
      <c r="L349" s="11"/>
      <c r="M349" s="11"/>
      <c r="N349" s="52">
        <f>M349-K349</f>
        <v>0</v>
      </c>
      <c r="O349" s="59"/>
      <c r="P349" s="52">
        <f>M349-L349</f>
        <v>0</v>
      </c>
      <c r="Q349" s="11"/>
      <c r="R349" s="52">
        <f>Q349-M349</f>
        <v>0</v>
      </c>
      <c r="S349" s="10" t="e">
        <f>#REF!-M349</f>
        <v>#REF!</v>
      </c>
      <c r="T349" s="11"/>
    </row>
    <row r="350" spans="2:20" ht="12.75" hidden="1">
      <c r="B350" s="31"/>
      <c r="C350" s="18"/>
      <c r="D350" s="7"/>
      <c r="E350" s="7"/>
      <c r="F350" s="7">
        <v>551</v>
      </c>
      <c r="G350" s="14"/>
      <c r="H350" s="14"/>
      <c r="I350" s="14"/>
      <c r="J350" s="14"/>
      <c r="K350" s="11"/>
      <c r="L350" s="11"/>
      <c r="M350" s="11"/>
      <c r="N350" s="52"/>
      <c r="O350" s="59"/>
      <c r="P350" s="52"/>
      <c r="Q350" s="11"/>
      <c r="R350" s="52"/>
      <c r="S350" s="10"/>
      <c r="T350" s="11"/>
    </row>
    <row r="351" spans="2:20" ht="25.5" hidden="1">
      <c r="B351" s="31" t="s">
        <v>222</v>
      </c>
      <c r="C351" s="18"/>
      <c r="D351" s="7"/>
      <c r="E351" s="7"/>
      <c r="F351" s="7">
        <v>551</v>
      </c>
      <c r="G351" s="14" t="s">
        <v>77</v>
      </c>
      <c r="H351" s="14" t="s">
        <v>14</v>
      </c>
      <c r="I351" s="16" t="s">
        <v>377</v>
      </c>
      <c r="J351" s="14" t="s">
        <v>219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/>
    </row>
    <row r="352" spans="2:20" ht="25.5">
      <c r="B352" s="31" t="s">
        <v>96</v>
      </c>
      <c r="C352" s="18"/>
      <c r="D352" s="7"/>
      <c r="E352" s="7">
        <v>551</v>
      </c>
      <c r="F352" s="7">
        <v>551</v>
      </c>
      <c r="G352" s="14" t="s">
        <v>77</v>
      </c>
      <c r="H352" s="14" t="s">
        <v>14</v>
      </c>
      <c r="I352" s="14" t="s">
        <v>378</v>
      </c>
      <c r="J352" s="14"/>
      <c r="K352" s="11"/>
      <c r="L352" s="11"/>
      <c r="M352" s="11">
        <f>M356</f>
        <v>0</v>
      </c>
      <c r="N352" s="52"/>
      <c r="O352" s="59"/>
      <c r="P352" s="52"/>
      <c r="Q352" s="11"/>
      <c r="R352" s="52"/>
      <c r="S352" s="10" t="e">
        <f>#REF!-M352</f>
        <v>#REF!</v>
      </c>
      <c r="T352" s="11">
        <f>T353</f>
        <v>308027</v>
      </c>
    </row>
    <row r="353" spans="2:20" ht="25.5">
      <c r="B353" s="31" t="s">
        <v>262</v>
      </c>
      <c r="C353" s="18"/>
      <c r="D353" s="7"/>
      <c r="E353" s="7"/>
      <c r="F353" s="7">
        <v>551</v>
      </c>
      <c r="G353" s="14" t="s">
        <v>77</v>
      </c>
      <c r="H353" s="14" t="s">
        <v>14</v>
      </c>
      <c r="I353" s="14" t="s">
        <v>379</v>
      </c>
      <c r="J353" s="14"/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f>T354</f>
        <v>308027</v>
      </c>
    </row>
    <row r="354" spans="2:20" ht="25.5">
      <c r="B354" s="17" t="s">
        <v>215</v>
      </c>
      <c r="C354" s="18"/>
      <c r="D354" s="7"/>
      <c r="E354" s="7"/>
      <c r="F354" s="7">
        <v>551</v>
      </c>
      <c r="G354" s="14" t="s">
        <v>77</v>
      </c>
      <c r="H354" s="14" t="s">
        <v>14</v>
      </c>
      <c r="I354" s="14" t="s">
        <v>379</v>
      </c>
      <c r="J354" s="14" t="s">
        <v>212</v>
      </c>
      <c r="K354" s="11"/>
      <c r="L354" s="11"/>
      <c r="M354" s="11"/>
      <c r="N354" s="52"/>
      <c r="O354" s="59"/>
      <c r="P354" s="52"/>
      <c r="Q354" s="11"/>
      <c r="R354" s="52"/>
      <c r="S354" s="10"/>
      <c r="T354" s="11">
        <f>T355</f>
        <v>308027</v>
      </c>
    </row>
    <row r="355" spans="2:20" ht="38.25">
      <c r="B355" s="20" t="s">
        <v>216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379</v>
      </c>
      <c r="J355" s="14" t="s">
        <v>213</v>
      </c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>T356</f>
        <v>308027</v>
      </c>
    </row>
    <row r="356" spans="2:20" ht="38.25">
      <c r="B356" s="20" t="s">
        <v>217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379</v>
      </c>
      <c r="J356" s="14" t="s">
        <v>214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f>300000+8027</f>
        <v>308027</v>
      </c>
    </row>
    <row r="357" spans="2:20" ht="25.5">
      <c r="B357" s="31" t="s">
        <v>98</v>
      </c>
      <c r="C357" s="18"/>
      <c r="D357" s="7"/>
      <c r="E357" s="7">
        <v>551</v>
      </c>
      <c r="F357" s="7">
        <v>551</v>
      </c>
      <c r="G357" s="14" t="s">
        <v>77</v>
      </c>
      <c r="H357" s="14" t="s">
        <v>14</v>
      </c>
      <c r="I357" s="14" t="s">
        <v>380</v>
      </c>
      <c r="J357" s="14"/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>T358</f>
        <v>3250000</v>
      </c>
    </row>
    <row r="358" spans="2:20" ht="25.5">
      <c r="B358" s="31" t="s">
        <v>263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381</v>
      </c>
      <c r="J358" s="14"/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f>T359+T362</f>
        <v>3250000</v>
      </c>
    </row>
    <row r="359" spans="2:20" ht="25.5">
      <c r="B359" s="17" t="s">
        <v>215</v>
      </c>
      <c r="C359" s="18"/>
      <c r="D359" s="7"/>
      <c r="E359" s="7"/>
      <c r="F359" s="7">
        <v>551</v>
      </c>
      <c r="G359" s="14" t="s">
        <v>77</v>
      </c>
      <c r="H359" s="14" t="s">
        <v>14</v>
      </c>
      <c r="I359" s="14" t="s">
        <v>381</v>
      </c>
      <c r="J359" s="14" t="s">
        <v>212</v>
      </c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3200000</v>
      </c>
    </row>
    <row r="360" spans="2:20" ht="38.25">
      <c r="B360" s="20" t="s">
        <v>216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381</v>
      </c>
      <c r="J360" s="14" t="s">
        <v>213</v>
      </c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3200000</v>
      </c>
    </row>
    <row r="361" spans="2:20" ht="38.25">
      <c r="B361" s="20" t="s">
        <v>217</v>
      </c>
      <c r="C361" s="18"/>
      <c r="D361" s="7"/>
      <c r="E361" s="7"/>
      <c r="F361" s="7">
        <v>551</v>
      </c>
      <c r="G361" s="14" t="s">
        <v>77</v>
      </c>
      <c r="H361" s="14" t="s">
        <v>14</v>
      </c>
      <c r="I361" s="14" t="s">
        <v>381</v>
      </c>
      <c r="J361" s="14" t="s">
        <v>214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v>3200000</v>
      </c>
    </row>
    <row r="362" spans="2:20" ht="12.75">
      <c r="B362" s="20" t="s">
        <v>405</v>
      </c>
      <c r="C362" s="18"/>
      <c r="D362" s="7"/>
      <c r="E362" s="7"/>
      <c r="F362" s="7">
        <v>551</v>
      </c>
      <c r="G362" s="14" t="s">
        <v>77</v>
      </c>
      <c r="H362" s="14" t="s">
        <v>14</v>
      </c>
      <c r="I362" s="14" t="s">
        <v>381</v>
      </c>
      <c r="J362" s="88" t="s">
        <v>219</v>
      </c>
      <c r="K362" s="11"/>
      <c r="L362" s="11"/>
      <c r="M362" s="11"/>
      <c r="N362" s="52"/>
      <c r="O362" s="59"/>
      <c r="P362" s="52"/>
      <c r="Q362" s="11"/>
      <c r="R362" s="52"/>
      <c r="S362" s="10"/>
      <c r="T362" s="11">
        <v>50000</v>
      </c>
    </row>
    <row r="363" spans="2:20" ht="30" customHeight="1" hidden="1">
      <c r="B363" s="20" t="s">
        <v>284</v>
      </c>
      <c r="C363" s="18"/>
      <c r="D363" s="7"/>
      <c r="E363" s="7"/>
      <c r="F363" s="7">
        <v>551</v>
      </c>
      <c r="G363" s="14" t="s">
        <v>77</v>
      </c>
      <c r="H363" s="14" t="s">
        <v>14</v>
      </c>
      <c r="I363" s="14" t="s">
        <v>364</v>
      </c>
      <c r="J363" s="88"/>
      <c r="K363" s="11"/>
      <c r="L363" s="11"/>
      <c r="M363" s="11"/>
      <c r="N363" s="52"/>
      <c r="O363" s="59"/>
      <c r="P363" s="52"/>
      <c r="Q363" s="11"/>
      <c r="R363" s="52"/>
      <c r="S363" s="10"/>
      <c r="T363" s="11">
        <f>T364</f>
        <v>0</v>
      </c>
    </row>
    <row r="364" spans="2:20" ht="12.75" hidden="1">
      <c r="B364" s="20" t="s">
        <v>309</v>
      </c>
      <c r="C364" s="18"/>
      <c r="D364" s="7"/>
      <c r="E364" s="7"/>
      <c r="F364" s="7">
        <v>551</v>
      </c>
      <c r="G364" s="14" t="s">
        <v>77</v>
      </c>
      <c r="H364" s="14" t="s">
        <v>14</v>
      </c>
      <c r="I364" s="14" t="s">
        <v>364</v>
      </c>
      <c r="J364" s="88" t="s">
        <v>308</v>
      </c>
      <c r="K364" s="11"/>
      <c r="L364" s="11"/>
      <c r="M364" s="11"/>
      <c r="N364" s="52"/>
      <c r="O364" s="59"/>
      <c r="P364" s="52"/>
      <c r="Q364" s="11"/>
      <c r="R364" s="52"/>
      <c r="S364" s="10"/>
      <c r="T364" s="11"/>
    </row>
    <row r="365" spans="2:20" ht="12.75" hidden="1">
      <c r="B365" s="20"/>
      <c r="C365" s="18"/>
      <c r="D365" s="7"/>
      <c r="E365" s="7"/>
      <c r="F365" s="7"/>
      <c r="G365" s="14"/>
      <c r="H365" s="14"/>
      <c r="I365" s="14"/>
      <c r="J365" s="88"/>
      <c r="K365" s="11"/>
      <c r="L365" s="11"/>
      <c r="M365" s="11"/>
      <c r="N365" s="52"/>
      <c r="O365" s="59"/>
      <c r="P365" s="52"/>
      <c r="Q365" s="11"/>
      <c r="R365" s="52"/>
      <c r="S365" s="10"/>
      <c r="T365" s="11"/>
    </row>
    <row r="366" spans="2:20" ht="38.25" hidden="1">
      <c r="B366" s="20" t="s">
        <v>409</v>
      </c>
      <c r="C366" s="18"/>
      <c r="D366" s="7"/>
      <c r="E366" s="7"/>
      <c r="F366" s="7">
        <v>551</v>
      </c>
      <c r="G366" s="14" t="s">
        <v>77</v>
      </c>
      <c r="H366" s="14" t="s">
        <v>14</v>
      </c>
      <c r="I366" s="14" t="s">
        <v>334</v>
      </c>
      <c r="J366" s="88"/>
      <c r="K366" s="11"/>
      <c r="L366" s="11"/>
      <c r="M366" s="11"/>
      <c r="N366" s="52"/>
      <c r="O366" s="59"/>
      <c r="P366" s="52"/>
      <c r="Q366" s="11"/>
      <c r="R366" s="52"/>
      <c r="S366" s="10"/>
      <c r="T366" s="11">
        <f>T367</f>
        <v>0</v>
      </c>
    </row>
    <row r="367" spans="2:20" ht="38.25" hidden="1">
      <c r="B367" s="20" t="s">
        <v>217</v>
      </c>
      <c r="C367" s="18"/>
      <c r="D367" s="7"/>
      <c r="E367" s="7"/>
      <c r="F367" s="7">
        <v>551</v>
      </c>
      <c r="G367" s="14" t="s">
        <v>77</v>
      </c>
      <c r="H367" s="14" t="s">
        <v>14</v>
      </c>
      <c r="I367" s="14" t="s">
        <v>334</v>
      </c>
      <c r="J367" s="88" t="s">
        <v>214</v>
      </c>
      <c r="K367" s="11"/>
      <c r="L367" s="11"/>
      <c r="M367" s="11"/>
      <c r="N367" s="52"/>
      <c r="O367" s="59"/>
      <c r="P367" s="52"/>
      <c r="Q367" s="11"/>
      <c r="R367" s="52"/>
      <c r="S367" s="10"/>
      <c r="T367" s="11"/>
    </row>
    <row r="368" spans="2:20" ht="38.25" hidden="1">
      <c r="B368" s="20" t="s">
        <v>297</v>
      </c>
      <c r="C368" s="18"/>
      <c r="D368" s="7"/>
      <c r="E368" s="7"/>
      <c r="F368" s="7">
        <v>551</v>
      </c>
      <c r="G368" s="14" t="s">
        <v>77</v>
      </c>
      <c r="H368" s="14" t="s">
        <v>14</v>
      </c>
      <c r="I368" s="14" t="s">
        <v>336</v>
      </c>
      <c r="J368" s="88"/>
      <c r="K368" s="11"/>
      <c r="L368" s="11"/>
      <c r="M368" s="11"/>
      <c r="N368" s="52"/>
      <c r="O368" s="59"/>
      <c r="P368" s="52"/>
      <c r="Q368" s="11"/>
      <c r="R368" s="52"/>
      <c r="S368" s="10"/>
      <c r="T368" s="11">
        <f>T369</f>
        <v>0</v>
      </c>
    </row>
    <row r="369" spans="2:20" ht="38.25" hidden="1">
      <c r="B369" s="20" t="s">
        <v>217</v>
      </c>
      <c r="C369" s="18"/>
      <c r="D369" s="7"/>
      <c r="E369" s="7"/>
      <c r="F369" s="7">
        <v>551</v>
      </c>
      <c r="G369" s="14" t="s">
        <v>77</v>
      </c>
      <c r="H369" s="14" t="s">
        <v>14</v>
      </c>
      <c r="I369" s="14" t="s">
        <v>336</v>
      </c>
      <c r="J369" s="88" t="s">
        <v>214</v>
      </c>
      <c r="K369" s="11"/>
      <c r="L369" s="11"/>
      <c r="M369" s="11"/>
      <c r="N369" s="52"/>
      <c r="O369" s="59"/>
      <c r="P369" s="52"/>
      <c r="Q369" s="11"/>
      <c r="R369" s="52"/>
      <c r="S369" s="10"/>
      <c r="T369" s="11"/>
    </row>
    <row r="370" spans="2:20" ht="12.75" hidden="1">
      <c r="B370" s="20"/>
      <c r="C370" s="18"/>
      <c r="D370" s="7"/>
      <c r="E370" s="7"/>
      <c r="F370" s="7"/>
      <c r="G370" s="14"/>
      <c r="H370" s="14"/>
      <c r="I370" s="14"/>
      <c r="J370" s="88"/>
      <c r="K370" s="11"/>
      <c r="L370" s="11"/>
      <c r="M370" s="11"/>
      <c r="N370" s="52"/>
      <c r="O370" s="59"/>
      <c r="P370" s="52"/>
      <c r="Q370" s="11"/>
      <c r="R370" s="52"/>
      <c r="S370" s="10"/>
      <c r="T370" s="11"/>
    </row>
    <row r="371" spans="2:20" ht="12.75" hidden="1">
      <c r="B371" s="20"/>
      <c r="C371" s="18"/>
      <c r="D371" s="7"/>
      <c r="E371" s="7"/>
      <c r="F371" s="7"/>
      <c r="G371" s="14"/>
      <c r="H371" s="14"/>
      <c r="I371" s="14"/>
      <c r="J371" s="88"/>
      <c r="K371" s="11"/>
      <c r="L371" s="11"/>
      <c r="M371" s="11"/>
      <c r="N371" s="52"/>
      <c r="O371" s="59"/>
      <c r="P371" s="52"/>
      <c r="Q371" s="11"/>
      <c r="R371" s="52"/>
      <c r="S371" s="10"/>
      <c r="T371" s="11"/>
    </row>
    <row r="372" spans="2:20" ht="12.75">
      <c r="B372" s="20" t="s">
        <v>284</v>
      </c>
      <c r="C372" s="18"/>
      <c r="D372" s="7"/>
      <c r="E372" s="7"/>
      <c r="F372" s="7">
        <v>551</v>
      </c>
      <c r="G372" s="14" t="s">
        <v>77</v>
      </c>
      <c r="H372" s="14" t="s">
        <v>14</v>
      </c>
      <c r="I372" s="27" t="s">
        <v>364</v>
      </c>
      <c r="J372" s="88"/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T373</f>
        <v>500000</v>
      </c>
    </row>
    <row r="373" spans="2:20" ht="38.25">
      <c r="B373" s="20" t="s">
        <v>217</v>
      </c>
      <c r="C373" s="18"/>
      <c r="D373" s="7"/>
      <c r="E373" s="7"/>
      <c r="F373" s="7">
        <v>551</v>
      </c>
      <c r="G373" s="14" t="s">
        <v>77</v>
      </c>
      <c r="H373" s="14" t="s">
        <v>14</v>
      </c>
      <c r="I373" s="27" t="s">
        <v>364</v>
      </c>
      <c r="J373" s="88" t="s">
        <v>214</v>
      </c>
      <c r="K373" s="11"/>
      <c r="L373" s="11"/>
      <c r="M373" s="11"/>
      <c r="N373" s="52"/>
      <c r="O373" s="59"/>
      <c r="P373" s="52"/>
      <c r="Q373" s="11"/>
      <c r="R373" s="52"/>
      <c r="S373" s="10"/>
      <c r="T373" s="11">
        <v>500000</v>
      </c>
    </row>
    <row r="374" spans="2:20" ht="15.75" customHeight="1">
      <c r="B374" s="13" t="s">
        <v>319</v>
      </c>
      <c r="C374" s="34"/>
      <c r="D374" s="7">
        <v>551</v>
      </c>
      <c r="E374" s="7">
        <v>551</v>
      </c>
      <c r="F374" s="7">
        <v>551</v>
      </c>
      <c r="G374" s="8" t="s">
        <v>152</v>
      </c>
      <c r="H374" s="8" t="s">
        <v>153</v>
      </c>
      <c r="I374" s="8"/>
      <c r="J374" s="87"/>
      <c r="K374" s="55"/>
      <c r="L374" s="55">
        <f>L375</f>
        <v>50000</v>
      </c>
      <c r="M374" s="55" t="e">
        <f>M375</f>
        <v>#REF!</v>
      </c>
      <c r="N374" s="52"/>
      <c r="O374" s="62">
        <f>O375</f>
        <v>0</v>
      </c>
      <c r="P374" s="52" t="e">
        <f>M374-L374</f>
        <v>#REF!</v>
      </c>
      <c r="Q374" s="55">
        <f>Q375</f>
        <v>50000</v>
      </c>
      <c r="R374" s="52" t="e">
        <f>Q374-M374</f>
        <v>#REF!</v>
      </c>
      <c r="S374" s="10" t="e">
        <f>#REF!-M374</f>
        <v>#REF!</v>
      </c>
      <c r="T374" s="55">
        <f>T375</f>
        <v>188000</v>
      </c>
    </row>
    <row r="375" spans="2:20" ht="23.25" customHeight="1">
      <c r="B375" s="13" t="s">
        <v>429</v>
      </c>
      <c r="C375" s="34"/>
      <c r="D375" s="7">
        <v>551</v>
      </c>
      <c r="E375" s="7">
        <v>551</v>
      </c>
      <c r="F375" s="7">
        <v>551</v>
      </c>
      <c r="G375" s="8" t="s">
        <v>152</v>
      </c>
      <c r="H375" s="8" t="s">
        <v>152</v>
      </c>
      <c r="I375" s="8"/>
      <c r="J375" s="87"/>
      <c r="K375" s="55"/>
      <c r="L375" s="55">
        <f>L376</f>
        <v>50000</v>
      </c>
      <c r="M375" s="55" t="e">
        <f>M376+#REF!</f>
        <v>#REF!</v>
      </c>
      <c r="N375" s="52"/>
      <c r="O375" s="62">
        <f>O376</f>
        <v>0</v>
      </c>
      <c r="P375" s="52" t="e">
        <f>M375-L375</f>
        <v>#REF!</v>
      </c>
      <c r="Q375" s="55">
        <f>Q376</f>
        <v>50000</v>
      </c>
      <c r="R375" s="52" t="e">
        <f>Q375-M375</f>
        <v>#REF!</v>
      </c>
      <c r="S375" s="10" t="e">
        <f>#REF!-M375</f>
        <v>#REF!</v>
      </c>
      <c r="T375" s="55">
        <f>T376</f>
        <v>188000</v>
      </c>
    </row>
    <row r="376" spans="2:20" ht="45.75" customHeight="1">
      <c r="B376" s="31" t="s">
        <v>446</v>
      </c>
      <c r="C376" s="18"/>
      <c r="D376" s="7">
        <v>551</v>
      </c>
      <c r="E376" s="7">
        <v>551</v>
      </c>
      <c r="F376" s="7">
        <v>551</v>
      </c>
      <c r="G376" s="14" t="s">
        <v>152</v>
      </c>
      <c r="H376" s="14" t="s">
        <v>152</v>
      </c>
      <c r="I376" s="14" t="s">
        <v>382</v>
      </c>
      <c r="J376" s="88"/>
      <c r="K376" s="11"/>
      <c r="L376" s="11">
        <f>L378</f>
        <v>50000</v>
      </c>
      <c r="M376" s="11">
        <f>M378</f>
        <v>100000</v>
      </c>
      <c r="N376" s="52"/>
      <c r="O376" s="59">
        <f>O378</f>
        <v>0</v>
      </c>
      <c r="P376" s="52">
        <f>M376-L376</f>
        <v>50000</v>
      </c>
      <c r="Q376" s="11">
        <f>Q378</f>
        <v>50000</v>
      </c>
      <c r="R376" s="52">
        <f>Q376-M376</f>
        <v>-50000</v>
      </c>
      <c r="S376" s="10" t="e">
        <f>#REF!-M376</f>
        <v>#REF!</v>
      </c>
      <c r="T376" s="11">
        <f>T377</f>
        <v>188000</v>
      </c>
    </row>
    <row r="377" spans="2:20" ht="35.25" customHeight="1">
      <c r="B377" s="31" t="s">
        <v>264</v>
      </c>
      <c r="C377" s="18"/>
      <c r="D377" s="7"/>
      <c r="E377" s="7"/>
      <c r="F377" s="7">
        <v>551</v>
      </c>
      <c r="G377" s="14" t="s">
        <v>152</v>
      </c>
      <c r="H377" s="14" t="s">
        <v>152</v>
      </c>
      <c r="I377" s="14" t="s">
        <v>383</v>
      </c>
      <c r="J377" s="88"/>
      <c r="K377" s="11"/>
      <c r="L377" s="11"/>
      <c r="M377" s="11"/>
      <c r="N377" s="52"/>
      <c r="O377" s="59"/>
      <c r="P377" s="52"/>
      <c r="Q377" s="11"/>
      <c r="R377" s="52"/>
      <c r="S377" s="10"/>
      <c r="T377" s="11">
        <f>T378</f>
        <v>188000</v>
      </c>
    </row>
    <row r="378" spans="2:20" ht="25.5">
      <c r="B378" s="17" t="s">
        <v>215</v>
      </c>
      <c r="C378" s="18"/>
      <c r="D378" s="7">
        <v>551</v>
      </c>
      <c r="E378" s="7">
        <v>551</v>
      </c>
      <c r="F378" s="7">
        <v>551</v>
      </c>
      <c r="G378" s="14" t="s">
        <v>152</v>
      </c>
      <c r="H378" s="14" t="s">
        <v>152</v>
      </c>
      <c r="I378" s="14" t="s">
        <v>383</v>
      </c>
      <c r="J378" s="88" t="s">
        <v>212</v>
      </c>
      <c r="K378" s="11"/>
      <c r="L378" s="11">
        <v>50000</v>
      </c>
      <c r="M378" s="11">
        <v>100000</v>
      </c>
      <c r="N378" s="52">
        <f aca="true" t="shared" si="23" ref="N378:N383">M378-K378</f>
        <v>100000</v>
      </c>
      <c r="O378" s="59"/>
      <c r="P378" s="52">
        <f aca="true" t="shared" si="24" ref="P378:P397">M378-L378</f>
        <v>50000</v>
      </c>
      <c r="Q378" s="11">
        <v>50000</v>
      </c>
      <c r="R378" s="52">
        <f aca="true" t="shared" si="25" ref="R378:R397">Q378-M378</f>
        <v>-50000</v>
      </c>
      <c r="S378" s="10" t="e">
        <f>#REF!-M378</f>
        <v>#REF!</v>
      </c>
      <c r="T378" s="11">
        <f>T398</f>
        <v>188000</v>
      </c>
    </row>
    <row r="379" spans="2:20" ht="38.25" hidden="1">
      <c r="B379" s="20" t="s">
        <v>216</v>
      </c>
      <c r="C379" s="7">
        <v>551</v>
      </c>
      <c r="D379" s="7">
        <v>551</v>
      </c>
      <c r="E379" s="7">
        <v>551</v>
      </c>
      <c r="F379" s="7">
        <v>551</v>
      </c>
      <c r="G379" s="8" t="s">
        <v>100</v>
      </c>
      <c r="H379" s="14"/>
      <c r="I379" s="14"/>
      <c r="J379" s="88"/>
      <c r="K379" s="10">
        <f>K380</f>
        <v>4947137</v>
      </c>
      <c r="L379" s="10">
        <f>L380</f>
        <v>5399548</v>
      </c>
      <c r="M379" s="10">
        <f>M380</f>
        <v>0</v>
      </c>
      <c r="N379" s="52">
        <f t="shared" si="23"/>
        <v>-4947137</v>
      </c>
      <c r="O379" s="58">
        <f>O380</f>
        <v>73192.81</v>
      </c>
      <c r="P379" s="52">
        <f t="shared" si="24"/>
        <v>-5399548</v>
      </c>
      <c r="Q379" s="10">
        <f>Q380</f>
        <v>5514910</v>
      </c>
      <c r="R379" s="52">
        <f t="shared" si="25"/>
        <v>5514910</v>
      </c>
      <c r="S379" s="10" t="e">
        <f>#REF!-M379</f>
        <v>#REF!</v>
      </c>
      <c r="T379" s="10">
        <f>T380</f>
        <v>0</v>
      </c>
    </row>
    <row r="380" spans="2:20" ht="38.25" hidden="1">
      <c r="B380" s="20" t="s">
        <v>216</v>
      </c>
      <c r="C380" s="7">
        <v>551</v>
      </c>
      <c r="D380" s="7">
        <v>551</v>
      </c>
      <c r="E380" s="7">
        <v>551</v>
      </c>
      <c r="F380" s="7">
        <v>551</v>
      </c>
      <c r="G380" s="27" t="s">
        <v>100</v>
      </c>
      <c r="H380" s="27" t="s">
        <v>7</v>
      </c>
      <c r="I380" s="14"/>
      <c r="J380" s="88"/>
      <c r="K380" s="10">
        <f>K381</f>
        <v>4947137</v>
      </c>
      <c r="L380" s="10">
        <f>L381+L385+L386</f>
        <v>5399548</v>
      </c>
      <c r="M380" s="10">
        <f>M381+M385+M386</f>
        <v>0</v>
      </c>
      <c r="N380" s="52">
        <f t="shared" si="23"/>
        <v>-4947137</v>
      </c>
      <c r="O380" s="58">
        <f>O381+O385+O386</f>
        <v>73192.81</v>
      </c>
      <c r="P380" s="52">
        <f t="shared" si="24"/>
        <v>-5399548</v>
      </c>
      <c r="Q380" s="10">
        <f>Q381+Q385+Q386</f>
        <v>5514910</v>
      </c>
      <c r="R380" s="52">
        <f t="shared" si="25"/>
        <v>5514910</v>
      </c>
      <c r="S380" s="10" t="e">
        <f>#REF!-M380</f>
        <v>#REF!</v>
      </c>
      <c r="T380" s="10">
        <f>T381+T385+T386</f>
        <v>0</v>
      </c>
    </row>
    <row r="381" spans="2:20" ht="29.25" customHeight="1" hidden="1">
      <c r="B381" s="15" t="s">
        <v>102</v>
      </c>
      <c r="C381" s="7">
        <v>551</v>
      </c>
      <c r="D381" s="7">
        <v>551</v>
      </c>
      <c r="E381" s="7">
        <v>551</v>
      </c>
      <c r="F381" s="7">
        <v>551</v>
      </c>
      <c r="G381" s="16" t="s">
        <v>100</v>
      </c>
      <c r="H381" s="16" t="s">
        <v>7</v>
      </c>
      <c r="I381" s="16" t="s">
        <v>103</v>
      </c>
      <c r="J381" s="88"/>
      <c r="K381" s="10">
        <f>K382+K386</f>
        <v>4947137</v>
      </c>
      <c r="L381" s="10">
        <f>L382</f>
        <v>5249548</v>
      </c>
      <c r="M381" s="10">
        <f>M382</f>
        <v>0</v>
      </c>
      <c r="N381" s="52">
        <f t="shared" si="23"/>
        <v>-4947137</v>
      </c>
      <c r="O381" s="58">
        <f>O382</f>
        <v>23192.81</v>
      </c>
      <c r="P381" s="52">
        <f t="shared" si="24"/>
        <v>-5249548</v>
      </c>
      <c r="Q381" s="10">
        <f>Q382</f>
        <v>5249548</v>
      </c>
      <c r="R381" s="52">
        <f t="shared" si="25"/>
        <v>5249548</v>
      </c>
      <c r="S381" s="10" t="e">
        <f>#REF!-M381</f>
        <v>#REF!</v>
      </c>
      <c r="T381" s="10">
        <f>T382</f>
        <v>0</v>
      </c>
    </row>
    <row r="382" spans="2:20" ht="25.5" hidden="1">
      <c r="B382" s="31" t="s">
        <v>104</v>
      </c>
      <c r="C382" s="18">
        <v>551</v>
      </c>
      <c r="D382" s="7">
        <v>551</v>
      </c>
      <c r="E382" s="7">
        <v>551</v>
      </c>
      <c r="F382" s="7">
        <v>551</v>
      </c>
      <c r="G382" s="14" t="s">
        <v>100</v>
      </c>
      <c r="H382" s="14" t="s">
        <v>7</v>
      </c>
      <c r="I382" s="14" t="s">
        <v>105</v>
      </c>
      <c r="J382" s="88"/>
      <c r="K382" s="11">
        <f>K383</f>
        <v>4920737</v>
      </c>
      <c r="L382" s="11">
        <f>L383</f>
        <v>5249548</v>
      </c>
      <c r="M382" s="11">
        <f>M383</f>
        <v>0</v>
      </c>
      <c r="N382" s="52">
        <f t="shared" si="23"/>
        <v>-4920737</v>
      </c>
      <c r="O382" s="59">
        <f>O383</f>
        <v>23192.81</v>
      </c>
      <c r="P382" s="52">
        <f t="shared" si="24"/>
        <v>-5249548</v>
      </c>
      <c r="Q382" s="11">
        <f>Q383</f>
        <v>5249548</v>
      </c>
      <c r="R382" s="52">
        <f t="shared" si="25"/>
        <v>5249548</v>
      </c>
      <c r="S382" s="10" t="e">
        <f>#REF!-M382</f>
        <v>#REF!</v>
      </c>
      <c r="T382" s="11">
        <f>T383</f>
        <v>0</v>
      </c>
    </row>
    <row r="383" spans="2:20" ht="28.5" customHeight="1" hidden="1">
      <c r="B383" s="17" t="s">
        <v>106</v>
      </c>
      <c r="C383" s="18">
        <v>551</v>
      </c>
      <c r="D383" s="7">
        <v>551</v>
      </c>
      <c r="E383" s="7">
        <v>551</v>
      </c>
      <c r="F383" s="7">
        <v>551</v>
      </c>
      <c r="G383" s="14" t="s">
        <v>100</v>
      </c>
      <c r="H383" s="14" t="s">
        <v>7</v>
      </c>
      <c r="I383" s="14" t="s">
        <v>105</v>
      </c>
      <c r="J383" s="88" t="s">
        <v>107</v>
      </c>
      <c r="K383" s="11">
        <f>4947137-26400</f>
        <v>4920737</v>
      </c>
      <c r="L383" s="11">
        <f>5429548-150000-30000</f>
        <v>5249548</v>
      </c>
      <c r="M383" s="11"/>
      <c r="N383" s="52">
        <f t="shared" si="23"/>
        <v>-4920737</v>
      </c>
      <c r="O383" s="59">
        <v>23192.81</v>
      </c>
      <c r="P383" s="52">
        <f t="shared" si="24"/>
        <v>-5249548</v>
      </c>
      <c r="Q383" s="11">
        <f>5429548-150000-30000</f>
        <v>5249548</v>
      </c>
      <c r="R383" s="52">
        <f t="shared" si="25"/>
        <v>5249548</v>
      </c>
      <c r="S383" s="10" t="e">
        <f>#REF!-M383</f>
        <v>#REF!</v>
      </c>
      <c r="T383" s="11"/>
    </row>
    <row r="384" spans="2:20" ht="60.75" customHeight="1" hidden="1">
      <c r="B384" s="17" t="s">
        <v>158</v>
      </c>
      <c r="C384" s="18"/>
      <c r="D384" s="7">
        <v>551</v>
      </c>
      <c r="E384" s="7">
        <v>551</v>
      </c>
      <c r="F384" s="7">
        <v>551</v>
      </c>
      <c r="G384" s="14" t="s">
        <v>100</v>
      </c>
      <c r="H384" s="14" t="s">
        <v>7</v>
      </c>
      <c r="I384" s="14" t="s">
        <v>157</v>
      </c>
      <c r="J384" s="88"/>
      <c r="K384" s="11">
        <f>K385</f>
        <v>115362</v>
      </c>
      <c r="L384" s="11">
        <f>L385</f>
        <v>0</v>
      </c>
      <c r="M384" s="11">
        <f>M385</f>
        <v>0</v>
      </c>
      <c r="N384" s="52"/>
      <c r="O384" s="59">
        <f>O385</f>
        <v>0</v>
      </c>
      <c r="P384" s="52">
        <f t="shared" si="24"/>
        <v>0</v>
      </c>
      <c r="Q384" s="11">
        <f>Q385</f>
        <v>115362</v>
      </c>
      <c r="R384" s="52">
        <f t="shared" si="25"/>
        <v>115362</v>
      </c>
      <c r="S384" s="10" t="e">
        <f>#REF!-M384</f>
        <v>#REF!</v>
      </c>
      <c r="T384" s="11">
        <f>T385</f>
        <v>0</v>
      </c>
    </row>
    <row r="385" spans="2:20" ht="27" customHeight="1" hidden="1">
      <c r="B385" s="17" t="s">
        <v>106</v>
      </c>
      <c r="C385" s="18"/>
      <c r="D385" s="7">
        <v>551</v>
      </c>
      <c r="E385" s="7">
        <v>551</v>
      </c>
      <c r="F385" s="7">
        <v>551</v>
      </c>
      <c r="G385" s="14" t="s">
        <v>100</v>
      </c>
      <c r="H385" s="14" t="s">
        <v>7</v>
      </c>
      <c r="I385" s="14" t="s">
        <v>157</v>
      </c>
      <c r="J385" s="88" t="s">
        <v>107</v>
      </c>
      <c r="K385" s="11">
        <v>115362</v>
      </c>
      <c r="L385" s="11"/>
      <c r="M385" s="11"/>
      <c r="N385" s="52"/>
      <c r="O385" s="59"/>
      <c r="P385" s="52">
        <f t="shared" si="24"/>
        <v>0</v>
      </c>
      <c r="Q385" s="11">
        <v>115362</v>
      </c>
      <c r="R385" s="52">
        <f t="shared" si="25"/>
        <v>115362</v>
      </c>
      <c r="S385" s="10" t="e">
        <f>#REF!-M385</f>
        <v>#REF!</v>
      </c>
      <c r="T385" s="11"/>
    </row>
    <row r="386" spans="2:20" ht="87.75" customHeight="1" hidden="1">
      <c r="B386" s="13" t="s">
        <v>156</v>
      </c>
      <c r="C386" s="18">
        <v>551</v>
      </c>
      <c r="D386" s="7">
        <v>551</v>
      </c>
      <c r="E386" s="7">
        <v>551</v>
      </c>
      <c r="F386" s="7">
        <v>551</v>
      </c>
      <c r="G386" s="27" t="s">
        <v>100</v>
      </c>
      <c r="H386" s="27" t="s">
        <v>7</v>
      </c>
      <c r="I386" s="27" t="s">
        <v>155</v>
      </c>
      <c r="J386" s="89"/>
      <c r="K386" s="39">
        <f>K387</f>
        <v>26400</v>
      </c>
      <c r="L386" s="39">
        <f>L387</f>
        <v>150000</v>
      </c>
      <c r="M386" s="39">
        <f>M387</f>
        <v>0</v>
      </c>
      <c r="N386" s="52">
        <f aca="true" t="shared" si="26" ref="N386:N397">M386-K386</f>
        <v>-26400</v>
      </c>
      <c r="O386" s="63">
        <f>O387</f>
        <v>50000</v>
      </c>
      <c r="P386" s="52">
        <f t="shared" si="24"/>
        <v>-150000</v>
      </c>
      <c r="Q386" s="39">
        <f>Q387</f>
        <v>150000</v>
      </c>
      <c r="R386" s="52">
        <f t="shared" si="25"/>
        <v>150000</v>
      </c>
      <c r="S386" s="10" t="e">
        <f>#REF!-M386</f>
        <v>#REF!</v>
      </c>
      <c r="T386" s="39">
        <f>T387</f>
        <v>0</v>
      </c>
    </row>
    <row r="387" spans="2:20" ht="23.25" customHeight="1" hidden="1">
      <c r="B387" s="17" t="s">
        <v>106</v>
      </c>
      <c r="C387" s="18">
        <v>551</v>
      </c>
      <c r="D387" s="7">
        <v>551</v>
      </c>
      <c r="E387" s="7">
        <v>551</v>
      </c>
      <c r="F387" s="7">
        <v>551</v>
      </c>
      <c r="G387" s="14" t="s">
        <v>100</v>
      </c>
      <c r="H387" s="14" t="s">
        <v>7</v>
      </c>
      <c r="I387" s="14" t="s">
        <v>155</v>
      </c>
      <c r="J387" s="88" t="s">
        <v>107</v>
      </c>
      <c r="K387" s="19">
        <v>26400</v>
      </c>
      <c r="L387" s="19">
        <v>150000</v>
      </c>
      <c r="M387" s="19"/>
      <c r="N387" s="52">
        <f t="shared" si="26"/>
        <v>-26400</v>
      </c>
      <c r="O387" s="64">
        <v>50000</v>
      </c>
      <c r="P387" s="52">
        <f t="shared" si="24"/>
        <v>-150000</v>
      </c>
      <c r="Q387" s="19">
        <v>150000</v>
      </c>
      <c r="R387" s="52">
        <f t="shared" si="25"/>
        <v>150000</v>
      </c>
      <c r="S387" s="10" t="e">
        <f>#REF!-M387</f>
        <v>#REF!</v>
      </c>
      <c r="T387" s="19"/>
    </row>
    <row r="388" spans="2:20" ht="12.75" hidden="1">
      <c r="B388" s="17"/>
      <c r="C388" s="18"/>
      <c r="D388" s="7">
        <v>551</v>
      </c>
      <c r="E388" s="7">
        <v>551</v>
      </c>
      <c r="F388" s="7">
        <v>551</v>
      </c>
      <c r="G388" s="14"/>
      <c r="H388" s="14"/>
      <c r="I388" s="14"/>
      <c r="J388" s="88"/>
      <c r="K388" s="19"/>
      <c r="L388" s="19"/>
      <c r="M388" s="19"/>
      <c r="N388" s="52">
        <f t="shared" si="26"/>
        <v>0</v>
      </c>
      <c r="O388" s="64"/>
      <c r="P388" s="52">
        <f t="shared" si="24"/>
        <v>0</v>
      </c>
      <c r="Q388" s="19"/>
      <c r="R388" s="52">
        <f t="shared" si="25"/>
        <v>0</v>
      </c>
      <c r="S388" s="10" t="e">
        <f>#REF!-M388</f>
        <v>#REF!</v>
      </c>
      <c r="T388" s="19"/>
    </row>
    <row r="389" spans="2:20" ht="25.5" hidden="1">
      <c r="B389" s="30" t="s">
        <v>108</v>
      </c>
      <c r="C389" s="7">
        <v>551</v>
      </c>
      <c r="D389" s="7">
        <v>551</v>
      </c>
      <c r="E389" s="7">
        <v>551</v>
      </c>
      <c r="F389" s="7">
        <v>551</v>
      </c>
      <c r="G389" s="27" t="s">
        <v>67</v>
      </c>
      <c r="H389" s="14"/>
      <c r="I389" s="14"/>
      <c r="J389" s="88"/>
      <c r="K389" s="10">
        <f>K390</f>
        <v>36600</v>
      </c>
      <c r="L389" s="10">
        <f>L390</f>
        <v>0</v>
      </c>
      <c r="M389" s="10">
        <f>M390</f>
        <v>0</v>
      </c>
      <c r="N389" s="52">
        <f t="shared" si="26"/>
        <v>-36600</v>
      </c>
      <c r="O389" s="58">
        <f>O390</f>
        <v>0</v>
      </c>
      <c r="P389" s="52">
        <f t="shared" si="24"/>
        <v>0</v>
      </c>
      <c r="Q389" s="10">
        <f>Q390</f>
        <v>0</v>
      </c>
      <c r="R389" s="52">
        <f t="shared" si="25"/>
        <v>0</v>
      </c>
      <c r="S389" s="10" t="e">
        <f>#REF!-M389</f>
        <v>#REF!</v>
      </c>
      <c r="T389" s="10">
        <f>T390</f>
        <v>0</v>
      </c>
    </row>
    <row r="390" spans="2:20" ht="12.75" hidden="1">
      <c r="B390" s="30" t="s">
        <v>109</v>
      </c>
      <c r="C390" s="34">
        <v>551</v>
      </c>
      <c r="D390" s="7">
        <v>551</v>
      </c>
      <c r="E390" s="7">
        <v>551</v>
      </c>
      <c r="F390" s="7">
        <v>551</v>
      </c>
      <c r="G390" s="27" t="s">
        <v>67</v>
      </c>
      <c r="H390" s="27" t="s">
        <v>100</v>
      </c>
      <c r="I390" s="14"/>
      <c r="J390" s="88"/>
      <c r="K390" s="10">
        <f>K393+K395+K391</f>
        <v>36600</v>
      </c>
      <c r="L390" s="10">
        <f>L393+L395+L391</f>
        <v>0</v>
      </c>
      <c r="M390" s="10">
        <f>M393+M395+M391</f>
        <v>0</v>
      </c>
      <c r="N390" s="52">
        <f t="shared" si="26"/>
        <v>-36600</v>
      </c>
      <c r="O390" s="58">
        <f>O393+O395+O391</f>
        <v>0</v>
      </c>
      <c r="P390" s="52">
        <f t="shared" si="24"/>
        <v>0</v>
      </c>
      <c r="Q390" s="10">
        <f>Q393+Q395+Q391</f>
        <v>0</v>
      </c>
      <c r="R390" s="52">
        <f t="shared" si="25"/>
        <v>0</v>
      </c>
      <c r="S390" s="10" t="e">
        <f>#REF!-M390</f>
        <v>#REF!</v>
      </c>
      <c r="T390" s="10">
        <f>T393+T395+T391</f>
        <v>0</v>
      </c>
    </row>
    <row r="391" spans="2:20" ht="38.25" hidden="1">
      <c r="B391" s="30" t="s">
        <v>135</v>
      </c>
      <c r="C391" s="34"/>
      <c r="D391" s="7">
        <v>551</v>
      </c>
      <c r="E391" s="7">
        <v>551</v>
      </c>
      <c r="F391" s="7">
        <v>551</v>
      </c>
      <c r="G391" s="27" t="s">
        <v>67</v>
      </c>
      <c r="H391" s="27" t="s">
        <v>100</v>
      </c>
      <c r="I391" s="14" t="s">
        <v>134</v>
      </c>
      <c r="J391" s="88"/>
      <c r="K391" s="10">
        <f>K392</f>
        <v>0</v>
      </c>
      <c r="L391" s="10">
        <f>L392</f>
        <v>0</v>
      </c>
      <c r="M391" s="10">
        <f>M392</f>
        <v>0</v>
      </c>
      <c r="N391" s="52">
        <f t="shared" si="26"/>
        <v>0</v>
      </c>
      <c r="O391" s="58">
        <f>O392</f>
        <v>0</v>
      </c>
      <c r="P391" s="52">
        <f t="shared" si="24"/>
        <v>0</v>
      </c>
      <c r="Q391" s="10">
        <f>Q392</f>
        <v>0</v>
      </c>
      <c r="R391" s="52">
        <f t="shared" si="25"/>
        <v>0</v>
      </c>
      <c r="S391" s="10" t="e">
        <f>#REF!-M391</f>
        <v>#REF!</v>
      </c>
      <c r="T391" s="10">
        <f>T392</f>
        <v>0</v>
      </c>
    </row>
    <row r="392" spans="2:20" ht="25.5" hidden="1">
      <c r="B392" s="31" t="s">
        <v>11</v>
      </c>
      <c r="C392" s="34"/>
      <c r="D392" s="7">
        <v>551</v>
      </c>
      <c r="E392" s="7">
        <v>551</v>
      </c>
      <c r="F392" s="7">
        <v>551</v>
      </c>
      <c r="G392" s="27" t="s">
        <v>67</v>
      </c>
      <c r="H392" s="27" t="s">
        <v>100</v>
      </c>
      <c r="I392" s="14" t="s">
        <v>134</v>
      </c>
      <c r="J392" s="88" t="s">
        <v>12</v>
      </c>
      <c r="K392" s="10"/>
      <c r="L392" s="10"/>
      <c r="M392" s="10"/>
      <c r="N392" s="52">
        <f t="shared" si="26"/>
        <v>0</v>
      </c>
      <c r="O392" s="58"/>
      <c r="P392" s="52">
        <f t="shared" si="24"/>
        <v>0</v>
      </c>
      <c r="Q392" s="10"/>
      <c r="R392" s="52">
        <f t="shared" si="25"/>
        <v>0</v>
      </c>
      <c r="S392" s="10" t="e">
        <f>#REF!-M392</f>
        <v>#REF!</v>
      </c>
      <c r="T392" s="10"/>
    </row>
    <row r="393" spans="2:20" ht="25.5" hidden="1">
      <c r="B393" s="22" t="s">
        <v>25</v>
      </c>
      <c r="C393" s="34">
        <v>551</v>
      </c>
      <c r="D393" s="7">
        <v>551</v>
      </c>
      <c r="E393" s="7">
        <v>551</v>
      </c>
      <c r="F393" s="7">
        <v>551</v>
      </c>
      <c r="G393" s="27" t="s">
        <v>67</v>
      </c>
      <c r="H393" s="27" t="s">
        <v>100</v>
      </c>
      <c r="I393" s="27" t="s">
        <v>110</v>
      </c>
      <c r="J393" s="88"/>
      <c r="K393" s="10">
        <f>K394</f>
        <v>16600</v>
      </c>
      <c r="L393" s="10">
        <f>L394</f>
        <v>0</v>
      </c>
      <c r="M393" s="10">
        <f>M394</f>
        <v>0</v>
      </c>
      <c r="N393" s="52">
        <f t="shared" si="26"/>
        <v>-16600</v>
      </c>
      <c r="O393" s="58">
        <f>O394</f>
        <v>0</v>
      </c>
      <c r="P393" s="52">
        <f t="shared" si="24"/>
        <v>0</v>
      </c>
      <c r="Q393" s="10">
        <f>Q394</f>
        <v>0</v>
      </c>
      <c r="R393" s="52">
        <f t="shared" si="25"/>
        <v>0</v>
      </c>
      <c r="S393" s="10" t="e">
        <f>#REF!-M393</f>
        <v>#REF!</v>
      </c>
      <c r="T393" s="10">
        <f>T394</f>
        <v>0</v>
      </c>
    </row>
    <row r="394" spans="2:20" ht="12.75" hidden="1">
      <c r="B394" s="20" t="s">
        <v>88</v>
      </c>
      <c r="C394" s="18">
        <v>551</v>
      </c>
      <c r="D394" s="7">
        <v>551</v>
      </c>
      <c r="E394" s="7">
        <v>551</v>
      </c>
      <c r="F394" s="7">
        <v>551</v>
      </c>
      <c r="G394" s="14" t="s">
        <v>67</v>
      </c>
      <c r="H394" s="14" t="s">
        <v>100</v>
      </c>
      <c r="I394" s="14" t="s">
        <v>110</v>
      </c>
      <c r="J394" s="88" t="s">
        <v>89</v>
      </c>
      <c r="K394" s="11">
        <v>16600</v>
      </c>
      <c r="L394" s="11"/>
      <c r="M394" s="11"/>
      <c r="N394" s="52">
        <f t="shared" si="26"/>
        <v>-16600</v>
      </c>
      <c r="O394" s="59"/>
      <c r="P394" s="52">
        <f t="shared" si="24"/>
        <v>0</v>
      </c>
      <c r="Q394" s="11"/>
      <c r="R394" s="52">
        <f t="shared" si="25"/>
        <v>0</v>
      </c>
      <c r="S394" s="10" t="e">
        <f>#REF!-M394</f>
        <v>#REF!</v>
      </c>
      <c r="T394" s="11"/>
    </row>
    <row r="395" spans="2:20" ht="38.25" hidden="1">
      <c r="B395" s="30" t="s">
        <v>111</v>
      </c>
      <c r="C395" s="34"/>
      <c r="D395" s="7">
        <v>551</v>
      </c>
      <c r="E395" s="7">
        <v>551</v>
      </c>
      <c r="F395" s="7">
        <v>551</v>
      </c>
      <c r="G395" s="27" t="s">
        <v>67</v>
      </c>
      <c r="H395" s="27" t="s">
        <v>100</v>
      </c>
      <c r="I395" s="27" t="s">
        <v>112</v>
      </c>
      <c r="J395" s="89"/>
      <c r="K395" s="10">
        <f>K396</f>
        <v>20000</v>
      </c>
      <c r="L395" s="10">
        <f>L396</f>
        <v>0</v>
      </c>
      <c r="M395" s="10">
        <f>M396</f>
        <v>0</v>
      </c>
      <c r="N395" s="52">
        <f t="shared" si="26"/>
        <v>-20000</v>
      </c>
      <c r="O395" s="58">
        <f>O396</f>
        <v>0</v>
      </c>
      <c r="P395" s="52">
        <f t="shared" si="24"/>
        <v>0</v>
      </c>
      <c r="Q395" s="10">
        <f>Q396</f>
        <v>0</v>
      </c>
      <c r="R395" s="52">
        <f t="shared" si="25"/>
        <v>0</v>
      </c>
      <c r="S395" s="10" t="e">
        <f>#REF!-M395</f>
        <v>#REF!</v>
      </c>
      <c r="T395" s="10">
        <f>T396</f>
        <v>0</v>
      </c>
    </row>
    <row r="396" spans="2:20" ht="12.75" hidden="1">
      <c r="B396" s="20" t="s">
        <v>88</v>
      </c>
      <c r="C396" s="18"/>
      <c r="D396" s="7">
        <v>551</v>
      </c>
      <c r="E396" s="7">
        <v>551</v>
      </c>
      <c r="F396" s="7">
        <v>551</v>
      </c>
      <c r="G396" s="14" t="s">
        <v>67</v>
      </c>
      <c r="H396" s="14" t="s">
        <v>100</v>
      </c>
      <c r="I396" s="14" t="s">
        <v>112</v>
      </c>
      <c r="J396" s="88" t="s">
        <v>89</v>
      </c>
      <c r="K396" s="11">
        <v>20000</v>
      </c>
      <c r="L396" s="11"/>
      <c r="M396" s="11"/>
      <c r="N396" s="52">
        <f t="shared" si="26"/>
        <v>-20000</v>
      </c>
      <c r="O396" s="59"/>
      <c r="P396" s="52">
        <f t="shared" si="24"/>
        <v>0</v>
      </c>
      <c r="Q396" s="11"/>
      <c r="R396" s="52">
        <f t="shared" si="25"/>
        <v>0</v>
      </c>
      <c r="S396" s="10" t="e">
        <f>#REF!-M396</f>
        <v>#REF!</v>
      </c>
      <c r="T396" s="11"/>
    </row>
    <row r="397" spans="2:20" ht="12.75" hidden="1">
      <c r="B397" s="17"/>
      <c r="C397" s="18"/>
      <c r="D397" s="7">
        <v>551</v>
      </c>
      <c r="E397" s="7">
        <v>551</v>
      </c>
      <c r="F397" s="7">
        <v>551</v>
      </c>
      <c r="G397" s="14"/>
      <c r="H397" s="14"/>
      <c r="I397" s="14"/>
      <c r="J397" s="88"/>
      <c r="K397" s="19"/>
      <c r="L397" s="19"/>
      <c r="M397" s="19"/>
      <c r="N397" s="52">
        <f t="shared" si="26"/>
        <v>0</v>
      </c>
      <c r="O397" s="64"/>
      <c r="P397" s="52">
        <f t="shared" si="24"/>
        <v>0</v>
      </c>
      <c r="Q397" s="19"/>
      <c r="R397" s="52">
        <f t="shared" si="25"/>
        <v>0</v>
      </c>
      <c r="S397" s="10" t="e">
        <f>#REF!-M397</f>
        <v>#REF!</v>
      </c>
      <c r="T397" s="19"/>
    </row>
    <row r="398" spans="2:20" ht="38.25">
      <c r="B398" s="20" t="s">
        <v>216</v>
      </c>
      <c r="C398" s="18"/>
      <c r="D398" s="7"/>
      <c r="E398" s="7"/>
      <c r="F398" s="7">
        <v>551</v>
      </c>
      <c r="G398" s="14" t="s">
        <v>152</v>
      </c>
      <c r="H398" s="14" t="s">
        <v>152</v>
      </c>
      <c r="I398" s="14" t="s">
        <v>383</v>
      </c>
      <c r="J398" s="88" t="s">
        <v>213</v>
      </c>
      <c r="K398" s="19"/>
      <c r="L398" s="19"/>
      <c r="M398" s="19"/>
      <c r="N398" s="52"/>
      <c r="O398" s="64"/>
      <c r="P398" s="52"/>
      <c r="Q398" s="19"/>
      <c r="R398" s="52"/>
      <c r="S398" s="10"/>
      <c r="T398" s="19">
        <f>T399</f>
        <v>188000</v>
      </c>
    </row>
    <row r="399" spans="2:20" ht="38.25">
      <c r="B399" s="20" t="s">
        <v>217</v>
      </c>
      <c r="C399" s="18"/>
      <c r="D399" s="7"/>
      <c r="E399" s="7">
        <v>551</v>
      </c>
      <c r="F399" s="7">
        <v>551</v>
      </c>
      <c r="G399" s="14" t="s">
        <v>152</v>
      </c>
      <c r="H399" s="14" t="s">
        <v>152</v>
      </c>
      <c r="I399" s="14" t="s">
        <v>383</v>
      </c>
      <c r="J399" s="88" t="s">
        <v>214</v>
      </c>
      <c r="K399" s="19"/>
      <c r="L399" s="19"/>
      <c r="M399" s="19"/>
      <c r="N399" s="52"/>
      <c r="O399" s="64"/>
      <c r="P399" s="52"/>
      <c r="Q399" s="19"/>
      <c r="R399" s="52"/>
      <c r="S399" s="10" t="e">
        <f>#REF!-M399</f>
        <v>#REF!</v>
      </c>
      <c r="T399" s="19">
        <v>188000</v>
      </c>
    </row>
    <row r="400" spans="2:20" ht="12.75">
      <c r="B400" s="13" t="s">
        <v>430</v>
      </c>
      <c r="C400" s="18"/>
      <c r="D400" s="7"/>
      <c r="E400" s="7">
        <v>551</v>
      </c>
      <c r="F400" s="7">
        <v>551</v>
      </c>
      <c r="G400" s="8" t="s">
        <v>100</v>
      </c>
      <c r="H400" s="14"/>
      <c r="I400" s="14"/>
      <c r="J400" s="88"/>
      <c r="K400" s="10" t="e">
        <f>K401</f>
        <v>#REF!</v>
      </c>
      <c r="L400" s="19"/>
      <c r="M400" s="10" t="e">
        <f>M401</f>
        <v>#REF!</v>
      </c>
      <c r="N400" s="52"/>
      <c r="O400" s="64"/>
      <c r="P400" s="52"/>
      <c r="Q400" s="19"/>
      <c r="R400" s="52"/>
      <c r="S400" s="10" t="e">
        <f>#REF!-M400</f>
        <v>#REF!</v>
      </c>
      <c r="T400" s="10">
        <f>T401</f>
        <v>10043400</v>
      </c>
    </row>
    <row r="401" spans="2:20" ht="12.75">
      <c r="B401" s="30" t="s">
        <v>101</v>
      </c>
      <c r="C401" s="18"/>
      <c r="D401" s="7"/>
      <c r="E401" s="7">
        <v>551</v>
      </c>
      <c r="F401" s="7">
        <v>551</v>
      </c>
      <c r="G401" s="27" t="s">
        <v>100</v>
      </c>
      <c r="H401" s="27" t="s">
        <v>7</v>
      </c>
      <c r="I401" s="14"/>
      <c r="J401" s="88"/>
      <c r="K401" s="10" t="e">
        <f>K402+#REF!+K410</f>
        <v>#REF!</v>
      </c>
      <c r="L401" s="19"/>
      <c r="M401" s="10" t="e">
        <f>M402+#REF!+M410+#REF!+M408</f>
        <v>#REF!</v>
      </c>
      <c r="N401" s="52"/>
      <c r="O401" s="64"/>
      <c r="P401" s="52"/>
      <c r="Q401" s="19"/>
      <c r="R401" s="52"/>
      <c r="S401" s="10" t="e">
        <f>#REF!-M401</f>
        <v>#REF!</v>
      </c>
      <c r="T401" s="10">
        <f>T402</f>
        <v>10043400</v>
      </c>
    </row>
    <row r="402" spans="2:20" ht="25.5">
      <c r="B402" s="15" t="s">
        <v>447</v>
      </c>
      <c r="C402" s="18"/>
      <c r="D402" s="7"/>
      <c r="E402" s="7">
        <v>551</v>
      </c>
      <c r="F402" s="7">
        <v>551</v>
      </c>
      <c r="G402" s="16" t="s">
        <v>100</v>
      </c>
      <c r="H402" s="16" t="s">
        <v>7</v>
      </c>
      <c r="I402" s="16" t="s">
        <v>384</v>
      </c>
      <c r="J402" s="88"/>
      <c r="K402" s="10">
        <f>K407</f>
        <v>5293708</v>
      </c>
      <c r="L402" s="19"/>
      <c r="M402" s="10">
        <f>M405</f>
        <v>6254160</v>
      </c>
      <c r="N402" s="52"/>
      <c r="O402" s="64"/>
      <c r="P402" s="52"/>
      <c r="Q402" s="19"/>
      <c r="R402" s="52"/>
      <c r="S402" s="10" t="e">
        <f>#REF!-M402</f>
        <v>#REF!</v>
      </c>
      <c r="T402" s="10">
        <f>T405+T403</f>
        <v>10043400</v>
      </c>
    </row>
    <row r="403" spans="2:20" ht="25.5" hidden="1">
      <c r="B403" s="15" t="s">
        <v>299</v>
      </c>
      <c r="C403" s="18"/>
      <c r="D403" s="7"/>
      <c r="E403" s="7"/>
      <c r="F403" s="7">
        <v>551</v>
      </c>
      <c r="G403" s="16" t="s">
        <v>100</v>
      </c>
      <c r="H403" s="16" t="s">
        <v>7</v>
      </c>
      <c r="I403" s="16" t="s">
        <v>385</v>
      </c>
      <c r="J403" s="88"/>
      <c r="K403" s="10"/>
      <c r="L403" s="19"/>
      <c r="M403" s="10"/>
      <c r="N403" s="52"/>
      <c r="O403" s="64"/>
      <c r="P403" s="52"/>
      <c r="Q403" s="19"/>
      <c r="R403" s="52"/>
      <c r="S403" s="10"/>
      <c r="T403" s="10">
        <f>T404</f>
        <v>0</v>
      </c>
    </row>
    <row r="404" spans="2:20" ht="25.5" hidden="1">
      <c r="B404" s="17" t="s">
        <v>271</v>
      </c>
      <c r="C404" s="18"/>
      <c r="D404" s="7"/>
      <c r="E404" s="7"/>
      <c r="F404" s="7">
        <v>551</v>
      </c>
      <c r="G404" s="16" t="s">
        <v>100</v>
      </c>
      <c r="H404" s="16" t="s">
        <v>7</v>
      </c>
      <c r="I404" s="16" t="s">
        <v>385</v>
      </c>
      <c r="J404" s="88" t="s">
        <v>269</v>
      </c>
      <c r="K404" s="10"/>
      <c r="L404" s="19"/>
      <c r="M404" s="10"/>
      <c r="N404" s="52"/>
      <c r="O404" s="64"/>
      <c r="P404" s="52"/>
      <c r="Q404" s="19"/>
      <c r="R404" s="52"/>
      <c r="S404" s="10"/>
      <c r="T404" s="10"/>
    </row>
    <row r="405" spans="2:20" ht="25.5">
      <c r="B405" s="31" t="s">
        <v>265</v>
      </c>
      <c r="C405" s="18"/>
      <c r="D405" s="7"/>
      <c r="E405" s="7">
        <v>551</v>
      </c>
      <c r="F405" s="7">
        <v>551</v>
      </c>
      <c r="G405" s="14" t="s">
        <v>100</v>
      </c>
      <c r="H405" s="14" t="s">
        <v>7</v>
      </c>
      <c r="I405" s="14" t="s">
        <v>386</v>
      </c>
      <c r="J405" s="88"/>
      <c r="K405" s="11">
        <f>K407</f>
        <v>5293708</v>
      </c>
      <c r="L405" s="19"/>
      <c r="M405" s="11">
        <f>M407+M406</f>
        <v>6254160</v>
      </c>
      <c r="N405" s="52"/>
      <c r="O405" s="64"/>
      <c r="P405" s="52"/>
      <c r="Q405" s="19"/>
      <c r="R405" s="52"/>
      <c r="S405" s="10" t="e">
        <f>#REF!-M405</f>
        <v>#REF!</v>
      </c>
      <c r="T405" s="11">
        <f>T406</f>
        <v>10043400</v>
      </c>
    </row>
    <row r="406" spans="2:20" ht="12.75">
      <c r="B406" s="31" t="s">
        <v>267</v>
      </c>
      <c r="C406" s="18"/>
      <c r="D406" s="7"/>
      <c r="E406" s="7">
        <v>551</v>
      </c>
      <c r="F406" s="7">
        <v>551</v>
      </c>
      <c r="G406" s="14" t="s">
        <v>100</v>
      </c>
      <c r="H406" s="14" t="s">
        <v>7</v>
      </c>
      <c r="I406" s="14" t="s">
        <v>386</v>
      </c>
      <c r="J406" s="88" t="s">
        <v>266</v>
      </c>
      <c r="K406" s="11"/>
      <c r="L406" s="19"/>
      <c r="M406" s="11">
        <v>225000</v>
      </c>
      <c r="N406" s="52"/>
      <c r="O406" s="64"/>
      <c r="P406" s="52"/>
      <c r="Q406" s="19"/>
      <c r="R406" s="52"/>
      <c r="S406" s="10" t="e">
        <f>#REF!-M406</f>
        <v>#REF!</v>
      </c>
      <c r="T406" s="11">
        <f>T407+T412</f>
        <v>10043400</v>
      </c>
    </row>
    <row r="407" spans="2:21" ht="76.5">
      <c r="B407" s="17" t="s">
        <v>270</v>
      </c>
      <c r="C407" s="18"/>
      <c r="D407" s="7"/>
      <c r="E407" s="7">
        <v>551</v>
      </c>
      <c r="F407" s="7">
        <v>551</v>
      </c>
      <c r="G407" s="14" t="s">
        <v>100</v>
      </c>
      <c r="H407" s="14" t="s">
        <v>7</v>
      </c>
      <c r="I407" s="14" t="s">
        <v>386</v>
      </c>
      <c r="J407" s="88" t="s">
        <v>268</v>
      </c>
      <c r="K407" s="11">
        <f>5429548-150000-30000+44160</f>
        <v>5293708</v>
      </c>
      <c r="L407" s="19"/>
      <c r="M407" s="11">
        <f>5994160+35000</f>
        <v>6029160</v>
      </c>
      <c r="N407" s="52"/>
      <c r="O407" s="64"/>
      <c r="P407" s="52"/>
      <c r="Q407" s="19"/>
      <c r="R407" s="52"/>
      <c r="S407" s="10" t="e">
        <f>#REF!-M407</f>
        <v>#REF!</v>
      </c>
      <c r="T407" s="11">
        <f>9745120+100000+100000</f>
        <v>9945120</v>
      </c>
      <c r="U407" s="73"/>
    </row>
    <row r="408" spans="2:21" ht="52.5" customHeight="1" hidden="1">
      <c r="B408" s="17"/>
      <c r="C408" s="18"/>
      <c r="D408" s="7"/>
      <c r="E408" s="7">
        <v>551</v>
      </c>
      <c r="F408" s="7">
        <v>551</v>
      </c>
      <c r="G408" s="14" t="s">
        <v>100</v>
      </c>
      <c r="H408" s="14" t="s">
        <v>7</v>
      </c>
      <c r="I408" s="14"/>
      <c r="J408" s="88"/>
      <c r="K408" s="11"/>
      <c r="L408" s="19"/>
      <c r="M408" s="11">
        <f>M409</f>
        <v>0</v>
      </c>
      <c r="N408" s="52"/>
      <c r="O408" s="64"/>
      <c r="P408" s="52"/>
      <c r="Q408" s="19"/>
      <c r="R408" s="52"/>
      <c r="S408" s="10" t="e">
        <f>#REF!-M408</f>
        <v>#REF!</v>
      </c>
      <c r="T408" s="11"/>
      <c r="U408" s="73"/>
    </row>
    <row r="409" spans="2:21" ht="12.75" hidden="1">
      <c r="B409" s="17"/>
      <c r="C409" s="18"/>
      <c r="D409" s="7"/>
      <c r="E409" s="7">
        <v>551</v>
      </c>
      <c r="F409" s="7">
        <v>551</v>
      </c>
      <c r="G409" s="14" t="s">
        <v>100</v>
      </c>
      <c r="H409" s="14" t="s">
        <v>7</v>
      </c>
      <c r="I409" s="14"/>
      <c r="J409" s="88" t="s">
        <v>107</v>
      </c>
      <c r="K409" s="11"/>
      <c r="L409" s="19"/>
      <c r="M409" s="11"/>
      <c r="N409" s="52"/>
      <c r="O409" s="64"/>
      <c r="P409" s="52"/>
      <c r="Q409" s="19"/>
      <c r="R409" s="52"/>
      <c r="S409" s="10" t="e">
        <f>#REF!-M409</f>
        <v>#REF!</v>
      </c>
      <c r="T409" s="11"/>
      <c r="U409" s="73"/>
    </row>
    <row r="410" spans="2:21" ht="12.75" hidden="1">
      <c r="B410" s="17"/>
      <c r="C410" s="18"/>
      <c r="D410" s="7"/>
      <c r="E410" s="7">
        <v>551</v>
      </c>
      <c r="F410" s="7">
        <v>551</v>
      </c>
      <c r="G410" s="14" t="s">
        <v>100</v>
      </c>
      <c r="H410" s="14" t="s">
        <v>7</v>
      </c>
      <c r="I410" s="14"/>
      <c r="J410" s="88"/>
      <c r="K410" s="11">
        <f>K411</f>
        <v>115362</v>
      </c>
      <c r="L410" s="19"/>
      <c r="M410" s="11">
        <f>M411</f>
        <v>0</v>
      </c>
      <c r="N410" s="52"/>
      <c r="O410" s="64"/>
      <c r="P410" s="52"/>
      <c r="Q410" s="19"/>
      <c r="R410" s="52"/>
      <c r="S410" s="10" t="e">
        <f>#REF!-M410</f>
        <v>#REF!</v>
      </c>
      <c r="T410" s="11"/>
      <c r="U410" s="73"/>
    </row>
    <row r="411" spans="2:21" ht="12.75" hidden="1">
      <c r="B411" s="17"/>
      <c r="C411" s="18"/>
      <c r="D411" s="7"/>
      <c r="E411" s="7">
        <v>551</v>
      </c>
      <c r="F411" s="7">
        <v>551</v>
      </c>
      <c r="G411" s="14" t="s">
        <v>100</v>
      </c>
      <c r="H411" s="14" t="s">
        <v>7</v>
      </c>
      <c r="I411" s="14"/>
      <c r="J411" s="88" t="s">
        <v>107</v>
      </c>
      <c r="K411" s="11">
        <v>115362</v>
      </c>
      <c r="L411" s="19"/>
      <c r="M411" s="11"/>
      <c r="N411" s="52"/>
      <c r="O411" s="64"/>
      <c r="P411" s="52"/>
      <c r="Q411" s="19"/>
      <c r="R411" s="52"/>
      <c r="S411" s="10" t="e">
        <f>#REF!-M411</f>
        <v>#REF!</v>
      </c>
      <c r="T411" s="11"/>
      <c r="U411" s="73"/>
    </row>
    <row r="412" spans="2:21" ht="25.5">
      <c r="B412" s="17" t="s">
        <v>271</v>
      </c>
      <c r="C412" s="18"/>
      <c r="D412" s="7"/>
      <c r="E412" s="7">
        <v>551</v>
      </c>
      <c r="F412" s="7">
        <v>551</v>
      </c>
      <c r="G412" s="14" t="s">
        <v>100</v>
      </c>
      <c r="H412" s="14" t="s">
        <v>7</v>
      </c>
      <c r="I412" s="14" t="s">
        <v>386</v>
      </c>
      <c r="J412" s="88" t="s">
        <v>269</v>
      </c>
      <c r="K412" s="11">
        <f>5429548-150000-30000+44160</f>
        <v>5293708</v>
      </c>
      <c r="L412" s="19"/>
      <c r="M412" s="11">
        <f>5994160+35000</f>
        <v>6029160</v>
      </c>
      <c r="N412" s="52"/>
      <c r="O412" s="64"/>
      <c r="P412" s="52"/>
      <c r="Q412" s="19"/>
      <c r="R412" s="52"/>
      <c r="S412" s="10" t="e">
        <f>#REF!-M412</f>
        <v>#REF!</v>
      </c>
      <c r="T412" s="11">
        <v>98280</v>
      </c>
      <c r="U412" s="73"/>
    </row>
    <row r="413" spans="2:20" ht="12.75">
      <c r="B413" s="13" t="s">
        <v>113</v>
      </c>
      <c r="C413" s="7">
        <v>551</v>
      </c>
      <c r="D413" s="7">
        <v>551</v>
      </c>
      <c r="E413" s="7">
        <v>551</v>
      </c>
      <c r="F413" s="7">
        <v>551</v>
      </c>
      <c r="G413" s="8" t="s">
        <v>73</v>
      </c>
      <c r="H413" s="14"/>
      <c r="I413" s="14"/>
      <c r="J413" s="88"/>
      <c r="K413" s="10">
        <f>K414+K418</f>
        <v>3077275</v>
      </c>
      <c r="L413" s="10">
        <f>L414+L418+L437</f>
        <v>1800000</v>
      </c>
      <c r="M413" s="10" t="e">
        <f>M414+M418+M437+M429</f>
        <v>#REF!</v>
      </c>
      <c r="N413" s="52" t="e">
        <f aca="true" t="shared" si="27" ref="N413:N419">M413-K413</f>
        <v>#REF!</v>
      </c>
      <c r="O413" s="58">
        <f>O414+O418+O437</f>
        <v>0</v>
      </c>
      <c r="P413" s="52" t="e">
        <f aca="true" t="shared" si="28" ref="P413:P419">M413-L413</f>
        <v>#REF!</v>
      </c>
      <c r="Q413" s="10">
        <f>Q414+Q418+Q437</f>
        <v>4216837.5</v>
      </c>
      <c r="R413" s="52" t="e">
        <f aca="true" t="shared" si="29" ref="R413:R419">Q413-M413</f>
        <v>#REF!</v>
      </c>
      <c r="S413" s="10" t="e">
        <f>#REF!-M413</f>
        <v>#REF!</v>
      </c>
      <c r="T413" s="10">
        <f>T414+T418+T437+T429</f>
        <v>307000</v>
      </c>
    </row>
    <row r="414" spans="2:20" ht="12.75">
      <c r="B414" s="30" t="s">
        <v>114</v>
      </c>
      <c r="C414" s="7">
        <v>551</v>
      </c>
      <c r="D414" s="7">
        <v>551</v>
      </c>
      <c r="E414" s="7">
        <v>551</v>
      </c>
      <c r="F414" s="7">
        <v>551</v>
      </c>
      <c r="G414" s="8" t="s">
        <v>73</v>
      </c>
      <c r="H414" s="8" t="s">
        <v>7</v>
      </c>
      <c r="I414" s="14"/>
      <c r="J414" s="88"/>
      <c r="K414" s="10">
        <f aca="true" t="shared" si="30" ref="K414:M416">K415</f>
        <v>90000</v>
      </c>
      <c r="L414" s="10">
        <f t="shared" si="30"/>
        <v>50000</v>
      </c>
      <c r="M414" s="10">
        <f t="shared" si="30"/>
        <v>70000</v>
      </c>
      <c r="N414" s="52">
        <f t="shared" si="27"/>
        <v>-20000</v>
      </c>
      <c r="O414" s="58">
        <f>O415</f>
        <v>0</v>
      </c>
      <c r="P414" s="52">
        <f t="shared" si="28"/>
        <v>20000</v>
      </c>
      <c r="Q414" s="10">
        <f>Q415</f>
        <v>50000</v>
      </c>
      <c r="R414" s="52">
        <f t="shared" si="29"/>
        <v>-20000</v>
      </c>
      <c r="S414" s="10" t="e">
        <f>#REF!-M414</f>
        <v>#REF!</v>
      </c>
      <c r="T414" s="10">
        <f>T415</f>
        <v>302000</v>
      </c>
    </row>
    <row r="415" spans="2:20" ht="25.5">
      <c r="B415" s="15" t="s">
        <v>115</v>
      </c>
      <c r="C415" s="7">
        <v>551</v>
      </c>
      <c r="D415" s="7">
        <v>551</v>
      </c>
      <c r="E415" s="7">
        <v>551</v>
      </c>
      <c r="F415" s="7">
        <v>551</v>
      </c>
      <c r="G415" s="16" t="s">
        <v>73</v>
      </c>
      <c r="H415" s="16" t="s">
        <v>7</v>
      </c>
      <c r="I415" s="16" t="s">
        <v>400</v>
      </c>
      <c r="J415" s="88"/>
      <c r="K415" s="10">
        <f t="shared" si="30"/>
        <v>90000</v>
      </c>
      <c r="L415" s="10">
        <f t="shared" si="30"/>
        <v>50000</v>
      </c>
      <c r="M415" s="10">
        <f t="shared" si="30"/>
        <v>70000</v>
      </c>
      <c r="N415" s="52">
        <f t="shared" si="27"/>
        <v>-20000</v>
      </c>
      <c r="O415" s="58">
        <f>O416</f>
        <v>0</v>
      </c>
      <c r="P415" s="52">
        <f t="shared" si="28"/>
        <v>20000</v>
      </c>
      <c r="Q415" s="10">
        <f>Q416</f>
        <v>50000</v>
      </c>
      <c r="R415" s="52">
        <f t="shared" si="29"/>
        <v>-20000</v>
      </c>
      <c r="S415" s="10" t="e">
        <f>#REF!-M415</f>
        <v>#REF!</v>
      </c>
      <c r="T415" s="10">
        <f>T416</f>
        <v>302000</v>
      </c>
    </row>
    <row r="416" spans="2:20" ht="38.25">
      <c r="B416" s="17" t="s">
        <v>116</v>
      </c>
      <c r="C416" s="18">
        <v>551</v>
      </c>
      <c r="D416" s="7">
        <v>551</v>
      </c>
      <c r="E416" s="7">
        <v>551</v>
      </c>
      <c r="F416" s="7">
        <v>551</v>
      </c>
      <c r="G416" s="14" t="s">
        <v>73</v>
      </c>
      <c r="H416" s="14" t="s">
        <v>7</v>
      </c>
      <c r="I416" s="16" t="s">
        <v>399</v>
      </c>
      <c r="J416" s="88"/>
      <c r="K416" s="11">
        <f t="shared" si="30"/>
        <v>90000</v>
      </c>
      <c r="L416" s="11">
        <f t="shared" si="30"/>
        <v>50000</v>
      </c>
      <c r="M416" s="11">
        <f t="shared" si="30"/>
        <v>70000</v>
      </c>
      <c r="N416" s="52">
        <f t="shared" si="27"/>
        <v>-20000</v>
      </c>
      <c r="O416" s="59">
        <f>O417</f>
        <v>0</v>
      </c>
      <c r="P416" s="52">
        <f t="shared" si="28"/>
        <v>20000</v>
      </c>
      <c r="Q416" s="11">
        <f>Q417</f>
        <v>50000</v>
      </c>
      <c r="R416" s="52">
        <f t="shared" si="29"/>
        <v>-20000</v>
      </c>
      <c r="S416" s="10" t="e">
        <f>#REF!-M416</f>
        <v>#REF!</v>
      </c>
      <c r="T416" s="11">
        <f>T417</f>
        <v>302000</v>
      </c>
    </row>
    <row r="417" spans="2:20" ht="38.25">
      <c r="B417" s="17" t="s">
        <v>273</v>
      </c>
      <c r="C417" s="18">
        <v>551</v>
      </c>
      <c r="D417" s="7">
        <v>551</v>
      </c>
      <c r="E417" s="7">
        <v>551</v>
      </c>
      <c r="F417" s="7">
        <v>551</v>
      </c>
      <c r="G417" s="14" t="s">
        <v>73</v>
      </c>
      <c r="H417" s="14" t="s">
        <v>7</v>
      </c>
      <c r="I417" s="16" t="s">
        <v>399</v>
      </c>
      <c r="J417" s="88" t="s">
        <v>272</v>
      </c>
      <c r="K417" s="11">
        <v>90000</v>
      </c>
      <c r="L417" s="11">
        <v>50000</v>
      </c>
      <c r="M417" s="11">
        <f>50000+20000</f>
        <v>70000</v>
      </c>
      <c r="N417" s="52">
        <f t="shared" si="27"/>
        <v>-20000</v>
      </c>
      <c r="O417" s="59"/>
      <c r="P417" s="52">
        <f t="shared" si="28"/>
        <v>20000</v>
      </c>
      <c r="Q417" s="11">
        <v>50000</v>
      </c>
      <c r="R417" s="52">
        <f t="shared" si="29"/>
        <v>-20000</v>
      </c>
      <c r="S417" s="10" t="e">
        <f>#REF!-M417</f>
        <v>#REF!</v>
      </c>
      <c r="T417" s="11">
        <v>302000</v>
      </c>
    </row>
    <row r="418" spans="2:20" ht="12.75">
      <c r="B418" s="30" t="s">
        <v>117</v>
      </c>
      <c r="C418" s="7">
        <v>551</v>
      </c>
      <c r="D418" s="7">
        <v>551</v>
      </c>
      <c r="E418" s="7">
        <v>551</v>
      </c>
      <c r="F418" s="7">
        <v>551</v>
      </c>
      <c r="G418" s="27" t="s">
        <v>73</v>
      </c>
      <c r="H418" s="27" t="s">
        <v>14</v>
      </c>
      <c r="I418" s="14"/>
      <c r="J418" s="88"/>
      <c r="K418" s="10">
        <f>K419+K424</f>
        <v>2987275</v>
      </c>
      <c r="L418" s="10">
        <f>L419+L424</f>
        <v>1750000</v>
      </c>
      <c r="M418" s="10">
        <f>M419+M424</f>
        <v>0</v>
      </c>
      <c r="N418" s="52">
        <f t="shared" si="27"/>
        <v>-2987275</v>
      </c>
      <c r="O418" s="58">
        <f>O419+O424</f>
        <v>0</v>
      </c>
      <c r="P418" s="52">
        <f t="shared" si="28"/>
        <v>-1750000</v>
      </c>
      <c r="Q418" s="10">
        <f>Q419+Q424</f>
        <v>4166837.5</v>
      </c>
      <c r="R418" s="52">
        <f t="shared" si="29"/>
        <v>4166837.5</v>
      </c>
      <c r="S418" s="10" t="e">
        <f>#REF!-M418</f>
        <v>#REF!</v>
      </c>
      <c r="T418" s="10">
        <f>T420</f>
        <v>5000</v>
      </c>
    </row>
    <row r="419" spans="2:20" ht="12.75" hidden="1">
      <c r="B419" s="15" t="s">
        <v>118</v>
      </c>
      <c r="C419" s="7">
        <v>551</v>
      </c>
      <c r="D419" s="7">
        <v>551</v>
      </c>
      <c r="E419" s="7">
        <v>551</v>
      </c>
      <c r="F419" s="7">
        <v>551</v>
      </c>
      <c r="G419" s="16" t="s">
        <v>73</v>
      </c>
      <c r="H419" s="16" t="s">
        <v>14</v>
      </c>
      <c r="I419" s="16" t="s">
        <v>119</v>
      </c>
      <c r="J419" s="88"/>
      <c r="K419" s="10">
        <f>K422</f>
        <v>0</v>
      </c>
      <c r="L419" s="10">
        <f>L422</f>
        <v>0</v>
      </c>
      <c r="M419" s="10">
        <f>M422</f>
        <v>0</v>
      </c>
      <c r="N419" s="52">
        <f t="shared" si="27"/>
        <v>0</v>
      </c>
      <c r="O419" s="58">
        <f>O422</f>
        <v>0</v>
      </c>
      <c r="P419" s="52">
        <f t="shared" si="28"/>
        <v>0</v>
      </c>
      <c r="Q419" s="10">
        <f>Q422</f>
        <v>1612937.5</v>
      </c>
      <c r="R419" s="52">
        <f t="shared" si="29"/>
        <v>1612937.5</v>
      </c>
      <c r="S419" s="10" t="e">
        <f>#REF!-M419</f>
        <v>#REF!</v>
      </c>
      <c r="T419" s="10">
        <f>T422</f>
        <v>0</v>
      </c>
    </row>
    <row r="420" spans="2:20" ht="38.25">
      <c r="B420" s="15" t="s">
        <v>193</v>
      </c>
      <c r="C420" s="7"/>
      <c r="D420" s="7"/>
      <c r="E420" s="7"/>
      <c r="F420" s="7">
        <v>551</v>
      </c>
      <c r="G420" s="16" t="s">
        <v>73</v>
      </c>
      <c r="H420" s="16" t="s">
        <v>14</v>
      </c>
      <c r="I420" s="16" t="s">
        <v>398</v>
      </c>
      <c r="J420" s="88"/>
      <c r="K420" s="10"/>
      <c r="L420" s="10"/>
      <c r="M420" s="10"/>
      <c r="N420" s="52"/>
      <c r="O420" s="58"/>
      <c r="P420" s="52"/>
      <c r="Q420" s="10"/>
      <c r="R420" s="52"/>
      <c r="S420" s="10"/>
      <c r="T420" s="10">
        <f>T421</f>
        <v>5000</v>
      </c>
    </row>
    <row r="421" spans="2:20" ht="25.5">
      <c r="B421" s="17" t="s">
        <v>277</v>
      </c>
      <c r="C421" s="7"/>
      <c r="D421" s="7"/>
      <c r="E421" s="7"/>
      <c r="F421" s="7">
        <v>551</v>
      </c>
      <c r="G421" s="16" t="s">
        <v>73</v>
      </c>
      <c r="H421" s="16" t="s">
        <v>14</v>
      </c>
      <c r="I421" s="16" t="s">
        <v>398</v>
      </c>
      <c r="J421" s="88" t="s">
        <v>274</v>
      </c>
      <c r="K421" s="10"/>
      <c r="L421" s="10"/>
      <c r="M421" s="10"/>
      <c r="N421" s="52"/>
      <c r="O421" s="58"/>
      <c r="P421" s="52"/>
      <c r="Q421" s="10"/>
      <c r="R421" s="52"/>
      <c r="S421" s="10"/>
      <c r="T421" s="10">
        <f>T427</f>
        <v>5000</v>
      </c>
    </row>
    <row r="422" spans="2:20" ht="76.5" hidden="1">
      <c r="B422" s="17" t="s">
        <v>154</v>
      </c>
      <c r="C422" s="18">
        <v>551</v>
      </c>
      <c r="D422" s="7">
        <v>551</v>
      </c>
      <c r="E422" s="7">
        <v>551</v>
      </c>
      <c r="F422" s="7">
        <v>551</v>
      </c>
      <c r="G422" s="14" t="s">
        <v>73</v>
      </c>
      <c r="H422" s="14" t="s">
        <v>14</v>
      </c>
      <c r="I422" s="14" t="s">
        <v>151</v>
      </c>
      <c r="J422" s="88"/>
      <c r="K422" s="11">
        <f>K423</f>
        <v>0</v>
      </c>
      <c r="L422" s="11">
        <f>L423</f>
        <v>0</v>
      </c>
      <c r="M422" s="11">
        <f>M423</f>
        <v>0</v>
      </c>
      <c r="N422" s="52">
        <f>M422-K422</f>
        <v>0</v>
      </c>
      <c r="O422" s="59">
        <f>O423</f>
        <v>0</v>
      </c>
      <c r="P422" s="52">
        <f>M422-L422</f>
        <v>0</v>
      </c>
      <c r="Q422" s="11">
        <f>Q423</f>
        <v>1612937.5</v>
      </c>
      <c r="R422" s="52">
        <f>Q422-M422</f>
        <v>1612937.5</v>
      </c>
      <c r="S422" s="10" t="e">
        <f>#REF!-M422</f>
        <v>#REF!</v>
      </c>
      <c r="T422" s="11">
        <f>T423</f>
        <v>0</v>
      </c>
    </row>
    <row r="423" spans="2:20" ht="14.25" customHeight="1" hidden="1">
      <c r="B423" s="17" t="s">
        <v>62</v>
      </c>
      <c r="C423" s="18">
        <v>551</v>
      </c>
      <c r="D423" s="7">
        <v>551</v>
      </c>
      <c r="E423" s="7">
        <v>551</v>
      </c>
      <c r="F423" s="7">
        <v>551</v>
      </c>
      <c r="G423" s="14" t="s">
        <v>73</v>
      </c>
      <c r="H423" s="14" t="s">
        <v>14</v>
      </c>
      <c r="I423" s="14" t="s">
        <v>151</v>
      </c>
      <c r="J423" s="14" t="s">
        <v>63</v>
      </c>
      <c r="K423" s="11">
        <v>0</v>
      </c>
      <c r="L423" s="11"/>
      <c r="M423" s="11"/>
      <c r="N423" s="52">
        <f>M423-K423</f>
        <v>0</v>
      </c>
      <c r="O423" s="59"/>
      <c r="P423" s="52">
        <f>M423-L423</f>
        <v>0</v>
      </c>
      <c r="Q423" s="11">
        <f>1531937.5+81000</f>
        <v>1612937.5</v>
      </c>
      <c r="R423" s="52">
        <f>Q423-M423</f>
        <v>1612937.5</v>
      </c>
      <c r="S423" s="10" t="e">
        <f>#REF!-M423</f>
        <v>#REF!</v>
      </c>
      <c r="T423" s="11"/>
    </row>
    <row r="424" spans="2:61" s="40" customFormat="1" ht="77.25" customHeight="1" hidden="1">
      <c r="B424" s="76" t="s">
        <v>171</v>
      </c>
      <c r="C424" s="7">
        <v>551</v>
      </c>
      <c r="D424" s="7">
        <v>551</v>
      </c>
      <c r="E424" s="7">
        <v>551</v>
      </c>
      <c r="F424" s="7">
        <v>551</v>
      </c>
      <c r="G424" s="14" t="s">
        <v>73</v>
      </c>
      <c r="H424" s="14" t="s">
        <v>14</v>
      </c>
      <c r="I424" s="14" t="s">
        <v>120</v>
      </c>
      <c r="J424" s="29"/>
      <c r="K424" s="37">
        <f>K426</f>
        <v>2987275</v>
      </c>
      <c r="L424" s="37">
        <f>L426</f>
        <v>1750000</v>
      </c>
      <c r="M424" s="37">
        <f>M426</f>
        <v>0</v>
      </c>
      <c r="N424" s="52">
        <f>M424-K424</f>
        <v>-2987275</v>
      </c>
      <c r="O424" s="60">
        <f>O426</f>
        <v>0</v>
      </c>
      <c r="P424" s="52">
        <f>M424-L424</f>
        <v>-1750000</v>
      </c>
      <c r="Q424" s="37">
        <f>Q426</f>
        <v>2553900</v>
      </c>
      <c r="R424" s="52">
        <f>Q424-M424</f>
        <v>2553900</v>
      </c>
      <c r="S424" s="10" t="e">
        <f>#REF!-M424</f>
        <v>#REF!</v>
      </c>
      <c r="T424" s="37">
        <f>T426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</row>
    <row r="425" spans="2:61" s="40" customFormat="1" ht="84" customHeight="1" hidden="1">
      <c r="B425" s="76" t="s">
        <v>170</v>
      </c>
      <c r="C425" s="7"/>
      <c r="D425" s="7">
        <v>551</v>
      </c>
      <c r="E425" s="7">
        <v>551</v>
      </c>
      <c r="F425" s="7">
        <v>551</v>
      </c>
      <c r="G425" s="14" t="s">
        <v>73</v>
      </c>
      <c r="H425" s="14" t="s">
        <v>14</v>
      </c>
      <c r="I425" s="14" t="s">
        <v>169</v>
      </c>
      <c r="J425" s="29"/>
      <c r="K425" s="37"/>
      <c r="L425" s="37"/>
      <c r="M425" s="37">
        <f>M426</f>
        <v>0</v>
      </c>
      <c r="N425" s="52"/>
      <c r="O425" s="60"/>
      <c r="P425" s="52"/>
      <c r="Q425" s="37"/>
      <c r="R425" s="52"/>
      <c r="S425" s="10" t="e">
        <f>#REF!-M425</f>
        <v>#REF!</v>
      </c>
      <c r="T425" s="37">
        <f>T426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</row>
    <row r="426" spans="2:20" ht="13.5" customHeight="1" hidden="1">
      <c r="B426" s="17" t="s">
        <v>62</v>
      </c>
      <c r="C426" s="18">
        <v>551</v>
      </c>
      <c r="D426" s="7">
        <v>551</v>
      </c>
      <c r="E426" s="7">
        <v>551</v>
      </c>
      <c r="F426" s="7">
        <v>551</v>
      </c>
      <c r="G426" s="14" t="s">
        <v>73</v>
      </c>
      <c r="H426" s="14" t="s">
        <v>14</v>
      </c>
      <c r="I426" s="14" t="s">
        <v>169</v>
      </c>
      <c r="J426" s="14" t="s">
        <v>63</v>
      </c>
      <c r="K426" s="11">
        <v>2987275</v>
      </c>
      <c r="L426" s="11">
        <v>1750000</v>
      </c>
      <c r="M426" s="11"/>
      <c r="N426" s="52">
        <f>M426-K426</f>
        <v>-2987275</v>
      </c>
      <c r="O426" s="59"/>
      <c r="P426" s="52">
        <f>M426-L426</f>
        <v>-1750000</v>
      </c>
      <c r="Q426" s="11">
        <f>1750000+803900</f>
        <v>2553900</v>
      </c>
      <c r="R426" s="52">
        <f>Q426-M426</f>
        <v>2553900</v>
      </c>
      <c r="S426" s="10" t="e">
        <f>#REF!-M426</f>
        <v>#REF!</v>
      </c>
      <c r="T426" s="11"/>
    </row>
    <row r="427" spans="2:20" ht="24.75" customHeight="1">
      <c r="B427" s="17" t="s">
        <v>278</v>
      </c>
      <c r="C427" s="18"/>
      <c r="D427" s="7"/>
      <c r="E427" s="7"/>
      <c r="F427" s="7">
        <v>551</v>
      </c>
      <c r="G427" s="14" t="s">
        <v>73</v>
      </c>
      <c r="H427" s="14" t="s">
        <v>14</v>
      </c>
      <c r="I427" s="16" t="s">
        <v>398</v>
      </c>
      <c r="J427" s="14" t="s">
        <v>275</v>
      </c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f>T428</f>
        <v>5000</v>
      </c>
    </row>
    <row r="428" spans="2:20" ht="43.5" customHeight="1">
      <c r="B428" s="17" t="s">
        <v>279</v>
      </c>
      <c r="C428" s="18"/>
      <c r="D428" s="7"/>
      <c r="E428" s="7"/>
      <c r="F428" s="7">
        <v>551</v>
      </c>
      <c r="G428" s="14" t="s">
        <v>73</v>
      </c>
      <c r="H428" s="14" t="s">
        <v>14</v>
      </c>
      <c r="I428" s="16" t="s">
        <v>398</v>
      </c>
      <c r="J428" s="14" t="s">
        <v>276</v>
      </c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v>5000</v>
      </c>
    </row>
    <row r="429" spans="2:20" ht="13.5" customHeight="1" hidden="1">
      <c r="B429" s="17" t="s">
        <v>180</v>
      </c>
      <c r="C429" s="18"/>
      <c r="D429" s="7"/>
      <c r="E429" s="7">
        <v>551</v>
      </c>
      <c r="F429" s="7">
        <v>551</v>
      </c>
      <c r="G429" s="14" t="s">
        <v>73</v>
      </c>
      <c r="H429" s="14" t="s">
        <v>23</v>
      </c>
      <c r="I429" s="14"/>
      <c r="J429" s="14"/>
      <c r="K429" s="11"/>
      <c r="L429" s="11"/>
      <c r="M429" s="11" t="e">
        <f>#REF!+M435</f>
        <v>#REF!</v>
      </c>
      <c r="N429" s="52"/>
      <c r="O429" s="59"/>
      <c r="P429" s="52"/>
      <c r="Q429" s="11"/>
      <c r="R429" s="52"/>
      <c r="S429" s="10" t="e">
        <f>#REF!-M429</f>
        <v>#REF!</v>
      </c>
      <c r="T429" s="11">
        <f>T430</f>
        <v>0</v>
      </c>
    </row>
    <row r="430" spans="2:20" ht="34.5" customHeight="1" hidden="1">
      <c r="B430" s="17" t="s">
        <v>280</v>
      </c>
      <c r="C430" s="18"/>
      <c r="D430" s="7"/>
      <c r="E430" s="7"/>
      <c r="F430" s="7">
        <v>551</v>
      </c>
      <c r="G430" s="14" t="s">
        <v>73</v>
      </c>
      <c r="H430" s="14" t="s">
        <v>23</v>
      </c>
      <c r="I430" s="14" t="s">
        <v>397</v>
      </c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f>T431+T433</f>
        <v>0</v>
      </c>
    </row>
    <row r="431" spans="2:20" ht="69" customHeight="1" hidden="1">
      <c r="B431" s="17" t="s">
        <v>192</v>
      </c>
      <c r="C431" s="18"/>
      <c r="D431" s="7"/>
      <c r="E431" s="7"/>
      <c r="F431" s="7">
        <v>551</v>
      </c>
      <c r="G431" s="14" t="s">
        <v>73</v>
      </c>
      <c r="H431" s="14" t="s">
        <v>23</v>
      </c>
      <c r="I431" s="14" t="s">
        <v>396</v>
      </c>
      <c r="J431" s="14"/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f>T432</f>
        <v>0</v>
      </c>
    </row>
    <row r="432" spans="2:20" ht="54" customHeight="1" hidden="1">
      <c r="B432" s="17" t="s">
        <v>257</v>
      </c>
      <c r="C432" s="18"/>
      <c r="D432" s="7"/>
      <c r="E432" s="7"/>
      <c r="F432" s="7">
        <v>551</v>
      </c>
      <c r="G432" s="14" t="s">
        <v>73</v>
      </c>
      <c r="H432" s="14" t="s">
        <v>23</v>
      </c>
      <c r="I432" s="14" t="s">
        <v>396</v>
      </c>
      <c r="J432" s="14" t="s">
        <v>255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/>
    </row>
    <row r="433" spans="2:20" ht="88.5" customHeight="1" hidden="1">
      <c r="B433" s="17" t="s">
        <v>192</v>
      </c>
      <c r="C433" s="18"/>
      <c r="D433" s="7"/>
      <c r="E433" s="7"/>
      <c r="F433" s="7">
        <v>551</v>
      </c>
      <c r="G433" s="14" t="s">
        <v>73</v>
      </c>
      <c r="H433" s="14" t="s">
        <v>23</v>
      </c>
      <c r="I433" s="14" t="s">
        <v>395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</f>
        <v>0</v>
      </c>
    </row>
    <row r="434" spans="2:20" ht="54.75" customHeight="1" hidden="1">
      <c r="B434" s="17" t="s">
        <v>257</v>
      </c>
      <c r="C434" s="18"/>
      <c r="D434" s="7"/>
      <c r="E434" s="7"/>
      <c r="F434" s="7">
        <v>551</v>
      </c>
      <c r="G434" s="14" t="s">
        <v>73</v>
      </c>
      <c r="H434" s="14" t="s">
        <v>23</v>
      </c>
      <c r="I434" s="14" t="s">
        <v>395</v>
      </c>
      <c r="J434" s="14" t="s">
        <v>255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</row>
    <row r="435" spans="2:20" ht="91.5" customHeight="1" hidden="1">
      <c r="B435" s="76" t="s">
        <v>175</v>
      </c>
      <c r="C435" s="18"/>
      <c r="D435" s="7"/>
      <c r="E435" s="7">
        <v>551</v>
      </c>
      <c r="F435" s="7">
        <v>551</v>
      </c>
      <c r="G435" s="14" t="s">
        <v>73</v>
      </c>
      <c r="H435" s="14" t="s">
        <v>23</v>
      </c>
      <c r="I435" s="14" t="s">
        <v>174</v>
      </c>
      <c r="J435" s="14"/>
      <c r="K435" s="11"/>
      <c r="L435" s="11"/>
      <c r="M435" s="11">
        <f>M436</f>
        <v>0</v>
      </c>
      <c r="N435" s="52"/>
      <c r="O435" s="59"/>
      <c r="P435" s="52"/>
      <c r="Q435" s="11"/>
      <c r="R435" s="52"/>
      <c r="S435" s="10" t="e">
        <f>#REF!-M435</f>
        <v>#REF!</v>
      </c>
      <c r="T435" s="11">
        <f>T436</f>
        <v>0</v>
      </c>
    </row>
    <row r="436" spans="2:20" ht="13.5" customHeight="1" hidden="1">
      <c r="B436" s="17" t="s">
        <v>62</v>
      </c>
      <c r="C436" s="18"/>
      <c r="D436" s="7"/>
      <c r="E436" s="7">
        <v>551</v>
      </c>
      <c r="F436" s="7">
        <v>551</v>
      </c>
      <c r="G436" s="14" t="s">
        <v>73</v>
      </c>
      <c r="H436" s="14" t="s">
        <v>23</v>
      </c>
      <c r="I436" s="14" t="s">
        <v>174</v>
      </c>
      <c r="J436" s="14" t="s">
        <v>63</v>
      </c>
      <c r="K436" s="11"/>
      <c r="L436" s="11"/>
      <c r="M436" s="11"/>
      <c r="N436" s="52"/>
      <c r="O436" s="59"/>
      <c r="P436" s="52"/>
      <c r="Q436" s="11"/>
      <c r="R436" s="52"/>
      <c r="S436" s="10" t="e">
        <f>#REF!-M436</f>
        <v>#REF!</v>
      </c>
      <c r="T436" s="11"/>
    </row>
    <row r="437" spans="2:20" ht="35.25" customHeight="1" hidden="1">
      <c r="B437" s="17" t="s">
        <v>145</v>
      </c>
      <c r="C437" s="18"/>
      <c r="D437" s="7">
        <v>551</v>
      </c>
      <c r="E437" s="7">
        <v>551</v>
      </c>
      <c r="F437" s="7">
        <v>551</v>
      </c>
      <c r="G437" s="14" t="s">
        <v>73</v>
      </c>
      <c r="H437" s="14" t="s">
        <v>24</v>
      </c>
      <c r="I437" s="14"/>
      <c r="J437" s="14"/>
      <c r="K437" s="11"/>
      <c r="L437" s="11">
        <f>L438</f>
        <v>0</v>
      </c>
      <c r="M437" s="11">
        <f>M438</f>
        <v>0</v>
      </c>
      <c r="N437" s="52"/>
      <c r="O437" s="59">
        <f>O438</f>
        <v>0</v>
      </c>
      <c r="P437" s="52">
        <f aca="true" t="shared" si="31" ref="P437:P467">M437-L437</f>
        <v>0</v>
      </c>
      <c r="Q437" s="11">
        <f>Q438</f>
        <v>0</v>
      </c>
      <c r="R437" s="52">
        <f aca="true" t="shared" si="32" ref="R437:R467">Q437-M437</f>
        <v>0</v>
      </c>
      <c r="S437" s="10" t="e">
        <f>#REF!-M437</f>
        <v>#REF!</v>
      </c>
      <c r="T437" s="11">
        <f>T438</f>
        <v>0</v>
      </c>
    </row>
    <row r="438" spans="2:20" ht="36" customHeight="1" hidden="1">
      <c r="B438" s="17" t="s">
        <v>144</v>
      </c>
      <c r="C438" s="18"/>
      <c r="D438" s="7">
        <v>551</v>
      </c>
      <c r="E438" s="7">
        <v>551</v>
      </c>
      <c r="F438" s="7">
        <v>551</v>
      </c>
      <c r="G438" s="14" t="s">
        <v>73</v>
      </c>
      <c r="H438" s="14" t="s">
        <v>24</v>
      </c>
      <c r="I438" s="14" t="s">
        <v>141</v>
      </c>
      <c r="J438" s="14"/>
      <c r="K438" s="11"/>
      <c r="L438" s="11">
        <f>L439</f>
        <v>0</v>
      </c>
      <c r="M438" s="11">
        <f>M439</f>
        <v>0</v>
      </c>
      <c r="N438" s="52"/>
      <c r="O438" s="59">
        <f>O439</f>
        <v>0</v>
      </c>
      <c r="P438" s="52">
        <f t="shared" si="31"/>
        <v>0</v>
      </c>
      <c r="Q438" s="11">
        <f>Q439</f>
        <v>0</v>
      </c>
      <c r="R438" s="52">
        <f t="shared" si="32"/>
        <v>0</v>
      </c>
      <c r="S438" s="10" t="e">
        <f>#REF!-M438</f>
        <v>#REF!</v>
      </c>
      <c r="T438" s="11">
        <f>T439</f>
        <v>0</v>
      </c>
    </row>
    <row r="439" spans="2:20" ht="29.25" customHeight="1" hidden="1">
      <c r="B439" s="17" t="s">
        <v>143</v>
      </c>
      <c r="C439" s="18"/>
      <c r="D439" s="7">
        <v>551</v>
      </c>
      <c r="E439" s="7">
        <v>551</v>
      </c>
      <c r="F439" s="7">
        <v>551</v>
      </c>
      <c r="G439" s="14" t="s">
        <v>73</v>
      </c>
      <c r="H439" s="14" t="s">
        <v>24</v>
      </c>
      <c r="I439" s="14" t="s">
        <v>141</v>
      </c>
      <c r="J439" s="14" t="s">
        <v>142</v>
      </c>
      <c r="K439" s="11"/>
      <c r="L439" s="11"/>
      <c r="M439" s="11"/>
      <c r="N439" s="52"/>
      <c r="O439" s="59"/>
      <c r="P439" s="52">
        <f t="shared" si="31"/>
        <v>0</v>
      </c>
      <c r="Q439" s="11"/>
      <c r="R439" s="52">
        <f t="shared" si="32"/>
        <v>0</v>
      </c>
      <c r="S439" s="10" t="e">
        <f>#REF!-M439</f>
        <v>#REF!</v>
      </c>
      <c r="T439" s="11"/>
    </row>
    <row r="440" spans="2:20" ht="13.5" customHeight="1" hidden="1">
      <c r="B440" s="13" t="s">
        <v>146</v>
      </c>
      <c r="C440" s="34"/>
      <c r="D440" s="7">
        <v>551</v>
      </c>
      <c r="E440" s="7">
        <v>551</v>
      </c>
      <c r="F440" s="7">
        <v>551</v>
      </c>
      <c r="G440" s="8" t="s">
        <v>28</v>
      </c>
      <c r="H440" s="8"/>
      <c r="I440" s="8"/>
      <c r="J440" s="8"/>
      <c r="K440" s="55"/>
      <c r="L440" s="55">
        <f>L441</f>
        <v>90000</v>
      </c>
      <c r="M440" s="55">
        <f>M441</f>
        <v>0</v>
      </c>
      <c r="N440" s="52"/>
      <c r="O440" s="62">
        <f>O441</f>
        <v>0</v>
      </c>
      <c r="P440" s="52">
        <f t="shared" si="31"/>
        <v>-90000</v>
      </c>
      <c r="Q440" s="55">
        <f>Q441</f>
        <v>90000</v>
      </c>
      <c r="R440" s="52">
        <f t="shared" si="32"/>
        <v>90000</v>
      </c>
      <c r="S440" s="10" t="e">
        <f>#REF!-M440</f>
        <v>#REF!</v>
      </c>
      <c r="T440" s="55">
        <f>T441</f>
        <v>0</v>
      </c>
    </row>
    <row r="441" spans="2:20" ht="30" customHeight="1" hidden="1">
      <c r="B441" s="13" t="s">
        <v>147</v>
      </c>
      <c r="C441" s="34"/>
      <c r="D441" s="7">
        <v>551</v>
      </c>
      <c r="E441" s="7">
        <v>551</v>
      </c>
      <c r="F441" s="7">
        <v>551</v>
      </c>
      <c r="G441" s="8" t="s">
        <v>28</v>
      </c>
      <c r="H441" s="8" t="s">
        <v>77</v>
      </c>
      <c r="I441" s="8"/>
      <c r="J441" s="8"/>
      <c r="K441" s="55"/>
      <c r="L441" s="55">
        <f>L442+L444+L446</f>
        <v>90000</v>
      </c>
      <c r="M441" s="55">
        <f>M442+M444+M446</f>
        <v>0</v>
      </c>
      <c r="N441" s="52"/>
      <c r="O441" s="62">
        <f>O442+O444+O446</f>
        <v>0</v>
      </c>
      <c r="P441" s="52">
        <f t="shared" si="31"/>
        <v>-90000</v>
      </c>
      <c r="Q441" s="55">
        <f>Q442+Q444+Q446</f>
        <v>90000</v>
      </c>
      <c r="R441" s="52">
        <f t="shared" si="32"/>
        <v>90000</v>
      </c>
      <c r="S441" s="10" t="e">
        <f>#REF!-M441</f>
        <v>#REF!</v>
      </c>
      <c r="T441" s="55">
        <f>T442+T444+T446</f>
        <v>0</v>
      </c>
    </row>
    <row r="442" spans="2:20" ht="54" customHeight="1" hidden="1">
      <c r="B442" s="13" t="s">
        <v>135</v>
      </c>
      <c r="C442" s="34"/>
      <c r="D442" s="7">
        <v>551</v>
      </c>
      <c r="E442" s="7">
        <v>551</v>
      </c>
      <c r="F442" s="7">
        <v>551</v>
      </c>
      <c r="G442" s="8" t="s">
        <v>28</v>
      </c>
      <c r="H442" s="8" t="s">
        <v>77</v>
      </c>
      <c r="I442" s="8" t="s">
        <v>110</v>
      </c>
      <c r="J442" s="8"/>
      <c r="K442" s="55"/>
      <c r="L442" s="55">
        <f>L443</f>
        <v>10000</v>
      </c>
      <c r="M442" s="55">
        <f>M443</f>
        <v>0</v>
      </c>
      <c r="N442" s="52"/>
      <c r="O442" s="62">
        <f>O443</f>
        <v>0</v>
      </c>
      <c r="P442" s="52">
        <f t="shared" si="31"/>
        <v>-10000</v>
      </c>
      <c r="Q442" s="55">
        <f>Q443</f>
        <v>10000</v>
      </c>
      <c r="R442" s="52">
        <f t="shared" si="32"/>
        <v>10000</v>
      </c>
      <c r="S442" s="10" t="e">
        <f>#REF!-M442</f>
        <v>#REF!</v>
      </c>
      <c r="T442" s="55">
        <f>T443</f>
        <v>0</v>
      </c>
    </row>
    <row r="443" spans="2:20" ht="26.25" customHeight="1" hidden="1">
      <c r="B443" s="31" t="s">
        <v>11</v>
      </c>
      <c r="C443" s="18"/>
      <c r="D443" s="7">
        <v>551</v>
      </c>
      <c r="E443" s="7">
        <v>551</v>
      </c>
      <c r="F443" s="7">
        <v>551</v>
      </c>
      <c r="G443" s="14" t="s">
        <v>28</v>
      </c>
      <c r="H443" s="14" t="s">
        <v>77</v>
      </c>
      <c r="I443" s="14" t="s">
        <v>110</v>
      </c>
      <c r="J443" s="14" t="s">
        <v>150</v>
      </c>
      <c r="K443" s="11"/>
      <c r="L443" s="11">
        <v>10000</v>
      </c>
      <c r="M443" s="11"/>
      <c r="N443" s="52"/>
      <c r="O443" s="59"/>
      <c r="P443" s="52">
        <f t="shared" si="31"/>
        <v>-10000</v>
      </c>
      <c r="Q443" s="11">
        <v>10000</v>
      </c>
      <c r="R443" s="52">
        <f t="shared" si="32"/>
        <v>10000</v>
      </c>
      <c r="S443" s="10" t="e">
        <f>#REF!-M443</f>
        <v>#REF!</v>
      </c>
      <c r="T443" s="11"/>
    </row>
    <row r="444" spans="2:20" ht="118.5" customHeight="1" hidden="1">
      <c r="B444" s="30" t="s">
        <v>165</v>
      </c>
      <c r="C444" s="18"/>
      <c r="D444" s="7">
        <v>551</v>
      </c>
      <c r="E444" s="7">
        <v>551</v>
      </c>
      <c r="F444" s="7">
        <v>551</v>
      </c>
      <c r="G444" s="14" t="s">
        <v>28</v>
      </c>
      <c r="H444" s="14" t="s">
        <v>77</v>
      </c>
      <c r="I444" s="14" t="s">
        <v>166</v>
      </c>
      <c r="J444" s="14"/>
      <c r="K444" s="11"/>
      <c r="L444" s="11">
        <f>L445</f>
        <v>60000</v>
      </c>
      <c r="M444" s="11">
        <f>M445</f>
        <v>0</v>
      </c>
      <c r="N444" s="52"/>
      <c r="O444" s="59">
        <f>O445</f>
        <v>0</v>
      </c>
      <c r="P444" s="52">
        <f t="shared" si="31"/>
        <v>-60000</v>
      </c>
      <c r="Q444" s="11">
        <f>Q445</f>
        <v>60000</v>
      </c>
      <c r="R444" s="52">
        <f t="shared" si="32"/>
        <v>60000</v>
      </c>
      <c r="S444" s="10" t="e">
        <f>#REF!-M444</f>
        <v>#REF!</v>
      </c>
      <c r="T444" s="11">
        <f>T445</f>
        <v>0</v>
      </c>
    </row>
    <row r="445" spans="2:20" ht="26.25" customHeight="1" hidden="1">
      <c r="B445" s="20" t="s">
        <v>88</v>
      </c>
      <c r="C445" s="18"/>
      <c r="D445" s="7">
        <v>551</v>
      </c>
      <c r="E445" s="7">
        <v>551</v>
      </c>
      <c r="F445" s="7">
        <v>551</v>
      </c>
      <c r="G445" s="14" t="s">
        <v>28</v>
      </c>
      <c r="H445" s="14" t="s">
        <v>77</v>
      </c>
      <c r="I445" s="14" t="s">
        <v>166</v>
      </c>
      <c r="J445" s="14" t="s">
        <v>89</v>
      </c>
      <c r="K445" s="11"/>
      <c r="L445" s="11">
        <v>60000</v>
      </c>
      <c r="M445" s="11"/>
      <c r="N445" s="52"/>
      <c r="O445" s="59"/>
      <c r="P445" s="52">
        <f t="shared" si="31"/>
        <v>-60000</v>
      </c>
      <c r="Q445" s="11">
        <v>60000</v>
      </c>
      <c r="R445" s="52">
        <f t="shared" si="32"/>
        <v>60000</v>
      </c>
      <c r="S445" s="10" t="e">
        <f>#REF!-M445</f>
        <v>#REF!</v>
      </c>
      <c r="T445" s="11"/>
    </row>
    <row r="446" spans="2:20" ht="26.25" customHeight="1" hidden="1">
      <c r="B446" s="22" t="s">
        <v>25</v>
      </c>
      <c r="C446" s="18"/>
      <c r="D446" s="7">
        <v>551</v>
      </c>
      <c r="E446" s="7">
        <v>551</v>
      </c>
      <c r="F446" s="7">
        <v>551</v>
      </c>
      <c r="G446" s="14" t="s">
        <v>28</v>
      </c>
      <c r="H446" s="14" t="s">
        <v>77</v>
      </c>
      <c r="I446" s="14" t="s">
        <v>110</v>
      </c>
      <c r="J446" s="14"/>
      <c r="K446" s="11"/>
      <c r="L446" s="11">
        <f>L447</f>
        <v>20000</v>
      </c>
      <c r="M446" s="11">
        <f>M447</f>
        <v>0</v>
      </c>
      <c r="N446" s="52"/>
      <c r="O446" s="59">
        <f>O447</f>
        <v>0</v>
      </c>
      <c r="P446" s="52">
        <f t="shared" si="31"/>
        <v>-20000</v>
      </c>
      <c r="Q446" s="11">
        <f>Q447</f>
        <v>20000</v>
      </c>
      <c r="R446" s="52">
        <f t="shared" si="32"/>
        <v>20000</v>
      </c>
      <c r="S446" s="10" t="e">
        <f>#REF!-M446</f>
        <v>#REF!</v>
      </c>
      <c r="T446" s="11">
        <f>T447</f>
        <v>0</v>
      </c>
    </row>
    <row r="447" spans="2:20" ht="26.25" customHeight="1" hidden="1">
      <c r="B447" s="20" t="s">
        <v>88</v>
      </c>
      <c r="C447" s="18"/>
      <c r="D447" s="7">
        <v>551</v>
      </c>
      <c r="E447" s="7">
        <v>551</v>
      </c>
      <c r="F447" s="7">
        <v>551</v>
      </c>
      <c r="G447" s="14" t="s">
        <v>28</v>
      </c>
      <c r="H447" s="14" t="s">
        <v>77</v>
      </c>
      <c r="I447" s="14" t="s">
        <v>110</v>
      </c>
      <c r="J447" s="14" t="s">
        <v>89</v>
      </c>
      <c r="K447" s="11"/>
      <c r="L447" s="11">
        <v>20000</v>
      </c>
      <c r="M447" s="11"/>
      <c r="N447" s="52"/>
      <c r="O447" s="59"/>
      <c r="P447" s="52">
        <f t="shared" si="31"/>
        <v>-20000</v>
      </c>
      <c r="Q447" s="11">
        <v>20000</v>
      </c>
      <c r="R447" s="52">
        <f t="shared" si="32"/>
        <v>20000</v>
      </c>
      <c r="S447" s="10" t="e">
        <f>#REF!-M447</f>
        <v>#REF!</v>
      </c>
      <c r="T447" s="11"/>
    </row>
    <row r="448" spans="2:20" ht="26.25" customHeight="1" hidden="1">
      <c r="B448" s="104" t="s">
        <v>109</v>
      </c>
      <c r="C448" s="34"/>
      <c r="D448" s="7"/>
      <c r="E448" s="7"/>
      <c r="F448" s="7">
        <v>551</v>
      </c>
      <c r="G448" s="8" t="s">
        <v>28</v>
      </c>
      <c r="H448" s="8"/>
      <c r="I448" s="8"/>
      <c r="J448" s="8"/>
      <c r="K448" s="55"/>
      <c r="L448" s="55"/>
      <c r="M448" s="55"/>
      <c r="N448" s="105"/>
      <c r="O448" s="62"/>
      <c r="P448" s="105"/>
      <c r="Q448" s="55"/>
      <c r="R448" s="105"/>
      <c r="S448" s="10"/>
      <c r="T448" s="55">
        <f>T449</f>
        <v>0</v>
      </c>
    </row>
    <row r="449" spans="2:20" ht="26.25" customHeight="1" hidden="1">
      <c r="B449" s="20" t="s">
        <v>411</v>
      </c>
      <c r="C449" s="18"/>
      <c r="D449" s="7"/>
      <c r="E449" s="7"/>
      <c r="F449" s="7">
        <v>551</v>
      </c>
      <c r="G449" s="14" t="s">
        <v>28</v>
      </c>
      <c r="H449" s="14" t="s">
        <v>9</v>
      </c>
      <c r="I449" s="14"/>
      <c r="J449" s="14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T450+T452</f>
        <v>0</v>
      </c>
    </row>
    <row r="450" spans="2:20" ht="39.75" customHeight="1" hidden="1">
      <c r="B450" s="20" t="s">
        <v>409</v>
      </c>
      <c r="C450" s="18"/>
      <c r="D450" s="7"/>
      <c r="E450" s="7"/>
      <c r="F450" s="7">
        <v>551</v>
      </c>
      <c r="G450" s="14" t="s">
        <v>28</v>
      </c>
      <c r="H450" s="14" t="s">
        <v>9</v>
      </c>
      <c r="I450" s="14" t="s">
        <v>334</v>
      </c>
      <c r="J450" s="14"/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</f>
        <v>0</v>
      </c>
    </row>
    <row r="451" spans="2:20" ht="53.25" customHeight="1" hidden="1">
      <c r="B451" s="20" t="s">
        <v>217</v>
      </c>
      <c r="C451" s="18"/>
      <c r="D451" s="7"/>
      <c r="E451" s="7"/>
      <c r="F451" s="7">
        <v>551</v>
      </c>
      <c r="G451" s="14" t="s">
        <v>28</v>
      </c>
      <c r="H451" s="14" t="s">
        <v>9</v>
      </c>
      <c r="I451" s="14" t="s">
        <v>334</v>
      </c>
      <c r="J451" s="14" t="s">
        <v>214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/>
    </row>
    <row r="452" spans="2:20" ht="39.75" customHeight="1" hidden="1">
      <c r="B452" s="20" t="s">
        <v>297</v>
      </c>
      <c r="C452" s="18"/>
      <c r="D452" s="7"/>
      <c r="E452" s="7"/>
      <c r="F452" s="7">
        <v>551</v>
      </c>
      <c r="G452" s="14" t="s">
        <v>28</v>
      </c>
      <c r="H452" s="14" t="s">
        <v>9</v>
      </c>
      <c r="I452" s="14" t="s">
        <v>410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0</v>
      </c>
    </row>
    <row r="453" spans="2:20" ht="45.75" customHeight="1" hidden="1">
      <c r="B453" s="20" t="s">
        <v>217</v>
      </c>
      <c r="C453" s="18"/>
      <c r="D453" s="7"/>
      <c r="E453" s="7"/>
      <c r="F453" s="7">
        <v>551</v>
      </c>
      <c r="G453" s="14" t="s">
        <v>28</v>
      </c>
      <c r="H453" s="14" t="s">
        <v>9</v>
      </c>
      <c r="I453" s="14" t="s">
        <v>410</v>
      </c>
      <c r="J453" s="14" t="s">
        <v>214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/>
    </row>
    <row r="454" spans="2:20" ht="26.25" customHeight="1" hidden="1">
      <c r="B454" s="20"/>
      <c r="C454" s="18"/>
      <c r="D454" s="7"/>
      <c r="E454" s="7"/>
      <c r="F454" s="7"/>
      <c r="G454" s="14"/>
      <c r="H454" s="14"/>
      <c r="I454" s="14"/>
      <c r="J454" s="14"/>
      <c r="K454" s="11"/>
      <c r="L454" s="11"/>
      <c r="M454" s="11"/>
      <c r="N454" s="52"/>
      <c r="O454" s="59"/>
      <c r="P454" s="52"/>
      <c r="Q454" s="11"/>
      <c r="R454" s="52"/>
      <c r="S454" s="10"/>
      <c r="T454" s="11"/>
    </row>
    <row r="455" spans="2:20" ht="26.25" customHeight="1" hidden="1">
      <c r="B455" s="20"/>
      <c r="C455" s="18"/>
      <c r="D455" s="7"/>
      <c r="E455" s="7"/>
      <c r="F455" s="7"/>
      <c r="G455" s="14"/>
      <c r="H455" s="14"/>
      <c r="I455" s="14"/>
      <c r="J455" s="14"/>
      <c r="K455" s="11"/>
      <c r="L455" s="11"/>
      <c r="M455" s="11"/>
      <c r="N455" s="52"/>
      <c r="O455" s="59"/>
      <c r="P455" s="52"/>
      <c r="Q455" s="11"/>
      <c r="R455" s="52"/>
      <c r="S455" s="10"/>
      <c r="T455" s="11"/>
    </row>
    <row r="456" spans="2:62" s="42" customFormat="1" ht="31.5" customHeight="1">
      <c r="B456" s="90" t="s">
        <v>27</v>
      </c>
      <c r="C456" s="7">
        <v>551</v>
      </c>
      <c r="D456" s="7">
        <v>551</v>
      </c>
      <c r="E456" s="7">
        <v>551</v>
      </c>
      <c r="F456" s="7">
        <v>551</v>
      </c>
      <c r="G456" s="91">
        <v>13</v>
      </c>
      <c r="H456" s="29"/>
      <c r="I456" s="92"/>
      <c r="J456" s="92"/>
      <c r="K456" s="93">
        <f>K457</f>
        <v>814400</v>
      </c>
      <c r="L456" s="93">
        <f>L457</f>
        <v>5000</v>
      </c>
      <c r="M456" s="93">
        <f>M457</f>
        <v>5000</v>
      </c>
      <c r="N456" s="52">
        <f aca="true" t="shared" si="33" ref="N456:N467">M456-K456</f>
        <v>-809400</v>
      </c>
      <c r="O456" s="94">
        <f>O457</f>
        <v>0</v>
      </c>
      <c r="P456" s="52">
        <f t="shared" si="31"/>
        <v>0</v>
      </c>
      <c r="Q456" s="93">
        <f>Q457</f>
        <v>5000</v>
      </c>
      <c r="R456" s="52">
        <f t="shared" si="32"/>
        <v>0</v>
      </c>
      <c r="S456" s="10" t="e">
        <f>#REF!-M456</f>
        <v>#REF!</v>
      </c>
      <c r="T456" s="93">
        <f>T457</f>
        <v>100000</v>
      </c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</row>
    <row r="457" spans="2:62" s="40" customFormat="1" ht="40.5" customHeight="1">
      <c r="B457" s="90" t="s">
        <v>431</v>
      </c>
      <c r="C457" s="7">
        <v>551</v>
      </c>
      <c r="D457" s="7">
        <v>551</v>
      </c>
      <c r="E457" s="7">
        <v>551</v>
      </c>
      <c r="F457" s="7">
        <v>551</v>
      </c>
      <c r="G457" s="91">
        <v>13</v>
      </c>
      <c r="H457" s="29" t="s">
        <v>7</v>
      </c>
      <c r="I457" s="29"/>
      <c r="J457" s="29"/>
      <c r="K457" s="95">
        <f>K458+K461+K463</f>
        <v>814400</v>
      </c>
      <c r="L457" s="95">
        <f>L458+L461+L463</f>
        <v>5000</v>
      </c>
      <c r="M457" s="95">
        <f>M458+M461+M463</f>
        <v>5000</v>
      </c>
      <c r="N457" s="52">
        <f t="shared" si="33"/>
        <v>-809400</v>
      </c>
      <c r="O457" s="96">
        <f>O458+O461+O463</f>
        <v>0</v>
      </c>
      <c r="P457" s="52">
        <f t="shared" si="31"/>
        <v>0</v>
      </c>
      <c r="Q457" s="95">
        <f>Q458+Q461+Q463</f>
        <v>5000</v>
      </c>
      <c r="R457" s="52">
        <f t="shared" si="32"/>
        <v>0</v>
      </c>
      <c r="S457" s="10" t="e">
        <f>#REF!-M457</f>
        <v>#REF!</v>
      </c>
      <c r="T457" s="95">
        <f>T458</f>
        <v>100000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</row>
    <row r="458" spans="2:62" ht="29.25" customHeight="1">
      <c r="B458" s="17" t="s">
        <v>242</v>
      </c>
      <c r="C458" s="18">
        <v>551</v>
      </c>
      <c r="D458" s="7">
        <v>551</v>
      </c>
      <c r="E458" s="7">
        <v>551</v>
      </c>
      <c r="F458" s="7">
        <v>551</v>
      </c>
      <c r="G458" s="97">
        <v>13</v>
      </c>
      <c r="H458" s="14" t="s">
        <v>7</v>
      </c>
      <c r="I458" s="14" t="s">
        <v>394</v>
      </c>
      <c r="J458" s="14"/>
      <c r="K458" s="98">
        <f>K459</f>
        <v>814400</v>
      </c>
      <c r="L458" s="98">
        <f>L459</f>
        <v>5000</v>
      </c>
      <c r="M458" s="98">
        <f>M459</f>
        <v>5000</v>
      </c>
      <c r="N458" s="52">
        <f t="shared" si="33"/>
        <v>-809400</v>
      </c>
      <c r="O458" s="99">
        <f>O459</f>
        <v>0</v>
      </c>
      <c r="P458" s="52">
        <f t="shared" si="31"/>
        <v>0</v>
      </c>
      <c r="Q458" s="98">
        <f>Q459</f>
        <v>5000</v>
      </c>
      <c r="R458" s="52">
        <f t="shared" si="32"/>
        <v>0</v>
      </c>
      <c r="S458" s="10" t="e">
        <f>#REF!-M458</f>
        <v>#REF!</v>
      </c>
      <c r="T458" s="98">
        <f>T459</f>
        <v>100000</v>
      </c>
      <c r="BJ458" s="1"/>
    </row>
    <row r="459" spans="2:62" ht="21" customHeight="1">
      <c r="B459" s="17" t="s">
        <v>242</v>
      </c>
      <c r="C459" s="18">
        <v>551</v>
      </c>
      <c r="D459" s="7">
        <v>551</v>
      </c>
      <c r="E459" s="7">
        <v>551</v>
      </c>
      <c r="F459" s="7">
        <v>551</v>
      </c>
      <c r="G459" s="100">
        <v>13</v>
      </c>
      <c r="H459" s="14" t="s">
        <v>7</v>
      </c>
      <c r="I459" s="14" t="s">
        <v>394</v>
      </c>
      <c r="J459" s="14" t="s">
        <v>241</v>
      </c>
      <c r="K459" s="98">
        <f>K460</f>
        <v>814400</v>
      </c>
      <c r="L459" s="98">
        <v>5000</v>
      </c>
      <c r="M459" s="98">
        <v>5000</v>
      </c>
      <c r="N459" s="52">
        <f t="shared" si="33"/>
        <v>-809400</v>
      </c>
      <c r="O459" s="99"/>
      <c r="P459" s="52">
        <f t="shared" si="31"/>
        <v>0</v>
      </c>
      <c r="Q459" s="98">
        <v>5000</v>
      </c>
      <c r="R459" s="52">
        <f t="shared" si="32"/>
        <v>0</v>
      </c>
      <c r="S459" s="10" t="e">
        <f>#REF!-M459</f>
        <v>#REF!</v>
      </c>
      <c r="T459" s="98">
        <v>100000</v>
      </c>
      <c r="BJ459" s="1"/>
    </row>
    <row r="460" spans="2:62" ht="18" customHeight="1" hidden="1">
      <c r="B460" s="38" t="s">
        <v>121</v>
      </c>
      <c r="C460" s="18">
        <v>551</v>
      </c>
      <c r="D460" s="18"/>
      <c r="E460" s="18"/>
      <c r="F460" s="18"/>
      <c r="G460" s="46">
        <v>11</v>
      </c>
      <c r="H460" s="32" t="s">
        <v>23</v>
      </c>
      <c r="I460" s="32" t="s">
        <v>122</v>
      </c>
      <c r="J460" s="32" t="s">
        <v>123</v>
      </c>
      <c r="K460" s="45">
        <v>814400</v>
      </c>
      <c r="L460" s="45"/>
      <c r="M460" s="71"/>
      <c r="N460" s="52">
        <f t="shared" si="33"/>
        <v>-814400</v>
      </c>
      <c r="O460" s="65"/>
      <c r="P460" s="52">
        <f t="shared" si="31"/>
        <v>0</v>
      </c>
      <c r="Q460" s="45"/>
      <c r="R460" s="52">
        <f t="shared" si="32"/>
        <v>0</v>
      </c>
      <c r="S460" s="70" t="e">
        <f>#REF!-M460</f>
        <v>#REF!</v>
      </c>
      <c r="T460" s="98"/>
      <c r="BJ460" s="1"/>
    </row>
    <row r="461" spans="2:62" ht="40.5" customHeight="1" hidden="1">
      <c r="B461" s="38" t="s">
        <v>133</v>
      </c>
      <c r="C461" s="18"/>
      <c r="D461" s="18"/>
      <c r="E461" s="18"/>
      <c r="F461" s="18"/>
      <c r="G461" s="46">
        <v>11</v>
      </c>
      <c r="H461" s="32" t="s">
        <v>23</v>
      </c>
      <c r="I461" s="32" t="s">
        <v>132</v>
      </c>
      <c r="J461" s="32"/>
      <c r="K461" s="45">
        <f>K462</f>
        <v>0</v>
      </c>
      <c r="L461" s="45">
        <f>L462</f>
        <v>0</v>
      </c>
      <c r="M461" s="71">
        <f>M462</f>
        <v>0</v>
      </c>
      <c r="N461" s="52">
        <f t="shared" si="33"/>
        <v>0</v>
      </c>
      <c r="O461" s="65">
        <f>O462</f>
        <v>0</v>
      </c>
      <c r="P461" s="52">
        <f t="shared" si="31"/>
        <v>0</v>
      </c>
      <c r="Q461" s="45">
        <f>Q462</f>
        <v>0</v>
      </c>
      <c r="R461" s="52">
        <f t="shared" si="32"/>
        <v>0</v>
      </c>
      <c r="S461" s="70" t="e">
        <f>#REF!-M461</f>
        <v>#REF!</v>
      </c>
      <c r="T461" s="98">
        <f>T462</f>
        <v>0</v>
      </c>
      <c r="BJ461" s="1"/>
    </row>
    <row r="462" spans="2:62" ht="18" customHeight="1" hidden="1">
      <c r="B462" s="38" t="s">
        <v>121</v>
      </c>
      <c r="C462" s="18"/>
      <c r="D462" s="18"/>
      <c r="E462" s="18"/>
      <c r="F462" s="18"/>
      <c r="G462" s="46">
        <v>11</v>
      </c>
      <c r="H462" s="32" t="s">
        <v>23</v>
      </c>
      <c r="I462" s="32" t="s">
        <v>132</v>
      </c>
      <c r="J462" s="32" t="s">
        <v>123</v>
      </c>
      <c r="K462" s="45"/>
      <c r="L462" s="45"/>
      <c r="M462" s="71"/>
      <c r="N462" s="52">
        <f t="shared" si="33"/>
        <v>0</v>
      </c>
      <c r="O462" s="65"/>
      <c r="P462" s="52">
        <f t="shared" si="31"/>
        <v>0</v>
      </c>
      <c r="Q462" s="45"/>
      <c r="R462" s="52">
        <f t="shared" si="32"/>
        <v>0</v>
      </c>
      <c r="S462" s="70" t="e">
        <f>#REF!-M462</f>
        <v>#REF!</v>
      </c>
      <c r="T462" s="98"/>
      <c r="BJ462" s="1"/>
    </row>
    <row r="463" spans="2:62" ht="39" customHeight="1" hidden="1">
      <c r="B463" s="38" t="s">
        <v>64</v>
      </c>
      <c r="C463" s="18"/>
      <c r="D463" s="18"/>
      <c r="E463" s="18"/>
      <c r="F463" s="18"/>
      <c r="G463" s="46">
        <v>11</v>
      </c>
      <c r="H463" s="32" t="s">
        <v>23</v>
      </c>
      <c r="I463" s="32" t="s">
        <v>126</v>
      </c>
      <c r="J463" s="32"/>
      <c r="K463" s="45">
        <f>K464</f>
        <v>0</v>
      </c>
      <c r="L463" s="45">
        <f>L464</f>
        <v>0</v>
      </c>
      <c r="M463" s="71">
        <f>M464</f>
        <v>0</v>
      </c>
      <c r="N463" s="52">
        <f t="shared" si="33"/>
        <v>0</v>
      </c>
      <c r="O463" s="65">
        <f>O464</f>
        <v>0</v>
      </c>
      <c r="P463" s="52">
        <f t="shared" si="31"/>
        <v>0</v>
      </c>
      <c r="Q463" s="45">
        <f>Q464</f>
        <v>0</v>
      </c>
      <c r="R463" s="52">
        <f t="shared" si="32"/>
        <v>0</v>
      </c>
      <c r="S463" s="70" t="e">
        <f>#REF!-M463</f>
        <v>#REF!</v>
      </c>
      <c r="T463" s="98">
        <f>T464</f>
        <v>0</v>
      </c>
      <c r="BJ463" s="1"/>
    </row>
    <row r="464" spans="2:62" ht="18" customHeight="1" hidden="1">
      <c r="B464" s="38" t="s">
        <v>121</v>
      </c>
      <c r="C464" s="18"/>
      <c r="D464" s="18"/>
      <c r="E464" s="18"/>
      <c r="F464" s="18"/>
      <c r="G464" s="46">
        <v>11</v>
      </c>
      <c r="H464" s="32" t="s">
        <v>23</v>
      </c>
      <c r="I464" s="32" t="s">
        <v>126</v>
      </c>
      <c r="J464" s="32" t="s">
        <v>123</v>
      </c>
      <c r="K464" s="45"/>
      <c r="L464" s="45"/>
      <c r="M464" s="71"/>
      <c r="N464" s="52">
        <f t="shared" si="33"/>
        <v>0</v>
      </c>
      <c r="O464" s="65"/>
      <c r="P464" s="52">
        <f t="shared" si="31"/>
        <v>0</v>
      </c>
      <c r="Q464" s="45"/>
      <c r="R464" s="52">
        <f t="shared" si="32"/>
        <v>0</v>
      </c>
      <c r="S464" s="70" t="e">
        <f>#REF!-M464</f>
        <v>#REF!</v>
      </c>
      <c r="T464" s="98"/>
      <c r="BJ464" s="1"/>
    </row>
    <row r="465" spans="2:62" ht="73.5" customHeight="1" hidden="1">
      <c r="B465" s="13" t="s">
        <v>13</v>
      </c>
      <c r="C465" s="7">
        <v>551</v>
      </c>
      <c r="D465" s="7">
        <v>551</v>
      </c>
      <c r="E465" s="7">
        <v>551</v>
      </c>
      <c r="F465" s="7"/>
      <c r="G465" s="8" t="s">
        <v>7</v>
      </c>
      <c r="H465" s="8" t="s">
        <v>14</v>
      </c>
      <c r="I465" s="9"/>
      <c r="J465" s="9"/>
      <c r="K465" s="10" t="e">
        <f>#REF!+#REF!</f>
        <v>#REF!</v>
      </c>
      <c r="L465" s="10" t="e">
        <f>#REF!+#REF!</f>
        <v>#REF!</v>
      </c>
      <c r="M465" s="70" t="e">
        <f>#REF!+#REF!</f>
        <v>#REF!</v>
      </c>
      <c r="N465" s="52" t="e">
        <f t="shared" si="33"/>
        <v>#REF!</v>
      </c>
      <c r="O465" s="58" t="e">
        <f>#REF!+#REF!</f>
        <v>#REF!</v>
      </c>
      <c r="P465" s="52" t="e">
        <f t="shared" si="31"/>
        <v>#REF!</v>
      </c>
      <c r="Q465" s="10" t="e">
        <f>#REF!+#REF!</f>
        <v>#REF!</v>
      </c>
      <c r="R465" s="52" t="e">
        <f t="shared" si="32"/>
        <v>#REF!</v>
      </c>
      <c r="S465" s="70" t="e">
        <f>#REF!-M465</f>
        <v>#REF!</v>
      </c>
      <c r="T465" s="10">
        <f>T466+T470+T468</f>
        <v>0</v>
      </c>
      <c r="BJ465" s="1"/>
    </row>
    <row r="466" spans="2:62" ht="27" customHeight="1" hidden="1">
      <c r="B466" s="20" t="s">
        <v>15</v>
      </c>
      <c r="C466" s="18">
        <v>551</v>
      </c>
      <c r="D466" s="7">
        <v>551</v>
      </c>
      <c r="E466" s="7">
        <v>551</v>
      </c>
      <c r="F466" s="7"/>
      <c r="G466" s="9" t="s">
        <v>7</v>
      </c>
      <c r="H466" s="9" t="s">
        <v>14</v>
      </c>
      <c r="I466" s="9" t="s">
        <v>16</v>
      </c>
      <c r="J466" s="9"/>
      <c r="K466" s="11">
        <f>K467</f>
        <v>182791</v>
      </c>
      <c r="L466" s="11">
        <f>L467</f>
        <v>228140</v>
      </c>
      <c r="M466" s="69">
        <f>M467</f>
        <v>228140</v>
      </c>
      <c r="N466" s="52">
        <f t="shared" si="33"/>
        <v>45349</v>
      </c>
      <c r="O466" s="59">
        <f>O467</f>
        <v>0</v>
      </c>
      <c r="P466" s="52">
        <f t="shared" si="31"/>
        <v>0</v>
      </c>
      <c r="Q466" s="11">
        <f>Q467</f>
        <v>228140</v>
      </c>
      <c r="R466" s="52">
        <f t="shared" si="32"/>
        <v>0</v>
      </c>
      <c r="S466" s="70" t="e">
        <f>#REF!-M466</f>
        <v>#REF!</v>
      </c>
      <c r="T466" s="11">
        <f>T467</f>
        <v>0</v>
      </c>
      <c r="BJ466" s="1"/>
    </row>
    <row r="467" spans="2:62" ht="32.25" customHeight="1" hidden="1">
      <c r="B467" s="20" t="s">
        <v>17</v>
      </c>
      <c r="C467" s="18">
        <v>551</v>
      </c>
      <c r="D467" s="7">
        <v>551</v>
      </c>
      <c r="E467" s="7">
        <v>551</v>
      </c>
      <c r="F467" s="7"/>
      <c r="G467" s="9" t="s">
        <v>7</v>
      </c>
      <c r="H467" s="9" t="s">
        <v>14</v>
      </c>
      <c r="I467" s="9" t="s">
        <v>16</v>
      </c>
      <c r="J467" s="9" t="s">
        <v>150</v>
      </c>
      <c r="K467" s="11">
        <v>182791</v>
      </c>
      <c r="L467" s="11">
        <v>228140</v>
      </c>
      <c r="M467" s="69">
        <v>228140</v>
      </c>
      <c r="N467" s="52">
        <f t="shared" si="33"/>
        <v>45349</v>
      </c>
      <c r="O467" s="59"/>
      <c r="P467" s="52">
        <f t="shared" si="31"/>
        <v>0</v>
      </c>
      <c r="Q467" s="11">
        <v>228140</v>
      </c>
      <c r="R467" s="52">
        <f t="shared" si="32"/>
        <v>0</v>
      </c>
      <c r="S467" s="70" t="e">
        <f>#REF!-M467</f>
        <v>#REF!</v>
      </c>
      <c r="T467" s="11"/>
      <c r="BJ467" s="1"/>
    </row>
    <row r="468" spans="2:62" ht="27" customHeight="1" hidden="1">
      <c r="B468" s="20" t="s">
        <v>18</v>
      </c>
      <c r="C468" s="18"/>
      <c r="D468" s="7"/>
      <c r="E468" s="7"/>
      <c r="F468" s="7"/>
      <c r="G468" s="9" t="s">
        <v>7</v>
      </c>
      <c r="H468" s="9" t="s">
        <v>14</v>
      </c>
      <c r="I468" s="9" t="s">
        <v>19</v>
      </c>
      <c r="J468" s="9"/>
      <c r="K468" s="11"/>
      <c r="L468" s="11"/>
      <c r="M468" s="69"/>
      <c r="N468" s="52"/>
      <c r="O468" s="59"/>
      <c r="P468" s="52"/>
      <c r="Q468" s="11"/>
      <c r="R468" s="52"/>
      <c r="S468" s="70"/>
      <c r="T468" s="11">
        <f>T469</f>
        <v>0</v>
      </c>
      <c r="BJ468" s="1"/>
    </row>
    <row r="469" spans="2:62" ht="25.5" customHeight="1" hidden="1">
      <c r="B469" s="20" t="s">
        <v>17</v>
      </c>
      <c r="C469" s="18"/>
      <c r="D469" s="7"/>
      <c r="E469" s="7"/>
      <c r="F469" s="7"/>
      <c r="G469" s="9" t="s">
        <v>7</v>
      </c>
      <c r="H469" s="9" t="s">
        <v>14</v>
      </c>
      <c r="I469" s="9" t="s">
        <v>19</v>
      </c>
      <c r="J469" s="9" t="s">
        <v>150</v>
      </c>
      <c r="K469" s="11"/>
      <c r="L469" s="11"/>
      <c r="M469" s="69"/>
      <c r="N469" s="52"/>
      <c r="O469" s="59"/>
      <c r="P469" s="52"/>
      <c r="Q469" s="11"/>
      <c r="R469" s="52"/>
      <c r="S469" s="70"/>
      <c r="T469" s="11"/>
      <c r="BJ469" s="1"/>
    </row>
    <row r="470" spans="2:62" ht="33.75" customHeight="1" hidden="1">
      <c r="B470" s="20" t="s">
        <v>20</v>
      </c>
      <c r="C470" s="18"/>
      <c r="D470" s="7"/>
      <c r="E470" s="7"/>
      <c r="F470" s="7"/>
      <c r="G470" s="9" t="s">
        <v>7</v>
      </c>
      <c r="H470" s="9" t="s">
        <v>14</v>
      </c>
      <c r="I470" s="9" t="s">
        <v>21</v>
      </c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11">
        <f>T471</f>
        <v>0</v>
      </c>
      <c r="BJ470" s="1"/>
    </row>
    <row r="471" spans="2:62" ht="30.75" customHeight="1" hidden="1">
      <c r="B471" s="20" t="s">
        <v>17</v>
      </c>
      <c r="C471" s="18"/>
      <c r="D471" s="7"/>
      <c r="E471" s="7"/>
      <c r="F471" s="7"/>
      <c r="G471" s="9" t="s">
        <v>7</v>
      </c>
      <c r="H471" s="9" t="s">
        <v>14</v>
      </c>
      <c r="I471" s="9" t="s">
        <v>21</v>
      </c>
      <c r="J471" s="9" t="s">
        <v>150</v>
      </c>
      <c r="K471" s="11"/>
      <c r="L471" s="11"/>
      <c r="M471" s="69"/>
      <c r="N471" s="52"/>
      <c r="O471" s="59"/>
      <c r="P471" s="52"/>
      <c r="Q471" s="11"/>
      <c r="R471" s="52"/>
      <c r="S471" s="70"/>
      <c r="T471" s="11"/>
      <c r="BJ471" s="1"/>
    </row>
    <row r="472" spans="2:62" ht="50.25" customHeight="1">
      <c r="B472" s="103" t="s">
        <v>314</v>
      </c>
      <c r="C472" s="18"/>
      <c r="D472" s="7"/>
      <c r="E472" s="7"/>
      <c r="F472" s="7">
        <v>552</v>
      </c>
      <c r="G472" s="9"/>
      <c r="H472" s="9"/>
      <c r="I472" s="9"/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11">
        <f>T473+T487</f>
        <v>741088</v>
      </c>
      <c r="BJ472" s="1"/>
    </row>
    <row r="473" spans="2:62" ht="63" customHeight="1">
      <c r="B473" s="13" t="s">
        <v>13</v>
      </c>
      <c r="C473" s="7">
        <v>551</v>
      </c>
      <c r="D473" s="7">
        <v>551</v>
      </c>
      <c r="E473" s="7">
        <v>551</v>
      </c>
      <c r="F473" s="7">
        <v>552</v>
      </c>
      <c r="G473" s="8" t="s">
        <v>7</v>
      </c>
      <c r="H473" s="8" t="s">
        <v>14</v>
      </c>
      <c r="I473" s="9"/>
      <c r="J473" s="9"/>
      <c r="K473" s="10">
        <f>K474+K483</f>
        <v>0</v>
      </c>
      <c r="L473" s="10">
        <f>L474+L483</f>
        <v>0</v>
      </c>
      <c r="M473" s="10">
        <f>M474+M483</f>
        <v>0</v>
      </c>
      <c r="N473" s="52">
        <f>M473-K473</f>
        <v>0</v>
      </c>
      <c r="O473" s="58">
        <f>O474+O483</f>
        <v>0</v>
      </c>
      <c r="P473" s="52">
        <f>M473-L473</f>
        <v>0</v>
      </c>
      <c r="Q473" s="10">
        <f>Q474+Q483</f>
        <v>0</v>
      </c>
      <c r="R473" s="52">
        <f>Q473-M473</f>
        <v>0</v>
      </c>
      <c r="S473" s="10" t="e">
        <f>#REF!-M473</f>
        <v>#REF!</v>
      </c>
      <c r="T473" s="10">
        <f>T474</f>
        <v>696263</v>
      </c>
      <c r="BJ473" s="1"/>
    </row>
    <row r="474" spans="2:62" ht="44.25" customHeight="1">
      <c r="B474" s="15" t="s">
        <v>206</v>
      </c>
      <c r="C474" s="7">
        <v>551</v>
      </c>
      <c r="D474" s="7">
        <v>551</v>
      </c>
      <c r="E474" s="7">
        <v>551</v>
      </c>
      <c r="F474" s="7">
        <v>552</v>
      </c>
      <c r="G474" s="16" t="s">
        <v>7</v>
      </c>
      <c r="H474" s="16" t="s">
        <v>14</v>
      </c>
      <c r="I474" s="16" t="s">
        <v>393</v>
      </c>
      <c r="J474" s="9"/>
      <c r="K474" s="10">
        <f>K475</f>
        <v>0</v>
      </c>
      <c r="L474" s="10">
        <f>L475</f>
        <v>0</v>
      </c>
      <c r="M474" s="10">
        <f>M475</f>
        <v>0</v>
      </c>
      <c r="N474" s="52">
        <f>M474-K474</f>
        <v>0</v>
      </c>
      <c r="O474" s="58">
        <f>O475</f>
        <v>0</v>
      </c>
      <c r="P474" s="52">
        <f>M474-L474</f>
        <v>0</v>
      </c>
      <c r="Q474" s="10">
        <f>Q475</f>
        <v>0</v>
      </c>
      <c r="R474" s="52">
        <f>Q474-M474</f>
        <v>0</v>
      </c>
      <c r="S474" s="10" t="e">
        <f>#REF!-M474</f>
        <v>#REF!</v>
      </c>
      <c r="T474" s="10">
        <f>T475+T479+T484</f>
        <v>696263</v>
      </c>
      <c r="BJ474" s="1"/>
    </row>
    <row r="475" spans="2:62" ht="30.75" customHeight="1">
      <c r="B475" s="20" t="s">
        <v>207</v>
      </c>
      <c r="C475" s="18">
        <v>551</v>
      </c>
      <c r="D475" s="7">
        <v>551</v>
      </c>
      <c r="E475" s="7">
        <v>551</v>
      </c>
      <c r="F475" s="7">
        <v>552</v>
      </c>
      <c r="G475" s="9" t="s">
        <v>7</v>
      </c>
      <c r="H475" s="9" t="s">
        <v>14</v>
      </c>
      <c r="I475" s="16" t="s">
        <v>392</v>
      </c>
      <c r="J475" s="9"/>
      <c r="K475" s="11">
        <f>K479</f>
        <v>0</v>
      </c>
      <c r="L475" s="11">
        <f>L479</f>
        <v>0</v>
      </c>
      <c r="M475" s="11">
        <f>M479</f>
        <v>0</v>
      </c>
      <c r="N475" s="52">
        <f>M475-K475</f>
        <v>0</v>
      </c>
      <c r="O475" s="59">
        <f>O479</f>
        <v>0</v>
      </c>
      <c r="P475" s="52">
        <f>M475-L475</f>
        <v>0</v>
      </c>
      <c r="Q475" s="11">
        <f>Q479</f>
        <v>0</v>
      </c>
      <c r="R475" s="52">
        <f>Q475-M475</f>
        <v>0</v>
      </c>
      <c r="S475" s="10" t="e">
        <f>#REF!-M475</f>
        <v>#REF!</v>
      </c>
      <c r="T475" s="11">
        <f>T476</f>
        <v>398412</v>
      </c>
      <c r="BJ475" s="1"/>
    </row>
    <row r="476" spans="2:62" ht="39" customHeight="1">
      <c r="B476" s="20" t="s">
        <v>208</v>
      </c>
      <c r="C476" s="18"/>
      <c r="D476" s="7"/>
      <c r="E476" s="7"/>
      <c r="F476" s="7">
        <v>552</v>
      </c>
      <c r="G476" s="9" t="s">
        <v>7</v>
      </c>
      <c r="H476" s="9" t="s">
        <v>14</v>
      </c>
      <c r="I476" s="16" t="s">
        <v>391</v>
      </c>
      <c r="J476" s="9"/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T477+T478</f>
        <v>398412</v>
      </c>
      <c r="BJ476" s="1"/>
    </row>
    <row r="477" spans="2:62" ht="48.75" customHeight="1">
      <c r="B477" s="17" t="s">
        <v>432</v>
      </c>
      <c r="C477" s="18"/>
      <c r="D477" s="7"/>
      <c r="E477" s="7"/>
      <c r="F477" s="7">
        <v>552</v>
      </c>
      <c r="G477" s="9" t="s">
        <v>7</v>
      </c>
      <c r="H477" s="9" t="s">
        <v>14</v>
      </c>
      <c r="I477" s="16" t="s">
        <v>391</v>
      </c>
      <c r="J477" s="9" t="s">
        <v>196</v>
      </c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v>306000</v>
      </c>
      <c r="BJ477" s="1"/>
    </row>
    <row r="478" spans="2:62" ht="71.25" customHeight="1">
      <c r="B478" s="20" t="s">
        <v>402</v>
      </c>
      <c r="C478" s="18"/>
      <c r="D478" s="7"/>
      <c r="E478" s="7"/>
      <c r="F478" s="7">
        <v>552</v>
      </c>
      <c r="G478" s="9" t="s">
        <v>7</v>
      </c>
      <c r="H478" s="9" t="s">
        <v>14</v>
      </c>
      <c r="I478" s="16" t="s">
        <v>391</v>
      </c>
      <c r="J478" s="9" t="s">
        <v>401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v>92412</v>
      </c>
      <c r="BJ478" s="1"/>
    </row>
    <row r="479" spans="2:62" ht="30.75" customHeight="1">
      <c r="B479" s="20" t="s">
        <v>20</v>
      </c>
      <c r="C479" s="18">
        <v>551</v>
      </c>
      <c r="D479" s="7">
        <v>551</v>
      </c>
      <c r="E479" s="7">
        <v>551</v>
      </c>
      <c r="F479" s="7">
        <v>552</v>
      </c>
      <c r="G479" s="9" t="s">
        <v>7</v>
      </c>
      <c r="H479" s="9" t="s">
        <v>14</v>
      </c>
      <c r="I479" s="16" t="s">
        <v>390</v>
      </c>
      <c r="J479" s="9"/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T480</f>
        <v>84000</v>
      </c>
      <c r="BJ479" s="1"/>
    </row>
    <row r="480" spans="2:62" ht="40.5" customHeight="1">
      <c r="B480" s="20" t="s">
        <v>208</v>
      </c>
      <c r="C480" s="18"/>
      <c r="D480" s="7"/>
      <c r="E480" s="7"/>
      <c r="F480" s="7">
        <v>552</v>
      </c>
      <c r="G480" s="9" t="s">
        <v>7</v>
      </c>
      <c r="H480" s="9" t="s">
        <v>14</v>
      </c>
      <c r="I480" s="16" t="s">
        <v>389</v>
      </c>
      <c r="J480" s="9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84000</v>
      </c>
      <c r="BJ480" s="1"/>
    </row>
    <row r="481" spans="2:62" ht="30.75" customHeight="1" hidden="1">
      <c r="B481" s="17" t="s">
        <v>215</v>
      </c>
      <c r="C481" s="18"/>
      <c r="D481" s="7"/>
      <c r="E481" s="7"/>
      <c r="F481" s="7">
        <v>552</v>
      </c>
      <c r="G481" s="9" t="s">
        <v>7</v>
      </c>
      <c r="H481" s="9" t="s">
        <v>14</v>
      </c>
      <c r="I481" s="16" t="s">
        <v>389</v>
      </c>
      <c r="J481" s="9" t="s">
        <v>212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>
        <f>T482</f>
        <v>84000</v>
      </c>
      <c r="BJ481" s="1"/>
    </row>
    <row r="482" spans="2:62" ht="49.5" customHeight="1" hidden="1">
      <c r="B482" s="20" t="s">
        <v>216</v>
      </c>
      <c r="C482" s="18"/>
      <c r="D482" s="7"/>
      <c r="E482" s="7"/>
      <c r="F482" s="7">
        <v>552</v>
      </c>
      <c r="G482" s="9" t="s">
        <v>7</v>
      </c>
      <c r="H482" s="9" t="s">
        <v>14</v>
      </c>
      <c r="I482" s="16" t="s">
        <v>389</v>
      </c>
      <c r="J482" s="9" t="s">
        <v>213</v>
      </c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</f>
        <v>84000</v>
      </c>
      <c r="BJ482" s="1"/>
    </row>
    <row r="483" spans="2:62" ht="84.75" customHeight="1">
      <c r="B483" s="20" t="s">
        <v>437</v>
      </c>
      <c r="C483" s="18">
        <v>551</v>
      </c>
      <c r="D483" s="7">
        <v>551</v>
      </c>
      <c r="E483" s="7">
        <v>551</v>
      </c>
      <c r="F483" s="7">
        <v>552</v>
      </c>
      <c r="G483" s="9" t="s">
        <v>7</v>
      </c>
      <c r="H483" s="9" t="s">
        <v>14</v>
      </c>
      <c r="I483" s="16" t="s">
        <v>389</v>
      </c>
      <c r="J483" s="9" t="s">
        <v>300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v>84000</v>
      </c>
      <c r="BJ483" s="1"/>
    </row>
    <row r="484" spans="2:62" ht="30.75" customHeight="1">
      <c r="B484" s="20" t="s">
        <v>230</v>
      </c>
      <c r="C484" s="18"/>
      <c r="D484" s="7"/>
      <c r="E484" s="7"/>
      <c r="F484" s="7">
        <v>552</v>
      </c>
      <c r="G484" s="9" t="s">
        <v>7</v>
      </c>
      <c r="H484" s="9" t="s">
        <v>14</v>
      </c>
      <c r="I484" s="16" t="s">
        <v>388</v>
      </c>
      <c r="J484" s="9"/>
      <c r="K484" s="11"/>
      <c r="L484" s="11"/>
      <c r="M484" s="11"/>
      <c r="N484" s="52"/>
      <c r="O484" s="59"/>
      <c r="P484" s="52"/>
      <c r="Q484" s="11"/>
      <c r="R484" s="52"/>
      <c r="S484" s="10"/>
      <c r="T484" s="11">
        <f>T485</f>
        <v>213851</v>
      </c>
      <c r="BJ484" s="1"/>
    </row>
    <row r="485" spans="2:62" ht="42" customHeight="1">
      <c r="B485" s="20" t="s">
        <v>208</v>
      </c>
      <c r="C485" s="18"/>
      <c r="D485" s="7"/>
      <c r="E485" s="7"/>
      <c r="F485" s="7">
        <v>552</v>
      </c>
      <c r="G485" s="9" t="s">
        <v>7</v>
      </c>
      <c r="H485" s="9" t="s">
        <v>14</v>
      </c>
      <c r="I485" s="16" t="s">
        <v>387</v>
      </c>
      <c r="J485" s="9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213851</v>
      </c>
      <c r="BJ485" s="1"/>
    </row>
    <row r="486" spans="2:62" ht="49.5" customHeight="1">
      <c r="B486" s="20" t="s">
        <v>217</v>
      </c>
      <c r="C486" s="18"/>
      <c r="D486" s="7"/>
      <c r="E486" s="7"/>
      <c r="F486" s="7">
        <v>552</v>
      </c>
      <c r="G486" s="9" t="s">
        <v>7</v>
      </c>
      <c r="H486" s="9" t="s">
        <v>14</v>
      </c>
      <c r="I486" s="16" t="s">
        <v>387</v>
      </c>
      <c r="J486" s="9" t="s">
        <v>214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v>213851</v>
      </c>
      <c r="BJ486" s="1"/>
    </row>
    <row r="487" spans="2:62" ht="54.75" customHeight="1">
      <c r="B487" s="20" t="s">
        <v>298</v>
      </c>
      <c r="C487" s="18"/>
      <c r="D487" s="7"/>
      <c r="E487" s="7"/>
      <c r="F487" s="7">
        <v>552</v>
      </c>
      <c r="G487" s="14" t="s">
        <v>7</v>
      </c>
      <c r="H487" s="14" t="s">
        <v>24</v>
      </c>
      <c r="I487" s="16"/>
      <c r="J487" s="14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</f>
        <v>44825</v>
      </c>
      <c r="BJ487" s="1"/>
    </row>
    <row r="488" spans="2:62" ht="120" customHeight="1">
      <c r="B488" s="20" t="s">
        <v>417</v>
      </c>
      <c r="C488" s="18"/>
      <c r="D488" s="7"/>
      <c r="E488" s="7"/>
      <c r="F488" s="7">
        <v>552</v>
      </c>
      <c r="G488" s="14" t="s">
        <v>7</v>
      </c>
      <c r="H488" s="14" t="s">
        <v>24</v>
      </c>
      <c r="I488" s="16" t="s">
        <v>340</v>
      </c>
      <c r="J488" s="14"/>
      <c r="K488" s="11"/>
      <c r="L488" s="11"/>
      <c r="M488" s="11"/>
      <c r="N488" s="52"/>
      <c r="O488" s="59"/>
      <c r="P488" s="52"/>
      <c r="Q488" s="11"/>
      <c r="R488" s="52"/>
      <c r="S488" s="10"/>
      <c r="T488" s="11">
        <f>T489</f>
        <v>44825</v>
      </c>
      <c r="BJ488" s="1"/>
    </row>
    <row r="489" spans="2:62" ht="30.75" customHeight="1">
      <c r="B489" s="20" t="s">
        <v>121</v>
      </c>
      <c r="C489" s="18"/>
      <c r="D489" s="7"/>
      <c r="E489" s="7"/>
      <c r="F489" s="7">
        <v>552</v>
      </c>
      <c r="G489" s="14" t="s">
        <v>7</v>
      </c>
      <c r="H489" s="14" t="s">
        <v>24</v>
      </c>
      <c r="I489" s="16" t="s">
        <v>340</v>
      </c>
      <c r="J489" s="14" t="s">
        <v>234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v>44825</v>
      </c>
      <c r="BJ489" s="1"/>
    </row>
    <row r="490" spans="2:62" ht="30.75" customHeight="1" hidden="1">
      <c r="B490" s="20"/>
      <c r="C490" s="18"/>
      <c r="D490" s="7"/>
      <c r="E490" s="7"/>
      <c r="F490" s="7"/>
      <c r="G490" s="9"/>
      <c r="H490" s="9"/>
      <c r="I490" s="9"/>
      <c r="J490" s="9"/>
      <c r="K490" s="11"/>
      <c r="L490" s="11"/>
      <c r="M490" s="69"/>
      <c r="N490" s="52"/>
      <c r="O490" s="59"/>
      <c r="P490" s="52"/>
      <c r="Q490" s="11"/>
      <c r="R490" s="52"/>
      <c r="S490" s="70"/>
      <c r="T490" s="69"/>
      <c r="BJ490" s="1"/>
    </row>
    <row r="491" spans="2:62" ht="30.75" customHeight="1" hidden="1">
      <c r="B491" s="20"/>
      <c r="C491" s="18"/>
      <c r="D491" s="7"/>
      <c r="E491" s="7"/>
      <c r="F491" s="7"/>
      <c r="G491" s="9"/>
      <c r="H491" s="9"/>
      <c r="I491" s="9"/>
      <c r="J491" s="9"/>
      <c r="K491" s="11"/>
      <c r="L491" s="11"/>
      <c r="M491" s="69"/>
      <c r="N491" s="52"/>
      <c r="O491" s="59"/>
      <c r="P491" s="52"/>
      <c r="Q491" s="11"/>
      <c r="R491" s="52"/>
      <c r="S491" s="70"/>
      <c r="T491" s="69"/>
      <c r="BJ491" s="1"/>
    </row>
    <row r="492" spans="2:62" ht="30.75" customHeight="1" hidden="1">
      <c r="B492" s="20"/>
      <c r="C492" s="18"/>
      <c r="D492" s="7"/>
      <c r="E492" s="7"/>
      <c r="F492" s="7"/>
      <c r="G492" s="9"/>
      <c r="H492" s="9"/>
      <c r="I492" s="9"/>
      <c r="J492" s="9"/>
      <c r="K492" s="11"/>
      <c r="L492" s="11"/>
      <c r="M492" s="69"/>
      <c r="N492" s="52"/>
      <c r="O492" s="59"/>
      <c r="P492" s="52"/>
      <c r="Q492" s="11"/>
      <c r="R492" s="52"/>
      <c r="S492" s="70"/>
      <c r="T492" s="69"/>
      <c r="BJ492" s="1"/>
    </row>
    <row r="493" spans="2:62" ht="30.75" customHeight="1" hidden="1">
      <c r="B493" s="20"/>
      <c r="C493" s="18"/>
      <c r="D493" s="7"/>
      <c r="E493" s="7"/>
      <c r="F493" s="7"/>
      <c r="G493" s="9"/>
      <c r="H493" s="9"/>
      <c r="I493" s="9"/>
      <c r="J493" s="9"/>
      <c r="K493" s="11"/>
      <c r="L493" s="11"/>
      <c r="M493" s="69"/>
      <c r="N493" s="52"/>
      <c r="O493" s="59"/>
      <c r="P493" s="52"/>
      <c r="Q493" s="11"/>
      <c r="R493" s="52"/>
      <c r="S493" s="70"/>
      <c r="T493" s="69"/>
      <c r="BJ493" s="1"/>
    </row>
    <row r="494" spans="2:62" ht="30.75" customHeight="1" hidden="1">
      <c r="B494" s="20"/>
      <c r="C494" s="18"/>
      <c r="D494" s="7"/>
      <c r="E494" s="7"/>
      <c r="F494" s="7"/>
      <c r="G494" s="9"/>
      <c r="H494" s="9"/>
      <c r="I494" s="9"/>
      <c r="J494" s="9"/>
      <c r="K494" s="11"/>
      <c r="L494" s="11"/>
      <c r="M494" s="69"/>
      <c r="N494" s="52"/>
      <c r="O494" s="59"/>
      <c r="P494" s="52"/>
      <c r="Q494" s="11"/>
      <c r="R494" s="52"/>
      <c r="S494" s="70"/>
      <c r="T494" s="69"/>
      <c r="BJ494" s="1"/>
    </row>
    <row r="495" spans="2:62" ht="30.75" customHeight="1" hidden="1">
      <c r="B495" s="20"/>
      <c r="C495" s="18"/>
      <c r="D495" s="7"/>
      <c r="E495" s="7"/>
      <c r="F495" s="7"/>
      <c r="G495" s="9"/>
      <c r="H495" s="9"/>
      <c r="I495" s="9"/>
      <c r="J495" s="9"/>
      <c r="K495" s="11"/>
      <c r="L495" s="11"/>
      <c r="M495" s="69"/>
      <c r="N495" s="52"/>
      <c r="O495" s="59"/>
      <c r="P495" s="52"/>
      <c r="Q495" s="11"/>
      <c r="R495" s="52"/>
      <c r="S495" s="70"/>
      <c r="T495" s="69"/>
      <c r="BJ495" s="1"/>
    </row>
    <row r="496" spans="2:62" ht="30.75" customHeight="1" hidden="1">
      <c r="B496" s="20"/>
      <c r="C496" s="18"/>
      <c r="D496" s="7"/>
      <c r="E496" s="7"/>
      <c r="F496" s="7"/>
      <c r="G496" s="9"/>
      <c r="H496" s="9"/>
      <c r="I496" s="9"/>
      <c r="J496" s="9"/>
      <c r="K496" s="11"/>
      <c r="L496" s="11"/>
      <c r="M496" s="69"/>
      <c r="N496" s="52"/>
      <c r="O496" s="59"/>
      <c r="P496" s="52"/>
      <c r="Q496" s="11"/>
      <c r="R496" s="52"/>
      <c r="S496" s="70"/>
      <c r="T496" s="69"/>
      <c r="BJ496" s="1"/>
    </row>
    <row r="497" spans="2:62" ht="30.75" customHeight="1" hidden="1">
      <c r="B497" s="20"/>
      <c r="C497" s="18"/>
      <c r="D497" s="7"/>
      <c r="E497" s="7"/>
      <c r="F497" s="7"/>
      <c r="G497" s="9"/>
      <c r="H497" s="9"/>
      <c r="I497" s="9"/>
      <c r="J497" s="9"/>
      <c r="K497" s="11"/>
      <c r="L497" s="11"/>
      <c r="M497" s="69"/>
      <c r="N497" s="52"/>
      <c r="O497" s="59"/>
      <c r="P497" s="52"/>
      <c r="Q497" s="11"/>
      <c r="R497" s="52"/>
      <c r="S497" s="70"/>
      <c r="T497" s="69"/>
      <c r="BJ497" s="1"/>
    </row>
    <row r="498" spans="2:62" ht="30.75" customHeight="1" hidden="1">
      <c r="B498" s="20"/>
      <c r="C498" s="18"/>
      <c r="D498" s="7"/>
      <c r="E498" s="7"/>
      <c r="F498" s="7"/>
      <c r="G498" s="9"/>
      <c r="H498" s="9"/>
      <c r="I498" s="9"/>
      <c r="J498" s="9"/>
      <c r="K498" s="11"/>
      <c r="L498" s="11"/>
      <c r="M498" s="69"/>
      <c r="N498" s="52"/>
      <c r="O498" s="59"/>
      <c r="P498" s="52"/>
      <c r="Q498" s="11"/>
      <c r="R498" s="52"/>
      <c r="S498" s="70"/>
      <c r="T498" s="69"/>
      <c r="BJ498" s="1"/>
    </row>
    <row r="499" spans="2:62" ht="30.75" customHeight="1" hidden="1">
      <c r="B499" s="20"/>
      <c r="C499" s="18"/>
      <c r="D499" s="7"/>
      <c r="E499" s="7"/>
      <c r="F499" s="7"/>
      <c r="G499" s="9"/>
      <c r="H499" s="9"/>
      <c r="I499" s="9"/>
      <c r="J499" s="9"/>
      <c r="K499" s="11"/>
      <c r="L499" s="11"/>
      <c r="M499" s="69"/>
      <c r="N499" s="52"/>
      <c r="O499" s="59"/>
      <c r="P499" s="52"/>
      <c r="Q499" s="11"/>
      <c r="R499" s="52"/>
      <c r="S499" s="70"/>
      <c r="T499" s="69"/>
      <c r="BJ499" s="1"/>
    </row>
    <row r="500" spans="2:62" ht="30.75" customHeight="1" hidden="1">
      <c r="B500" s="20"/>
      <c r="C500" s="18"/>
      <c r="D500" s="7"/>
      <c r="E500" s="7"/>
      <c r="F500" s="7"/>
      <c r="G500" s="9"/>
      <c r="H500" s="9"/>
      <c r="I500" s="9"/>
      <c r="J500" s="9"/>
      <c r="K500" s="11"/>
      <c r="L500" s="11"/>
      <c r="M500" s="69"/>
      <c r="N500" s="52"/>
      <c r="O500" s="59"/>
      <c r="P500" s="52"/>
      <c r="Q500" s="11"/>
      <c r="R500" s="52"/>
      <c r="S500" s="70"/>
      <c r="T500" s="69"/>
      <c r="BJ500" s="1"/>
    </row>
    <row r="501" spans="2:62" ht="30.75" customHeight="1" hidden="1">
      <c r="B501" s="20"/>
      <c r="C501" s="18"/>
      <c r="D501" s="7"/>
      <c r="E501" s="7"/>
      <c r="F501" s="7"/>
      <c r="G501" s="9"/>
      <c r="H501" s="9"/>
      <c r="I501" s="9"/>
      <c r="J501" s="9"/>
      <c r="K501" s="11"/>
      <c r="L501" s="11"/>
      <c r="M501" s="69"/>
      <c r="N501" s="52"/>
      <c r="O501" s="59"/>
      <c r="P501" s="52"/>
      <c r="Q501" s="11"/>
      <c r="R501" s="52"/>
      <c r="S501" s="70"/>
      <c r="T501" s="69"/>
      <c r="BJ501" s="1"/>
    </row>
    <row r="502" spans="2:62" ht="30.75" customHeight="1" hidden="1">
      <c r="B502" s="20"/>
      <c r="C502" s="18"/>
      <c r="D502" s="7"/>
      <c r="E502" s="7"/>
      <c r="F502" s="7"/>
      <c r="G502" s="9"/>
      <c r="H502" s="9"/>
      <c r="I502" s="9"/>
      <c r="J502" s="9"/>
      <c r="K502" s="11"/>
      <c r="L502" s="11"/>
      <c r="M502" s="69"/>
      <c r="N502" s="52"/>
      <c r="O502" s="59"/>
      <c r="P502" s="52"/>
      <c r="Q502" s="11"/>
      <c r="R502" s="52"/>
      <c r="S502" s="70"/>
      <c r="T502" s="69"/>
      <c r="BJ502" s="1"/>
    </row>
    <row r="503" spans="2:20" ht="15.75">
      <c r="B503" s="47" t="s">
        <v>124</v>
      </c>
      <c r="C503" s="48"/>
      <c r="D503" s="48"/>
      <c r="E503" s="48"/>
      <c r="F503" s="48"/>
      <c r="G503" s="5"/>
      <c r="H503" s="5"/>
      <c r="I503" s="5"/>
      <c r="J503" s="5"/>
      <c r="K503" s="49" t="e">
        <f>K14+K124+K173+K225+K379+K389+K413+K456</f>
        <v>#REF!</v>
      </c>
      <c r="L503" s="49" t="e">
        <f>L14+L124+L173+L225+L379+L389+L413+L456+L440+L374</f>
        <v>#REF!</v>
      </c>
      <c r="M503" s="72" t="e">
        <f>M14+M124+M173+M225+M379+M389+M413+M456+M440+M374+M400</f>
        <v>#REF!</v>
      </c>
      <c r="N503" s="52" t="e">
        <f>M503-K503</f>
        <v>#REF!</v>
      </c>
      <c r="O503" s="66" t="e">
        <f>O14+O124+O173+O225+O379+O389+O413+O456+O440+O374</f>
        <v>#REF!</v>
      </c>
      <c r="P503" s="52" t="e">
        <f>M503-L503</f>
        <v>#REF!</v>
      </c>
      <c r="Q503" s="49" t="e">
        <f>Q14+Q124+Q173+Q225+Q379+Q389+Q413+Q456+Q440+Q374</f>
        <v>#REF!</v>
      </c>
      <c r="R503" s="52" t="e">
        <f>Q503-M503</f>
        <v>#REF!</v>
      </c>
      <c r="S503" s="70" t="e">
        <f>#REF!-M503</f>
        <v>#REF!</v>
      </c>
      <c r="T503" s="79">
        <f>T14+T124+T173+T225+T374+T400+T413+T456+T472+T448+T118</f>
        <v>46552362</v>
      </c>
    </row>
    <row r="504" spans="10:20" ht="12.75">
      <c r="J504" s="2"/>
      <c r="L504" s="67"/>
      <c r="S504" s="73"/>
      <c r="T504" s="73"/>
    </row>
    <row r="505" ht="12.75">
      <c r="T505" s="73"/>
    </row>
    <row r="506" ht="12.75">
      <c r="T506" s="73"/>
    </row>
    <row r="508" ht="12.75">
      <c r="M508" s="67"/>
    </row>
  </sheetData>
  <sheetProtection/>
  <mergeCells count="15">
    <mergeCell ref="B2:T2"/>
    <mergeCell ref="B9:B10"/>
    <mergeCell ref="J9:J10"/>
    <mergeCell ref="B7:K7"/>
    <mergeCell ref="I9:I10"/>
    <mergeCell ref="J1:T1"/>
    <mergeCell ref="C9:C10"/>
    <mergeCell ref="D9:D10"/>
    <mergeCell ref="F9:F10"/>
    <mergeCell ref="G9:G10"/>
    <mergeCell ref="E9:E10"/>
    <mergeCell ref="H9:H10"/>
    <mergeCell ref="B3:R3"/>
    <mergeCell ref="B4:M4"/>
    <mergeCell ref="B6:N6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4" r:id="rId1"/>
  <rowBreaks count="1" manualBreakCount="1">
    <brk id="32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2016-12-01T10:59:19Z</cp:lastPrinted>
  <dcterms:created xsi:type="dcterms:W3CDTF">1996-10-08T23:32:33Z</dcterms:created>
  <dcterms:modified xsi:type="dcterms:W3CDTF">2016-12-22T13:33:46Z</dcterms:modified>
  <cp:category/>
  <cp:version/>
  <cp:contentType/>
  <cp:contentStatus/>
</cp:coreProperties>
</file>