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'прил5'!$A$1:$Q$348</definedName>
  </definedNames>
  <calcPr fullCalcOnLoad="1"/>
</workbook>
</file>

<file path=xl/sharedStrings.xml><?xml version="1.0" encoding="utf-8"?>
<sst xmlns="http://schemas.openxmlformats.org/spreadsheetml/2006/main" count="740" uniqueCount="313">
  <si>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</si>
  <si>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</si>
  <si>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</si>
  <si>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</si>
  <si>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</si>
  <si>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</si>
  <si>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</si>
  <si>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</si>
  <si>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</si>
  <si>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</si>
  <si>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</si>
  <si>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</si>
  <si>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</si>
  <si>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</si>
  <si>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</si>
  <si>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</si>
  <si>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</si>
  <si>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</si>
  <si>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</si>
  <si>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</si>
  <si>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</si>
  <si>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</si>
  <si>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</si>
  <si>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</si>
  <si>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</si>
  <si>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</si>
  <si>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</si>
  <si>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</si>
  <si>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</si>
  <si>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</si>
  <si>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</si>
  <si>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</si>
  <si>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</si>
  <si>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</si>
  <si>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</si>
  <si>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</si>
  <si>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</si>
  <si>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</si>
  <si>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</si>
  <si>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</si>
  <si>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</si>
  <si>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</si>
  <si>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</si>
  <si>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</si>
  <si>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</si>
  <si>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</si>
  <si>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</si>
  <si>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</si>
  <si>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</si>
  <si>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</si>
  <si>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</si>
  <si>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</si>
  <si>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</si>
  <si>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</si>
  <si>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</si>
  <si>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</si>
  <si>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</si>
  <si>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</si>
  <si>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</si>
  <si>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</si>
  <si>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</si>
  <si>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</si>
  <si>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</si>
  <si>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</si>
  <si>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</si>
  <si>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</si>
  <si>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</si>
  <si>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</si>
  <si>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</si>
  <si>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</si>
  <si>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</si>
  <si>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</si>
  <si>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</si>
  <si>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</si>
  <si>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</si>
  <si>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</si>
  <si>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</si>
  <si>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</si>
  <si>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</si>
  <si>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</si>
  <si>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</si>
  <si>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</si>
  <si>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</si>
  <si>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</si>
  <si>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</si>
  <si>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</si>
  <si>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</si>
  <si>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</si>
  <si>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</si>
  <si>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</si>
  <si>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</si>
  <si>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</si>
  <si>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</si>
  <si>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</si>
  <si>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</si>
  <si>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</si>
  <si>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</si>
  <si>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</si>
  <si>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</si>
  <si>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</si>
  <si>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</si>
  <si>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</si>
  <si>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</si>
  <si>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</si>
  <si>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</si>
  <si>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</si>
  <si>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</si>
  <si>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</si>
  <si>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</si>
  <si>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</si>
  <si>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</si>
  <si>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</si>
  <si>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</si>
  <si>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</si>
  <si>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</si>
  <si>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</si>
  <si>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</si>
  <si>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</si>
  <si>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</si>
  <si>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</si>
  <si>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</si>
  <si>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</si>
  <si>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</si>
  <si>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</si>
  <si>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</si>
  <si>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</si>
  <si>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</si>
  <si>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</si>
  <si>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</si>
  <si>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</si>
  <si>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</si>
  <si>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</si>
  <si>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</si>
  <si>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</si>
  <si>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</si>
  <si>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</si>
  <si>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</si>
  <si>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</si>
  <si>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</si>
  <si>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</si>
  <si>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</si>
  <si>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</si>
  <si>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</si>
  <si>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</si>
  <si>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</si>
  <si>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</si>
  <si>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</si>
  <si>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</si>
  <si>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</si>
  <si>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</si>
  <si>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</si>
  <si>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</si>
  <si>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</si>
  <si>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</si>
  <si>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</si>
  <si>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</si>
  <si>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</si>
  <si>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</si>
  <si>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</si>
  <si>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</si>
  <si>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</si>
  <si>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</si>
  <si>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</si>
  <si>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</si>
  <si>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</si>
  <si>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</si>
  <si>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</si>
  <si>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</si>
  <si>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</si>
  <si>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</si>
  <si>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</si>
  <si>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</si>
  <si>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</si>
  <si>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</si>
  <si>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</si>
  <si>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</si>
  <si>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</si>
  <si>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</si>
  <si>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</si>
  <si>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</si>
  <si>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</si>
  <si>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</si>
  <si>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</si>
  <si>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</si>
  <si>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</si>
  <si>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</si>
  <si>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</si>
  <si>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</si>
  <si>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</si>
  <si>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</si>
  <si>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</si>
  <si>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</si>
  <si>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</si>
  <si>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</si>
  <si>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</si>
  <si>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</si>
  <si>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</si>
  <si>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</si>
  <si>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</si>
  <si>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</si>
  <si>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</si>
  <si>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</si>
  <si>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</si>
  <si>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</si>
  <si>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</si>
  <si>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</si>
  <si>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</si>
  <si>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</si>
  <si>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</si>
  <si>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</si>
  <si>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</si>
  <si>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</si>
  <si>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</si>
  <si>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</si>
  <si>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</si>
  <si>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</si>
  <si>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</si>
  <si>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</si>
  <si>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</si>
  <si>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</si>
  <si>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</si>
  <si>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</si>
  <si>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</si>
  <si>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</si>
  <si>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</si>
  <si>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</si>
  <si>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</si>
  <si>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</si>
  <si>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</si>
  <si>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</si>
  <si>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</si>
  <si>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</si>
  <si>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</si>
  <si>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</si>
  <si>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</si>
  <si>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</si>
  <si>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</si>
  <si>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</si>
  <si>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</si>
  <si>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</si>
  <si>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</si>
  <si>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</si>
  <si>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</si>
  <si>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</si>
  <si>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</si>
  <si>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"Управление муниципальным имуществом муниципального образования "Октябрьское" на 2017-2019годы"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</si>
  <si>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</si>
  <si>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</si>
  <si>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</si>
  <si>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</si>
  <si>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</si>
  <si>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</si>
  <si>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</si>
  <si>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</si>
  <si>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</si>
  <si>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</si>
  <si>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</si>
  <si>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</si>
  <si>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</si>
  <si>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</si>
  <si>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</si>
  <si>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</si>
  <si>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</si>
  <si>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</si>
  <si>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</si>
  <si>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</si>
  <si>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</si>
  <si>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</si>
  <si>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</si>
  <si>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</si>
  <si>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</si>
  <si>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</si>
  <si>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</si>
  <si>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</si>
  <si>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</si>
  <si>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</si>
  <si>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</si>
  <si>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</si>
  <si>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</si>
  <si>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</si>
  <si>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</si>
  <si>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</si>
  <si>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</si>
  <si>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</si>
  <si>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</si>
  <si>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</si>
  <si>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</si>
  <si>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</si>
  <si>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</si>
  <si>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</si>
  <si>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</si>
  <si>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L5550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</si>
  <si>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</si>
  <si>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</si>
  <si>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08 001 S8310</t>
  </si>
  <si>
    <t>96 000 93050</t>
  </si>
  <si>
    <t>03 100 93050</t>
  </si>
  <si>
    <t>Распределение бюджетных ассигнований на реализацию муниципальных программ и непрограммных направлений деятельности на 2019 год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</si>
  <si>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</si>
  <si>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2019-2020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</si>
  <si>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</si>
  <si>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</si>
  <si>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</si>
  <si>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Организация работы с молодежью муниципального образования "Октябрьское" на 2019-2020гг."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</si>
  <si>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</si>
  <si>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Приложение № 7 к  решению  двадцать восьмой  сессии четвертого созыва Совета депутатов МО "Октябрьское"     № 175     от  25.12.2018г.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</si>
  <si>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</si>
  <si>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</si>
  <si>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5 к  решению  тридцатой  сессии четвертого созыва Совета депутатов МО "Октябрьское"     № 189    от 21.02.2019г.</t>
  </si>
  <si>
    <t>05 000 83120</t>
  </si>
  <si>
    <t>Софинансирование проведения работ по разработке комплексной схемы организации дорожного движения</t>
  </si>
  <si>
    <t>Приложение № 5 к  решению  тридцать первой  сессии четвертого созыва Совета депутатов МО "Октябрьское"     №199 от 21.03.2019г.</t>
  </si>
  <si>
    <t>Приложение № 3 к  решению  тридцать второй  сессии четвертого созыва Совета депутатов МО "Октябрьское"     № 205 от 18.04.2019г.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</si>
</sst>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50"/>
  <sheetViews>
    <sheetView tabSelected="1" view="pageBreakPreview" zoomScaleSheetLayoutView="100" zoomScalePageLayoutView="0" workbookViewId="0" topLeftCell="A52">
      <selection activeCell="B2" sqref="B2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76.5" customHeight="1">
      <c r="G1" s="73" t="s">
        <v>312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7:17" ht="78.75" customHeight="1">
      <c r="G2" s="73" t="s">
        <v>311</v>
      </c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7:17" ht="71.25" customHeight="1">
      <c r="G3" s="73" t="s">
        <v>308</v>
      </c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7:17" ht="83.25" customHeight="1">
      <c r="G4" s="73" t="s">
        <v>305</v>
      </c>
      <c r="H4" s="74"/>
      <c r="I4" s="74"/>
      <c r="J4" s="74"/>
      <c r="K4" s="74"/>
      <c r="L4" s="74"/>
      <c r="M4" s="74"/>
      <c r="N4" s="74"/>
      <c r="O4" s="74"/>
      <c r="P4" s="74"/>
      <c r="Q4" s="74"/>
    </row>
    <row r="6" spans="2:19" ht="32.25" customHeight="1">
      <c r="B6" s="76" t="s">
        <v>297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55"/>
      <c r="S6" s="55"/>
    </row>
    <row r="7" spans="2:15" ht="8.2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2:10" ht="33.75" customHeight="1" hidden="1">
      <c r="B8" s="75"/>
      <c r="C8" s="75"/>
      <c r="D8" s="75"/>
      <c r="E8" s="75"/>
      <c r="F8" s="75"/>
      <c r="G8" s="75"/>
      <c r="H8" s="75"/>
      <c r="I8" s="75"/>
      <c r="J8" s="75"/>
    </row>
    <row r="9" ht="12.75" hidden="1"/>
    <row r="10" spans="2:11" ht="22.5" customHeight="1" hidden="1">
      <c r="B10" s="80"/>
      <c r="C10" s="80"/>
      <c r="D10" s="80"/>
      <c r="E10" s="80"/>
      <c r="F10" s="80"/>
      <c r="G10" s="80"/>
      <c r="H10" s="80"/>
      <c r="I10" s="80"/>
      <c r="J10" s="81"/>
      <c r="K10" s="81"/>
    </row>
    <row r="11" spans="2:59" ht="4.5" customHeight="1">
      <c r="B11" s="75"/>
      <c r="C11" s="75"/>
      <c r="D11" s="75"/>
      <c r="E11" s="75"/>
      <c r="F11" s="75"/>
      <c r="G11" s="75"/>
      <c r="H11" s="75"/>
      <c r="I11" s="39"/>
      <c r="BG11" s="1"/>
    </row>
    <row r="12" ht="3.75" customHeight="1" hidden="1"/>
    <row r="13" spans="2:17" ht="23.25" customHeight="1">
      <c r="B13" s="78" t="s">
        <v>0</v>
      </c>
      <c r="C13" s="79" t="s">
        <v>1</v>
      </c>
      <c r="D13" s="79" t="s">
        <v>60</v>
      </c>
      <c r="E13" s="79" t="s">
        <v>60</v>
      </c>
      <c r="F13" s="79" t="s">
        <v>2</v>
      </c>
      <c r="G13" s="79" t="s">
        <v>3</v>
      </c>
      <c r="H13" s="37"/>
      <c r="I13" s="37" t="s">
        <v>58</v>
      </c>
      <c r="J13" s="40" t="s">
        <v>70</v>
      </c>
      <c r="M13" s="5" t="s">
        <v>59</v>
      </c>
      <c r="N13" s="40" t="s">
        <v>61</v>
      </c>
      <c r="P13" s="40" t="s">
        <v>69</v>
      </c>
      <c r="Q13" s="52" t="s">
        <v>73</v>
      </c>
    </row>
    <row r="14" spans="2:17" ht="31.5" customHeight="1">
      <c r="B14" s="78"/>
      <c r="C14" s="79"/>
      <c r="D14" s="79"/>
      <c r="E14" s="79"/>
      <c r="F14" s="79"/>
      <c r="G14" s="79"/>
      <c r="H14" s="35" t="s">
        <v>47</v>
      </c>
      <c r="I14" s="35"/>
      <c r="J14" s="31" t="s">
        <v>39</v>
      </c>
      <c r="K14" s="34" t="s">
        <v>46</v>
      </c>
      <c r="M14" s="5"/>
      <c r="N14" s="31" t="s">
        <v>39</v>
      </c>
      <c r="O14" s="47" t="s">
        <v>62</v>
      </c>
      <c r="P14" s="31" t="s">
        <v>39</v>
      </c>
      <c r="Q14" s="31" t="s">
        <v>74</v>
      </c>
    </row>
    <row r="15" spans="2:17" ht="12.75">
      <c r="B15" s="3">
        <v>1</v>
      </c>
      <c r="C15" s="3">
        <v>2</v>
      </c>
      <c r="D15" s="3">
        <v>2</v>
      </c>
      <c r="E15" s="3">
        <v>2</v>
      </c>
      <c r="F15" s="3">
        <v>2</v>
      </c>
      <c r="G15" s="4">
        <v>3</v>
      </c>
      <c r="H15" s="4">
        <v>7</v>
      </c>
      <c r="I15" s="38"/>
      <c r="J15" s="38">
        <v>7</v>
      </c>
      <c r="M15" s="5"/>
      <c r="N15" s="38">
        <v>6</v>
      </c>
      <c r="P15" s="38">
        <v>7</v>
      </c>
      <c r="Q15" s="53">
        <v>4</v>
      </c>
    </row>
    <row r="16" spans="2:17" ht="47.25" hidden="1">
      <c r="B16" s="54" t="s">
        <v>75</v>
      </c>
      <c r="C16" s="3"/>
      <c r="D16" s="3"/>
      <c r="E16" s="3"/>
      <c r="F16" s="3"/>
      <c r="G16" s="4"/>
      <c r="H16" s="4"/>
      <c r="I16" s="38"/>
      <c r="J16" s="38"/>
      <c r="M16" s="5"/>
      <c r="N16" s="38"/>
      <c r="P16" s="38"/>
      <c r="Q16" s="5"/>
    </row>
    <row r="17" spans="2:17" ht="15.75">
      <c r="B17" s="54" t="s">
        <v>147</v>
      </c>
      <c r="C17" s="3"/>
      <c r="D17" s="3"/>
      <c r="E17" s="3"/>
      <c r="F17" s="3"/>
      <c r="G17" s="4"/>
      <c r="H17" s="4"/>
      <c r="I17" s="38"/>
      <c r="J17" s="38"/>
      <c r="M17" s="5"/>
      <c r="N17" s="38"/>
      <c r="P17" s="38"/>
      <c r="Q17" s="64">
        <f>Q18+Q30+Q37+Q42+Q63+Q75+Q88+Q124+Q170+Q195+Q226+Q58+Q155</f>
        <v>36806203</v>
      </c>
    </row>
    <row r="18" spans="2:58" s="2" customFormat="1" ht="102.75" customHeight="1">
      <c r="B18" s="12" t="s">
        <v>298</v>
      </c>
      <c r="C18" s="6"/>
      <c r="D18" s="6"/>
      <c r="E18" s="6"/>
      <c r="F18" s="7" t="s">
        <v>151</v>
      </c>
      <c r="G18" s="13"/>
      <c r="H18" s="9"/>
      <c r="I18" s="9"/>
      <c r="J18" s="9"/>
      <c r="K18" s="36"/>
      <c r="L18" s="41"/>
      <c r="M18" s="36"/>
      <c r="N18" s="9"/>
      <c r="O18" s="36"/>
      <c r="P18" s="9"/>
      <c r="Q18" s="9">
        <f>Q22+Q19</f>
        <v>632500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50.25" customHeight="1">
      <c r="B19" s="57" t="s">
        <v>107</v>
      </c>
      <c r="C19" s="6"/>
      <c r="D19" s="6">
        <v>551</v>
      </c>
      <c r="E19" s="6">
        <v>551</v>
      </c>
      <c r="F19" s="13" t="s">
        <v>152</v>
      </c>
      <c r="G19" s="13"/>
      <c r="H19" s="9"/>
      <c r="I19" s="9"/>
      <c r="J19" s="9">
        <v>100000</v>
      </c>
      <c r="K19" s="36"/>
      <c r="L19" s="41"/>
      <c r="M19" s="36"/>
      <c r="N19" s="9"/>
      <c r="O19" s="36"/>
      <c r="P19" s="9" t="e">
        <f>#REF!-J19</f>
        <v>#REF!</v>
      </c>
      <c r="Q19" s="9">
        <f>Q20</f>
        <v>500000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42.75" customHeight="1">
      <c r="B20" s="26" t="s">
        <v>108</v>
      </c>
      <c r="C20" s="6">
        <v>551</v>
      </c>
      <c r="D20" s="6">
        <v>551</v>
      </c>
      <c r="E20" s="6">
        <v>551</v>
      </c>
      <c r="F20" s="7" t="s">
        <v>153</v>
      </c>
      <c r="G20" s="13"/>
      <c r="H20" s="9" t="e">
        <f>H21</f>
        <v>#REF!</v>
      </c>
      <c r="I20" s="9" t="e">
        <f>I21</f>
        <v>#REF!</v>
      </c>
      <c r="J20" s="9" t="e">
        <f>J21</f>
        <v>#REF!</v>
      </c>
      <c r="K20" s="36" t="e">
        <f>J20-H20</f>
        <v>#REF!</v>
      </c>
      <c r="L20" s="41" t="e">
        <f>L21</f>
        <v>#REF!</v>
      </c>
      <c r="M20" s="36" t="e">
        <f>J20-I20</f>
        <v>#REF!</v>
      </c>
      <c r="N20" s="9" t="e">
        <f>N21</f>
        <v>#REF!</v>
      </c>
      <c r="O20" s="36" t="e">
        <f>N20-J20</f>
        <v>#REF!</v>
      </c>
      <c r="P20" s="9" t="e">
        <f>#REF!-J20</f>
        <v>#REF!</v>
      </c>
      <c r="Q20" s="9">
        <f>Q21</f>
        <v>500000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37.5" customHeight="1">
      <c r="B21" s="19" t="s">
        <v>92</v>
      </c>
      <c r="C21" s="6">
        <v>551</v>
      </c>
      <c r="D21" s="6">
        <v>551</v>
      </c>
      <c r="E21" s="6">
        <v>551</v>
      </c>
      <c r="F21" s="25" t="s">
        <v>153</v>
      </c>
      <c r="G21" s="13" t="s">
        <v>89</v>
      </c>
      <c r="H21" s="9" t="e">
        <f>#REF!</f>
        <v>#REF!</v>
      </c>
      <c r="I21" s="9" t="e">
        <f>#REF!</f>
        <v>#REF!</v>
      </c>
      <c r="J21" s="9" t="e">
        <f>#REF!</f>
        <v>#REF!</v>
      </c>
      <c r="K21" s="36" t="e">
        <f>J21-H21</f>
        <v>#REF!</v>
      </c>
      <c r="L21" s="41" t="e">
        <f>#REF!</f>
        <v>#REF!</v>
      </c>
      <c r="M21" s="36" t="e">
        <f>J21-I21</f>
        <v>#REF!</v>
      </c>
      <c r="N21" s="9" t="e">
        <f>#REF!</f>
        <v>#REF!</v>
      </c>
      <c r="O21" s="36" t="e">
        <f>N21-J21</f>
        <v>#REF!</v>
      </c>
      <c r="P21" s="9" t="e">
        <f>#REF!-J21</f>
        <v>#REF!</v>
      </c>
      <c r="Q21" s="9">
        <v>500000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49.5" customHeight="1">
      <c r="B22" s="26" t="s">
        <v>104</v>
      </c>
      <c r="C22" s="6"/>
      <c r="D22" s="6"/>
      <c r="E22" s="6"/>
      <c r="F22" s="7" t="s">
        <v>154</v>
      </c>
      <c r="G22" s="13"/>
      <c r="H22" s="9"/>
      <c r="I22" s="9"/>
      <c r="J22" s="9"/>
      <c r="K22" s="36"/>
      <c r="L22" s="41"/>
      <c r="M22" s="36"/>
      <c r="N22" s="9"/>
      <c r="O22" s="36"/>
      <c r="P22" s="9"/>
      <c r="Q22" s="9">
        <f>Q23</f>
        <v>132500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76.5" customHeight="1">
      <c r="B23" s="26" t="s">
        <v>106</v>
      </c>
      <c r="C23" s="6"/>
      <c r="D23" s="6"/>
      <c r="E23" s="6"/>
      <c r="F23" s="7" t="s">
        <v>155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45" customHeight="1">
      <c r="B24" s="16" t="s">
        <v>90</v>
      </c>
      <c r="C24" s="6"/>
      <c r="D24" s="6"/>
      <c r="E24" s="6"/>
      <c r="F24" s="7" t="s">
        <v>155</v>
      </c>
      <c r="G24" s="13" t="s">
        <v>87</v>
      </c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132500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55.5" customHeight="1">
      <c r="B25" s="19" t="s">
        <v>91</v>
      </c>
      <c r="C25" s="6"/>
      <c r="D25" s="6"/>
      <c r="E25" s="6"/>
      <c r="F25" s="7" t="s">
        <v>155</v>
      </c>
      <c r="G25" s="13" t="s">
        <v>88</v>
      </c>
      <c r="H25" s="9"/>
      <c r="I25" s="9"/>
      <c r="J25" s="9"/>
      <c r="K25" s="36"/>
      <c r="L25" s="41"/>
      <c r="M25" s="36"/>
      <c r="N25" s="9"/>
      <c r="O25" s="36"/>
      <c r="P25" s="9"/>
      <c r="Q25" s="9">
        <f>Q26</f>
        <v>132500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33.75" customHeight="1">
      <c r="B26" s="19" t="s">
        <v>92</v>
      </c>
      <c r="C26" s="6"/>
      <c r="D26" s="6"/>
      <c r="E26" s="6"/>
      <c r="F26" s="7" t="s">
        <v>155</v>
      </c>
      <c r="G26" s="13" t="s">
        <v>89</v>
      </c>
      <c r="H26" s="9"/>
      <c r="I26" s="9"/>
      <c r="J26" s="9"/>
      <c r="K26" s="36"/>
      <c r="L26" s="41"/>
      <c r="M26" s="36"/>
      <c r="N26" s="9"/>
      <c r="O26" s="36"/>
      <c r="P26" s="9"/>
      <c r="Q26" s="9">
        <v>132500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8:58" s="2" customFormat="1" ht="118.5" customHeight="1" hidden="1"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8:58" s="2" customFormat="1" ht="24.75" customHeight="1" hidden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8:58" s="2" customFormat="1" ht="24.75" customHeight="1" hidden="1"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91.5" customHeight="1">
      <c r="B30" s="20" t="s">
        <v>299</v>
      </c>
      <c r="C30" s="17"/>
      <c r="D30" s="6">
        <v>551</v>
      </c>
      <c r="E30" s="6">
        <v>551</v>
      </c>
      <c r="F30" s="13" t="s">
        <v>156</v>
      </c>
      <c r="G30" s="13"/>
      <c r="H30" s="10"/>
      <c r="I30" s="10"/>
      <c r="J30" s="10">
        <f>J32</f>
        <v>50000</v>
      </c>
      <c r="K30" s="36"/>
      <c r="L30" s="42"/>
      <c r="M30" s="36"/>
      <c r="N30" s="10">
        <f>N32</f>
        <v>90000</v>
      </c>
      <c r="O30" s="36">
        <f>N30-J30</f>
        <v>40000</v>
      </c>
      <c r="P30" s="9" t="e">
        <f>#REF!-J30</f>
        <v>#REF!</v>
      </c>
      <c r="Q30" s="10">
        <f>Q31</f>
        <v>50000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36.75" customHeight="1">
      <c r="B31" s="26" t="s">
        <v>143</v>
      </c>
      <c r="C31" s="17"/>
      <c r="D31" s="6"/>
      <c r="E31" s="6"/>
      <c r="F31" s="13" t="s">
        <v>157</v>
      </c>
      <c r="G31" s="13"/>
      <c r="H31" s="10"/>
      <c r="I31" s="10"/>
      <c r="J31" s="10"/>
      <c r="K31" s="36"/>
      <c r="L31" s="42"/>
      <c r="M31" s="36"/>
      <c r="N31" s="10"/>
      <c r="O31" s="36"/>
      <c r="P31" s="9"/>
      <c r="Q31" s="10">
        <f>Q32</f>
        <v>50000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6.75" customHeight="1">
      <c r="B32" s="19" t="s">
        <v>92</v>
      </c>
      <c r="C32" s="17"/>
      <c r="D32" s="6">
        <v>551</v>
      </c>
      <c r="E32" s="6">
        <v>551</v>
      </c>
      <c r="F32" s="13" t="s">
        <v>157</v>
      </c>
      <c r="G32" s="13" t="s">
        <v>89</v>
      </c>
      <c r="H32" s="10"/>
      <c r="I32" s="10"/>
      <c r="J32" s="10">
        <v>50000</v>
      </c>
      <c r="K32" s="36"/>
      <c r="L32" s="42"/>
      <c r="M32" s="36"/>
      <c r="N32" s="10">
        <f>30000+30000+30000</f>
        <v>90000</v>
      </c>
      <c r="O32" s="36">
        <f>N32-J32</f>
        <v>40000</v>
      </c>
      <c r="P32" s="9" t="e">
        <f>#REF!-J32</f>
        <v>#REF!</v>
      </c>
      <c r="Q32" s="10">
        <v>50000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114" customHeight="1" hidden="1">
      <c r="B33" s="12" t="s">
        <v>102</v>
      </c>
      <c r="C33" s="6"/>
      <c r="D33" s="6">
        <v>551</v>
      </c>
      <c r="E33" s="6">
        <v>551</v>
      </c>
      <c r="F33" s="13" t="s">
        <v>151</v>
      </c>
      <c r="G33" s="13"/>
      <c r="H33" s="9"/>
      <c r="I33" s="9"/>
      <c r="J33" s="9">
        <f>J34</f>
        <v>100000</v>
      </c>
      <c r="K33" s="36"/>
      <c r="L33" s="41"/>
      <c r="M33" s="36"/>
      <c r="N33" s="9"/>
      <c r="O33" s="36"/>
      <c r="P33" s="9" t="e">
        <f>#REF!-J33</f>
        <v>#REF!</v>
      </c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54.75" customHeight="1" hidden="1">
      <c r="B34" s="57" t="s">
        <v>107</v>
      </c>
      <c r="C34" s="6"/>
      <c r="D34" s="6">
        <v>551</v>
      </c>
      <c r="E34" s="6">
        <v>551</v>
      </c>
      <c r="F34" s="13" t="s">
        <v>152</v>
      </c>
      <c r="G34" s="13"/>
      <c r="H34" s="9"/>
      <c r="I34" s="9"/>
      <c r="J34" s="9">
        <v>100000</v>
      </c>
      <c r="K34" s="36"/>
      <c r="L34" s="41"/>
      <c r="M34" s="36"/>
      <c r="N34" s="9"/>
      <c r="O34" s="36"/>
      <c r="P34" s="9" t="e">
        <f>#REF!-J34</f>
        <v>#REF!</v>
      </c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12.75" hidden="1">
      <c r="B35" s="26" t="s">
        <v>108</v>
      </c>
      <c r="C35" s="6">
        <v>551</v>
      </c>
      <c r="D35" s="6">
        <v>551</v>
      </c>
      <c r="E35" s="6">
        <v>551</v>
      </c>
      <c r="F35" s="7" t="s">
        <v>153</v>
      </c>
      <c r="G35" s="13"/>
      <c r="H35" s="9" t="e">
        <f>H36</f>
        <v>#REF!</v>
      </c>
      <c r="I35" s="9" t="e">
        <f>I36</f>
        <v>#REF!</v>
      </c>
      <c r="J35" s="9" t="e">
        <f>J36</f>
        <v>#REF!</v>
      </c>
      <c r="K35" s="36" t="e">
        <f>J35-H35</f>
        <v>#REF!</v>
      </c>
      <c r="L35" s="41" t="e">
        <f>L36</f>
        <v>#REF!</v>
      </c>
      <c r="M35" s="36" t="e">
        <f>J35-I35</f>
        <v>#REF!</v>
      </c>
      <c r="N35" s="9" t="e">
        <f>N36</f>
        <v>#REF!</v>
      </c>
      <c r="O35" s="36" t="e">
        <f>N35-J35</f>
        <v>#REF!</v>
      </c>
      <c r="P35" s="9" t="e">
        <f>#REF!-J35</f>
        <v>#REF!</v>
      </c>
      <c r="Q35" s="9">
        <f>Q36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60.75" customHeight="1" hidden="1">
      <c r="B36" s="19" t="s">
        <v>98</v>
      </c>
      <c r="C36" s="6">
        <v>551</v>
      </c>
      <c r="D36" s="6">
        <v>551</v>
      </c>
      <c r="E36" s="6">
        <v>551</v>
      </c>
      <c r="F36" s="25" t="s">
        <v>153</v>
      </c>
      <c r="G36" s="13" t="s">
        <v>89</v>
      </c>
      <c r="H36" s="9" t="e">
        <f>#REF!</f>
        <v>#REF!</v>
      </c>
      <c r="I36" s="9" t="e">
        <f>#REF!</f>
        <v>#REF!</v>
      </c>
      <c r="J36" s="9" t="e">
        <f>#REF!</f>
        <v>#REF!</v>
      </c>
      <c r="K36" s="36" t="e">
        <f>J36-H36</f>
        <v>#REF!</v>
      </c>
      <c r="L36" s="41" t="e">
        <f>#REF!</f>
        <v>#REF!</v>
      </c>
      <c r="M36" s="36" t="e">
        <f>J36-I36</f>
        <v>#REF!</v>
      </c>
      <c r="N36" s="9" t="e">
        <f>#REF!</f>
        <v>#REF!</v>
      </c>
      <c r="O36" s="36" t="e">
        <f>N36-J36</f>
        <v>#REF!</v>
      </c>
      <c r="P36" s="9" t="e">
        <f>#REF!-J36</f>
        <v>#REF!</v>
      </c>
      <c r="Q36" s="9">
        <v>400000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15.5" customHeight="1">
      <c r="B37" s="12" t="s">
        <v>304</v>
      </c>
      <c r="C37" s="6"/>
      <c r="D37" s="6"/>
      <c r="E37" s="6"/>
      <c r="F37" s="8" t="s">
        <v>158</v>
      </c>
      <c r="G37" s="8"/>
      <c r="H37" s="9"/>
      <c r="I37" s="9"/>
      <c r="J37" s="9"/>
      <c r="K37" s="36"/>
      <c r="L37" s="41"/>
      <c r="M37" s="36"/>
      <c r="N37" s="9"/>
      <c r="O37" s="36"/>
      <c r="P37" s="9"/>
      <c r="Q37" s="9">
        <f>Q38</f>
        <v>209000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101.25" customHeight="1">
      <c r="B38" s="12" t="s">
        <v>110</v>
      </c>
      <c r="C38" s="6"/>
      <c r="D38" s="6"/>
      <c r="E38" s="6"/>
      <c r="F38" s="8" t="s">
        <v>159</v>
      </c>
      <c r="G38" s="8"/>
      <c r="H38" s="9"/>
      <c r="I38" s="9"/>
      <c r="J38" s="9"/>
      <c r="K38" s="36"/>
      <c r="L38" s="41"/>
      <c r="M38" s="36"/>
      <c r="N38" s="9"/>
      <c r="O38" s="36"/>
      <c r="P38" s="9"/>
      <c r="Q38" s="9">
        <f>Q39+Q41</f>
        <v>209000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72.75" customHeight="1" hidden="1">
      <c r="B39" s="69"/>
      <c r="C39" s="6"/>
      <c r="D39" s="6"/>
      <c r="E39" s="6">
        <v>551</v>
      </c>
      <c r="F39" s="8" t="s">
        <v>159</v>
      </c>
      <c r="G39" s="8" t="s">
        <v>89</v>
      </c>
      <c r="H39" s="9"/>
      <c r="I39" s="9"/>
      <c r="J39" s="9" t="e">
        <f>#REF!+#REF!+#REF!+#REF!</f>
        <v>#REF!</v>
      </c>
      <c r="K39" s="36"/>
      <c r="L39" s="41"/>
      <c r="M39" s="36"/>
      <c r="N39" s="9"/>
      <c r="O39" s="36"/>
      <c r="P39" s="9" t="e">
        <f>#REF!-J39</f>
        <v>#REF!</v>
      </c>
      <c r="Q39" s="9">
        <f>Q40</f>
        <v>209000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72.75" customHeight="1">
      <c r="B40" s="19" t="s">
        <v>92</v>
      </c>
      <c r="C40" s="6"/>
      <c r="D40" s="6"/>
      <c r="E40" s="6"/>
      <c r="F40" s="8" t="s">
        <v>159</v>
      </c>
      <c r="G40" s="8" t="s">
        <v>89</v>
      </c>
      <c r="H40" s="9"/>
      <c r="I40" s="9"/>
      <c r="J40" s="9"/>
      <c r="K40" s="36"/>
      <c r="L40" s="41"/>
      <c r="M40" s="36"/>
      <c r="N40" s="9"/>
      <c r="O40" s="36"/>
      <c r="P40" s="9"/>
      <c r="Q40" s="9">
        <f>160000+40000+9000</f>
        <v>209000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72.75" customHeight="1">
      <c r="B41" s="19" t="s">
        <v>280</v>
      </c>
      <c r="C41" s="6"/>
      <c r="D41" s="6"/>
      <c r="E41" s="6"/>
      <c r="F41" s="8" t="s">
        <v>159</v>
      </c>
      <c r="G41" s="8" t="s">
        <v>279</v>
      </c>
      <c r="H41" s="9"/>
      <c r="I41" s="9"/>
      <c r="J41" s="9"/>
      <c r="K41" s="36"/>
      <c r="L41" s="41"/>
      <c r="M41" s="36"/>
      <c r="N41" s="9"/>
      <c r="O41" s="36"/>
      <c r="P41" s="9"/>
      <c r="Q41" s="9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92.25" customHeight="1">
      <c r="B42" s="71" t="s">
        <v>300</v>
      </c>
      <c r="C42" s="6"/>
      <c r="D42" s="6"/>
      <c r="E42" s="6">
        <v>551</v>
      </c>
      <c r="F42" s="72" t="s">
        <v>160</v>
      </c>
      <c r="G42" s="8"/>
      <c r="H42" s="9"/>
      <c r="I42" s="9"/>
      <c r="J42" s="9">
        <v>1733034</v>
      </c>
      <c r="K42" s="36"/>
      <c r="L42" s="41"/>
      <c r="M42" s="36"/>
      <c r="N42" s="9"/>
      <c r="O42" s="36"/>
      <c r="P42" s="9" t="e">
        <f>#REF!-J42</f>
        <v>#REF!</v>
      </c>
      <c r="Q42" s="9">
        <f>Q50+Q44+Q46+Q48</f>
        <v>7905366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50.25" customHeight="1" hidden="1">
      <c r="B43" s="22"/>
      <c r="C43" s="6"/>
      <c r="D43" s="6"/>
      <c r="E43" s="6">
        <v>551</v>
      </c>
      <c r="F43" s="58" t="s">
        <v>146</v>
      </c>
      <c r="G43" s="8"/>
      <c r="H43" s="9"/>
      <c r="I43" s="9"/>
      <c r="J43" s="9">
        <v>3458159</v>
      </c>
      <c r="K43" s="36"/>
      <c r="L43" s="41"/>
      <c r="M43" s="36"/>
      <c r="N43" s="9"/>
      <c r="O43" s="36"/>
      <c r="P43" s="9" t="e">
        <f>#REF!-J43</f>
        <v>#REF!</v>
      </c>
      <c r="Q43" s="9" t="e">
        <f>#REF!</f>
        <v>#REF!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 hidden="1">
      <c r="B44" s="19" t="s">
        <v>241</v>
      </c>
      <c r="C44" s="6"/>
      <c r="D44" s="6"/>
      <c r="E44" s="6"/>
      <c r="F44" s="58" t="s">
        <v>242</v>
      </c>
      <c r="G44" s="8"/>
      <c r="H44" s="9"/>
      <c r="I44" s="9"/>
      <c r="J44" s="9"/>
      <c r="K44" s="36"/>
      <c r="L44" s="41"/>
      <c r="M44" s="36"/>
      <c r="N44" s="9"/>
      <c r="O44" s="36"/>
      <c r="P44" s="9"/>
      <c r="Q44" s="9">
        <f>Q45</f>
        <v>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 hidden="1">
      <c r="B45" s="19" t="s">
        <v>92</v>
      </c>
      <c r="C45" s="6"/>
      <c r="D45" s="6"/>
      <c r="E45" s="6"/>
      <c r="F45" s="58" t="s">
        <v>242</v>
      </c>
      <c r="G45" s="8" t="s">
        <v>89</v>
      </c>
      <c r="H45" s="9"/>
      <c r="I45" s="9"/>
      <c r="J45" s="9"/>
      <c r="K45" s="36"/>
      <c r="L45" s="41"/>
      <c r="M45" s="36"/>
      <c r="N45" s="9"/>
      <c r="O45" s="36"/>
      <c r="P45" s="9"/>
      <c r="Q45" s="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39.75" customHeight="1">
      <c r="B46" s="19" t="s">
        <v>310</v>
      </c>
      <c r="C46" s="6"/>
      <c r="D46" s="6"/>
      <c r="E46" s="6"/>
      <c r="F46" s="58" t="s">
        <v>309</v>
      </c>
      <c r="G46" s="8"/>
      <c r="H46" s="9"/>
      <c r="I46" s="9"/>
      <c r="J46" s="9"/>
      <c r="K46" s="36"/>
      <c r="L46" s="41"/>
      <c r="M46" s="36"/>
      <c r="N46" s="9"/>
      <c r="O46" s="36"/>
      <c r="P46" s="9"/>
      <c r="Q46" s="9">
        <f>Q47</f>
        <v>295000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>
      <c r="B47" s="19" t="s">
        <v>92</v>
      </c>
      <c r="C47" s="6"/>
      <c r="D47" s="6"/>
      <c r="E47" s="6"/>
      <c r="F47" s="58" t="s">
        <v>309</v>
      </c>
      <c r="G47" s="8" t="s">
        <v>89</v>
      </c>
      <c r="H47" s="9"/>
      <c r="I47" s="9"/>
      <c r="J47" s="9"/>
      <c r="K47" s="36"/>
      <c r="L47" s="41"/>
      <c r="M47" s="36"/>
      <c r="N47" s="9"/>
      <c r="O47" s="36"/>
      <c r="P47" s="9"/>
      <c r="Q47" s="9">
        <v>295000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>
      <c r="B48" s="19" t="s">
        <v>253</v>
      </c>
      <c r="C48" s="6"/>
      <c r="D48" s="6"/>
      <c r="E48" s="6"/>
      <c r="F48" s="58" t="s">
        <v>254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750366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>
      <c r="B49" s="19" t="s">
        <v>92</v>
      </c>
      <c r="C49" s="6"/>
      <c r="D49" s="6"/>
      <c r="E49" s="6"/>
      <c r="F49" s="58" t="s">
        <v>254</v>
      </c>
      <c r="G49" s="8" t="s">
        <v>89</v>
      </c>
      <c r="H49" s="9"/>
      <c r="I49" s="9"/>
      <c r="J49" s="9"/>
      <c r="K49" s="36"/>
      <c r="L49" s="41"/>
      <c r="M49" s="36"/>
      <c r="N49" s="9"/>
      <c r="O49" s="36"/>
      <c r="P49" s="9"/>
      <c r="Q49" s="9">
        <v>750366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1">
      <c r="B50" s="69" t="s">
        <v>68</v>
      </c>
      <c r="C50" s="6"/>
      <c r="D50" s="6"/>
      <c r="E50" s="6"/>
      <c r="F50" s="58" t="s">
        <v>161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9">
        <f>Q52+Q57+Q51</f>
        <v>6860000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25.5">
      <c r="B51" s="69" t="s">
        <v>282</v>
      </c>
      <c r="C51" s="6"/>
      <c r="D51" s="6"/>
      <c r="E51" s="6"/>
      <c r="F51" s="58" t="s">
        <v>161</v>
      </c>
      <c r="G51" s="8" t="s">
        <v>228</v>
      </c>
      <c r="H51" s="9"/>
      <c r="I51" s="9"/>
      <c r="J51" s="9"/>
      <c r="K51" s="36"/>
      <c r="L51" s="41"/>
      <c r="M51" s="36"/>
      <c r="N51" s="9"/>
      <c r="O51" s="36"/>
      <c r="P51" s="9"/>
      <c r="Q51" s="9">
        <v>1481030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25.5">
      <c r="B52" s="19" t="s">
        <v>92</v>
      </c>
      <c r="C52" s="6"/>
      <c r="D52" s="6"/>
      <c r="E52" s="6"/>
      <c r="F52" s="58" t="s">
        <v>161</v>
      </c>
      <c r="G52" s="8" t="s">
        <v>89</v>
      </c>
      <c r="H52" s="9"/>
      <c r="I52" s="9"/>
      <c r="J52" s="9"/>
      <c r="K52" s="36"/>
      <c r="L52" s="41"/>
      <c r="M52" s="36"/>
      <c r="N52" s="9"/>
      <c r="O52" s="36"/>
      <c r="P52" s="9"/>
      <c r="Q52" s="9">
        <f>5250000+460000+600000-1481030+550000</f>
        <v>5378970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15.75" customHeight="1" hidden="1">
      <c r="B53" s="19"/>
      <c r="C53" s="6">
        <v>551</v>
      </c>
      <c r="D53" s="6">
        <v>551</v>
      </c>
      <c r="E53" s="6">
        <v>551</v>
      </c>
      <c r="F53" s="8"/>
      <c r="G53" s="8"/>
      <c r="H53" s="9"/>
      <c r="I53" s="9"/>
      <c r="J53" s="9"/>
      <c r="K53" s="36">
        <f aca="true" t="shared" si="0" ref="K53:K64">J53-H53</f>
        <v>0</v>
      </c>
      <c r="L53" s="41"/>
      <c r="M53" s="36">
        <f aca="true" t="shared" si="1" ref="M53:M64">J53-I53</f>
        <v>0</v>
      </c>
      <c r="N53" s="9"/>
      <c r="O53" s="36">
        <f aca="true" t="shared" si="2" ref="O53:O64">N53-J53</f>
        <v>0</v>
      </c>
      <c r="P53" s="9" t="e">
        <f>#REF!-J53</f>
        <v>#REF!</v>
      </c>
      <c r="Q53" s="9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 t="shared" si="0"/>
        <v>0</v>
      </c>
      <c r="L54" s="41"/>
      <c r="M54" s="36">
        <f t="shared" si="1"/>
        <v>0</v>
      </c>
      <c r="N54" s="9"/>
      <c r="O54" s="36">
        <f t="shared" si="2"/>
        <v>0</v>
      </c>
      <c r="P54" s="9" t="e">
        <f>#REF!-J54</f>
        <v>#REF!</v>
      </c>
      <c r="Q54" s="9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 t="shared" si="0"/>
        <v>0</v>
      </c>
      <c r="L55" s="41"/>
      <c r="M55" s="36">
        <f t="shared" si="1"/>
        <v>0</v>
      </c>
      <c r="N55" s="9"/>
      <c r="O55" s="36">
        <f t="shared" si="2"/>
        <v>0</v>
      </c>
      <c r="P55" s="9" t="e">
        <f>#REF!-J55</f>
        <v>#REF!</v>
      </c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 hidden="1">
      <c r="B56" s="19"/>
      <c r="C56" s="6">
        <v>551</v>
      </c>
      <c r="D56" s="6">
        <v>551</v>
      </c>
      <c r="E56" s="6">
        <v>551</v>
      </c>
      <c r="F56" s="8"/>
      <c r="G56" s="8"/>
      <c r="H56" s="9"/>
      <c r="I56" s="9"/>
      <c r="J56" s="9"/>
      <c r="K56" s="36">
        <f t="shared" si="0"/>
        <v>0</v>
      </c>
      <c r="L56" s="41"/>
      <c r="M56" s="36">
        <f t="shared" si="1"/>
        <v>0</v>
      </c>
      <c r="N56" s="9"/>
      <c r="O56" s="36">
        <f t="shared" si="2"/>
        <v>0</v>
      </c>
      <c r="P56" s="9" t="e">
        <f>#REF!-J56</f>
        <v>#REF!</v>
      </c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>
      <c r="B57" s="19" t="s">
        <v>216</v>
      </c>
      <c r="C57" s="6"/>
      <c r="D57" s="6"/>
      <c r="E57" s="6"/>
      <c r="F57" s="58" t="s">
        <v>161</v>
      </c>
      <c r="G57" s="8" t="s">
        <v>215</v>
      </c>
      <c r="H57" s="9"/>
      <c r="I57" s="9"/>
      <c r="J57" s="9"/>
      <c r="K57" s="36"/>
      <c r="L57" s="41"/>
      <c r="M57" s="36"/>
      <c r="N57" s="9"/>
      <c r="O57" s="36"/>
      <c r="P57" s="9"/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3.25" customHeight="1">
      <c r="B58" s="19" t="s">
        <v>281</v>
      </c>
      <c r="C58" s="6"/>
      <c r="D58" s="6"/>
      <c r="E58" s="6"/>
      <c r="F58" s="58" t="s">
        <v>217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9">
        <f>Q59+Q61</f>
        <v>3696941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72" customHeight="1">
      <c r="B59" s="19" t="s">
        <v>307</v>
      </c>
      <c r="C59" s="6"/>
      <c r="D59" s="6"/>
      <c r="E59" s="6"/>
      <c r="F59" s="58" t="s">
        <v>306</v>
      </c>
      <c r="G59" s="8"/>
      <c r="H59" s="9"/>
      <c r="I59" s="9"/>
      <c r="J59" s="9"/>
      <c r="K59" s="36"/>
      <c r="L59" s="41"/>
      <c r="M59" s="36"/>
      <c r="N59" s="9"/>
      <c r="O59" s="36"/>
      <c r="P59" s="9"/>
      <c r="Q59" s="9">
        <f>Q60</f>
        <v>1988400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35.25" customHeight="1">
      <c r="B60" s="19" t="s">
        <v>92</v>
      </c>
      <c r="C60" s="6"/>
      <c r="D60" s="6"/>
      <c r="E60" s="6"/>
      <c r="F60" s="58" t="s">
        <v>306</v>
      </c>
      <c r="G60" s="8" t="s">
        <v>89</v>
      </c>
      <c r="H60" s="9"/>
      <c r="I60" s="9"/>
      <c r="J60" s="9"/>
      <c r="K60" s="36"/>
      <c r="L60" s="41"/>
      <c r="M60" s="36"/>
      <c r="N60" s="9"/>
      <c r="O60" s="36"/>
      <c r="P60" s="9"/>
      <c r="Q60" s="9">
        <v>1988400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54.75" customHeight="1">
      <c r="B61" s="69" t="s">
        <v>273</v>
      </c>
      <c r="C61" s="6"/>
      <c r="D61" s="6"/>
      <c r="E61" s="6"/>
      <c r="F61" s="58" t="s">
        <v>272</v>
      </c>
      <c r="G61" s="8"/>
      <c r="H61" s="9"/>
      <c r="I61" s="9"/>
      <c r="J61" s="9"/>
      <c r="K61" s="36"/>
      <c r="L61" s="41"/>
      <c r="M61" s="36"/>
      <c r="N61" s="9"/>
      <c r="O61" s="36"/>
      <c r="P61" s="9"/>
      <c r="Q61" s="9">
        <f>Q62</f>
        <v>1708541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30" customHeight="1">
      <c r="B62" s="19" t="s">
        <v>92</v>
      </c>
      <c r="C62" s="6"/>
      <c r="D62" s="6"/>
      <c r="E62" s="6"/>
      <c r="F62" s="58" t="s">
        <v>272</v>
      </c>
      <c r="G62" s="8" t="s">
        <v>89</v>
      </c>
      <c r="H62" s="9"/>
      <c r="I62" s="9"/>
      <c r="J62" s="9"/>
      <c r="K62" s="36"/>
      <c r="L62" s="41"/>
      <c r="M62" s="36"/>
      <c r="N62" s="9"/>
      <c r="O62" s="36"/>
      <c r="P62" s="9"/>
      <c r="Q62" s="9">
        <f>1000000+708541</f>
        <v>1708541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51">
      <c r="B63" s="20" t="s">
        <v>301</v>
      </c>
      <c r="C63" s="6">
        <v>551</v>
      </c>
      <c r="D63" s="6">
        <v>551</v>
      </c>
      <c r="E63" s="6">
        <v>551</v>
      </c>
      <c r="F63" s="15" t="s">
        <v>162</v>
      </c>
      <c r="G63" s="8"/>
      <c r="H63" s="9" t="e">
        <f>#REF!</f>
        <v>#REF!</v>
      </c>
      <c r="I63" s="9" t="e">
        <f>#REF!</f>
        <v>#REF!</v>
      </c>
      <c r="J63" s="9" t="e">
        <f>#REF!</f>
        <v>#REF!</v>
      </c>
      <c r="K63" s="36" t="e">
        <f t="shared" si="0"/>
        <v>#REF!</v>
      </c>
      <c r="L63" s="41" t="e">
        <f>#REF!</f>
        <v>#REF!</v>
      </c>
      <c r="M63" s="36" t="e">
        <f t="shared" si="1"/>
        <v>#REF!</v>
      </c>
      <c r="N63" s="9" t="e">
        <f>#REF!</f>
        <v>#REF!</v>
      </c>
      <c r="O63" s="36" t="e">
        <f t="shared" si="2"/>
        <v>#REF!</v>
      </c>
      <c r="P63" s="9" t="e">
        <f>#REF!-J63</f>
        <v>#REF!</v>
      </c>
      <c r="Q63" s="9">
        <f>Q64</f>
        <v>300000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45" customHeight="1">
      <c r="B64" s="26" t="s">
        <v>113</v>
      </c>
      <c r="C64" s="17">
        <v>551</v>
      </c>
      <c r="D64" s="6">
        <v>551</v>
      </c>
      <c r="E64" s="6">
        <v>551</v>
      </c>
      <c r="F64" s="15" t="s">
        <v>163</v>
      </c>
      <c r="G64" s="13"/>
      <c r="H64" s="10">
        <v>50000</v>
      </c>
      <c r="I64" s="10">
        <v>50000</v>
      </c>
      <c r="J64" s="10">
        <v>175000</v>
      </c>
      <c r="K64" s="36">
        <f t="shared" si="0"/>
        <v>125000</v>
      </c>
      <c r="L64" s="42"/>
      <c r="M64" s="36">
        <f t="shared" si="1"/>
        <v>125000</v>
      </c>
      <c r="N64" s="10">
        <f>50000+25000</f>
        <v>75000</v>
      </c>
      <c r="O64" s="36">
        <f t="shared" si="2"/>
        <v>-100000</v>
      </c>
      <c r="P64" s="9" t="e">
        <f>#REF!-J64</f>
        <v>#REF!</v>
      </c>
      <c r="Q64" s="10">
        <f>Q71</f>
        <v>300000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66" customHeight="1" hidden="1">
      <c r="B65" s="26" t="s">
        <v>66</v>
      </c>
      <c r="C65" s="17"/>
      <c r="D65" s="6"/>
      <c r="E65" s="6">
        <v>551</v>
      </c>
      <c r="F65" s="13" t="s">
        <v>64</v>
      </c>
      <c r="G65" s="13"/>
      <c r="H65" s="10"/>
      <c r="I65" s="10"/>
      <c r="J65" s="10">
        <f>J66</f>
        <v>81000</v>
      </c>
      <c r="K65" s="36"/>
      <c r="L65" s="42"/>
      <c r="M65" s="36"/>
      <c r="N65" s="10"/>
      <c r="O65" s="36"/>
      <c r="P65" s="9" t="e">
        <f>#REF!-J65</f>
        <v>#REF!</v>
      </c>
      <c r="Q65" s="10">
        <f>Q66</f>
        <v>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23.25" customHeight="1" hidden="1">
      <c r="B66" s="26" t="s">
        <v>5</v>
      </c>
      <c r="C66" s="17"/>
      <c r="D66" s="6"/>
      <c r="E66" s="6">
        <v>551</v>
      </c>
      <c r="F66" s="13" t="s">
        <v>64</v>
      </c>
      <c r="G66" s="13" t="s">
        <v>53</v>
      </c>
      <c r="H66" s="10"/>
      <c r="I66" s="10"/>
      <c r="J66" s="10">
        <v>81000</v>
      </c>
      <c r="K66" s="36"/>
      <c r="L66" s="42"/>
      <c r="M66" s="36"/>
      <c r="N66" s="10"/>
      <c r="O66" s="36"/>
      <c r="P66" s="9" t="e">
        <f>#REF!-J66</f>
        <v>#REF!</v>
      </c>
      <c r="Q66" s="10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76.5" customHeight="1" hidden="1">
      <c r="B67" s="26" t="s">
        <v>67</v>
      </c>
      <c r="C67" s="17"/>
      <c r="D67" s="6"/>
      <c r="E67" s="6">
        <v>551</v>
      </c>
      <c r="F67" s="13" t="s">
        <v>65</v>
      </c>
      <c r="G67" s="13"/>
      <c r="H67" s="10"/>
      <c r="I67" s="10"/>
      <c r="J67" s="10">
        <f>J68</f>
        <v>0</v>
      </c>
      <c r="K67" s="36"/>
      <c r="L67" s="42"/>
      <c r="M67" s="36"/>
      <c r="N67" s="10"/>
      <c r="O67" s="36"/>
      <c r="P67" s="9" t="e">
        <f>#REF!-J67</f>
        <v>#REF!</v>
      </c>
      <c r="Q67" s="10">
        <f>Q68</f>
        <v>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23.25" customHeight="1" hidden="1">
      <c r="B68" s="26" t="s">
        <v>5</v>
      </c>
      <c r="C68" s="17"/>
      <c r="D68" s="6"/>
      <c r="E68" s="6">
        <v>551</v>
      </c>
      <c r="F68" s="13" t="s">
        <v>65</v>
      </c>
      <c r="G68" s="13" t="s">
        <v>53</v>
      </c>
      <c r="H68" s="10"/>
      <c r="I68" s="10"/>
      <c r="J68" s="10"/>
      <c r="K68" s="36"/>
      <c r="L68" s="42"/>
      <c r="M68" s="36"/>
      <c r="N68" s="10"/>
      <c r="O68" s="36"/>
      <c r="P68" s="9" t="e">
        <f>#REF!-J68</f>
        <v>#REF!</v>
      </c>
      <c r="Q68" s="10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7.75" customHeight="1" hidden="1">
      <c r="B69" s="26" t="s">
        <v>72</v>
      </c>
      <c r="C69" s="17"/>
      <c r="D69" s="6"/>
      <c r="E69" s="6"/>
      <c r="F69" s="13" t="s">
        <v>71</v>
      </c>
      <c r="G69" s="13"/>
      <c r="H69" s="10"/>
      <c r="I69" s="10"/>
      <c r="J69" s="10"/>
      <c r="K69" s="36"/>
      <c r="L69" s="42"/>
      <c r="M69" s="36"/>
      <c r="N69" s="10"/>
      <c r="O69" s="36"/>
      <c r="P69" s="9"/>
      <c r="Q69" s="10">
        <f>Q70</f>
        <v>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27" customHeight="1" hidden="1">
      <c r="B70" s="26" t="s">
        <v>5</v>
      </c>
      <c r="C70" s="17"/>
      <c r="D70" s="6"/>
      <c r="E70" s="6"/>
      <c r="F70" s="13" t="s">
        <v>71</v>
      </c>
      <c r="G70" s="13" t="s">
        <v>53</v>
      </c>
      <c r="H70" s="10"/>
      <c r="I70" s="10"/>
      <c r="J70" s="10"/>
      <c r="K70" s="36"/>
      <c r="L70" s="42"/>
      <c r="M70" s="36"/>
      <c r="N70" s="10"/>
      <c r="O70" s="36"/>
      <c r="P70" s="9"/>
      <c r="Q70" s="10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27" customHeight="1">
      <c r="B71" s="26" t="s">
        <v>115</v>
      </c>
      <c r="C71" s="17"/>
      <c r="D71" s="6"/>
      <c r="E71" s="6"/>
      <c r="F71" s="15" t="s">
        <v>163</v>
      </c>
      <c r="G71" s="13" t="s">
        <v>114</v>
      </c>
      <c r="H71" s="10"/>
      <c r="I71" s="10"/>
      <c r="J71" s="10"/>
      <c r="K71" s="36"/>
      <c r="L71" s="42"/>
      <c r="M71" s="36"/>
      <c r="N71" s="10"/>
      <c r="O71" s="36"/>
      <c r="P71" s="9"/>
      <c r="Q71" s="10">
        <f>Q72+Q74</f>
        <v>300000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58.5" customHeight="1">
      <c r="B72" s="69" t="s">
        <v>246</v>
      </c>
      <c r="C72" s="17"/>
      <c r="D72" s="6"/>
      <c r="E72" s="6"/>
      <c r="F72" s="15" t="s">
        <v>163</v>
      </c>
      <c r="G72" s="13" t="s">
        <v>109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f>Q73</f>
        <v>300000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86.25" customHeight="1">
      <c r="B73" s="26" t="s">
        <v>256</v>
      </c>
      <c r="C73" s="17"/>
      <c r="D73" s="6"/>
      <c r="E73" s="6"/>
      <c r="F73" s="15" t="s">
        <v>163</v>
      </c>
      <c r="G73" s="13" t="s">
        <v>255</v>
      </c>
      <c r="H73" s="10"/>
      <c r="I73" s="10"/>
      <c r="J73" s="10"/>
      <c r="K73" s="36"/>
      <c r="L73" s="42"/>
      <c r="M73" s="36"/>
      <c r="N73" s="10"/>
      <c r="O73" s="36"/>
      <c r="P73" s="9"/>
      <c r="Q73" s="10">
        <f>150000+100000+50000</f>
        <v>300000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23.25" customHeight="1">
      <c r="B74" s="19" t="s">
        <v>216</v>
      </c>
      <c r="C74" s="17"/>
      <c r="D74" s="6"/>
      <c r="E74" s="6"/>
      <c r="F74" s="15" t="s">
        <v>163</v>
      </c>
      <c r="G74" s="13" t="s">
        <v>215</v>
      </c>
      <c r="H74" s="10"/>
      <c r="I74" s="10"/>
      <c r="J74" s="10"/>
      <c r="K74" s="36"/>
      <c r="L74" s="42"/>
      <c r="M74" s="36"/>
      <c r="N74" s="10"/>
      <c r="O74" s="36"/>
      <c r="P74" s="9"/>
      <c r="Q74" s="10">
        <v>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8.5" customHeight="1">
      <c r="B75" s="20" t="s">
        <v>245</v>
      </c>
      <c r="C75" s="17"/>
      <c r="D75" s="6"/>
      <c r="E75" s="6"/>
      <c r="F75" s="15" t="s">
        <v>164</v>
      </c>
      <c r="G75" s="13"/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500000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8.5" customHeight="1">
      <c r="B76" s="26" t="s">
        <v>116</v>
      </c>
      <c r="C76" s="17"/>
      <c r="D76" s="6"/>
      <c r="E76" s="6"/>
      <c r="F76" s="15" t="s">
        <v>165</v>
      </c>
      <c r="G76" s="13"/>
      <c r="H76" s="10"/>
      <c r="I76" s="10"/>
      <c r="J76" s="10"/>
      <c r="K76" s="36"/>
      <c r="L76" s="42"/>
      <c r="M76" s="36"/>
      <c r="N76" s="10"/>
      <c r="O76" s="36"/>
      <c r="P76" s="9"/>
      <c r="Q76" s="10">
        <f>Q77+Q86</f>
        <v>500000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49.5" customHeight="1">
      <c r="B77" s="26" t="s">
        <v>117</v>
      </c>
      <c r="C77" s="17"/>
      <c r="D77" s="6"/>
      <c r="E77" s="6"/>
      <c r="F77" s="13" t="s">
        <v>166</v>
      </c>
      <c r="G77" s="13"/>
      <c r="H77" s="10"/>
      <c r="I77" s="10"/>
      <c r="J77" s="10"/>
      <c r="K77" s="36"/>
      <c r="L77" s="42"/>
      <c r="M77" s="36"/>
      <c r="N77" s="10"/>
      <c r="O77" s="36"/>
      <c r="P77" s="9"/>
      <c r="Q77" s="10">
        <f>Q78</f>
        <v>495000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45" customHeight="1">
      <c r="B78" s="16" t="s">
        <v>90</v>
      </c>
      <c r="C78" s="17"/>
      <c r="D78" s="6"/>
      <c r="E78" s="6"/>
      <c r="F78" s="13" t="s">
        <v>166</v>
      </c>
      <c r="G78" s="13" t="s">
        <v>87</v>
      </c>
      <c r="H78" s="10"/>
      <c r="I78" s="10"/>
      <c r="J78" s="10"/>
      <c r="K78" s="36"/>
      <c r="L78" s="42"/>
      <c r="M78" s="36"/>
      <c r="N78" s="10"/>
      <c r="O78" s="36"/>
      <c r="P78" s="9"/>
      <c r="Q78" s="10">
        <f>Q79</f>
        <v>495000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3.25" customHeight="1">
      <c r="B79" s="19" t="s">
        <v>91</v>
      </c>
      <c r="C79" s="17"/>
      <c r="D79" s="6"/>
      <c r="E79" s="6"/>
      <c r="F79" s="13" t="s">
        <v>166</v>
      </c>
      <c r="G79" s="13" t="s">
        <v>88</v>
      </c>
      <c r="H79" s="10"/>
      <c r="I79" s="10"/>
      <c r="J79" s="10"/>
      <c r="K79" s="36"/>
      <c r="L79" s="42"/>
      <c r="M79" s="36"/>
      <c r="N79" s="10"/>
      <c r="O79" s="36"/>
      <c r="P79" s="9"/>
      <c r="Q79" s="10">
        <f>Q80</f>
        <v>495000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46.5" customHeight="1">
      <c r="B80" s="19" t="s">
        <v>92</v>
      </c>
      <c r="C80" s="17"/>
      <c r="D80" s="6"/>
      <c r="E80" s="6"/>
      <c r="F80" s="13" t="s">
        <v>166</v>
      </c>
      <c r="G80" s="13" t="s">
        <v>89</v>
      </c>
      <c r="H80" s="10"/>
      <c r="I80" s="10"/>
      <c r="J80" s="10"/>
      <c r="K80" s="36"/>
      <c r="L80" s="42"/>
      <c r="M80" s="36"/>
      <c r="N80" s="10"/>
      <c r="O80" s="36"/>
      <c r="P80" s="9"/>
      <c r="Q80" s="10">
        <f>500000+300000-300000-5000</f>
        <v>495000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17" ht="28.5" customHeight="1" hidden="1">
      <c r="B81" s="27"/>
      <c r="C81" s="17"/>
      <c r="D81" s="6">
        <v>551</v>
      </c>
      <c r="E81" s="6">
        <v>551</v>
      </c>
      <c r="F81" s="23" t="s">
        <v>41</v>
      </c>
      <c r="G81" s="23"/>
      <c r="H81" s="9">
        <f>H85</f>
        <v>2000000</v>
      </c>
      <c r="I81" s="9">
        <f>I85</f>
        <v>0</v>
      </c>
      <c r="J81" s="9">
        <f>J85</f>
        <v>0</v>
      </c>
      <c r="K81" s="36">
        <f>J81-H81</f>
        <v>-2000000</v>
      </c>
      <c r="L81" s="41">
        <f>L85</f>
        <v>191700</v>
      </c>
      <c r="M81" s="36">
        <f>J81-I81</f>
        <v>0</v>
      </c>
      <c r="N81" s="9">
        <f>N85</f>
        <v>191700</v>
      </c>
      <c r="O81" s="36">
        <f>N81-J81</f>
        <v>191700</v>
      </c>
      <c r="P81" s="9" t="e">
        <f>#REF!-J81</f>
        <v>#REF!</v>
      </c>
      <c r="Q81" s="9">
        <f>Q85</f>
        <v>0</v>
      </c>
    </row>
    <row r="82" spans="2:17" ht="28.5" customHeight="1" hidden="1">
      <c r="B82" s="21" t="s">
        <v>50</v>
      </c>
      <c r="C82" s="17"/>
      <c r="D82" s="6">
        <v>551</v>
      </c>
      <c r="E82" s="6">
        <v>551</v>
      </c>
      <c r="F82" s="23" t="s">
        <v>41</v>
      </c>
      <c r="G82" s="23"/>
      <c r="H82" s="9"/>
      <c r="I82" s="9">
        <f>I83</f>
        <v>0</v>
      </c>
      <c r="J82" s="9">
        <f>J83</f>
        <v>0</v>
      </c>
      <c r="K82" s="36"/>
      <c r="L82" s="41">
        <f>L83</f>
        <v>0</v>
      </c>
      <c r="M82" s="36">
        <f>J82-I82</f>
        <v>0</v>
      </c>
      <c r="N82" s="9">
        <f>N83</f>
        <v>0</v>
      </c>
      <c r="O82" s="36">
        <f>N82-J82</f>
        <v>0</v>
      </c>
      <c r="P82" s="9" t="e">
        <f>#REF!-J82</f>
        <v>#REF!</v>
      </c>
      <c r="Q82" s="9">
        <f>Q83</f>
        <v>0</v>
      </c>
    </row>
    <row r="83" spans="2:17" ht="28.5" customHeight="1" hidden="1">
      <c r="B83" s="26" t="s">
        <v>5</v>
      </c>
      <c r="C83" s="17"/>
      <c r="D83" s="6">
        <v>551</v>
      </c>
      <c r="E83" s="6">
        <v>551</v>
      </c>
      <c r="F83" s="23" t="s">
        <v>41</v>
      </c>
      <c r="G83" s="23" t="s">
        <v>53</v>
      </c>
      <c r="H83" s="9">
        <v>2000000</v>
      </c>
      <c r="I83" s="9"/>
      <c r="J83" s="9"/>
      <c r="K83" s="36"/>
      <c r="L83" s="41"/>
      <c r="M83" s="36">
        <f>J83-I83</f>
        <v>0</v>
      </c>
      <c r="N83" s="9"/>
      <c r="O83" s="36">
        <f>N83-J83</f>
        <v>0</v>
      </c>
      <c r="P83" s="9" t="e">
        <f>#REF!-J83</f>
        <v>#REF!</v>
      </c>
      <c r="Q83" s="9"/>
    </row>
    <row r="84" spans="2:17" ht="43.5" customHeight="1" hidden="1">
      <c r="B84" s="21" t="s">
        <v>49</v>
      </c>
      <c r="C84" s="17"/>
      <c r="D84" s="6">
        <v>551</v>
      </c>
      <c r="E84" s="6">
        <v>551</v>
      </c>
      <c r="F84" s="23" t="s">
        <v>48</v>
      </c>
      <c r="G84" s="23"/>
      <c r="H84" s="9"/>
      <c r="I84" s="9">
        <f>I85</f>
        <v>0</v>
      </c>
      <c r="J84" s="9">
        <f>J85</f>
        <v>0</v>
      </c>
      <c r="K84" s="36"/>
      <c r="L84" s="41">
        <f>L85</f>
        <v>191700</v>
      </c>
      <c r="M84" s="36">
        <f>J84-I84</f>
        <v>0</v>
      </c>
      <c r="N84" s="9">
        <f>N85</f>
        <v>191700</v>
      </c>
      <c r="O84" s="36">
        <f>N84-J84</f>
        <v>191700</v>
      </c>
      <c r="P84" s="9" t="e">
        <f>#REF!-J84</f>
        <v>#REF!</v>
      </c>
      <c r="Q84" s="9">
        <f>Q85</f>
        <v>0</v>
      </c>
    </row>
    <row r="85" spans="2:17" ht="30" customHeight="1" hidden="1">
      <c r="B85" s="26" t="s">
        <v>5</v>
      </c>
      <c r="C85" s="17"/>
      <c r="D85" s="6">
        <v>551</v>
      </c>
      <c r="E85" s="6">
        <v>551</v>
      </c>
      <c r="F85" s="23" t="s">
        <v>48</v>
      </c>
      <c r="G85" s="23" t="s">
        <v>53</v>
      </c>
      <c r="H85" s="9">
        <v>2000000</v>
      </c>
      <c r="I85" s="9"/>
      <c r="J85" s="9"/>
      <c r="K85" s="36">
        <f>J85-H85</f>
        <v>-2000000</v>
      </c>
      <c r="L85" s="41">
        <v>191700</v>
      </c>
      <c r="M85" s="36">
        <f>J85-I85</f>
        <v>0</v>
      </c>
      <c r="N85" s="9">
        <v>191700</v>
      </c>
      <c r="O85" s="36">
        <f>N85-J85</f>
        <v>191700</v>
      </c>
      <c r="P85" s="9" t="e">
        <f>#REF!-J85</f>
        <v>#REF!</v>
      </c>
      <c r="Q85" s="9"/>
    </row>
    <row r="86" spans="2:17" ht="30" customHeight="1">
      <c r="B86" s="19" t="s">
        <v>122</v>
      </c>
      <c r="C86" s="17"/>
      <c r="D86" s="6"/>
      <c r="E86" s="6"/>
      <c r="F86" s="23" t="s">
        <v>271</v>
      </c>
      <c r="G86" s="23"/>
      <c r="H86" s="9"/>
      <c r="I86" s="9"/>
      <c r="J86" s="9"/>
      <c r="K86" s="36"/>
      <c r="L86" s="41"/>
      <c r="M86" s="36"/>
      <c r="N86" s="9"/>
      <c r="O86" s="36"/>
      <c r="P86" s="9"/>
      <c r="Q86" s="9">
        <f>Q87</f>
        <v>5000</v>
      </c>
    </row>
    <row r="87" spans="2:17" ht="30" customHeight="1">
      <c r="B87" s="19" t="s">
        <v>92</v>
      </c>
      <c r="C87" s="17"/>
      <c r="D87" s="6"/>
      <c r="E87" s="6"/>
      <c r="F87" s="23" t="s">
        <v>271</v>
      </c>
      <c r="G87" s="23" t="s">
        <v>89</v>
      </c>
      <c r="H87" s="9"/>
      <c r="I87" s="9"/>
      <c r="J87" s="9"/>
      <c r="K87" s="36"/>
      <c r="L87" s="41"/>
      <c r="M87" s="36"/>
      <c r="N87" s="9"/>
      <c r="O87" s="36"/>
      <c r="P87" s="9"/>
      <c r="Q87" s="9">
        <v>5000</v>
      </c>
    </row>
    <row r="88" spans="2:17" ht="66.75" customHeight="1">
      <c r="B88" s="20" t="s">
        <v>258</v>
      </c>
      <c r="C88" s="28"/>
      <c r="D88" s="6">
        <v>551</v>
      </c>
      <c r="E88" s="6">
        <v>551</v>
      </c>
      <c r="F88" s="23" t="s">
        <v>167</v>
      </c>
      <c r="G88" s="23"/>
      <c r="H88" s="9">
        <f>H89+H101</f>
        <v>1061730</v>
      </c>
      <c r="I88" s="9">
        <f>I89+I101</f>
        <v>695742.99</v>
      </c>
      <c r="J88" s="9">
        <f>J89+J101</f>
        <v>0</v>
      </c>
      <c r="K88" s="36">
        <f aca="true" t="shared" si="3" ref="K88:K98">J88-H88</f>
        <v>-1061730</v>
      </c>
      <c r="L88" s="41">
        <f>L89+L101</f>
        <v>0</v>
      </c>
      <c r="M88" s="36">
        <f aca="true" t="shared" si="4" ref="M88:M98">J88-I88</f>
        <v>-695742.99</v>
      </c>
      <c r="N88" s="9">
        <f>N89+N101</f>
        <v>695742.99</v>
      </c>
      <c r="O88" s="36">
        <f aca="true" t="shared" si="5" ref="O88:O98">N88-J88</f>
        <v>695742.99</v>
      </c>
      <c r="P88" s="9" t="e">
        <f>#REF!-J88</f>
        <v>#REF!</v>
      </c>
      <c r="Q88" s="9">
        <f>Q101+Q99</f>
        <v>76000</v>
      </c>
    </row>
    <row r="89" spans="2:17" ht="12.75" hidden="1">
      <c r="B89" s="21"/>
      <c r="C89" s="28">
        <v>551</v>
      </c>
      <c r="D89" s="6">
        <v>551</v>
      </c>
      <c r="E89" s="6">
        <v>551</v>
      </c>
      <c r="F89" s="23" t="s">
        <v>40</v>
      </c>
      <c r="G89" s="23"/>
      <c r="H89" s="9">
        <f>H90</f>
        <v>1061730</v>
      </c>
      <c r="I89" s="9">
        <f>I90</f>
        <v>695742.99</v>
      </c>
      <c r="J89" s="9">
        <f>J90</f>
        <v>0</v>
      </c>
      <c r="K89" s="36">
        <f t="shared" si="3"/>
        <v>-1061730</v>
      </c>
      <c r="L89" s="41">
        <f>L90</f>
        <v>0</v>
      </c>
      <c r="M89" s="36">
        <f t="shared" si="4"/>
        <v>-695742.99</v>
      </c>
      <c r="N89" s="9">
        <f>N90</f>
        <v>695742.99</v>
      </c>
      <c r="O89" s="36">
        <f t="shared" si="5"/>
        <v>695742.99</v>
      </c>
      <c r="P89" s="9" t="e">
        <f>#REF!-J89</f>
        <v>#REF!</v>
      </c>
      <c r="Q89" s="9">
        <f>Q90</f>
        <v>0</v>
      </c>
    </row>
    <row r="90" spans="2:17" ht="38.25" customHeight="1" hidden="1">
      <c r="B90" s="19"/>
      <c r="C90" s="17">
        <v>551</v>
      </c>
      <c r="D90" s="6">
        <v>551</v>
      </c>
      <c r="E90" s="6">
        <v>551</v>
      </c>
      <c r="F90" s="24" t="s">
        <v>40</v>
      </c>
      <c r="G90" s="13" t="s">
        <v>15</v>
      </c>
      <c r="H90" s="10">
        <v>1061730</v>
      </c>
      <c r="I90" s="10">
        <v>695742.99</v>
      </c>
      <c r="J90" s="10"/>
      <c r="K90" s="36">
        <f t="shared" si="3"/>
        <v>-1061730</v>
      </c>
      <c r="L90" s="42"/>
      <c r="M90" s="36">
        <f t="shared" si="4"/>
        <v>-695742.99</v>
      </c>
      <c r="N90" s="10">
        <v>695742.99</v>
      </c>
      <c r="O90" s="36">
        <f t="shared" si="5"/>
        <v>695742.99</v>
      </c>
      <c r="P90" s="9" t="e">
        <f>#REF!-J90</f>
        <v>#REF!</v>
      </c>
      <c r="Q90" s="10"/>
    </row>
    <row r="91" spans="2:17" ht="12" customHeight="1" hidden="1">
      <c r="B91" s="12"/>
      <c r="C91" s="6">
        <v>551</v>
      </c>
      <c r="D91" s="6">
        <v>551</v>
      </c>
      <c r="E91" s="6">
        <v>551</v>
      </c>
      <c r="F91" s="13"/>
      <c r="G91" s="13"/>
      <c r="H91" s="9">
        <f>H92</f>
        <v>0</v>
      </c>
      <c r="I91" s="9">
        <f>I92</f>
        <v>0</v>
      </c>
      <c r="J91" s="9">
        <f>J92</f>
        <v>0</v>
      </c>
      <c r="K91" s="36">
        <f t="shared" si="3"/>
        <v>0</v>
      </c>
      <c r="L91" s="41">
        <f>L92</f>
        <v>0</v>
      </c>
      <c r="M91" s="36">
        <f t="shared" si="4"/>
        <v>0</v>
      </c>
      <c r="N91" s="9">
        <f>N92</f>
        <v>0</v>
      </c>
      <c r="O91" s="36">
        <f t="shared" si="5"/>
        <v>0</v>
      </c>
      <c r="P91" s="9" t="e">
        <f>#REF!-J91</f>
        <v>#REF!</v>
      </c>
      <c r="Q91" s="9">
        <f>Q92</f>
        <v>0</v>
      </c>
    </row>
    <row r="92" spans="2:17" ht="16.5" customHeight="1" hidden="1">
      <c r="B92" s="14"/>
      <c r="C92" s="6">
        <v>551</v>
      </c>
      <c r="D92" s="6">
        <v>551</v>
      </c>
      <c r="E92" s="6">
        <v>551</v>
      </c>
      <c r="F92" s="23" t="s">
        <v>12</v>
      </c>
      <c r="G92" s="13"/>
      <c r="H92" s="9">
        <f>H93+H95+H97</f>
        <v>0</v>
      </c>
      <c r="I92" s="9">
        <f>I93+I95+I97</f>
        <v>0</v>
      </c>
      <c r="J92" s="9">
        <f>J93+J95+J97</f>
        <v>0</v>
      </c>
      <c r="K92" s="36">
        <f t="shared" si="3"/>
        <v>0</v>
      </c>
      <c r="L92" s="41">
        <f>L93+L95+L97</f>
        <v>0</v>
      </c>
      <c r="M92" s="36">
        <f t="shared" si="4"/>
        <v>0</v>
      </c>
      <c r="N92" s="9">
        <f>N93+N95+N97</f>
        <v>0</v>
      </c>
      <c r="O92" s="36">
        <f t="shared" si="5"/>
        <v>0</v>
      </c>
      <c r="P92" s="9" t="e">
        <f>#REF!-J92</f>
        <v>#REF!</v>
      </c>
      <c r="Q92" s="9">
        <f>Q93+Q95+Q97</f>
        <v>0</v>
      </c>
    </row>
    <row r="93" spans="2:17" ht="13.5" customHeight="1" hidden="1">
      <c r="B93" s="16"/>
      <c r="C93" s="17">
        <v>551</v>
      </c>
      <c r="D93" s="6">
        <v>551</v>
      </c>
      <c r="E93" s="6">
        <v>551</v>
      </c>
      <c r="F93" s="13" t="s">
        <v>16</v>
      </c>
      <c r="G93" s="13"/>
      <c r="H93" s="10">
        <f>H94</f>
        <v>0</v>
      </c>
      <c r="I93" s="10">
        <f>I94</f>
        <v>0</v>
      </c>
      <c r="J93" s="10">
        <f>J94</f>
        <v>0</v>
      </c>
      <c r="K93" s="36">
        <f t="shared" si="3"/>
        <v>0</v>
      </c>
      <c r="L93" s="42">
        <f>L94</f>
        <v>0</v>
      </c>
      <c r="M93" s="36">
        <f t="shared" si="4"/>
        <v>0</v>
      </c>
      <c r="N93" s="10">
        <f>N94</f>
        <v>0</v>
      </c>
      <c r="O93" s="36">
        <f t="shared" si="5"/>
        <v>0</v>
      </c>
      <c r="P93" s="9" t="e">
        <f>#REF!-J93</f>
        <v>#REF!</v>
      </c>
      <c r="Q93" s="10">
        <f>Q94</f>
        <v>0</v>
      </c>
    </row>
    <row r="94" spans="2:17" ht="13.5" customHeight="1" hidden="1">
      <c r="B94" s="26"/>
      <c r="C94" s="17">
        <v>551</v>
      </c>
      <c r="D94" s="6">
        <v>551</v>
      </c>
      <c r="E94" s="6">
        <v>551</v>
      </c>
      <c r="F94" s="13" t="s">
        <v>16</v>
      </c>
      <c r="G94" s="13" t="s">
        <v>15</v>
      </c>
      <c r="H94" s="10"/>
      <c r="I94" s="10"/>
      <c r="J94" s="10"/>
      <c r="K94" s="36">
        <f t="shared" si="3"/>
        <v>0</v>
      </c>
      <c r="L94" s="42"/>
      <c r="M94" s="36">
        <f t="shared" si="4"/>
        <v>0</v>
      </c>
      <c r="N94" s="10"/>
      <c r="O94" s="36">
        <f t="shared" si="5"/>
        <v>0</v>
      </c>
      <c r="P94" s="9" t="e">
        <f>#REF!-J94</f>
        <v>#REF!</v>
      </c>
      <c r="Q94" s="10"/>
    </row>
    <row r="95" spans="2:17" ht="9.75" customHeight="1" hidden="1">
      <c r="B95" s="16"/>
      <c r="C95" s="17">
        <v>551</v>
      </c>
      <c r="D95" s="6">
        <v>551</v>
      </c>
      <c r="E95" s="6">
        <v>551</v>
      </c>
      <c r="F95" s="13" t="s">
        <v>13</v>
      </c>
      <c r="G95" s="13"/>
      <c r="H95" s="10">
        <f>H96</f>
        <v>0</v>
      </c>
      <c r="I95" s="10">
        <f>I96</f>
        <v>0</v>
      </c>
      <c r="J95" s="10">
        <f>J96</f>
        <v>0</v>
      </c>
      <c r="K95" s="36">
        <f t="shared" si="3"/>
        <v>0</v>
      </c>
      <c r="L95" s="42">
        <f>L96</f>
        <v>0</v>
      </c>
      <c r="M95" s="36">
        <f t="shared" si="4"/>
        <v>0</v>
      </c>
      <c r="N95" s="10">
        <f>N96</f>
        <v>0</v>
      </c>
      <c r="O95" s="36">
        <f t="shared" si="5"/>
        <v>0</v>
      </c>
      <c r="P95" s="9" t="e">
        <f>#REF!-J95</f>
        <v>#REF!</v>
      </c>
      <c r="Q95" s="10">
        <f>Q96</f>
        <v>0</v>
      </c>
    </row>
    <row r="96" spans="2:17" ht="13.5" customHeight="1" hidden="1">
      <c r="B96" s="26"/>
      <c r="C96" s="17">
        <v>551</v>
      </c>
      <c r="D96" s="6">
        <v>551</v>
      </c>
      <c r="E96" s="6">
        <v>551</v>
      </c>
      <c r="F96" s="13" t="s">
        <v>13</v>
      </c>
      <c r="G96" s="13" t="s">
        <v>15</v>
      </c>
      <c r="H96" s="10"/>
      <c r="I96" s="10"/>
      <c r="J96" s="10"/>
      <c r="K96" s="36">
        <f t="shared" si="3"/>
        <v>0</v>
      </c>
      <c r="L96" s="42"/>
      <c r="M96" s="36">
        <f t="shared" si="4"/>
        <v>0</v>
      </c>
      <c r="N96" s="10"/>
      <c r="O96" s="36">
        <f t="shared" si="5"/>
        <v>0</v>
      </c>
      <c r="P96" s="9" t="e">
        <f>#REF!-J96</f>
        <v>#REF!</v>
      </c>
      <c r="Q96" s="10"/>
    </row>
    <row r="97" spans="2:17" ht="8.25" customHeight="1" hidden="1">
      <c r="B97" s="26"/>
      <c r="C97" s="17">
        <v>551</v>
      </c>
      <c r="D97" s="6">
        <v>551</v>
      </c>
      <c r="E97" s="6">
        <v>551</v>
      </c>
      <c r="F97" s="13" t="s">
        <v>17</v>
      </c>
      <c r="G97" s="13"/>
      <c r="H97" s="10">
        <f>H98</f>
        <v>0</v>
      </c>
      <c r="I97" s="10">
        <f>I98</f>
        <v>0</v>
      </c>
      <c r="J97" s="10">
        <f>J98</f>
        <v>0</v>
      </c>
      <c r="K97" s="36">
        <f t="shared" si="3"/>
        <v>0</v>
      </c>
      <c r="L97" s="42">
        <f>L98</f>
        <v>0</v>
      </c>
      <c r="M97" s="36">
        <f t="shared" si="4"/>
        <v>0</v>
      </c>
      <c r="N97" s="10">
        <f>N98</f>
        <v>0</v>
      </c>
      <c r="O97" s="36">
        <f t="shared" si="5"/>
        <v>0</v>
      </c>
      <c r="P97" s="9" t="e">
        <f>#REF!-J97</f>
        <v>#REF!</v>
      </c>
      <c r="Q97" s="10">
        <f>Q98</f>
        <v>0</v>
      </c>
    </row>
    <row r="98" spans="2:17" ht="11.25" customHeight="1" hidden="1">
      <c r="B98" s="26"/>
      <c r="C98" s="17">
        <v>551</v>
      </c>
      <c r="D98" s="6">
        <v>551</v>
      </c>
      <c r="E98" s="6">
        <v>551</v>
      </c>
      <c r="F98" s="13" t="s">
        <v>17</v>
      </c>
      <c r="G98" s="13" t="s">
        <v>15</v>
      </c>
      <c r="H98" s="10"/>
      <c r="I98" s="10"/>
      <c r="J98" s="10"/>
      <c r="K98" s="36">
        <f t="shared" si="3"/>
        <v>0</v>
      </c>
      <c r="L98" s="42"/>
      <c r="M98" s="36">
        <f t="shared" si="4"/>
        <v>0</v>
      </c>
      <c r="N98" s="10"/>
      <c r="O98" s="36">
        <f t="shared" si="5"/>
        <v>0</v>
      </c>
      <c r="P98" s="9" t="e">
        <f>#REF!-J98</f>
        <v>#REF!</v>
      </c>
      <c r="Q98" s="10"/>
    </row>
    <row r="99" spans="2:17" ht="21.75" customHeight="1">
      <c r="B99" s="26" t="s">
        <v>230</v>
      </c>
      <c r="C99" s="17"/>
      <c r="D99" s="6"/>
      <c r="E99" s="6"/>
      <c r="F99" s="13" t="s">
        <v>236</v>
      </c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>
        <f>Q100</f>
        <v>0</v>
      </c>
    </row>
    <row r="100" spans="2:17" ht="31.5" customHeight="1">
      <c r="B100" s="26" t="s">
        <v>237</v>
      </c>
      <c r="C100" s="17"/>
      <c r="D100" s="6"/>
      <c r="E100" s="6"/>
      <c r="F100" s="13" t="s">
        <v>236</v>
      </c>
      <c r="G100" s="13" t="s">
        <v>235</v>
      </c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37.5" customHeight="1">
      <c r="B101" s="26" t="s">
        <v>124</v>
      </c>
      <c r="C101" s="17"/>
      <c r="D101" s="6">
        <v>551</v>
      </c>
      <c r="E101" s="6">
        <v>551</v>
      </c>
      <c r="F101" s="23" t="s">
        <v>168</v>
      </c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>
        <f>Q102</f>
        <v>76000</v>
      </c>
    </row>
    <row r="102" spans="2:17" ht="41.25" customHeight="1">
      <c r="B102" s="16" t="s">
        <v>90</v>
      </c>
      <c r="C102" s="17"/>
      <c r="D102" s="6">
        <v>551</v>
      </c>
      <c r="E102" s="6">
        <v>551</v>
      </c>
      <c r="F102" s="23" t="s">
        <v>168</v>
      </c>
      <c r="G102" s="13" t="s">
        <v>87</v>
      </c>
      <c r="H102" s="10"/>
      <c r="I102" s="10"/>
      <c r="J102" s="10"/>
      <c r="K102" s="36"/>
      <c r="L102" s="42"/>
      <c r="M102" s="36"/>
      <c r="N102" s="10"/>
      <c r="O102" s="36"/>
      <c r="P102" s="9"/>
      <c r="Q102" s="10">
        <f>Q112</f>
        <v>76000</v>
      </c>
    </row>
    <row r="103" spans="2:17" ht="41.25" customHeight="1" hidden="1">
      <c r="B103" s="19" t="s">
        <v>91</v>
      </c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62.25" customHeight="1" hidden="1">
      <c r="B104" s="19" t="s">
        <v>98</v>
      </c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41.25" customHeight="1" hidden="1">
      <c r="B105" s="22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69.75" customHeight="1" hidden="1">
      <c r="B106" s="26"/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11.25" customHeight="1" hidden="1">
      <c r="B107" s="19"/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49.5" customHeight="1" hidden="1">
      <c r="B108" s="19"/>
      <c r="C108" s="17"/>
      <c r="D108" s="6">
        <v>551</v>
      </c>
      <c r="E108" s="6">
        <v>551</v>
      </c>
      <c r="F108" s="13"/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/>
    </row>
    <row r="109" spans="2:17" ht="33" customHeight="1" hidden="1">
      <c r="B109" s="26"/>
      <c r="C109" s="17"/>
      <c r="D109" s="6">
        <v>551</v>
      </c>
      <c r="E109" s="6">
        <v>551</v>
      </c>
      <c r="F109" s="13"/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/>
    </row>
    <row r="110" spans="2:17" ht="42" customHeight="1" hidden="1">
      <c r="B110" s="19"/>
      <c r="C110" s="17"/>
      <c r="D110" s="6">
        <v>551</v>
      </c>
      <c r="E110" s="6">
        <v>551</v>
      </c>
      <c r="F110" s="13"/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11.25" customHeight="1" hidden="1">
      <c r="B111" s="19"/>
      <c r="C111" s="17"/>
      <c r="D111" s="6">
        <v>551</v>
      </c>
      <c r="E111" s="6">
        <v>551</v>
      </c>
      <c r="F111" s="13"/>
      <c r="G111" s="13"/>
      <c r="H111" s="10"/>
      <c r="I111" s="10"/>
      <c r="J111" s="10"/>
      <c r="K111" s="36"/>
      <c r="L111" s="42"/>
      <c r="M111" s="36"/>
      <c r="N111" s="10"/>
      <c r="O111" s="36"/>
      <c r="P111" s="9"/>
      <c r="Q111" s="10"/>
    </row>
    <row r="112" spans="2:17" ht="58.5" customHeight="1">
      <c r="B112" s="19" t="s">
        <v>91</v>
      </c>
      <c r="C112" s="17"/>
      <c r="D112" s="6"/>
      <c r="E112" s="6"/>
      <c r="F112" s="23" t="s">
        <v>168</v>
      </c>
      <c r="G112" s="13" t="s">
        <v>88</v>
      </c>
      <c r="H112" s="10"/>
      <c r="I112" s="10"/>
      <c r="J112" s="10"/>
      <c r="K112" s="36"/>
      <c r="L112" s="42"/>
      <c r="M112" s="36"/>
      <c r="N112" s="10"/>
      <c r="O112" s="36"/>
      <c r="P112" s="9"/>
      <c r="Q112" s="10">
        <f>Q113</f>
        <v>76000</v>
      </c>
    </row>
    <row r="113" spans="2:17" ht="58.5" customHeight="1">
      <c r="B113" s="19" t="s">
        <v>92</v>
      </c>
      <c r="C113" s="17"/>
      <c r="D113" s="6"/>
      <c r="E113" s="6"/>
      <c r="F113" s="23" t="s">
        <v>168</v>
      </c>
      <c r="G113" s="13" t="s">
        <v>89</v>
      </c>
      <c r="H113" s="10"/>
      <c r="I113" s="10"/>
      <c r="J113" s="10"/>
      <c r="K113" s="36"/>
      <c r="L113" s="42"/>
      <c r="M113" s="36"/>
      <c r="N113" s="10"/>
      <c r="O113" s="36"/>
      <c r="P113" s="9"/>
      <c r="Q113" s="10">
        <f>500000-424000</f>
        <v>76000</v>
      </c>
    </row>
    <row r="114" spans="2:17" ht="0.75" customHeight="1">
      <c r="B114" s="21" t="s">
        <v>9</v>
      </c>
      <c r="C114" s="17">
        <v>551</v>
      </c>
      <c r="D114" s="6">
        <v>551</v>
      </c>
      <c r="E114" s="6">
        <v>551</v>
      </c>
      <c r="F114" s="24" t="s">
        <v>10</v>
      </c>
      <c r="G114" s="13"/>
      <c r="H114" s="29">
        <f>H115</f>
        <v>0</v>
      </c>
      <c r="I114" s="29">
        <f>I115</f>
        <v>0</v>
      </c>
      <c r="J114" s="29">
        <f>J115</f>
        <v>0</v>
      </c>
      <c r="K114" s="36">
        <f>J114-H114</f>
        <v>0</v>
      </c>
      <c r="L114" s="43">
        <f>L115</f>
        <v>0</v>
      </c>
      <c r="M114" s="36">
        <f aca="true" t="shared" si="6" ref="M114:M124">J114-I114</f>
        <v>0</v>
      </c>
      <c r="N114" s="29">
        <f>N115</f>
        <v>0</v>
      </c>
      <c r="O114" s="36">
        <f aca="true" t="shared" si="7" ref="O114:O124">N114-J114</f>
        <v>0</v>
      </c>
      <c r="P114" s="9" t="e">
        <f>#REF!-J114</f>
        <v>#REF!</v>
      </c>
      <c r="Q114" s="29">
        <f>Q115</f>
        <v>0</v>
      </c>
    </row>
    <row r="115" spans="2:17" ht="23.25" customHeight="1" hidden="1">
      <c r="B115" s="19" t="s">
        <v>7</v>
      </c>
      <c r="C115" s="17">
        <v>551</v>
      </c>
      <c r="D115" s="6">
        <v>551</v>
      </c>
      <c r="E115" s="6">
        <v>551</v>
      </c>
      <c r="F115" s="24" t="s">
        <v>10</v>
      </c>
      <c r="G115" s="13" t="s">
        <v>6</v>
      </c>
      <c r="H115" s="10"/>
      <c r="I115" s="10"/>
      <c r="J115" s="10"/>
      <c r="K115" s="36">
        <f>J115-H115</f>
        <v>0</v>
      </c>
      <c r="L115" s="42"/>
      <c r="M115" s="36">
        <f t="shared" si="6"/>
        <v>0</v>
      </c>
      <c r="N115" s="10"/>
      <c r="O115" s="36">
        <f t="shared" si="7"/>
        <v>0</v>
      </c>
      <c r="P115" s="9" t="e">
        <f>#REF!-J115</f>
        <v>#REF!</v>
      </c>
      <c r="Q115" s="10"/>
    </row>
    <row r="116" spans="2:17" ht="33.75" customHeight="1" hidden="1">
      <c r="B116" s="21" t="s">
        <v>50</v>
      </c>
      <c r="C116" s="17"/>
      <c r="D116" s="6">
        <v>551</v>
      </c>
      <c r="E116" s="6">
        <v>551</v>
      </c>
      <c r="F116" s="23" t="s">
        <v>41</v>
      </c>
      <c r="G116" s="13"/>
      <c r="H116" s="10"/>
      <c r="I116" s="10">
        <f>I117</f>
        <v>0</v>
      </c>
      <c r="J116" s="10">
        <f>J117</f>
        <v>0</v>
      </c>
      <c r="K116" s="36"/>
      <c r="L116" s="42">
        <f>L117</f>
        <v>0</v>
      </c>
      <c r="M116" s="36">
        <f t="shared" si="6"/>
        <v>0</v>
      </c>
      <c r="N116" s="10">
        <f>N117</f>
        <v>0</v>
      </c>
      <c r="O116" s="36">
        <f t="shared" si="7"/>
        <v>0</v>
      </c>
      <c r="P116" s="9" t="e">
        <f>#REF!-J116</f>
        <v>#REF!</v>
      </c>
      <c r="Q116" s="10">
        <f>Q117</f>
        <v>0</v>
      </c>
    </row>
    <row r="117" spans="2:17" ht="23.25" customHeight="1" hidden="1">
      <c r="B117" s="26" t="s">
        <v>5</v>
      </c>
      <c r="C117" s="17"/>
      <c r="D117" s="6">
        <v>551</v>
      </c>
      <c r="E117" s="6">
        <v>551</v>
      </c>
      <c r="F117" s="24" t="s">
        <v>41</v>
      </c>
      <c r="G117" s="13" t="s">
        <v>53</v>
      </c>
      <c r="H117" s="10">
        <v>2000000</v>
      </c>
      <c r="I117" s="10"/>
      <c r="J117" s="10"/>
      <c r="K117" s="36"/>
      <c r="L117" s="42"/>
      <c r="M117" s="36">
        <f t="shared" si="6"/>
        <v>0</v>
      </c>
      <c r="N117" s="10"/>
      <c r="O117" s="36">
        <f t="shared" si="7"/>
        <v>0</v>
      </c>
      <c r="P117" s="9" t="e">
        <f>#REF!-J117</f>
        <v>#REF!</v>
      </c>
      <c r="Q117" s="10"/>
    </row>
    <row r="118" spans="2:17" ht="23.25" customHeight="1" hidden="1">
      <c r="B118" s="21" t="s">
        <v>49</v>
      </c>
      <c r="C118" s="17"/>
      <c r="D118" s="6">
        <v>551</v>
      </c>
      <c r="E118" s="6">
        <v>551</v>
      </c>
      <c r="F118" s="23" t="s">
        <v>48</v>
      </c>
      <c r="G118" s="23"/>
      <c r="H118" s="10"/>
      <c r="I118" s="10">
        <f>I119</f>
        <v>0</v>
      </c>
      <c r="J118" s="10">
        <f>J119</f>
        <v>0</v>
      </c>
      <c r="K118" s="36"/>
      <c r="L118" s="42">
        <f>L119</f>
        <v>0</v>
      </c>
      <c r="M118" s="36">
        <f t="shared" si="6"/>
        <v>0</v>
      </c>
      <c r="N118" s="10">
        <f>N119</f>
        <v>0</v>
      </c>
      <c r="O118" s="36">
        <f t="shared" si="7"/>
        <v>0</v>
      </c>
      <c r="P118" s="9" t="e">
        <f>#REF!-J118</f>
        <v>#REF!</v>
      </c>
      <c r="Q118" s="10">
        <f>Q119</f>
        <v>0</v>
      </c>
    </row>
    <row r="119" spans="2:17" ht="23.25" customHeight="1" hidden="1">
      <c r="B119" s="26" t="s">
        <v>5</v>
      </c>
      <c r="C119" s="17"/>
      <c r="D119" s="6">
        <v>551</v>
      </c>
      <c r="E119" s="6">
        <v>551</v>
      </c>
      <c r="F119" s="24" t="s">
        <v>48</v>
      </c>
      <c r="G119" s="13" t="s">
        <v>53</v>
      </c>
      <c r="H119" s="10">
        <v>2000000</v>
      </c>
      <c r="I119" s="10"/>
      <c r="J119" s="10"/>
      <c r="K119" s="36">
        <f>J119-H119</f>
        <v>-2000000</v>
      </c>
      <c r="L119" s="42"/>
      <c r="M119" s="36">
        <f t="shared" si="6"/>
        <v>0</v>
      </c>
      <c r="N119" s="10"/>
      <c r="O119" s="36">
        <f t="shared" si="7"/>
        <v>0</v>
      </c>
      <c r="P119" s="9" t="e">
        <f>#REF!-J119</f>
        <v>#REF!</v>
      </c>
      <c r="Q119" s="10"/>
    </row>
    <row r="120" spans="2:17" ht="54" customHeight="1" hidden="1">
      <c r="B120" s="19" t="s">
        <v>43</v>
      </c>
      <c r="C120" s="17"/>
      <c r="D120" s="6">
        <v>551</v>
      </c>
      <c r="E120" s="6">
        <v>551</v>
      </c>
      <c r="F120" s="24" t="s">
        <v>42</v>
      </c>
      <c r="G120" s="13"/>
      <c r="H120" s="10">
        <f>H121</f>
        <v>2340300</v>
      </c>
      <c r="I120" s="10">
        <f>I121</f>
        <v>577217</v>
      </c>
      <c r="J120" s="10">
        <f>J121</f>
        <v>0</v>
      </c>
      <c r="K120" s="36">
        <f>J120-H120</f>
        <v>-2340300</v>
      </c>
      <c r="L120" s="42">
        <f>L121</f>
        <v>0</v>
      </c>
      <c r="M120" s="36">
        <f t="shared" si="6"/>
        <v>-577217</v>
      </c>
      <c r="N120" s="10">
        <f>N121</f>
        <v>577217</v>
      </c>
      <c r="O120" s="36">
        <f t="shared" si="7"/>
        <v>577217</v>
      </c>
      <c r="P120" s="9" t="e">
        <f>#REF!-J120</f>
        <v>#REF!</v>
      </c>
      <c r="Q120" s="10">
        <f>Q121</f>
        <v>0</v>
      </c>
    </row>
    <row r="121" spans="2:17" ht="34.5" customHeight="1" hidden="1">
      <c r="B121" s="26" t="s">
        <v>5</v>
      </c>
      <c r="C121" s="17"/>
      <c r="D121" s="6">
        <v>551</v>
      </c>
      <c r="E121" s="6">
        <v>551</v>
      </c>
      <c r="F121" s="24" t="s">
        <v>42</v>
      </c>
      <c r="G121" s="13" t="s">
        <v>53</v>
      </c>
      <c r="H121" s="10">
        <v>2340300</v>
      </c>
      <c r="I121" s="10">
        <f>673969-96752</f>
        <v>577217</v>
      </c>
      <c r="J121" s="10"/>
      <c r="K121" s="36">
        <f>J121-H121</f>
        <v>-2340300</v>
      </c>
      <c r="L121" s="42"/>
      <c r="M121" s="36">
        <f t="shared" si="6"/>
        <v>-577217</v>
      </c>
      <c r="N121" s="10">
        <f>673969-96752</f>
        <v>577217</v>
      </c>
      <c r="O121" s="36">
        <f t="shared" si="7"/>
        <v>577217</v>
      </c>
      <c r="P121" s="9" t="e">
        <f>#REF!-J121</f>
        <v>#REF!</v>
      </c>
      <c r="Q121" s="10"/>
    </row>
    <row r="122" spans="2:17" ht="68.25" customHeight="1" hidden="1">
      <c r="B122" s="19" t="s">
        <v>51</v>
      </c>
      <c r="C122" s="17"/>
      <c r="D122" s="6">
        <v>551</v>
      </c>
      <c r="E122" s="6">
        <v>551</v>
      </c>
      <c r="F122" s="24" t="s">
        <v>52</v>
      </c>
      <c r="G122" s="13"/>
      <c r="H122" s="10">
        <f>H123</f>
        <v>2340300</v>
      </c>
      <c r="I122" s="10">
        <f>I123</f>
        <v>0</v>
      </c>
      <c r="J122" s="10">
        <f>J123</f>
        <v>0</v>
      </c>
      <c r="K122" s="36"/>
      <c r="L122" s="42">
        <f>L123</f>
        <v>0</v>
      </c>
      <c r="M122" s="36">
        <f t="shared" si="6"/>
        <v>0</v>
      </c>
      <c r="N122" s="10">
        <f>N123</f>
        <v>0</v>
      </c>
      <c r="O122" s="36">
        <f t="shared" si="7"/>
        <v>0</v>
      </c>
      <c r="P122" s="9" t="e">
        <f>#REF!-J122</f>
        <v>#REF!</v>
      </c>
      <c r="Q122" s="10">
        <f>Q123</f>
        <v>0</v>
      </c>
    </row>
    <row r="123" spans="2:17" ht="34.5" customHeight="1" hidden="1">
      <c r="B123" s="26" t="s">
        <v>5</v>
      </c>
      <c r="C123" s="17"/>
      <c r="D123" s="6">
        <v>551</v>
      </c>
      <c r="E123" s="6">
        <v>551</v>
      </c>
      <c r="F123" s="24" t="s">
        <v>52</v>
      </c>
      <c r="G123" s="13" t="s">
        <v>53</v>
      </c>
      <c r="H123" s="10">
        <v>2340300</v>
      </c>
      <c r="I123" s="10"/>
      <c r="J123" s="10"/>
      <c r="K123" s="36"/>
      <c r="L123" s="42"/>
      <c r="M123" s="36">
        <f t="shared" si="6"/>
        <v>0</v>
      </c>
      <c r="N123" s="10"/>
      <c r="O123" s="36">
        <f t="shared" si="7"/>
        <v>0</v>
      </c>
      <c r="P123" s="9" t="e">
        <f>#REF!-J123</f>
        <v>#REF!</v>
      </c>
      <c r="Q123" s="10"/>
    </row>
    <row r="124" spans="2:17" ht="38.25">
      <c r="B124" s="20" t="s">
        <v>302</v>
      </c>
      <c r="C124" s="6">
        <v>551</v>
      </c>
      <c r="D124" s="6">
        <v>551</v>
      </c>
      <c r="E124" s="6">
        <v>551</v>
      </c>
      <c r="F124" s="15" t="s">
        <v>169</v>
      </c>
      <c r="G124" s="13"/>
      <c r="H124" s="9" t="e">
        <f>#REF!+H130+H132+#REF!</f>
        <v>#REF!</v>
      </c>
      <c r="I124" s="9" t="e">
        <f>#REF!+I130+I132+#REF!</f>
        <v>#REF!</v>
      </c>
      <c r="J124" s="9" t="e">
        <f>#REF!+J130+J132+#REF!+J137</f>
        <v>#REF!</v>
      </c>
      <c r="K124" s="36" t="e">
        <f>J124-H124</f>
        <v>#REF!</v>
      </c>
      <c r="L124" s="41" t="e">
        <f>#REF!+L130+L132+#REF!</f>
        <v>#REF!</v>
      </c>
      <c r="M124" s="36" t="e">
        <f t="shared" si="6"/>
        <v>#REF!</v>
      </c>
      <c r="N124" s="9" t="e">
        <f>#REF!+N130+N132+#REF!</f>
        <v>#REF!</v>
      </c>
      <c r="O124" s="36" t="e">
        <f t="shared" si="7"/>
        <v>#REF!</v>
      </c>
      <c r="P124" s="9" t="e">
        <f>#REF!-J124</f>
        <v>#REF!</v>
      </c>
      <c r="Q124" s="9">
        <f>Q125+Q137+Q144+Q154</f>
        <v>8192198</v>
      </c>
    </row>
    <row r="125" spans="2:17" ht="12.75">
      <c r="B125" s="20" t="s">
        <v>18</v>
      </c>
      <c r="C125" s="6"/>
      <c r="D125" s="6"/>
      <c r="E125" s="6"/>
      <c r="F125" s="15" t="s">
        <v>170</v>
      </c>
      <c r="G125" s="13"/>
      <c r="H125" s="9"/>
      <c r="I125" s="9"/>
      <c r="J125" s="9"/>
      <c r="K125" s="36"/>
      <c r="L125" s="41"/>
      <c r="M125" s="36"/>
      <c r="N125" s="9"/>
      <c r="O125" s="36"/>
      <c r="P125" s="9"/>
      <c r="Q125" s="9">
        <f>Q128+Q126</f>
        <v>4677659</v>
      </c>
    </row>
    <row r="126" spans="2:17" ht="12.75">
      <c r="B126" s="19" t="s">
        <v>122</v>
      </c>
      <c r="C126" s="6"/>
      <c r="D126" s="6"/>
      <c r="E126" s="6"/>
      <c r="F126" s="15" t="s">
        <v>296</v>
      </c>
      <c r="G126" s="13"/>
      <c r="H126" s="9"/>
      <c r="I126" s="9"/>
      <c r="J126" s="9"/>
      <c r="K126" s="36"/>
      <c r="L126" s="41"/>
      <c r="M126" s="36"/>
      <c r="N126" s="9"/>
      <c r="O126" s="36"/>
      <c r="P126" s="9"/>
      <c r="Q126" s="9">
        <f>Q127</f>
        <v>1667159</v>
      </c>
    </row>
    <row r="127" spans="2:17" ht="25.5">
      <c r="B127" s="19" t="s">
        <v>92</v>
      </c>
      <c r="C127" s="6"/>
      <c r="D127" s="6"/>
      <c r="E127" s="6"/>
      <c r="F127" s="15" t="s">
        <v>296</v>
      </c>
      <c r="G127" s="13" t="s">
        <v>89</v>
      </c>
      <c r="H127" s="9"/>
      <c r="I127" s="9"/>
      <c r="J127" s="9"/>
      <c r="K127" s="36"/>
      <c r="L127" s="41"/>
      <c r="M127" s="36"/>
      <c r="N127" s="9"/>
      <c r="O127" s="36"/>
      <c r="P127" s="9"/>
      <c r="Q127" s="9">
        <v>1667159</v>
      </c>
    </row>
    <row r="128" spans="2:17" ht="23.25" customHeight="1">
      <c r="B128" s="26" t="s">
        <v>18</v>
      </c>
      <c r="C128" s="17">
        <v>551</v>
      </c>
      <c r="D128" s="6">
        <v>551</v>
      </c>
      <c r="E128" s="6">
        <v>551</v>
      </c>
      <c r="F128" s="15" t="s">
        <v>171</v>
      </c>
      <c r="G128" s="13"/>
      <c r="H128" s="10">
        <v>1449805.29</v>
      </c>
      <c r="I128" s="10">
        <f>1150000-50000</f>
        <v>1100000</v>
      </c>
      <c r="J128" s="10">
        <v>1700000</v>
      </c>
      <c r="K128" s="36">
        <f>J128-H128</f>
        <v>250194.70999999996</v>
      </c>
      <c r="L128" s="42"/>
      <c r="M128" s="36">
        <f>J128-I128</f>
        <v>600000</v>
      </c>
      <c r="N128" s="10">
        <f>1150000-50000</f>
        <v>1100000</v>
      </c>
      <c r="O128" s="36">
        <f>N128-J128</f>
        <v>-600000</v>
      </c>
      <c r="P128" s="9" t="e">
        <f>#REF!-J128</f>
        <v>#REF!</v>
      </c>
      <c r="Q128" s="10">
        <f>Q129</f>
        <v>3010500</v>
      </c>
    </row>
    <row r="129" spans="2:17" ht="43.5" customHeight="1">
      <c r="B129" s="16" t="s">
        <v>90</v>
      </c>
      <c r="C129" s="17"/>
      <c r="D129" s="6"/>
      <c r="E129" s="6"/>
      <c r="F129" s="15" t="s">
        <v>171</v>
      </c>
      <c r="G129" s="13" t="s">
        <v>87</v>
      </c>
      <c r="H129" s="10"/>
      <c r="I129" s="10"/>
      <c r="J129" s="10"/>
      <c r="K129" s="36"/>
      <c r="L129" s="42"/>
      <c r="M129" s="36"/>
      <c r="N129" s="10"/>
      <c r="O129" s="36"/>
      <c r="P129" s="9"/>
      <c r="Q129" s="10">
        <f>Q130</f>
        <v>3010500</v>
      </c>
    </row>
    <row r="130" spans="2:17" ht="53.25" customHeight="1">
      <c r="B130" s="19" t="s">
        <v>91</v>
      </c>
      <c r="C130" s="6"/>
      <c r="D130" s="6"/>
      <c r="E130" s="6"/>
      <c r="F130" s="15" t="s">
        <v>171</v>
      </c>
      <c r="G130" s="13" t="s">
        <v>88</v>
      </c>
      <c r="H130" s="9"/>
      <c r="I130" s="9"/>
      <c r="J130" s="9"/>
      <c r="K130" s="36"/>
      <c r="L130" s="41"/>
      <c r="M130" s="36"/>
      <c r="N130" s="9"/>
      <c r="O130" s="36"/>
      <c r="P130" s="9"/>
      <c r="Q130" s="9">
        <f>Q131</f>
        <v>3010500</v>
      </c>
    </row>
    <row r="131" spans="2:17" ht="48" customHeight="1">
      <c r="B131" s="19" t="s">
        <v>92</v>
      </c>
      <c r="C131" s="17"/>
      <c r="D131" s="6"/>
      <c r="E131" s="6"/>
      <c r="F131" s="15" t="s">
        <v>171</v>
      </c>
      <c r="G131" s="13" t="s">
        <v>89</v>
      </c>
      <c r="H131" s="10"/>
      <c r="I131" s="10"/>
      <c r="J131" s="10"/>
      <c r="K131" s="36"/>
      <c r="L131" s="42"/>
      <c r="M131" s="36"/>
      <c r="N131" s="10"/>
      <c r="O131" s="36"/>
      <c r="P131" s="9"/>
      <c r="Q131" s="10">
        <f>3700000+820000-1509500</f>
        <v>3010500</v>
      </c>
    </row>
    <row r="132" spans="2:17" ht="12.75" hidden="1">
      <c r="B132" s="20" t="s">
        <v>19</v>
      </c>
      <c r="C132" s="6">
        <v>551</v>
      </c>
      <c r="D132" s="6">
        <v>551</v>
      </c>
      <c r="E132" s="6">
        <v>551</v>
      </c>
      <c r="F132" s="15" t="s">
        <v>20</v>
      </c>
      <c r="G132" s="13"/>
      <c r="H132" s="9">
        <f>H133</f>
        <v>0</v>
      </c>
      <c r="I132" s="9">
        <f>I133</f>
        <v>0</v>
      </c>
      <c r="J132" s="9">
        <f>J133</f>
        <v>0</v>
      </c>
      <c r="K132" s="36">
        <f>J132-H132</f>
        <v>0</v>
      </c>
      <c r="L132" s="41">
        <f>L133</f>
        <v>0</v>
      </c>
      <c r="M132" s="36">
        <f>J132-I132</f>
        <v>0</v>
      </c>
      <c r="N132" s="9">
        <f>N133</f>
        <v>0</v>
      </c>
      <c r="O132" s="36">
        <f>N132-J132</f>
        <v>0</v>
      </c>
      <c r="P132" s="9" t="e">
        <f>#REF!-J132</f>
        <v>#REF!</v>
      </c>
      <c r="Q132" s="9">
        <f>Q133</f>
        <v>0</v>
      </c>
    </row>
    <row r="133" spans="2:17" ht="12.75" hidden="1">
      <c r="B133" s="26" t="s">
        <v>5</v>
      </c>
      <c r="C133" s="17">
        <v>551</v>
      </c>
      <c r="D133" s="6">
        <v>551</v>
      </c>
      <c r="E133" s="6">
        <v>551</v>
      </c>
      <c r="F133" s="13" t="s">
        <v>20</v>
      </c>
      <c r="G133" s="13" t="s">
        <v>6</v>
      </c>
      <c r="H133" s="10"/>
      <c r="I133" s="10"/>
      <c r="J133" s="10"/>
      <c r="K133" s="36">
        <f>J133-H133</f>
        <v>0</v>
      </c>
      <c r="L133" s="42"/>
      <c r="M133" s="36">
        <f>J133-I133</f>
        <v>0</v>
      </c>
      <c r="N133" s="10"/>
      <c r="O133" s="36">
        <f>N133-J133</f>
        <v>0</v>
      </c>
      <c r="P133" s="9" t="e">
        <f>#REF!-J133</f>
        <v>#REF!</v>
      </c>
      <c r="Q133" s="10"/>
    </row>
    <row r="134" spans="2:17" ht="12.75" hidden="1">
      <c r="B134" s="20" t="s">
        <v>21</v>
      </c>
      <c r="C134" s="6">
        <v>551</v>
      </c>
      <c r="D134" s="6">
        <v>551</v>
      </c>
      <c r="E134" s="6">
        <v>551</v>
      </c>
      <c r="F134" s="15" t="s">
        <v>22</v>
      </c>
      <c r="G134" s="13"/>
      <c r="H134" s="9">
        <f>H135</f>
        <v>0</v>
      </c>
      <c r="I134" s="9">
        <f>I135</f>
        <v>0</v>
      </c>
      <c r="J134" s="9">
        <f>J135</f>
        <v>0</v>
      </c>
      <c r="K134" s="36">
        <f>J134-H134</f>
        <v>0</v>
      </c>
      <c r="L134" s="41">
        <f>L135</f>
        <v>0</v>
      </c>
      <c r="M134" s="36">
        <f>J134-I134</f>
        <v>0</v>
      </c>
      <c r="N134" s="9">
        <f>N135</f>
        <v>0</v>
      </c>
      <c r="O134" s="36">
        <f>N134-J134</f>
        <v>0</v>
      </c>
      <c r="P134" s="9" t="e">
        <f>#REF!-J134</f>
        <v>#REF!</v>
      </c>
      <c r="Q134" s="9">
        <f>Q135</f>
        <v>0</v>
      </c>
    </row>
    <row r="135" spans="2:17" ht="12.75" hidden="1">
      <c r="B135" s="26" t="s">
        <v>5</v>
      </c>
      <c r="C135" s="17">
        <v>551</v>
      </c>
      <c r="D135" s="6">
        <v>551</v>
      </c>
      <c r="E135" s="6">
        <v>551</v>
      </c>
      <c r="F135" s="13" t="s">
        <v>22</v>
      </c>
      <c r="G135" s="13" t="s">
        <v>6</v>
      </c>
      <c r="H135" s="10"/>
      <c r="I135" s="10"/>
      <c r="J135" s="10"/>
      <c r="K135" s="36">
        <f>J135-H135</f>
        <v>0</v>
      </c>
      <c r="L135" s="42"/>
      <c r="M135" s="36">
        <f>J135-I135</f>
        <v>0</v>
      </c>
      <c r="N135" s="10"/>
      <c r="O135" s="36">
        <f>N135-J135</f>
        <v>0</v>
      </c>
      <c r="P135" s="9" t="e">
        <f>#REF!-J135</f>
        <v>#REF!</v>
      </c>
      <c r="Q135" s="10"/>
    </row>
    <row r="136" spans="2:17" ht="12.75" hidden="1">
      <c r="B136" s="26"/>
      <c r="C136" s="17"/>
      <c r="D136" s="6"/>
      <c r="E136" s="6"/>
      <c r="F136" s="13"/>
      <c r="G136" s="13"/>
      <c r="H136" s="10"/>
      <c r="I136" s="10"/>
      <c r="J136" s="10"/>
      <c r="K136" s="36"/>
      <c r="L136" s="42"/>
      <c r="M136" s="36"/>
      <c r="N136" s="10"/>
      <c r="O136" s="36"/>
      <c r="P136" s="9"/>
      <c r="Q136" s="10"/>
    </row>
    <row r="137" spans="2:17" ht="12.75">
      <c r="B137" s="26" t="s">
        <v>21</v>
      </c>
      <c r="C137" s="17"/>
      <c r="D137" s="6"/>
      <c r="E137" s="6">
        <v>551</v>
      </c>
      <c r="F137" s="13" t="s">
        <v>172</v>
      </c>
      <c r="G137" s="13"/>
      <c r="H137" s="10"/>
      <c r="I137" s="10"/>
      <c r="J137" s="10">
        <f>J141</f>
        <v>0</v>
      </c>
      <c r="K137" s="36"/>
      <c r="L137" s="42"/>
      <c r="M137" s="36"/>
      <c r="N137" s="10"/>
      <c r="O137" s="36"/>
      <c r="P137" s="9" t="e">
        <f>#REF!-J137</f>
        <v>#REF!</v>
      </c>
      <c r="Q137" s="10">
        <f>Q138</f>
        <v>847000</v>
      </c>
    </row>
    <row r="138" spans="2:17" ht="12.75">
      <c r="B138" s="26" t="s">
        <v>125</v>
      </c>
      <c r="C138" s="17"/>
      <c r="D138" s="6"/>
      <c r="E138" s="6"/>
      <c r="F138" s="13" t="s">
        <v>173</v>
      </c>
      <c r="G138" s="13"/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Q139+Q143</f>
        <v>847000</v>
      </c>
    </row>
    <row r="139" spans="2:17" ht="25.5">
      <c r="B139" s="16" t="s">
        <v>90</v>
      </c>
      <c r="C139" s="17"/>
      <c r="D139" s="6"/>
      <c r="E139" s="6"/>
      <c r="F139" s="13" t="s">
        <v>173</v>
      </c>
      <c r="G139" s="13" t="s">
        <v>87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</f>
        <v>750000</v>
      </c>
    </row>
    <row r="140" spans="2:17" ht="25.5">
      <c r="B140" s="19" t="s">
        <v>91</v>
      </c>
      <c r="C140" s="17"/>
      <c r="D140" s="6"/>
      <c r="E140" s="6"/>
      <c r="F140" s="13" t="s">
        <v>173</v>
      </c>
      <c r="G140" s="13" t="s">
        <v>88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</f>
        <v>750000</v>
      </c>
    </row>
    <row r="141" spans="2:17" ht="25.5">
      <c r="B141" s="19" t="s">
        <v>92</v>
      </c>
      <c r="C141" s="17"/>
      <c r="D141" s="6"/>
      <c r="E141" s="6"/>
      <c r="F141" s="13" t="s">
        <v>173</v>
      </c>
      <c r="G141" s="13" t="s">
        <v>89</v>
      </c>
      <c r="H141" s="10"/>
      <c r="I141" s="10"/>
      <c r="J141" s="10"/>
      <c r="K141" s="36"/>
      <c r="L141" s="42"/>
      <c r="M141" s="36"/>
      <c r="N141" s="10"/>
      <c r="O141" s="36"/>
      <c r="P141" s="9"/>
      <c r="Q141" s="10">
        <v>750000</v>
      </c>
    </row>
    <row r="142" spans="2:17" ht="12.75">
      <c r="B142" s="19" t="s">
        <v>122</v>
      </c>
      <c r="C142" s="17"/>
      <c r="D142" s="6"/>
      <c r="E142" s="6"/>
      <c r="F142" s="13" t="s">
        <v>286</v>
      </c>
      <c r="G142" s="13"/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Q143</f>
        <v>97000</v>
      </c>
    </row>
    <row r="143" spans="2:17" ht="25.5">
      <c r="B143" s="19" t="s">
        <v>92</v>
      </c>
      <c r="C143" s="17"/>
      <c r="D143" s="6"/>
      <c r="E143" s="6"/>
      <c r="F143" s="13" t="s">
        <v>286</v>
      </c>
      <c r="G143" s="13" t="s">
        <v>89</v>
      </c>
      <c r="H143" s="10"/>
      <c r="I143" s="10"/>
      <c r="J143" s="10"/>
      <c r="K143" s="36"/>
      <c r="L143" s="42"/>
      <c r="M143" s="36"/>
      <c r="N143" s="10"/>
      <c r="O143" s="36"/>
      <c r="P143" s="9"/>
      <c r="Q143" s="10">
        <v>97000</v>
      </c>
    </row>
    <row r="144" spans="2:17" ht="25.5">
      <c r="B144" s="26" t="s">
        <v>23</v>
      </c>
      <c r="C144" s="17"/>
      <c r="D144" s="6"/>
      <c r="E144" s="6">
        <v>551</v>
      </c>
      <c r="F144" s="13" t="s">
        <v>174</v>
      </c>
      <c r="G144" s="13"/>
      <c r="H144" s="10"/>
      <c r="I144" s="10"/>
      <c r="J144" s="10"/>
      <c r="K144" s="36"/>
      <c r="L144" s="42"/>
      <c r="M144" s="36"/>
      <c r="N144" s="10"/>
      <c r="O144" s="36"/>
      <c r="P144" s="9"/>
      <c r="Q144" s="10">
        <f>Q145+Q151</f>
        <v>2667539</v>
      </c>
    </row>
    <row r="145" spans="2:17" ht="25.5">
      <c r="B145" s="26" t="s">
        <v>126</v>
      </c>
      <c r="C145" s="17"/>
      <c r="D145" s="6"/>
      <c r="E145" s="6"/>
      <c r="F145" s="13" t="s">
        <v>175</v>
      </c>
      <c r="G145" s="13"/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Q146+Q149+Q150</f>
        <v>2667539</v>
      </c>
    </row>
    <row r="146" spans="2:17" ht="25.5">
      <c r="B146" s="16" t="s">
        <v>90</v>
      </c>
      <c r="C146" s="17"/>
      <c r="D146" s="6"/>
      <c r="E146" s="6"/>
      <c r="F146" s="13" t="s">
        <v>175</v>
      </c>
      <c r="G146" s="13" t="s">
        <v>87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</f>
        <v>2617539</v>
      </c>
    </row>
    <row r="147" spans="2:17" ht="25.5">
      <c r="B147" s="19" t="s">
        <v>91</v>
      </c>
      <c r="C147" s="17"/>
      <c r="D147" s="6"/>
      <c r="E147" s="6"/>
      <c r="F147" s="13" t="s">
        <v>175</v>
      </c>
      <c r="G147" s="13" t="s">
        <v>88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</f>
        <v>2617539</v>
      </c>
    </row>
    <row r="148" spans="2:17" ht="25.5">
      <c r="B148" s="19" t="s">
        <v>92</v>
      </c>
      <c r="C148" s="17"/>
      <c r="D148" s="6"/>
      <c r="E148" s="6"/>
      <c r="F148" s="13" t="s">
        <v>175</v>
      </c>
      <c r="G148" s="13" t="s">
        <v>89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3122198-254659-250000</f>
        <v>2617539</v>
      </c>
    </row>
    <row r="149" spans="2:17" ht="12.75">
      <c r="B149" s="19" t="s">
        <v>214</v>
      </c>
      <c r="C149" s="17"/>
      <c r="D149" s="6"/>
      <c r="E149" s="6"/>
      <c r="F149" s="13" t="s">
        <v>175</v>
      </c>
      <c r="G149" s="59" t="s">
        <v>94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v>40000</v>
      </c>
    </row>
    <row r="150" spans="2:17" ht="12.75">
      <c r="B150" s="19" t="s">
        <v>216</v>
      </c>
      <c r="C150" s="17"/>
      <c r="D150" s="6"/>
      <c r="E150" s="6"/>
      <c r="F150" s="13" t="s">
        <v>175</v>
      </c>
      <c r="G150" s="59" t="s">
        <v>215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>
        <v>10000</v>
      </c>
    </row>
    <row r="151" spans="2:17" ht="12.75">
      <c r="B151" s="19" t="s">
        <v>252</v>
      </c>
      <c r="C151" s="17"/>
      <c r="D151" s="6"/>
      <c r="E151" s="6"/>
      <c r="F151" s="13" t="s">
        <v>251</v>
      </c>
      <c r="G151" s="59"/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Q152+Q153</f>
        <v>0</v>
      </c>
    </row>
    <row r="152" spans="2:17" ht="25.5">
      <c r="B152" s="19" t="s">
        <v>92</v>
      </c>
      <c r="C152" s="17"/>
      <c r="D152" s="6"/>
      <c r="E152" s="6"/>
      <c r="F152" s="13" t="s">
        <v>251</v>
      </c>
      <c r="G152" s="59" t="s">
        <v>89</v>
      </c>
      <c r="H152" s="10"/>
      <c r="I152" s="10"/>
      <c r="J152" s="10"/>
      <c r="K152" s="36"/>
      <c r="L152" s="42"/>
      <c r="M152" s="36"/>
      <c r="N152" s="10"/>
      <c r="O152" s="36"/>
      <c r="P152" s="9"/>
      <c r="Q152" s="10">
        <v>0</v>
      </c>
    </row>
    <row r="153" spans="2:17" ht="76.5">
      <c r="B153" s="19" t="s">
        <v>224</v>
      </c>
      <c r="C153" s="17"/>
      <c r="D153" s="6"/>
      <c r="E153" s="6"/>
      <c r="F153" s="13" t="s">
        <v>251</v>
      </c>
      <c r="G153" s="59" t="s">
        <v>223</v>
      </c>
      <c r="H153" s="10"/>
      <c r="I153" s="10"/>
      <c r="J153" s="10"/>
      <c r="K153" s="36"/>
      <c r="L153" s="42"/>
      <c r="M153" s="36"/>
      <c r="N153" s="10"/>
      <c r="O153" s="36"/>
      <c r="P153" s="9"/>
      <c r="Q153" s="10">
        <v>0</v>
      </c>
    </row>
    <row r="154" spans="2:17" ht="25.5">
      <c r="B154" s="19" t="s">
        <v>261</v>
      </c>
      <c r="C154" s="17"/>
      <c r="D154" s="6"/>
      <c r="E154" s="6"/>
      <c r="F154" s="13" t="s">
        <v>260</v>
      </c>
      <c r="G154" s="59"/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Q164+Q167</f>
        <v>0</v>
      </c>
    </row>
    <row r="155" spans="2:17" ht="48" customHeight="1">
      <c r="B155" s="19" t="s">
        <v>276</v>
      </c>
      <c r="C155" s="17"/>
      <c r="D155" s="6"/>
      <c r="E155" s="6"/>
      <c r="F155" s="13" t="s">
        <v>275</v>
      </c>
      <c r="G155" s="59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Q161+Q163+Q156+Q158+Q162</f>
        <v>454000</v>
      </c>
    </row>
    <row r="156" spans="2:17" ht="48" customHeight="1">
      <c r="B156" s="19" t="s">
        <v>263</v>
      </c>
      <c r="C156" s="17"/>
      <c r="D156" s="6"/>
      <c r="E156" s="6"/>
      <c r="F156" s="13" t="s">
        <v>291</v>
      </c>
      <c r="G156" s="59"/>
      <c r="H156" s="10"/>
      <c r="I156" s="10"/>
      <c r="J156" s="10"/>
      <c r="K156" s="36"/>
      <c r="L156" s="42"/>
      <c r="M156" s="36"/>
      <c r="N156" s="10"/>
      <c r="O156" s="36"/>
      <c r="P156" s="9"/>
      <c r="Q156" s="10">
        <f>Q157</f>
        <v>0</v>
      </c>
    </row>
    <row r="157" spans="2:17" ht="48" customHeight="1">
      <c r="B157" s="19" t="s">
        <v>92</v>
      </c>
      <c r="C157" s="17"/>
      <c r="D157" s="6"/>
      <c r="E157" s="6"/>
      <c r="F157" s="13" t="s">
        <v>291</v>
      </c>
      <c r="G157" s="59" t="s">
        <v>89</v>
      </c>
      <c r="H157" s="10"/>
      <c r="I157" s="10"/>
      <c r="J157" s="10"/>
      <c r="K157" s="36"/>
      <c r="L157" s="42"/>
      <c r="M157" s="36"/>
      <c r="N157" s="10"/>
      <c r="O157" s="36"/>
      <c r="P157" s="9"/>
      <c r="Q157" s="10">
        <v>0</v>
      </c>
    </row>
    <row r="158" spans="2:17" ht="48" customHeight="1">
      <c r="B158" s="19" t="s">
        <v>283</v>
      </c>
      <c r="C158" s="17"/>
      <c r="D158" s="6"/>
      <c r="E158" s="6"/>
      <c r="F158" s="13" t="s">
        <v>292</v>
      </c>
      <c r="G158" s="59"/>
      <c r="H158" s="10"/>
      <c r="I158" s="10"/>
      <c r="J158" s="10"/>
      <c r="K158" s="36"/>
      <c r="L158" s="42"/>
      <c r="M158" s="36"/>
      <c r="N158" s="10"/>
      <c r="O158" s="36"/>
      <c r="P158" s="9"/>
      <c r="Q158" s="10">
        <f>Q159</f>
        <v>0</v>
      </c>
    </row>
    <row r="159" spans="2:17" ht="48" customHeight="1">
      <c r="B159" s="19" t="s">
        <v>92</v>
      </c>
      <c r="C159" s="17"/>
      <c r="D159" s="6"/>
      <c r="E159" s="6"/>
      <c r="F159" s="13" t="s">
        <v>292</v>
      </c>
      <c r="G159" s="59" t="s">
        <v>89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>
        <v>0</v>
      </c>
    </row>
    <row r="160" spans="2:17" ht="33.75" customHeight="1">
      <c r="B160" s="19" t="s">
        <v>293</v>
      </c>
      <c r="C160" s="17"/>
      <c r="D160" s="6"/>
      <c r="E160" s="6"/>
      <c r="F160" s="13" t="s">
        <v>274</v>
      </c>
      <c r="G160" s="59"/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Q161+Q162</f>
        <v>454000</v>
      </c>
    </row>
    <row r="161" spans="2:17" ht="25.5">
      <c r="B161" s="19" t="s">
        <v>92</v>
      </c>
      <c r="C161" s="17"/>
      <c r="D161" s="6"/>
      <c r="E161" s="6"/>
      <c r="F161" s="13" t="s">
        <v>274</v>
      </c>
      <c r="G161" s="59" t="s">
        <v>89</v>
      </c>
      <c r="H161" s="10"/>
      <c r="I161" s="10"/>
      <c r="J161" s="10"/>
      <c r="K161" s="36"/>
      <c r="L161" s="42"/>
      <c r="M161" s="36"/>
      <c r="N161" s="10"/>
      <c r="O161" s="36"/>
      <c r="P161" s="9"/>
      <c r="Q161" s="10">
        <v>454000</v>
      </c>
    </row>
    <row r="162" spans="2:17" ht="23.25" customHeight="1">
      <c r="B162" s="22" t="s">
        <v>38</v>
      </c>
      <c r="C162" s="17"/>
      <c r="D162" s="6"/>
      <c r="E162" s="6"/>
      <c r="F162" s="13" t="s">
        <v>274</v>
      </c>
      <c r="G162" s="59" t="s">
        <v>105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>
        <v>0</v>
      </c>
    </row>
    <row r="163" spans="2:17" ht="38.25" hidden="1">
      <c r="B163" s="19" t="s">
        <v>237</v>
      </c>
      <c r="C163" s="17"/>
      <c r="D163" s="6"/>
      <c r="E163" s="6"/>
      <c r="F163" s="13" t="s">
        <v>259</v>
      </c>
      <c r="G163" s="59" t="s">
        <v>235</v>
      </c>
      <c r="H163" s="10"/>
      <c r="I163" s="10"/>
      <c r="J163" s="10"/>
      <c r="K163" s="36"/>
      <c r="L163" s="42"/>
      <c r="M163" s="36"/>
      <c r="N163" s="10"/>
      <c r="O163" s="36"/>
      <c r="P163" s="9"/>
      <c r="Q163" s="10"/>
    </row>
    <row r="164" spans="2:17" ht="38.25" hidden="1">
      <c r="B164" s="19" t="s">
        <v>263</v>
      </c>
      <c r="C164" s="17"/>
      <c r="D164" s="6"/>
      <c r="E164" s="6"/>
      <c r="F164" s="23" t="s">
        <v>264</v>
      </c>
      <c r="G164" s="59"/>
      <c r="H164" s="10"/>
      <c r="I164" s="10"/>
      <c r="J164" s="10"/>
      <c r="K164" s="36"/>
      <c r="L164" s="42"/>
      <c r="M164" s="36"/>
      <c r="N164" s="10"/>
      <c r="O164" s="36"/>
      <c r="P164" s="9"/>
      <c r="Q164" s="10">
        <f>Q165+Q166</f>
        <v>0</v>
      </c>
    </row>
    <row r="165" spans="2:17" ht="25.5" hidden="1">
      <c r="B165" s="19" t="s">
        <v>92</v>
      </c>
      <c r="C165" s="17"/>
      <c r="D165" s="6"/>
      <c r="E165" s="6"/>
      <c r="F165" s="23" t="s">
        <v>264</v>
      </c>
      <c r="G165" s="59" t="s">
        <v>89</v>
      </c>
      <c r="H165" s="10"/>
      <c r="I165" s="10"/>
      <c r="J165" s="10"/>
      <c r="K165" s="36"/>
      <c r="L165" s="42"/>
      <c r="M165" s="36"/>
      <c r="N165" s="10"/>
      <c r="O165" s="36"/>
      <c r="P165" s="9"/>
      <c r="Q165" s="10"/>
    </row>
    <row r="166" spans="2:17" ht="38.25" hidden="1">
      <c r="B166" s="19" t="s">
        <v>237</v>
      </c>
      <c r="C166" s="17"/>
      <c r="D166" s="6"/>
      <c r="E166" s="6"/>
      <c r="F166" s="23" t="s">
        <v>264</v>
      </c>
      <c r="G166" s="59" t="s">
        <v>235</v>
      </c>
      <c r="H166" s="10"/>
      <c r="I166" s="10"/>
      <c r="J166" s="10"/>
      <c r="K166" s="36"/>
      <c r="L166" s="42"/>
      <c r="M166" s="36"/>
      <c r="N166" s="10"/>
      <c r="O166" s="36"/>
      <c r="P166" s="9"/>
      <c r="Q166" s="10"/>
    </row>
    <row r="167" spans="2:17" ht="38.25" hidden="1">
      <c r="B167" s="19" t="s">
        <v>263</v>
      </c>
      <c r="C167" s="17"/>
      <c r="D167" s="6"/>
      <c r="E167" s="6"/>
      <c r="F167" s="23" t="s">
        <v>265</v>
      </c>
      <c r="G167" s="59"/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Q168+Q169</f>
        <v>0</v>
      </c>
    </row>
    <row r="168" spans="2:17" ht="25.5" hidden="1">
      <c r="B168" s="19" t="s">
        <v>92</v>
      </c>
      <c r="C168" s="17"/>
      <c r="D168" s="6"/>
      <c r="E168" s="6"/>
      <c r="F168" s="23" t="s">
        <v>265</v>
      </c>
      <c r="G168" s="59" t="s">
        <v>89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/>
    </row>
    <row r="169" spans="2:17" ht="38.25" hidden="1">
      <c r="B169" s="19" t="s">
        <v>237</v>
      </c>
      <c r="C169" s="17"/>
      <c r="D169" s="6"/>
      <c r="E169" s="6"/>
      <c r="F169" s="23" t="s">
        <v>265</v>
      </c>
      <c r="G169" s="59" t="s">
        <v>235</v>
      </c>
      <c r="H169" s="10"/>
      <c r="I169" s="10"/>
      <c r="J169" s="10"/>
      <c r="K169" s="36"/>
      <c r="L169" s="42"/>
      <c r="M169" s="36"/>
      <c r="N169" s="10"/>
      <c r="O169" s="36"/>
      <c r="P169" s="9"/>
      <c r="Q169" s="10"/>
    </row>
    <row r="170" spans="2:17" ht="34.5" customHeight="1">
      <c r="B170" s="20" t="s">
        <v>303</v>
      </c>
      <c r="C170" s="17"/>
      <c r="D170" s="6">
        <v>551</v>
      </c>
      <c r="E170" s="6">
        <v>551</v>
      </c>
      <c r="F170" s="13" t="s">
        <v>176</v>
      </c>
      <c r="G170" s="59"/>
      <c r="H170" s="10"/>
      <c r="I170" s="10">
        <f>I172</f>
        <v>50000</v>
      </c>
      <c r="J170" s="10">
        <f>J172</f>
        <v>100000</v>
      </c>
      <c r="K170" s="36"/>
      <c r="L170" s="42">
        <f>L172</f>
        <v>0</v>
      </c>
      <c r="M170" s="36">
        <f>J170-I170</f>
        <v>50000</v>
      </c>
      <c r="N170" s="10">
        <f>N172</f>
        <v>50000</v>
      </c>
      <c r="O170" s="36">
        <f>N170-J170</f>
        <v>-50000</v>
      </c>
      <c r="P170" s="9" t="e">
        <f>#REF!-J170</f>
        <v>#REF!</v>
      </c>
      <c r="Q170" s="10">
        <f>Q171</f>
        <v>215000</v>
      </c>
    </row>
    <row r="171" spans="2:17" ht="35.25" customHeight="1">
      <c r="B171" s="26" t="s">
        <v>127</v>
      </c>
      <c r="C171" s="17"/>
      <c r="D171" s="6"/>
      <c r="E171" s="6"/>
      <c r="F171" s="13" t="s">
        <v>177</v>
      </c>
      <c r="G171" s="59"/>
      <c r="H171" s="10"/>
      <c r="I171" s="10"/>
      <c r="J171" s="10"/>
      <c r="K171" s="36"/>
      <c r="L171" s="42"/>
      <c r="M171" s="36"/>
      <c r="N171" s="10"/>
      <c r="O171" s="36"/>
      <c r="P171" s="9"/>
      <c r="Q171" s="10">
        <f>Q172+Q194</f>
        <v>215000</v>
      </c>
    </row>
    <row r="172" spans="2:17" ht="25.5">
      <c r="B172" s="16" t="s">
        <v>90</v>
      </c>
      <c r="C172" s="17"/>
      <c r="D172" s="6">
        <v>551</v>
      </c>
      <c r="E172" s="6">
        <v>551</v>
      </c>
      <c r="F172" s="13" t="s">
        <v>177</v>
      </c>
      <c r="G172" s="59" t="s">
        <v>87</v>
      </c>
      <c r="H172" s="10"/>
      <c r="I172" s="10">
        <v>50000</v>
      </c>
      <c r="J172" s="10">
        <v>100000</v>
      </c>
      <c r="K172" s="36">
        <f aca="true" t="shared" si="8" ref="K172:K177">J172-H172</f>
        <v>100000</v>
      </c>
      <c r="L172" s="42"/>
      <c r="M172" s="36">
        <f aca="true" t="shared" si="9" ref="M172:M191">J172-I172</f>
        <v>50000</v>
      </c>
      <c r="N172" s="10">
        <v>50000</v>
      </c>
      <c r="O172" s="36">
        <f aca="true" t="shared" si="10" ref="O172:O191">N172-J172</f>
        <v>-50000</v>
      </c>
      <c r="P172" s="9" t="e">
        <f>#REF!-J172</f>
        <v>#REF!</v>
      </c>
      <c r="Q172" s="10">
        <f>Q192</f>
        <v>215000</v>
      </c>
    </row>
    <row r="173" spans="2:17" ht="25.5" hidden="1">
      <c r="B173" s="19" t="s">
        <v>91</v>
      </c>
      <c r="C173" s="6">
        <v>551</v>
      </c>
      <c r="D173" s="6">
        <v>551</v>
      </c>
      <c r="E173" s="6">
        <v>551</v>
      </c>
      <c r="F173" s="13"/>
      <c r="G173" s="59"/>
      <c r="H173" s="9">
        <f>H174</f>
        <v>4947137</v>
      </c>
      <c r="I173" s="9">
        <f>I174</f>
        <v>5399548</v>
      </c>
      <c r="J173" s="9">
        <f>J174</f>
        <v>0</v>
      </c>
      <c r="K173" s="36">
        <f t="shared" si="8"/>
        <v>-4947137</v>
      </c>
      <c r="L173" s="41">
        <f>L174</f>
        <v>73192.81</v>
      </c>
      <c r="M173" s="36">
        <f t="shared" si="9"/>
        <v>-5399548</v>
      </c>
      <c r="N173" s="9">
        <f>N174</f>
        <v>5514910</v>
      </c>
      <c r="O173" s="36">
        <f t="shared" si="10"/>
        <v>5514910</v>
      </c>
      <c r="P173" s="9" t="e">
        <f>#REF!-J173</f>
        <v>#REF!</v>
      </c>
      <c r="Q173" s="9">
        <f>Q174</f>
        <v>0</v>
      </c>
    </row>
    <row r="174" spans="2:17" ht="25.5" hidden="1">
      <c r="B174" s="19" t="s">
        <v>91</v>
      </c>
      <c r="C174" s="6">
        <v>551</v>
      </c>
      <c r="D174" s="6">
        <v>551</v>
      </c>
      <c r="E174" s="6">
        <v>551</v>
      </c>
      <c r="F174" s="13"/>
      <c r="G174" s="59"/>
      <c r="H174" s="9">
        <f>H175</f>
        <v>4947137</v>
      </c>
      <c r="I174" s="9">
        <f>I175+I179+I180</f>
        <v>5399548</v>
      </c>
      <c r="J174" s="9">
        <f>J175+J179+J180</f>
        <v>0</v>
      </c>
      <c r="K174" s="36">
        <f t="shared" si="8"/>
        <v>-4947137</v>
      </c>
      <c r="L174" s="41">
        <f>L175+L179+L180</f>
        <v>73192.81</v>
      </c>
      <c r="M174" s="36">
        <f t="shared" si="9"/>
        <v>-5399548</v>
      </c>
      <c r="N174" s="9">
        <f>N175+N179+N180</f>
        <v>5514910</v>
      </c>
      <c r="O174" s="36">
        <f t="shared" si="10"/>
        <v>5514910</v>
      </c>
      <c r="P174" s="9" t="e">
        <f>#REF!-J174</f>
        <v>#REF!</v>
      </c>
      <c r="Q174" s="9">
        <f>Q175+Q179+Q180</f>
        <v>0</v>
      </c>
    </row>
    <row r="175" spans="2:17" ht="29.25" customHeight="1" hidden="1">
      <c r="B175" s="14" t="s">
        <v>25</v>
      </c>
      <c r="C175" s="6">
        <v>551</v>
      </c>
      <c r="D175" s="6">
        <v>551</v>
      </c>
      <c r="E175" s="6">
        <v>551</v>
      </c>
      <c r="F175" s="15" t="s">
        <v>26</v>
      </c>
      <c r="G175" s="59"/>
      <c r="H175" s="9">
        <f>H176+H180</f>
        <v>4947137</v>
      </c>
      <c r="I175" s="9">
        <f>I176</f>
        <v>5249548</v>
      </c>
      <c r="J175" s="9">
        <f>J176</f>
        <v>0</v>
      </c>
      <c r="K175" s="36">
        <f t="shared" si="8"/>
        <v>-4947137</v>
      </c>
      <c r="L175" s="41">
        <f>L176</f>
        <v>23192.81</v>
      </c>
      <c r="M175" s="36">
        <f t="shared" si="9"/>
        <v>-5249548</v>
      </c>
      <c r="N175" s="9">
        <f>N176</f>
        <v>5249548</v>
      </c>
      <c r="O175" s="36">
        <f t="shared" si="10"/>
        <v>5249548</v>
      </c>
      <c r="P175" s="9" t="e">
        <f>#REF!-J175</f>
        <v>#REF!</v>
      </c>
      <c r="Q175" s="9">
        <f>Q176</f>
        <v>0</v>
      </c>
    </row>
    <row r="176" spans="2:17" ht="12.75" hidden="1">
      <c r="B176" s="26" t="s">
        <v>27</v>
      </c>
      <c r="C176" s="17">
        <v>551</v>
      </c>
      <c r="D176" s="6">
        <v>551</v>
      </c>
      <c r="E176" s="6">
        <v>551</v>
      </c>
      <c r="F176" s="13" t="s">
        <v>28</v>
      </c>
      <c r="G176" s="59"/>
      <c r="H176" s="10">
        <f>H177</f>
        <v>4920737</v>
      </c>
      <c r="I176" s="10">
        <f>I177</f>
        <v>5249548</v>
      </c>
      <c r="J176" s="10">
        <f>J177</f>
        <v>0</v>
      </c>
      <c r="K176" s="36">
        <f t="shared" si="8"/>
        <v>-4920737</v>
      </c>
      <c r="L176" s="42">
        <f>L177</f>
        <v>23192.81</v>
      </c>
      <c r="M176" s="36">
        <f t="shared" si="9"/>
        <v>-5249548</v>
      </c>
      <c r="N176" s="10">
        <f>N177</f>
        <v>5249548</v>
      </c>
      <c r="O176" s="36">
        <f t="shared" si="10"/>
        <v>5249548</v>
      </c>
      <c r="P176" s="9" t="e">
        <f>#REF!-J176</f>
        <v>#REF!</v>
      </c>
      <c r="Q176" s="10">
        <f>Q177</f>
        <v>0</v>
      </c>
    </row>
    <row r="177" spans="2:17" ht="28.5" customHeight="1" hidden="1">
      <c r="B177" s="16" t="s">
        <v>29</v>
      </c>
      <c r="C177" s="17">
        <v>551</v>
      </c>
      <c r="D177" s="6">
        <v>551</v>
      </c>
      <c r="E177" s="6">
        <v>551</v>
      </c>
      <c r="F177" s="13" t="s">
        <v>28</v>
      </c>
      <c r="G177" s="59" t="s">
        <v>30</v>
      </c>
      <c r="H177" s="10">
        <f>4947137-26400</f>
        <v>4920737</v>
      </c>
      <c r="I177" s="10">
        <f>5429548-150000-30000</f>
        <v>5249548</v>
      </c>
      <c r="J177" s="10"/>
      <c r="K177" s="36">
        <f t="shared" si="8"/>
        <v>-4920737</v>
      </c>
      <c r="L177" s="42">
        <v>23192.81</v>
      </c>
      <c r="M177" s="36">
        <f t="shared" si="9"/>
        <v>-5249548</v>
      </c>
      <c r="N177" s="10">
        <f>5429548-150000-30000</f>
        <v>5249548</v>
      </c>
      <c r="O177" s="36">
        <f t="shared" si="10"/>
        <v>5249548</v>
      </c>
      <c r="P177" s="9" t="e">
        <f>#REF!-J177</f>
        <v>#REF!</v>
      </c>
      <c r="Q177" s="10"/>
    </row>
    <row r="178" spans="2:17" ht="60.75" customHeight="1" hidden="1">
      <c r="B178" s="16" t="s">
        <v>57</v>
      </c>
      <c r="C178" s="17"/>
      <c r="D178" s="6">
        <v>551</v>
      </c>
      <c r="E178" s="6">
        <v>551</v>
      </c>
      <c r="F178" s="13" t="s">
        <v>56</v>
      </c>
      <c r="G178" s="59"/>
      <c r="H178" s="10">
        <f>H179</f>
        <v>115362</v>
      </c>
      <c r="I178" s="10">
        <f>I179</f>
        <v>0</v>
      </c>
      <c r="J178" s="10">
        <f>J179</f>
        <v>0</v>
      </c>
      <c r="K178" s="36"/>
      <c r="L178" s="42">
        <f>L179</f>
        <v>0</v>
      </c>
      <c r="M178" s="36">
        <f t="shared" si="9"/>
        <v>0</v>
      </c>
      <c r="N178" s="10">
        <f>N179</f>
        <v>115362</v>
      </c>
      <c r="O178" s="36">
        <f t="shared" si="10"/>
        <v>115362</v>
      </c>
      <c r="P178" s="9" t="e">
        <f>#REF!-J178</f>
        <v>#REF!</v>
      </c>
      <c r="Q178" s="10">
        <f>Q179</f>
        <v>0</v>
      </c>
    </row>
    <row r="179" spans="2:17" ht="27" customHeight="1" hidden="1">
      <c r="B179" s="16" t="s">
        <v>29</v>
      </c>
      <c r="C179" s="17"/>
      <c r="D179" s="6">
        <v>551</v>
      </c>
      <c r="E179" s="6">
        <v>551</v>
      </c>
      <c r="F179" s="13" t="s">
        <v>56</v>
      </c>
      <c r="G179" s="59" t="s">
        <v>30</v>
      </c>
      <c r="H179" s="10">
        <v>115362</v>
      </c>
      <c r="I179" s="10"/>
      <c r="J179" s="10"/>
      <c r="K179" s="36"/>
      <c r="L179" s="42"/>
      <c r="M179" s="36">
        <f t="shared" si="9"/>
        <v>0</v>
      </c>
      <c r="N179" s="10">
        <v>115362</v>
      </c>
      <c r="O179" s="36">
        <f t="shared" si="10"/>
        <v>115362</v>
      </c>
      <c r="P179" s="9" t="e">
        <f>#REF!-J179</f>
        <v>#REF!</v>
      </c>
      <c r="Q179" s="10"/>
    </row>
    <row r="180" spans="2:17" ht="87.75" customHeight="1" hidden="1">
      <c r="B180" s="12" t="s">
        <v>55</v>
      </c>
      <c r="C180" s="17">
        <v>551</v>
      </c>
      <c r="D180" s="6">
        <v>551</v>
      </c>
      <c r="E180" s="6">
        <v>551</v>
      </c>
      <c r="F180" s="23" t="s">
        <v>54</v>
      </c>
      <c r="G180" s="60"/>
      <c r="H180" s="30">
        <f>H181</f>
        <v>26400</v>
      </c>
      <c r="I180" s="30">
        <f>I181</f>
        <v>150000</v>
      </c>
      <c r="J180" s="30">
        <f>J181</f>
        <v>0</v>
      </c>
      <c r="K180" s="36">
        <f aca="true" t="shared" si="11" ref="K180:K191">J180-H180</f>
        <v>-26400</v>
      </c>
      <c r="L180" s="44">
        <f>L181</f>
        <v>50000</v>
      </c>
      <c r="M180" s="36">
        <f t="shared" si="9"/>
        <v>-150000</v>
      </c>
      <c r="N180" s="30">
        <f>N181</f>
        <v>150000</v>
      </c>
      <c r="O180" s="36">
        <f t="shared" si="10"/>
        <v>150000</v>
      </c>
      <c r="P180" s="9" t="e">
        <f>#REF!-J180</f>
        <v>#REF!</v>
      </c>
      <c r="Q180" s="30">
        <f>Q181</f>
        <v>0</v>
      </c>
    </row>
    <row r="181" spans="2:17" ht="23.25" customHeight="1" hidden="1">
      <c r="B181" s="16" t="s">
        <v>29</v>
      </c>
      <c r="C181" s="17">
        <v>551</v>
      </c>
      <c r="D181" s="6">
        <v>551</v>
      </c>
      <c r="E181" s="6">
        <v>551</v>
      </c>
      <c r="F181" s="13" t="s">
        <v>54</v>
      </c>
      <c r="G181" s="59" t="s">
        <v>30</v>
      </c>
      <c r="H181" s="18">
        <v>26400</v>
      </c>
      <c r="I181" s="18">
        <v>150000</v>
      </c>
      <c r="J181" s="18"/>
      <c r="K181" s="36">
        <f t="shared" si="11"/>
        <v>-26400</v>
      </c>
      <c r="L181" s="45">
        <v>50000</v>
      </c>
      <c r="M181" s="36">
        <f t="shared" si="9"/>
        <v>-150000</v>
      </c>
      <c r="N181" s="18">
        <v>150000</v>
      </c>
      <c r="O181" s="36">
        <f t="shared" si="10"/>
        <v>150000</v>
      </c>
      <c r="P181" s="9" t="e">
        <f>#REF!-J181</f>
        <v>#REF!</v>
      </c>
      <c r="Q181" s="18"/>
    </row>
    <row r="182" spans="2:17" ht="12.75" hidden="1">
      <c r="B182" s="16"/>
      <c r="C182" s="17"/>
      <c r="D182" s="6">
        <v>551</v>
      </c>
      <c r="E182" s="6">
        <v>551</v>
      </c>
      <c r="F182" s="13"/>
      <c r="G182" s="59"/>
      <c r="H182" s="18"/>
      <c r="I182" s="18"/>
      <c r="J182" s="18"/>
      <c r="K182" s="36">
        <f t="shared" si="11"/>
        <v>0</v>
      </c>
      <c r="L182" s="45"/>
      <c r="M182" s="36">
        <f t="shared" si="9"/>
        <v>0</v>
      </c>
      <c r="N182" s="18"/>
      <c r="O182" s="36">
        <f t="shared" si="10"/>
        <v>0</v>
      </c>
      <c r="P182" s="9" t="e">
        <f>#REF!-J182</f>
        <v>#REF!</v>
      </c>
      <c r="Q182" s="18"/>
    </row>
    <row r="183" spans="2:17" ht="12.75" hidden="1">
      <c r="B183" s="70" t="s">
        <v>31</v>
      </c>
      <c r="C183" s="6">
        <v>551</v>
      </c>
      <c r="D183" s="6">
        <v>551</v>
      </c>
      <c r="E183" s="6">
        <v>551</v>
      </c>
      <c r="F183" s="13"/>
      <c r="G183" s="59"/>
      <c r="H183" s="9">
        <f>H184</f>
        <v>36600</v>
      </c>
      <c r="I183" s="9">
        <f>I184</f>
        <v>0</v>
      </c>
      <c r="J183" s="9">
        <f>J184</f>
        <v>0</v>
      </c>
      <c r="K183" s="36">
        <f t="shared" si="11"/>
        <v>-36600</v>
      </c>
      <c r="L183" s="41">
        <f>L184</f>
        <v>0</v>
      </c>
      <c r="M183" s="36">
        <f t="shared" si="9"/>
        <v>0</v>
      </c>
      <c r="N183" s="9">
        <f>N184</f>
        <v>0</v>
      </c>
      <c r="O183" s="36">
        <f t="shared" si="10"/>
        <v>0</v>
      </c>
      <c r="P183" s="9" t="e">
        <f>#REF!-J183</f>
        <v>#REF!</v>
      </c>
      <c r="Q183" s="9">
        <f>Q184</f>
        <v>0</v>
      </c>
    </row>
    <row r="184" spans="2:17" ht="12.75" hidden="1">
      <c r="B184" s="70" t="s">
        <v>32</v>
      </c>
      <c r="C184" s="28">
        <v>551</v>
      </c>
      <c r="D184" s="6">
        <v>551</v>
      </c>
      <c r="E184" s="6">
        <v>551</v>
      </c>
      <c r="F184" s="13"/>
      <c r="G184" s="59"/>
      <c r="H184" s="9">
        <f>H187+H189+H185</f>
        <v>36600</v>
      </c>
      <c r="I184" s="9">
        <f>I187+I189+I185</f>
        <v>0</v>
      </c>
      <c r="J184" s="9">
        <f>J187+J189+J185</f>
        <v>0</v>
      </c>
      <c r="K184" s="36">
        <f t="shared" si="11"/>
        <v>-36600</v>
      </c>
      <c r="L184" s="41">
        <f>L187+L189+L185</f>
        <v>0</v>
      </c>
      <c r="M184" s="36">
        <f t="shared" si="9"/>
        <v>0</v>
      </c>
      <c r="N184" s="9">
        <f>N187+N189+N185</f>
        <v>0</v>
      </c>
      <c r="O184" s="36">
        <f t="shared" si="10"/>
        <v>0</v>
      </c>
      <c r="P184" s="9" t="e">
        <f>#REF!-J184</f>
        <v>#REF!</v>
      </c>
      <c r="Q184" s="9">
        <f>Q187+Q189+Q185</f>
        <v>0</v>
      </c>
    </row>
    <row r="185" spans="2:17" ht="25.5" hidden="1">
      <c r="B185" s="70" t="s">
        <v>45</v>
      </c>
      <c r="C185" s="28"/>
      <c r="D185" s="6">
        <v>551</v>
      </c>
      <c r="E185" s="6">
        <v>551</v>
      </c>
      <c r="F185" s="13" t="s">
        <v>44</v>
      </c>
      <c r="G185" s="59"/>
      <c r="H185" s="9">
        <f>H186</f>
        <v>0</v>
      </c>
      <c r="I185" s="9">
        <f>I186</f>
        <v>0</v>
      </c>
      <c r="J185" s="9">
        <f>J186</f>
        <v>0</v>
      </c>
      <c r="K185" s="36">
        <f t="shared" si="11"/>
        <v>0</v>
      </c>
      <c r="L185" s="41">
        <f>L186</f>
        <v>0</v>
      </c>
      <c r="M185" s="36">
        <f t="shared" si="9"/>
        <v>0</v>
      </c>
      <c r="N185" s="9">
        <f>N186</f>
        <v>0</v>
      </c>
      <c r="O185" s="36">
        <f t="shared" si="10"/>
        <v>0</v>
      </c>
      <c r="P185" s="9" t="e">
        <f>#REF!-J185</f>
        <v>#REF!</v>
      </c>
      <c r="Q185" s="9">
        <f>Q186</f>
        <v>0</v>
      </c>
    </row>
    <row r="186" spans="2:17" ht="12.75" hidden="1">
      <c r="B186" s="26" t="s">
        <v>5</v>
      </c>
      <c r="C186" s="28"/>
      <c r="D186" s="6">
        <v>551</v>
      </c>
      <c r="E186" s="6">
        <v>551</v>
      </c>
      <c r="F186" s="13" t="s">
        <v>44</v>
      </c>
      <c r="G186" s="59" t="s">
        <v>6</v>
      </c>
      <c r="H186" s="9"/>
      <c r="I186" s="9"/>
      <c r="J186" s="9"/>
      <c r="K186" s="36">
        <f t="shared" si="11"/>
        <v>0</v>
      </c>
      <c r="L186" s="41"/>
      <c r="M186" s="36">
        <f t="shared" si="9"/>
        <v>0</v>
      </c>
      <c r="N186" s="9"/>
      <c r="O186" s="36">
        <f t="shared" si="10"/>
        <v>0</v>
      </c>
      <c r="P186" s="9" t="e">
        <f>#REF!-J186</f>
        <v>#REF!</v>
      </c>
      <c r="Q186" s="9"/>
    </row>
    <row r="187" spans="2:17" ht="12.75" hidden="1">
      <c r="B187" s="21" t="s">
        <v>9</v>
      </c>
      <c r="C187" s="28">
        <v>551</v>
      </c>
      <c r="D187" s="6">
        <v>551</v>
      </c>
      <c r="E187" s="6">
        <v>551</v>
      </c>
      <c r="F187" s="23" t="s">
        <v>33</v>
      </c>
      <c r="G187" s="59"/>
      <c r="H187" s="9">
        <f>H188</f>
        <v>16600</v>
      </c>
      <c r="I187" s="9">
        <f>I188</f>
        <v>0</v>
      </c>
      <c r="J187" s="9">
        <f>J188</f>
        <v>0</v>
      </c>
      <c r="K187" s="36">
        <f t="shared" si="11"/>
        <v>-16600</v>
      </c>
      <c r="L187" s="41">
        <f>L188</f>
        <v>0</v>
      </c>
      <c r="M187" s="36">
        <f t="shared" si="9"/>
        <v>0</v>
      </c>
      <c r="N187" s="9">
        <f>N188</f>
        <v>0</v>
      </c>
      <c r="O187" s="36">
        <f t="shared" si="10"/>
        <v>0</v>
      </c>
      <c r="P187" s="9" t="e">
        <f>#REF!-J187</f>
        <v>#REF!</v>
      </c>
      <c r="Q187" s="9">
        <f>Q188</f>
        <v>0</v>
      </c>
    </row>
    <row r="188" spans="2:17" ht="12.75" hidden="1">
      <c r="B188" s="19" t="s">
        <v>14</v>
      </c>
      <c r="C188" s="17">
        <v>551</v>
      </c>
      <c r="D188" s="6">
        <v>551</v>
      </c>
      <c r="E188" s="6">
        <v>551</v>
      </c>
      <c r="F188" s="13" t="s">
        <v>33</v>
      </c>
      <c r="G188" s="59" t="s">
        <v>15</v>
      </c>
      <c r="H188" s="10">
        <v>16600</v>
      </c>
      <c r="I188" s="10"/>
      <c r="J188" s="10"/>
      <c r="K188" s="36">
        <f t="shared" si="11"/>
        <v>-16600</v>
      </c>
      <c r="L188" s="42"/>
      <c r="M188" s="36">
        <f t="shared" si="9"/>
        <v>0</v>
      </c>
      <c r="N188" s="10"/>
      <c r="O188" s="36">
        <f t="shared" si="10"/>
        <v>0</v>
      </c>
      <c r="P188" s="9" t="e">
        <f>#REF!-J188</f>
        <v>#REF!</v>
      </c>
      <c r="Q188" s="10"/>
    </row>
    <row r="189" spans="2:17" ht="25.5" hidden="1">
      <c r="B189" s="70" t="s">
        <v>34</v>
      </c>
      <c r="C189" s="28"/>
      <c r="D189" s="6">
        <v>551</v>
      </c>
      <c r="E189" s="6">
        <v>551</v>
      </c>
      <c r="F189" s="23" t="s">
        <v>35</v>
      </c>
      <c r="G189" s="60"/>
      <c r="H189" s="9">
        <f>H190</f>
        <v>20000</v>
      </c>
      <c r="I189" s="9">
        <f>I190</f>
        <v>0</v>
      </c>
      <c r="J189" s="9">
        <f>J190</f>
        <v>0</v>
      </c>
      <c r="K189" s="36">
        <f t="shared" si="11"/>
        <v>-20000</v>
      </c>
      <c r="L189" s="41">
        <f>L190</f>
        <v>0</v>
      </c>
      <c r="M189" s="36">
        <f t="shared" si="9"/>
        <v>0</v>
      </c>
      <c r="N189" s="9">
        <f>N190</f>
        <v>0</v>
      </c>
      <c r="O189" s="36">
        <f t="shared" si="10"/>
        <v>0</v>
      </c>
      <c r="P189" s="9" t="e">
        <f>#REF!-J189</f>
        <v>#REF!</v>
      </c>
      <c r="Q189" s="9">
        <f>Q190</f>
        <v>0</v>
      </c>
    </row>
    <row r="190" spans="2:17" ht="12.75" hidden="1">
      <c r="B190" s="19" t="s">
        <v>14</v>
      </c>
      <c r="C190" s="17"/>
      <c r="D190" s="6">
        <v>551</v>
      </c>
      <c r="E190" s="6">
        <v>551</v>
      </c>
      <c r="F190" s="13" t="s">
        <v>35</v>
      </c>
      <c r="G190" s="59" t="s">
        <v>15</v>
      </c>
      <c r="H190" s="10">
        <v>20000</v>
      </c>
      <c r="I190" s="10"/>
      <c r="J190" s="10"/>
      <c r="K190" s="36">
        <f t="shared" si="11"/>
        <v>-20000</v>
      </c>
      <c r="L190" s="42"/>
      <c r="M190" s="36">
        <f t="shared" si="9"/>
        <v>0</v>
      </c>
      <c r="N190" s="10"/>
      <c r="O190" s="36">
        <f t="shared" si="10"/>
        <v>0</v>
      </c>
      <c r="P190" s="9" t="e">
        <f>#REF!-J190</f>
        <v>#REF!</v>
      </c>
      <c r="Q190" s="10"/>
    </row>
    <row r="191" spans="2:17" ht="12.75" hidden="1">
      <c r="B191" s="16"/>
      <c r="C191" s="17"/>
      <c r="D191" s="6">
        <v>551</v>
      </c>
      <c r="E191" s="6">
        <v>551</v>
      </c>
      <c r="F191" s="13"/>
      <c r="G191" s="59"/>
      <c r="H191" s="18"/>
      <c r="I191" s="18"/>
      <c r="J191" s="18"/>
      <c r="K191" s="36">
        <f t="shared" si="11"/>
        <v>0</v>
      </c>
      <c r="L191" s="45"/>
      <c r="M191" s="36">
        <f t="shared" si="9"/>
        <v>0</v>
      </c>
      <c r="N191" s="18"/>
      <c r="O191" s="36">
        <f t="shared" si="10"/>
        <v>0</v>
      </c>
      <c r="P191" s="9" t="e">
        <f>#REF!-J191</f>
        <v>#REF!</v>
      </c>
      <c r="Q191" s="18"/>
    </row>
    <row r="192" spans="2:17" ht="25.5">
      <c r="B192" s="19" t="s">
        <v>91</v>
      </c>
      <c r="C192" s="17"/>
      <c r="D192" s="6"/>
      <c r="E192" s="6"/>
      <c r="F192" s="13" t="s">
        <v>177</v>
      </c>
      <c r="G192" s="59" t="s">
        <v>88</v>
      </c>
      <c r="H192" s="18"/>
      <c r="I192" s="18"/>
      <c r="J192" s="18"/>
      <c r="K192" s="36"/>
      <c r="L192" s="45"/>
      <c r="M192" s="36"/>
      <c r="N192" s="18"/>
      <c r="O192" s="36"/>
      <c r="P192" s="9"/>
      <c r="Q192" s="18">
        <f>Q193</f>
        <v>215000</v>
      </c>
    </row>
    <row r="193" spans="2:17" ht="25.5">
      <c r="B193" s="19" t="s">
        <v>92</v>
      </c>
      <c r="C193" s="17"/>
      <c r="D193" s="6"/>
      <c r="E193" s="6">
        <v>551</v>
      </c>
      <c r="F193" s="13" t="s">
        <v>177</v>
      </c>
      <c r="G193" s="59" t="s">
        <v>89</v>
      </c>
      <c r="H193" s="18"/>
      <c r="I193" s="18"/>
      <c r="J193" s="18"/>
      <c r="K193" s="36"/>
      <c r="L193" s="45"/>
      <c r="M193" s="36"/>
      <c r="N193" s="18"/>
      <c r="O193" s="36"/>
      <c r="P193" s="9" t="e">
        <f>#REF!-J193</f>
        <v>#REF!</v>
      </c>
      <c r="Q193" s="18">
        <v>215000</v>
      </c>
    </row>
    <row r="194" spans="2:17" ht="12.75">
      <c r="B194" s="16" t="s">
        <v>134</v>
      </c>
      <c r="C194" s="17"/>
      <c r="D194" s="6"/>
      <c r="E194" s="6"/>
      <c r="F194" s="13" t="s">
        <v>177</v>
      </c>
      <c r="G194" s="59" t="s">
        <v>132</v>
      </c>
      <c r="H194" s="18"/>
      <c r="I194" s="18"/>
      <c r="J194" s="18"/>
      <c r="K194" s="36"/>
      <c r="L194" s="45"/>
      <c r="M194" s="36"/>
      <c r="N194" s="18"/>
      <c r="O194" s="36"/>
      <c r="P194" s="9"/>
      <c r="Q194" s="18"/>
    </row>
    <row r="195" spans="2:17" ht="51">
      <c r="B195" s="14" t="s">
        <v>277</v>
      </c>
      <c r="C195" s="17"/>
      <c r="D195" s="6"/>
      <c r="E195" s="6">
        <v>551</v>
      </c>
      <c r="F195" s="15" t="s">
        <v>178</v>
      </c>
      <c r="G195" s="59"/>
      <c r="H195" s="9">
        <f>H202</f>
        <v>5293708</v>
      </c>
      <c r="I195" s="18"/>
      <c r="J195" s="9">
        <f>J200</f>
        <v>6254160</v>
      </c>
      <c r="K195" s="36"/>
      <c r="L195" s="45"/>
      <c r="M195" s="36"/>
      <c r="N195" s="18"/>
      <c r="O195" s="36"/>
      <c r="P195" s="9" t="e">
        <f>#REF!-J195</f>
        <v>#REF!</v>
      </c>
      <c r="Q195" s="9">
        <f>Q200+Q198+Q209+Q207+Q196</f>
        <v>14575198</v>
      </c>
    </row>
    <row r="196" spans="2:17" ht="12.75">
      <c r="B196" s="14" t="s">
        <v>288</v>
      </c>
      <c r="C196" s="17"/>
      <c r="D196" s="6"/>
      <c r="E196" s="6"/>
      <c r="F196" s="15" t="s">
        <v>287</v>
      </c>
      <c r="G196" s="59"/>
      <c r="H196" s="9"/>
      <c r="I196" s="18"/>
      <c r="J196" s="9"/>
      <c r="K196" s="36"/>
      <c r="L196" s="45"/>
      <c r="M196" s="36"/>
      <c r="N196" s="18"/>
      <c r="O196" s="36"/>
      <c r="P196" s="9"/>
      <c r="Q196" s="9">
        <f>Q197</f>
        <v>0</v>
      </c>
    </row>
    <row r="197" spans="2:17" ht="12.75">
      <c r="B197" s="16" t="s">
        <v>134</v>
      </c>
      <c r="C197" s="17"/>
      <c r="D197" s="6"/>
      <c r="E197" s="6"/>
      <c r="F197" s="15" t="s">
        <v>287</v>
      </c>
      <c r="G197" s="59" t="s">
        <v>132</v>
      </c>
      <c r="H197" s="9"/>
      <c r="I197" s="18"/>
      <c r="J197" s="9"/>
      <c r="K197" s="36"/>
      <c r="L197" s="45"/>
      <c r="M197" s="36"/>
      <c r="N197" s="18"/>
      <c r="O197" s="36"/>
      <c r="P197" s="9"/>
      <c r="Q197" s="9">
        <v>0</v>
      </c>
    </row>
    <row r="198" spans="2:17" ht="27.75" customHeight="1">
      <c r="B198" s="16" t="s">
        <v>285</v>
      </c>
      <c r="C198" s="17"/>
      <c r="D198" s="6"/>
      <c r="E198" s="6"/>
      <c r="F198" s="15" t="s">
        <v>284</v>
      </c>
      <c r="G198" s="59"/>
      <c r="H198" s="9"/>
      <c r="I198" s="18"/>
      <c r="J198" s="9"/>
      <c r="K198" s="36"/>
      <c r="L198" s="45"/>
      <c r="M198" s="36"/>
      <c r="N198" s="18"/>
      <c r="O198" s="36"/>
      <c r="P198" s="9"/>
      <c r="Q198" s="9">
        <f>Q199</f>
        <v>0</v>
      </c>
    </row>
    <row r="199" spans="2:17" ht="12.75">
      <c r="B199" s="16" t="s">
        <v>134</v>
      </c>
      <c r="C199" s="17"/>
      <c r="D199" s="6"/>
      <c r="E199" s="6"/>
      <c r="F199" s="15" t="s">
        <v>284</v>
      </c>
      <c r="G199" s="59" t="s">
        <v>132</v>
      </c>
      <c r="H199" s="9"/>
      <c r="I199" s="18"/>
      <c r="J199" s="9"/>
      <c r="K199" s="36"/>
      <c r="L199" s="45"/>
      <c r="M199" s="36"/>
      <c r="N199" s="18"/>
      <c r="O199" s="36"/>
      <c r="P199" s="9"/>
      <c r="Q199" s="9">
        <v>0</v>
      </c>
    </row>
    <row r="200" spans="2:17" ht="12.75">
      <c r="B200" s="26" t="s">
        <v>128</v>
      </c>
      <c r="C200" s="17"/>
      <c r="D200" s="6"/>
      <c r="E200" s="6">
        <v>551</v>
      </c>
      <c r="F200" s="13" t="s">
        <v>179</v>
      </c>
      <c r="G200" s="59"/>
      <c r="H200" s="10">
        <f>H202</f>
        <v>5293708</v>
      </c>
      <c r="I200" s="18"/>
      <c r="J200" s="10">
        <f>J202+J201</f>
        <v>6254160</v>
      </c>
      <c r="K200" s="36"/>
      <c r="L200" s="45"/>
      <c r="M200" s="36"/>
      <c r="N200" s="18"/>
      <c r="O200" s="36"/>
      <c r="P200" s="9" t="e">
        <f>#REF!-J200</f>
        <v>#REF!</v>
      </c>
      <c r="Q200" s="10">
        <f>Q201</f>
        <v>14575198</v>
      </c>
    </row>
    <row r="201" spans="2:17" ht="12.75">
      <c r="B201" s="26" t="s">
        <v>130</v>
      </c>
      <c r="C201" s="17"/>
      <c r="D201" s="6"/>
      <c r="E201" s="6">
        <v>551</v>
      </c>
      <c r="F201" s="13" t="s">
        <v>179</v>
      </c>
      <c r="G201" s="59" t="s">
        <v>129</v>
      </c>
      <c r="H201" s="10"/>
      <c r="I201" s="18"/>
      <c r="J201" s="10">
        <v>225000</v>
      </c>
      <c r="K201" s="36"/>
      <c r="L201" s="45"/>
      <c r="M201" s="36"/>
      <c r="N201" s="18"/>
      <c r="O201" s="36"/>
      <c r="P201" s="9" t="e">
        <f>#REF!-J201</f>
        <v>#REF!</v>
      </c>
      <c r="Q201" s="10">
        <f>Q202+Q212</f>
        <v>14575198</v>
      </c>
    </row>
    <row r="202" spans="2:17" ht="51">
      <c r="B202" s="16" t="s">
        <v>133</v>
      </c>
      <c r="C202" s="17"/>
      <c r="D202" s="6"/>
      <c r="E202" s="6">
        <v>551</v>
      </c>
      <c r="F202" s="13" t="s">
        <v>179</v>
      </c>
      <c r="G202" s="59" t="s">
        <v>131</v>
      </c>
      <c r="H202" s="10">
        <f>5429548-150000-30000+44160</f>
        <v>5293708</v>
      </c>
      <c r="I202" s="18"/>
      <c r="J202" s="10">
        <f>5994160+35000</f>
        <v>6029160</v>
      </c>
      <c r="K202" s="36"/>
      <c r="L202" s="45"/>
      <c r="M202" s="36"/>
      <c r="N202" s="18"/>
      <c r="O202" s="36"/>
      <c r="P202" s="9" t="e">
        <f>#REF!-J202</f>
        <v>#REF!</v>
      </c>
      <c r="Q202" s="10">
        <f>14127038+20000+300000+45000</f>
        <v>14492038</v>
      </c>
    </row>
    <row r="203" spans="2:17" ht="52.5" customHeight="1" hidden="1">
      <c r="B203" s="16"/>
      <c r="C203" s="17"/>
      <c r="D203" s="6"/>
      <c r="E203" s="6">
        <v>551</v>
      </c>
      <c r="F203" s="13"/>
      <c r="G203" s="59"/>
      <c r="H203" s="10"/>
      <c r="I203" s="18"/>
      <c r="J203" s="10">
        <f>J204</f>
        <v>0</v>
      </c>
      <c r="K203" s="36"/>
      <c r="L203" s="45"/>
      <c r="M203" s="36"/>
      <c r="N203" s="18"/>
      <c r="O203" s="36"/>
      <c r="P203" s="9" t="e">
        <f>#REF!-J203</f>
        <v>#REF!</v>
      </c>
      <c r="Q203" s="10"/>
    </row>
    <row r="204" spans="2:17" ht="12.75" hidden="1">
      <c r="B204" s="16"/>
      <c r="C204" s="17"/>
      <c r="D204" s="6"/>
      <c r="E204" s="6">
        <v>551</v>
      </c>
      <c r="F204" s="13"/>
      <c r="G204" s="59" t="s">
        <v>30</v>
      </c>
      <c r="H204" s="10"/>
      <c r="I204" s="18"/>
      <c r="J204" s="10"/>
      <c r="K204" s="36"/>
      <c r="L204" s="45"/>
      <c r="M204" s="36"/>
      <c r="N204" s="18"/>
      <c r="O204" s="36"/>
      <c r="P204" s="9" t="e">
        <f>#REF!-J204</f>
        <v>#REF!</v>
      </c>
      <c r="Q204" s="10"/>
    </row>
    <row r="205" spans="2:17" ht="12.75" hidden="1">
      <c r="B205" s="16"/>
      <c r="C205" s="17"/>
      <c r="D205" s="6"/>
      <c r="E205" s="6">
        <v>551</v>
      </c>
      <c r="F205" s="13"/>
      <c r="G205" s="59"/>
      <c r="H205" s="10">
        <f>H206</f>
        <v>115362</v>
      </c>
      <c r="I205" s="18"/>
      <c r="J205" s="10">
        <f>J206</f>
        <v>0</v>
      </c>
      <c r="K205" s="36"/>
      <c r="L205" s="45"/>
      <c r="M205" s="36"/>
      <c r="N205" s="18"/>
      <c r="O205" s="36"/>
      <c r="P205" s="9" t="e">
        <f>#REF!-J205</f>
        <v>#REF!</v>
      </c>
      <c r="Q205" s="10"/>
    </row>
    <row r="206" spans="2:17" ht="12.75" hidden="1">
      <c r="B206" s="16"/>
      <c r="C206" s="17"/>
      <c r="D206" s="6"/>
      <c r="E206" s="6">
        <v>551</v>
      </c>
      <c r="F206" s="13"/>
      <c r="G206" s="59" t="s">
        <v>30</v>
      </c>
      <c r="H206" s="10">
        <v>115362</v>
      </c>
      <c r="I206" s="18"/>
      <c r="J206" s="10"/>
      <c r="K206" s="36"/>
      <c r="L206" s="45"/>
      <c r="M206" s="36"/>
      <c r="N206" s="18"/>
      <c r="O206" s="36"/>
      <c r="P206" s="9" t="e">
        <f>#REF!-J206</f>
        <v>#REF!</v>
      </c>
      <c r="Q206" s="10"/>
    </row>
    <row r="207" spans="2:17" ht="63.75">
      <c r="B207" s="16" t="s">
        <v>270</v>
      </c>
      <c r="C207" s="17"/>
      <c r="D207" s="6"/>
      <c r="E207" s="6"/>
      <c r="F207" s="13" t="s">
        <v>294</v>
      </c>
      <c r="G207" s="59"/>
      <c r="H207" s="10"/>
      <c r="I207" s="18"/>
      <c r="J207" s="10"/>
      <c r="K207" s="36"/>
      <c r="L207" s="45"/>
      <c r="M207" s="36"/>
      <c r="N207" s="18"/>
      <c r="O207" s="36"/>
      <c r="P207" s="9"/>
      <c r="Q207" s="10">
        <f>Q208</f>
        <v>0</v>
      </c>
    </row>
    <row r="208" spans="2:17" ht="51">
      <c r="B208" s="16" t="s">
        <v>133</v>
      </c>
      <c r="C208" s="17"/>
      <c r="D208" s="6"/>
      <c r="E208" s="6"/>
      <c r="F208" s="13" t="s">
        <v>294</v>
      </c>
      <c r="G208" s="59" t="s">
        <v>131</v>
      </c>
      <c r="H208" s="10"/>
      <c r="I208" s="18"/>
      <c r="J208" s="10"/>
      <c r="K208" s="36"/>
      <c r="L208" s="45"/>
      <c r="M208" s="36"/>
      <c r="N208" s="18"/>
      <c r="O208" s="36"/>
      <c r="P208" s="9"/>
      <c r="Q208" s="10">
        <v>0</v>
      </c>
    </row>
    <row r="209" spans="2:17" ht="38.25">
      <c r="B209" s="16" t="s">
        <v>269</v>
      </c>
      <c r="C209" s="17"/>
      <c r="D209" s="6"/>
      <c r="E209" s="6"/>
      <c r="F209" s="13" t="s">
        <v>268</v>
      </c>
      <c r="G209" s="59"/>
      <c r="H209" s="10"/>
      <c r="I209" s="18"/>
      <c r="J209" s="10"/>
      <c r="K209" s="36"/>
      <c r="L209" s="45"/>
      <c r="M209" s="36"/>
      <c r="N209" s="18"/>
      <c r="O209" s="36"/>
      <c r="P209" s="9"/>
      <c r="Q209" s="10">
        <f>Q210+Q211</f>
        <v>0</v>
      </c>
    </row>
    <row r="210" spans="2:17" ht="24.75" customHeight="1">
      <c r="B210" s="22" t="s">
        <v>38</v>
      </c>
      <c r="C210" s="17"/>
      <c r="D210" s="6"/>
      <c r="E210" s="6"/>
      <c r="F210" s="13" t="s">
        <v>268</v>
      </c>
      <c r="G210" s="59" t="s">
        <v>105</v>
      </c>
      <c r="H210" s="10"/>
      <c r="I210" s="18"/>
      <c r="J210" s="10"/>
      <c r="K210" s="36"/>
      <c r="L210" s="45"/>
      <c r="M210" s="36"/>
      <c r="N210" s="18"/>
      <c r="O210" s="36"/>
      <c r="P210" s="9"/>
      <c r="Q210" s="10">
        <v>0</v>
      </c>
    </row>
    <row r="211" spans="2:17" ht="48" customHeight="1">
      <c r="B211" s="16" t="s">
        <v>133</v>
      </c>
      <c r="C211" s="17"/>
      <c r="D211" s="6"/>
      <c r="E211" s="6"/>
      <c r="F211" s="13" t="s">
        <v>268</v>
      </c>
      <c r="G211" s="59" t="s">
        <v>131</v>
      </c>
      <c r="H211" s="10"/>
      <c r="I211" s="18"/>
      <c r="J211" s="10"/>
      <c r="K211" s="36"/>
      <c r="L211" s="45"/>
      <c r="M211" s="36"/>
      <c r="N211" s="18"/>
      <c r="O211" s="36"/>
      <c r="P211" s="9"/>
      <c r="Q211" s="10">
        <v>0</v>
      </c>
    </row>
    <row r="212" spans="2:17" ht="12.75">
      <c r="B212" s="16" t="s">
        <v>134</v>
      </c>
      <c r="C212" s="17"/>
      <c r="D212" s="6"/>
      <c r="E212" s="6">
        <v>551</v>
      </c>
      <c r="F212" s="13" t="s">
        <v>179</v>
      </c>
      <c r="G212" s="59" t="s">
        <v>132</v>
      </c>
      <c r="H212" s="10">
        <f>5429548-150000-30000+44160</f>
        <v>5293708</v>
      </c>
      <c r="I212" s="18"/>
      <c r="J212" s="10">
        <f>5994160+35000</f>
        <v>6029160</v>
      </c>
      <c r="K212" s="36"/>
      <c r="L212" s="45"/>
      <c r="M212" s="36"/>
      <c r="N212" s="18"/>
      <c r="O212" s="36"/>
      <c r="P212" s="9" t="e">
        <f>#REF!-J212</f>
        <v>#REF!</v>
      </c>
      <c r="Q212" s="10">
        <f>98280-15120</f>
        <v>83160</v>
      </c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59" ht="30.75" customHeight="1" hidden="1">
      <c r="B218" s="19"/>
      <c r="C218" s="17"/>
      <c r="D218" s="6"/>
      <c r="E218" s="6"/>
      <c r="F218" s="8"/>
      <c r="G218" s="8"/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19"/>
      <c r="C219" s="17"/>
      <c r="D219" s="6"/>
      <c r="E219" s="6"/>
      <c r="F219" s="8"/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/>
      <c r="BG219" s="1"/>
    </row>
    <row r="220" spans="2:59" ht="30.75" customHeight="1" hidden="1">
      <c r="B220" s="19"/>
      <c r="C220" s="17"/>
      <c r="D220" s="6"/>
      <c r="E220" s="6"/>
      <c r="F220" s="8"/>
      <c r="G220" s="8"/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30.75" customHeight="1" hidden="1">
      <c r="B221" s="19"/>
      <c r="C221" s="17"/>
      <c r="D221" s="6"/>
      <c r="E221" s="6"/>
      <c r="F221" s="8"/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/>
      <c r="BG221" s="1"/>
    </row>
    <row r="222" spans="2:59" ht="30.75" customHeight="1" hidden="1">
      <c r="B222" s="19"/>
      <c r="C222" s="17"/>
      <c r="D222" s="6"/>
      <c r="E222" s="6"/>
      <c r="F222" s="8"/>
      <c r="G222" s="8"/>
      <c r="H222" s="10"/>
      <c r="I222" s="10"/>
      <c r="J222" s="48"/>
      <c r="K222" s="36"/>
      <c r="L222" s="42"/>
      <c r="M222" s="36"/>
      <c r="N222" s="10"/>
      <c r="O222" s="36"/>
      <c r="P222" s="49"/>
      <c r="Q222" s="10"/>
      <c r="BG222" s="1"/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59" ht="53.25" customHeight="1" hidden="1">
      <c r="B226" s="26" t="s">
        <v>220</v>
      </c>
      <c r="C226" s="17"/>
      <c r="D226" s="6"/>
      <c r="E226" s="6"/>
      <c r="F226" s="8" t="s">
        <v>217</v>
      </c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>
        <f>Q227+Q231+Q229</f>
        <v>0</v>
      </c>
      <c r="BG226" s="1"/>
    </row>
    <row r="227" spans="2:59" ht="77.25" customHeight="1" hidden="1">
      <c r="B227" s="19" t="s">
        <v>219</v>
      </c>
      <c r="C227" s="17"/>
      <c r="D227" s="6"/>
      <c r="E227" s="6"/>
      <c r="F227" s="8" t="s">
        <v>225</v>
      </c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>
        <f>Q228</f>
        <v>0</v>
      </c>
      <c r="BG227" s="1"/>
    </row>
    <row r="228" spans="2:59" ht="30.75" customHeight="1" hidden="1">
      <c r="B228" s="26" t="s">
        <v>221</v>
      </c>
      <c r="C228" s="17"/>
      <c r="D228" s="6"/>
      <c r="E228" s="6"/>
      <c r="F228" s="8" t="s">
        <v>225</v>
      </c>
      <c r="G228" s="8" t="s">
        <v>218</v>
      </c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26" t="s">
        <v>240</v>
      </c>
      <c r="C229" s="17"/>
      <c r="D229" s="6"/>
      <c r="E229" s="6"/>
      <c r="F229" s="8" t="s">
        <v>239</v>
      </c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>
        <f>Q230</f>
        <v>0</v>
      </c>
      <c r="BG229" s="1"/>
    </row>
    <row r="230" spans="2:59" ht="42.75" customHeight="1" hidden="1">
      <c r="B230" s="26" t="s">
        <v>221</v>
      </c>
      <c r="C230" s="17"/>
      <c r="D230" s="6"/>
      <c r="E230" s="6"/>
      <c r="F230" s="8" t="s">
        <v>239</v>
      </c>
      <c r="G230" s="8" t="s">
        <v>218</v>
      </c>
      <c r="H230" s="10"/>
      <c r="I230" s="10"/>
      <c r="J230" s="48"/>
      <c r="K230" s="36"/>
      <c r="L230" s="42"/>
      <c r="M230" s="36"/>
      <c r="N230" s="10"/>
      <c r="O230" s="36"/>
      <c r="P230" s="49"/>
      <c r="Q230" s="10"/>
      <c r="BG230" s="1"/>
    </row>
    <row r="231" spans="2:59" ht="75.75" customHeight="1" hidden="1">
      <c r="B231" s="26" t="s">
        <v>222</v>
      </c>
      <c r="C231" s="17"/>
      <c r="D231" s="6"/>
      <c r="E231" s="6"/>
      <c r="F231" s="8" t="s">
        <v>226</v>
      </c>
      <c r="G231" s="8"/>
      <c r="H231" s="10"/>
      <c r="I231" s="10"/>
      <c r="J231" s="48"/>
      <c r="K231" s="36"/>
      <c r="L231" s="42"/>
      <c r="M231" s="36"/>
      <c r="N231" s="10"/>
      <c r="O231" s="36"/>
      <c r="P231" s="49"/>
      <c r="Q231" s="10">
        <f>Q232</f>
        <v>0</v>
      </c>
      <c r="BG231" s="1"/>
    </row>
    <row r="232" spans="2:59" ht="30.75" customHeight="1" hidden="1">
      <c r="B232" s="26" t="s">
        <v>221</v>
      </c>
      <c r="C232" s="17"/>
      <c r="D232" s="6"/>
      <c r="E232" s="6"/>
      <c r="F232" s="8" t="s">
        <v>226</v>
      </c>
      <c r="G232" s="8" t="s">
        <v>218</v>
      </c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30.75" customHeight="1" hidden="1">
      <c r="B233" s="19"/>
      <c r="C233" s="17"/>
      <c r="D233" s="6"/>
      <c r="E233" s="6"/>
      <c r="F233" s="8"/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/>
      <c r="BG233" s="1"/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30.75" customHeight="1" hidden="1">
      <c r="B236" s="19"/>
      <c r="C236" s="17"/>
      <c r="D236" s="6"/>
      <c r="E236" s="6"/>
      <c r="F236" s="8"/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/>
      <c r="BG236" s="1"/>
    </row>
    <row r="237" spans="2:59" ht="30.75" customHeight="1" hidden="1">
      <c r="B237" s="19"/>
      <c r="C237" s="17"/>
      <c r="D237" s="6"/>
      <c r="E237" s="6"/>
      <c r="F237" s="8"/>
      <c r="G237" s="8"/>
      <c r="H237" s="10"/>
      <c r="I237" s="10"/>
      <c r="J237" s="48"/>
      <c r="K237" s="36"/>
      <c r="L237" s="42"/>
      <c r="M237" s="36"/>
      <c r="N237" s="10"/>
      <c r="O237" s="36"/>
      <c r="P237" s="49"/>
      <c r="Q237" s="10"/>
      <c r="BG237" s="1"/>
    </row>
    <row r="238" spans="2:59" ht="30.75" customHeight="1" hidden="1">
      <c r="B238" s="19"/>
      <c r="C238" s="17"/>
      <c r="D238" s="6"/>
      <c r="E238" s="6"/>
      <c r="F238" s="8"/>
      <c r="G238" s="8"/>
      <c r="H238" s="10"/>
      <c r="I238" s="10"/>
      <c r="J238" s="48"/>
      <c r="K238" s="36"/>
      <c r="L238" s="42"/>
      <c r="M238" s="36"/>
      <c r="N238" s="10"/>
      <c r="O238" s="36"/>
      <c r="P238" s="49"/>
      <c r="Q238" s="10"/>
      <c r="BG238" s="1"/>
    </row>
    <row r="239" spans="2:59" ht="30.75" customHeight="1" hidden="1">
      <c r="B239" s="19"/>
      <c r="C239" s="17"/>
      <c r="D239" s="6"/>
      <c r="E239" s="6"/>
      <c r="F239" s="8"/>
      <c r="G239" s="8"/>
      <c r="H239" s="10"/>
      <c r="I239" s="10"/>
      <c r="J239" s="48"/>
      <c r="K239" s="36"/>
      <c r="L239" s="42"/>
      <c r="M239" s="36"/>
      <c r="N239" s="10"/>
      <c r="O239" s="36"/>
      <c r="P239" s="49"/>
      <c r="Q239" s="10"/>
      <c r="BG239" s="1"/>
    </row>
    <row r="240" spans="2:17" ht="15.75">
      <c r="B240" s="63" t="s">
        <v>148</v>
      </c>
      <c r="C240" s="32"/>
      <c r="D240" s="32"/>
      <c r="E240" s="32"/>
      <c r="F240" s="5"/>
      <c r="G240" s="5"/>
      <c r="H240" s="33" t="e">
        <f>#REF!+#REF!+#REF!+#REF!+H173+H183+#REF!+#REF!</f>
        <v>#REF!</v>
      </c>
      <c r="I240" s="33" t="e">
        <f>#REF!+#REF!+#REF!+#REF!+I173+I183+#REF!+#REF!+#REF!+#REF!</f>
        <v>#REF!</v>
      </c>
      <c r="J240" s="50" t="e">
        <f>#REF!+#REF!+#REF!+#REF!+J173+J183+#REF!+#REF!+#REF!+#REF!+#REF!</f>
        <v>#REF!</v>
      </c>
      <c r="K240" s="36" t="e">
        <f>J240-H240</f>
        <v>#REF!</v>
      </c>
      <c r="L240" s="46" t="e">
        <f>#REF!+#REF!+#REF!+#REF!+L173+L183+#REF!+#REF!+#REF!+#REF!</f>
        <v>#REF!</v>
      </c>
      <c r="M240" s="36" t="e">
        <f>J240-I240</f>
        <v>#REF!</v>
      </c>
      <c r="N240" s="33" t="e">
        <f>#REF!+#REF!+#REF!+#REF!+N173+N183+#REF!+#REF!+#REF!+#REF!</f>
        <v>#REF!</v>
      </c>
      <c r="O240" s="36" t="e">
        <f>N240-J240</f>
        <v>#REF!</v>
      </c>
      <c r="P240" s="49" t="e">
        <f>#REF!-J240</f>
        <v>#REF!</v>
      </c>
      <c r="Q240" s="68">
        <f>Q241+Q246+Q276+Q279+Q288+Q308+Q324+Q331+Q333+Q346+Q265+Q258+Q263+Q261+Q272+Q320+Q322</f>
        <v>21594769.009999998</v>
      </c>
    </row>
    <row r="241" spans="2:17" ht="12.75">
      <c r="B241" s="16" t="s">
        <v>4</v>
      </c>
      <c r="C241" s="17">
        <v>551</v>
      </c>
      <c r="D241" s="6">
        <v>551</v>
      </c>
      <c r="E241" s="6">
        <v>551</v>
      </c>
      <c r="F241" s="15" t="s">
        <v>180</v>
      </c>
      <c r="G241" s="13"/>
      <c r="H241" s="10">
        <v>978303</v>
      </c>
      <c r="I241" s="10" t="e">
        <f>#REF!</f>
        <v>#REF!</v>
      </c>
      <c r="J241" s="10" t="e">
        <f>#REF!</f>
        <v>#REF!</v>
      </c>
      <c r="K241" s="36" t="e">
        <f>J241-H241</f>
        <v>#REF!</v>
      </c>
      <c r="L241" s="42" t="e">
        <f>#REF!</f>
        <v>#REF!</v>
      </c>
      <c r="M241" s="36" t="e">
        <f>J241-I241</f>
        <v>#REF!</v>
      </c>
      <c r="N241" s="10" t="e">
        <f>#REF!</f>
        <v>#REF!</v>
      </c>
      <c r="O241" s="36" t="e">
        <f>N241-J241</f>
        <v>#REF!</v>
      </c>
      <c r="P241" s="9" t="e">
        <f>#REF!-J241</f>
        <v>#REF!</v>
      </c>
      <c r="Q241" s="10">
        <f>Q242</f>
        <v>1112686</v>
      </c>
    </row>
    <row r="242" spans="2:17" ht="25.5">
      <c r="B242" s="16" t="s">
        <v>80</v>
      </c>
      <c r="C242" s="17">
        <v>551</v>
      </c>
      <c r="D242" s="6">
        <v>551</v>
      </c>
      <c r="E242" s="6">
        <v>551</v>
      </c>
      <c r="F242" s="15" t="s">
        <v>181</v>
      </c>
      <c r="G242" s="13"/>
      <c r="H242" s="10"/>
      <c r="I242" s="10"/>
      <c r="J242" s="10"/>
      <c r="K242" s="36"/>
      <c r="L242" s="42"/>
      <c r="M242" s="36"/>
      <c r="N242" s="10"/>
      <c r="O242" s="36"/>
      <c r="P242" s="9"/>
      <c r="Q242" s="10">
        <f>Q243</f>
        <v>1112686</v>
      </c>
    </row>
    <row r="243" spans="2:17" ht="25.5">
      <c r="B243" s="16" t="s">
        <v>81</v>
      </c>
      <c r="C243" s="17"/>
      <c r="D243" s="6"/>
      <c r="E243" s="6"/>
      <c r="F243" s="15" t="s">
        <v>182</v>
      </c>
      <c r="G243" s="13" t="s">
        <v>77</v>
      </c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Q244+Q245</f>
        <v>1112686</v>
      </c>
    </row>
    <row r="244" spans="2:17" ht="25.5">
      <c r="B244" s="16" t="s">
        <v>247</v>
      </c>
      <c r="C244" s="17"/>
      <c r="D244" s="6"/>
      <c r="E244" s="6"/>
      <c r="F244" s="15" t="s">
        <v>182</v>
      </c>
      <c r="G244" s="13" t="s">
        <v>78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>
        <f>821712+32885</f>
        <v>854597</v>
      </c>
    </row>
    <row r="245" spans="2:17" ht="56.25" customHeight="1">
      <c r="B245" s="19" t="s">
        <v>213</v>
      </c>
      <c r="C245" s="17"/>
      <c r="D245" s="6"/>
      <c r="E245" s="6"/>
      <c r="F245" s="15" t="s">
        <v>182</v>
      </c>
      <c r="G245" s="13" t="s">
        <v>212</v>
      </c>
      <c r="H245" s="10"/>
      <c r="I245" s="10"/>
      <c r="J245" s="10"/>
      <c r="K245" s="36"/>
      <c r="L245" s="42"/>
      <c r="M245" s="36"/>
      <c r="N245" s="10"/>
      <c r="O245" s="36"/>
      <c r="P245" s="9"/>
      <c r="Q245" s="10">
        <f>248157+9932</f>
        <v>258089</v>
      </c>
    </row>
    <row r="246" spans="2:17" ht="25.5">
      <c r="B246" s="14" t="s">
        <v>79</v>
      </c>
      <c r="C246" s="6">
        <v>551</v>
      </c>
      <c r="D246" s="6">
        <v>551</v>
      </c>
      <c r="E246" s="6">
        <v>551</v>
      </c>
      <c r="F246" s="15" t="s">
        <v>183</v>
      </c>
      <c r="G246" s="13"/>
      <c r="H246" s="9"/>
      <c r="I246" s="9"/>
      <c r="J246" s="9"/>
      <c r="K246" s="36"/>
      <c r="L246" s="41"/>
      <c r="M246" s="36"/>
      <c r="N246" s="9"/>
      <c r="O246" s="36"/>
      <c r="P246" s="9"/>
      <c r="Q246" s="9">
        <f>Q247+Q268</f>
        <v>13523400</v>
      </c>
    </row>
    <row r="247" spans="2:17" ht="25.5">
      <c r="B247" s="16" t="s">
        <v>95</v>
      </c>
      <c r="C247" s="17">
        <v>551</v>
      </c>
      <c r="D247" s="6">
        <v>551</v>
      </c>
      <c r="E247" s="6">
        <v>551</v>
      </c>
      <c r="F247" s="15" t="s">
        <v>184</v>
      </c>
      <c r="G247" s="13"/>
      <c r="H247" s="10"/>
      <c r="I247" s="10"/>
      <c r="J247" s="10"/>
      <c r="K247" s="36"/>
      <c r="L247" s="42"/>
      <c r="M247" s="36"/>
      <c r="N247" s="10"/>
      <c r="O247" s="36"/>
      <c r="P247" s="9"/>
      <c r="Q247" s="10">
        <f>Q248+Q256+Q270</f>
        <v>13523400</v>
      </c>
    </row>
    <row r="248" spans="2:17" ht="25.5">
      <c r="B248" s="19" t="s">
        <v>85</v>
      </c>
      <c r="C248" s="17">
        <v>551</v>
      </c>
      <c r="D248" s="6">
        <v>551</v>
      </c>
      <c r="E248" s="6">
        <v>551</v>
      </c>
      <c r="F248" s="15" t="s">
        <v>185</v>
      </c>
      <c r="G248" s="13"/>
      <c r="H248" s="10"/>
      <c r="I248" s="10"/>
      <c r="J248" s="10"/>
      <c r="K248" s="36"/>
      <c r="L248" s="42"/>
      <c r="M248" s="36"/>
      <c r="N248" s="10"/>
      <c r="O248" s="36"/>
      <c r="P248" s="9"/>
      <c r="Q248" s="10">
        <f>Q249+Q250+Q252+Q253+Q254+Q251+Q255</f>
        <v>13445400</v>
      </c>
    </row>
    <row r="249" spans="2:17" ht="25.5">
      <c r="B249" s="16" t="s">
        <v>247</v>
      </c>
      <c r="C249" s="17"/>
      <c r="D249" s="6"/>
      <c r="E249" s="6"/>
      <c r="F249" s="15" t="s">
        <v>185</v>
      </c>
      <c r="G249" s="13" t="s">
        <v>78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8160830</v>
      </c>
    </row>
    <row r="250" spans="2:17" ht="25.5">
      <c r="B250" s="19" t="s">
        <v>86</v>
      </c>
      <c r="C250" s="17"/>
      <c r="D250" s="6"/>
      <c r="E250" s="6"/>
      <c r="F250" s="15" t="s">
        <v>185</v>
      </c>
      <c r="G250" s="13" t="s">
        <v>82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v>180000</v>
      </c>
    </row>
    <row r="251" spans="2:17" ht="56.25" customHeight="1">
      <c r="B251" s="19" t="s">
        <v>213</v>
      </c>
      <c r="C251" s="17"/>
      <c r="D251" s="6"/>
      <c r="E251" s="6"/>
      <c r="F251" s="15" t="s">
        <v>185</v>
      </c>
      <c r="G251" s="13" t="s">
        <v>212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2464570</v>
      </c>
    </row>
    <row r="252" spans="2:17" ht="25.5">
      <c r="B252" s="19" t="s">
        <v>92</v>
      </c>
      <c r="C252" s="17"/>
      <c r="D252" s="6"/>
      <c r="E252" s="6"/>
      <c r="F252" s="15" t="s">
        <v>185</v>
      </c>
      <c r="G252" s="13" t="s">
        <v>89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>
        <v>2500000</v>
      </c>
    </row>
    <row r="253" spans="2:17" ht="25.5">
      <c r="B253" s="19" t="s">
        <v>96</v>
      </c>
      <c r="C253" s="17"/>
      <c r="D253" s="6"/>
      <c r="E253" s="6"/>
      <c r="F253" s="15" t="s">
        <v>185</v>
      </c>
      <c r="G253" s="13" t="s">
        <v>93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100000</v>
      </c>
    </row>
    <row r="254" spans="2:17" ht="12.75">
      <c r="B254" s="19" t="s">
        <v>248</v>
      </c>
      <c r="C254" s="17"/>
      <c r="D254" s="6"/>
      <c r="E254" s="6"/>
      <c r="F254" s="15" t="s">
        <v>185</v>
      </c>
      <c r="G254" s="13" t="s">
        <v>94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v>20000</v>
      </c>
    </row>
    <row r="255" spans="2:17" ht="12.75">
      <c r="B255" s="19" t="s">
        <v>216</v>
      </c>
      <c r="C255" s="17"/>
      <c r="D255" s="6"/>
      <c r="E255" s="6"/>
      <c r="F255" s="15" t="s">
        <v>185</v>
      </c>
      <c r="G255" s="13" t="s">
        <v>215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v>20000</v>
      </c>
    </row>
    <row r="256" spans="2:17" ht="25.5">
      <c r="B256" s="19" t="s">
        <v>97</v>
      </c>
      <c r="C256" s="17"/>
      <c r="D256" s="6"/>
      <c r="E256" s="6"/>
      <c r="F256" s="15" t="s">
        <v>186</v>
      </c>
      <c r="G256" s="13"/>
      <c r="H256" s="10"/>
      <c r="I256" s="10"/>
      <c r="J256" s="10"/>
      <c r="K256" s="36"/>
      <c r="L256" s="42"/>
      <c r="M256" s="36"/>
      <c r="N256" s="10"/>
      <c r="O256" s="36"/>
      <c r="P256" s="9"/>
      <c r="Q256" s="10">
        <f>Q257</f>
        <v>75000</v>
      </c>
    </row>
    <row r="257" spans="2:17" ht="25.5">
      <c r="B257" s="19" t="s">
        <v>92</v>
      </c>
      <c r="C257" s="17"/>
      <c r="D257" s="6">
        <v>551</v>
      </c>
      <c r="E257" s="6">
        <v>551</v>
      </c>
      <c r="F257" s="15" t="s">
        <v>186</v>
      </c>
      <c r="G257" s="13" t="s">
        <v>89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v>75000</v>
      </c>
    </row>
    <row r="258" spans="2:17" ht="12.75" hidden="1">
      <c r="B258" s="19" t="s">
        <v>149</v>
      </c>
      <c r="C258" s="17"/>
      <c r="D258" s="6"/>
      <c r="E258" s="6"/>
      <c r="F258" s="15" t="s">
        <v>187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</f>
        <v>0</v>
      </c>
    </row>
    <row r="259" spans="2:17" ht="12.75" hidden="1">
      <c r="B259" s="19" t="s">
        <v>150</v>
      </c>
      <c r="C259" s="17"/>
      <c r="D259" s="6"/>
      <c r="E259" s="6"/>
      <c r="F259" s="15" t="s">
        <v>188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</f>
        <v>0</v>
      </c>
    </row>
    <row r="260" spans="2:17" ht="25.5" hidden="1">
      <c r="B260" s="19" t="s">
        <v>92</v>
      </c>
      <c r="C260" s="17"/>
      <c r="D260" s="6"/>
      <c r="E260" s="6"/>
      <c r="F260" s="15" t="s">
        <v>188</v>
      </c>
      <c r="G260" s="13" t="s">
        <v>89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/>
    </row>
    <row r="261" spans="2:17" ht="25.5" hidden="1">
      <c r="B261" s="19" t="s">
        <v>232</v>
      </c>
      <c r="C261" s="17"/>
      <c r="D261" s="6"/>
      <c r="E261" s="6"/>
      <c r="F261" s="15" t="s">
        <v>231</v>
      </c>
      <c r="G261" s="13"/>
      <c r="H261" s="10"/>
      <c r="I261" s="10"/>
      <c r="J261" s="10"/>
      <c r="K261" s="36"/>
      <c r="L261" s="42"/>
      <c r="M261" s="36"/>
      <c r="N261" s="10"/>
      <c r="O261" s="36"/>
      <c r="P261" s="9"/>
      <c r="Q261" s="10">
        <f>Q262</f>
        <v>0</v>
      </c>
    </row>
    <row r="262" spans="2:17" ht="25.5" hidden="1">
      <c r="B262" s="19" t="s">
        <v>92</v>
      </c>
      <c r="C262" s="17"/>
      <c r="D262" s="6"/>
      <c r="E262" s="6"/>
      <c r="F262" s="15" t="s">
        <v>231</v>
      </c>
      <c r="G262" s="13" t="s">
        <v>89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/>
    </row>
    <row r="263" spans="2:17" ht="25.5" hidden="1">
      <c r="B263" s="19" t="s">
        <v>234</v>
      </c>
      <c r="C263" s="17"/>
      <c r="D263" s="6"/>
      <c r="E263" s="6"/>
      <c r="F263" s="15" t="s">
        <v>233</v>
      </c>
      <c r="G263" s="13"/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Q264</f>
        <v>0</v>
      </c>
    </row>
    <row r="264" spans="2:17" ht="25.5" hidden="1">
      <c r="B264" s="19" t="s">
        <v>92</v>
      </c>
      <c r="C264" s="17"/>
      <c r="D264" s="6"/>
      <c r="E264" s="6"/>
      <c r="F264" s="15" t="s">
        <v>233</v>
      </c>
      <c r="G264" s="13" t="s">
        <v>89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/>
    </row>
    <row r="265" spans="2:17" ht="12.75">
      <c r="B265" s="22" t="s">
        <v>99</v>
      </c>
      <c r="C265" s="17">
        <v>551</v>
      </c>
      <c r="D265" s="6">
        <v>551</v>
      </c>
      <c r="E265" s="6">
        <v>551</v>
      </c>
      <c r="F265" s="13" t="s">
        <v>189</v>
      </c>
      <c r="G265" s="13"/>
      <c r="H265" s="10">
        <f>H266</f>
        <v>10000</v>
      </c>
      <c r="I265" s="10">
        <f>I266</f>
        <v>50000</v>
      </c>
      <c r="J265" s="10">
        <f>J266</f>
        <v>50000</v>
      </c>
      <c r="K265" s="36">
        <f>J265-H265</f>
        <v>40000</v>
      </c>
      <c r="L265" s="42">
        <f>L266</f>
        <v>0</v>
      </c>
      <c r="M265" s="36">
        <f>J265-I265</f>
        <v>0</v>
      </c>
      <c r="N265" s="10">
        <f>N266</f>
        <v>50000</v>
      </c>
      <c r="O265" s="36">
        <f>N265-J265</f>
        <v>0</v>
      </c>
      <c r="P265" s="9" t="e">
        <f>#REF!-J265</f>
        <v>#REF!</v>
      </c>
      <c r="Q265" s="10">
        <f>Q266</f>
        <v>50000</v>
      </c>
    </row>
    <row r="266" spans="2:17" ht="12.75">
      <c r="B266" s="22" t="s">
        <v>99</v>
      </c>
      <c r="C266" s="17">
        <v>551</v>
      </c>
      <c r="D266" s="6">
        <v>551</v>
      </c>
      <c r="E266" s="6">
        <v>551</v>
      </c>
      <c r="F266" s="13" t="s">
        <v>190</v>
      </c>
      <c r="G266" s="13"/>
      <c r="H266" s="10">
        <v>10000</v>
      </c>
      <c r="I266" s="10">
        <v>50000</v>
      </c>
      <c r="J266" s="10">
        <v>50000</v>
      </c>
      <c r="K266" s="36">
        <f>J266-H266</f>
        <v>40000</v>
      </c>
      <c r="L266" s="42"/>
      <c r="M266" s="36">
        <f>J266-I266</f>
        <v>0</v>
      </c>
      <c r="N266" s="10">
        <v>50000</v>
      </c>
      <c r="O266" s="36">
        <f>N266-J266</f>
        <v>0</v>
      </c>
      <c r="P266" s="9" t="e">
        <f>#REF!-J266</f>
        <v>#REF!</v>
      </c>
      <c r="Q266" s="10">
        <f>Q267</f>
        <v>50000</v>
      </c>
    </row>
    <row r="267" spans="2:17" ht="12.75">
      <c r="B267" s="22" t="s">
        <v>101</v>
      </c>
      <c r="C267" s="17"/>
      <c r="D267" s="6"/>
      <c r="E267" s="6"/>
      <c r="F267" s="13" t="s">
        <v>190</v>
      </c>
      <c r="G267" s="13" t="s">
        <v>100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>
        <v>50000</v>
      </c>
    </row>
    <row r="268" spans="2:17" ht="12.75">
      <c r="B268" s="19" t="s">
        <v>122</v>
      </c>
      <c r="C268" s="17"/>
      <c r="D268" s="6"/>
      <c r="E268" s="6"/>
      <c r="F268" s="13" t="s">
        <v>257</v>
      </c>
      <c r="G268" s="13"/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</f>
        <v>0</v>
      </c>
    </row>
    <row r="269" spans="2:17" ht="76.5">
      <c r="B269" s="19" t="s">
        <v>224</v>
      </c>
      <c r="C269" s="17"/>
      <c r="D269" s="6"/>
      <c r="E269" s="6"/>
      <c r="F269" s="13" t="s">
        <v>257</v>
      </c>
      <c r="G269" s="13" t="s">
        <v>223</v>
      </c>
      <c r="H269" s="10"/>
      <c r="I269" s="10"/>
      <c r="J269" s="10"/>
      <c r="K269" s="36"/>
      <c r="L269" s="42"/>
      <c r="M269" s="36"/>
      <c r="N269" s="10"/>
      <c r="O269" s="36"/>
      <c r="P269" s="9"/>
      <c r="Q269" s="10">
        <v>0</v>
      </c>
    </row>
    <row r="270" spans="2:17" ht="19.5" customHeight="1">
      <c r="B270" s="19" t="s">
        <v>262</v>
      </c>
      <c r="C270" s="17"/>
      <c r="D270" s="6"/>
      <c r="E270" s="6"/>
      <c r="F270" s="13" t="s">
        <v>278</v>
      </c>
      <c r="G270" s="13"/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Q271</f>
        <v>3000</v>
      </c>
    </row>
    <row r="271" spans="2:17" ht="25.5">
      <c r="B271" s="19" t="s">
        <v>92</v>
      </c>
      <c r="C271" s="17"/>
      <c r="D271" s="6"/>
      <c r="E271" s="6"/>
      <c r="F271" s="13" t="s">
        <v>278</v>
      </c>
      <c r="G271" s="13" t="s">
        <v>89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>
        <v>3000</v>
      </c>
    </row>
    <row r="272" spans="2:17" ht="25.5">
      <c r="B272" s="22" t="s">
        <v>244</v>
      </c>
      <c r="C272" s="17"/>
      <c r="D272" s="6"/>
      <c r="E272" s="6"/>
      <c r="F272" s="13" t="s">
        <v>243</v>
      </c>
      <c r="G272" s="13"/>
      <c r="H272" s="10"/>
      <c r="I272" s="10"/>
      <c r="J272" s="10"/>
      <c r="K272" s="36"/>
      <c r="L272" s="42"/>
      <c r="M272" s="36"/>
      <c r="N272" s="10"/>
      <c r="O272" s="36"/>
      <c r="P272" s="9"/>
      <c r="Q272" s="10">
        <f>Q273+Q274+Q275</f>
        <v>741800</v>
      </c>
    </row>
    <row r="273" spans="2:17" ht="25.5">
      <c r="B273" s="16" t="s">
        <v>247</v>
      </c>
      <c r="C273" s="17"/>
      <c r="D273" s="6"/>
      <c r="E273" s="6"/>
      <c r="F273" s="13" t="s">
        <v>243</v>
      </c>
      <c r="G273" s="13" t="s">
        <v>78</v>
      </c>
      <c r="H273" s="10"/>
      <c r="I273" s="10"/>
      <c r="J273" s="10"/>
      <c r="K273" s="36"/>
      <c r="L273" s="42"/>
      <c r="M273" s="36"/>
      <c r="N273" s="10"/>
      <c r="O273" s="36"/>
      <c r="P273" s="9"/>
      <c r="Q273" s="10">
        <v>523502</v>
      </c>
    </row>
    <row r="274" spans="2:17" ht="38.25">
      <c r="B274" s="19" t="s">
        <v>213</v>
      </c>
      <c r="C274" s="17"/>
      <c r="D274" s="6"/>
      <c r="E274" s="6"/>
      <c r="F274" s="13" t="s">
        <v>243</v>
      </c>
      <c r="G274" s="13" t="s">
        <v>212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158098</v>
      </c>
    </row>
    <row r="275" spans="2:17" ht="25.5">
      <c r="B275" s="19" t="s">
        <v>92</v>
      </c>
      <c r="C275" s="17"/>
      <c r="D275" s="6"/>
      <c r="E275" s="6"/>
      <c r="F275" s="13" t="s">
        <v>243</v>
      </c>
      <c r="G275" s="13" t="s">
        <v>89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>
        <v>60200</v>
      </c>
    </row>
    <row r="276" spans="2:17" ht="76.5">
      <c r="B276" s="56" t="s">
        <v>63</v>
      </c>
      <c r="C276" s="17"/>
      <c r="D276" s="6">
        <v>551</v>
      </c>
      <c r="E276" s="6">
        <v>551</v>
      </c>
      <c r="F276" s="13" t="s">
        <v>191</v>
      </c>
      <c r="G276" s="13"/>
      <c r="H276" s="10"/>
      <c r="I276" s="10"/>
      <c r="J276" s="10">
        <f>J277</f>
        <v>30000</v>
      </c>
      <c r="K276" s="36"/>
      <c r="L276" s="42"/>
      <c r="M276" s="36"/>
      <c r="N276" s="10"/>
      <c r="O276" s="36"/>
      <c r="P276" s="9" t="e">
        <f>#REF!-J276</f>
        <v>#REF!</v>
      </c>
      <c r="Q276" s="10">
        <f>Q277</f>
        <v>30000</v>
      </c>
    </row>
    <row r="277" spans="2:17" ht="12.75">
      <c r="B277" s="22" t="s">
        <v>250</v>
      </c>
      <c r="C277" s="17"/>
      <c r="D277" s="6">
        <v>551</v>
      </c>
      <c r="E277" s="6">
        <v>551</v>
      </c>
      <c r="F277" s="13" t="s">
        <v>191</v>
      </c>
      <c r="G277" s="13" t="s">
        <v>6</v>
      </c>
      <c r="H277" s="10"/>
      <c r="I277" s="10"/>
      <c r="J277" s="10">
        <v>30000</v>
      </c>
      <c r="K277" s="36"/>
      <c r="L277" s="42"/>
      <c r="M277" s="36"/>
      <c r="N277" s="10"/>
      <c r="O277" s="36">
        <f>N277-J277</f>
        <v>-30000</v>
      </c>
      <c r="P277" s="9" t="e">
        <f>#REF!-J277</f>
        <v>#REF!</v>
      </c>
      <c r="Q277" s="10">
        <f>Q278</f>
        <v>30000</v>
      </c>
    </row>
    <row r="278" spans="2:17" ht="12.75">
      <c r="B278" s="22" t="s">
        <v>38</v>
      </c>
      <c r="C278" s="17"/>
      <c r="D278" s="6"/>
      <c r="E278" s="6"/>
      <c r="F278" s="13" t="s">
        <v>191</v>
      </c>
      <c r="G278" s="13" t="s">
        <v>105</v>
      </c>
      <c r="H278" s="10"/>
      <c r="I278" s="10"/>
      <c r="J278" s="10"/>
      <c r="K278" s="36"/>
      <c r="L278" s="42"/>
      <c r="M278" s="36"/>
      <c r="N278" s="10"/>
      <c r="O278" s="36"/>
      <c r="P278" s="9"/>
      <c r="Q278" s="10">
        <v>30000</v>
      </c>
    </row>
    <row r="279" spans="2:17" ht="12.75">
      <c r="B279" s="26" t="s">
        <v>118</v>
      </c>
      <c r="C279" s="17"/>
      <c r="D279" s="6"/>
      <c r="E279" s="6"/>
      <c r="F279" s="13" t="s">
        <v>192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Q282+Q286+Q280</f>
        <v>761309.01</v>
      </c>
    </row>
    <row r="280" spans="2:17" ht="12.75">
      <c r="B280" s="26" t="s">
        <v>290</v>
      </c>
      <c r="C280" s="17"/>
      <c r="D280" s="6"/>
      <c r="E280" s="6"/>
      <c r="F280" s="13" t="s">
        <v>289</v>
      </c>
      <c r="G280" s="13"/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</f>
        <v>611309.01</v>
      </c>
    </row>
    <row r="281" spans="2:17" ht="25.5">
      <c r="B281" s="19" t="s">
        <v>92</v>
      </c>
      <c r="C281" s="17"/>
      <c r="D281" s="6"/>
      <c r="E281" s="6"/>
      <c r="F281" s="13" t="s">
        <v>289</v>
      </c>
      <c r="G281" s="13" t="s">
        <v>89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611309.01</v>
      </c>
    </row>
    <row r="282" spans="2:17" ht="25.5">
      <c r="B282" s="26" t="s">
        <v>119</v>
      </c>
      <c r="C282" s="17"/>
      <c r="D282" s="6"/>
      <c r="E282" s="6"/>
      <c r="F282" s="13" t="s">
        <v>193</v>
      </c>
      <c r="G282" s="13"/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</f>
        <v>150000</v>
      </c>
    </row>
    <row r="283" spans="2:17" ht="25.5">
      <c r="B283" s="16" t="s">
        <v>90</v>
      </c>
      <c r="C283" s="17"/>
      <c r="D283" s="6"/>
      <c r="E283" s="6"/>
      <c r="F283" s="13" t="s">
        <v>193</v>
      </c>
      <c r="G283" s="13" t="s">
        <v>87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>
        <f>Q284</f>
        <v>150000</v>
      </c>
    </row>
    <row r="284" spans="2:17" ht="25.5">
      <c r="B284" s="19" t="s">
        <v>91</v>
      </c>
      <c r="C284" s="17"/>
      <c r="D284" s="6"/>
      <c r="E284" s="6"/>
      <c r="F284" s="13" t="s">
        <v>193</v>
      </c>
      <c r="G284" s="13" t="s">
        <v>88</v>
      </c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Q285</f>
        <v>150000</v>
      </c>
    </row>
    <row r="285" spans="2:17" ht="25.5">
      <c r="B285" s="19" t="s">
        <v>92</v>
      </c>
      <c r="C285" s="17"/>
      <c r="D285" s="6"/>
      <c r="E285" s="6"/>
      <c r="F285" s="13" t="s">
        <v>193</v>
      </c>
      <c r="G285" s="13" t="s">
        <v>89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v>150000</v>
      </c>
    </row>
    <row r="286" spans="2:17" ht="12.75">
      <c r="B286" s="19" t="s">
        <v>122</v>
      </c>
      <c r="C286" s="17"/>
      <c r="D286" s="6"/>
      <c r="E286" s="6"/>
      <c r="F286" s="13" t="s">
        <v>267</v>
      </c>
      <c r="G286" s="13"/>
      <c r="H286" s="10"/>
      <c r="I286" s="10"/>
      <c r="J286" s="10"/>
      <c r="K286" s="36"/>
      <c r="L286" s="42"/>
      <c r="M286" s="36"/>
      <c r="N286" s="10"/>
      <c r="O286" s="36"/>
      <c r="P286" s="9"/>
      <c r="Q286" s="10">
        <f>Q287</f>
        <v>0</v>
      </c>
    </row>
    <row r="287" spans="2:17" ht="25.5">
      <c r="B287" s="19" t="s">
        <v>92</v>
      </c>
      <c r="C287" s="17"/>
      <c r="D287" s="6"/>
      <c r="E287" s="6"/>
      <c r="F287" s="13" t="s">
        <v>267</v>
      </c>
      <c r="G287" s="13" t="s">
        <v>89</v>
      </c>
      <c r="H287" s="10"/>
      <c r="I287" s="10"/>
      <c r="J287" s="10"/>
      <c r="K287" s="36"/>
      <c r="L287" s="42"/>
      <c r="M287" s="36"/>
      <c r="N287" s="10"/>
      <c r="O287" s="36"/>
      <c r="P287" s="9"/>
      <c r="Q287" s="10"/>
    </row>
    <row r="288" spans="2:17" ht="12.75">
      <c r="B288" s="21" t="s">
        <v>120</v>
      </c>
      <c r="C288" s="17"/>
      <c r="D288" s="6">
        <v>551</v>
      </c>
      <c r="E288" s="6">
        <v>551</v>
      </c>
      <c r="F288" s="24" t="s">
        <v>194</v>
      </c>
      <c r="G288" s="24"/>
      <c r="H288" s="29" t="e">
        <f>#REF!</f>
        <v>#REF!</v>
      </c>
      <c r="I288" s="29" t="e">
        <f>#REF!</f>
        <v>#REF!</v>
      </c>
      <c r="J288" s="29" t="e">
        <f>#REF!</f>
        <v>#REF!</v>
      </c>
      <c r="K288" s="36" t="e">
        <f>J288-H288</f>
        <v>#REF!</v>
      </c>
      <c r="L288" s="43" t="e">
        <f>#REF!</f>
        <v>#REF!</v>
      </c>
      <c r="M288" s="36" t="e">
        <f>J288-I288</f>
        <v>#REF!</v>
      </c>
      <c r="N288" s="29" t="e">
        <f>#REF!</f>
        <v>#REF!</v>
      </c>
      <c r="O288" s="36" t="e">
        <f>N288-J288</f>
        <v>#REF!</v>
      </c>
      <c r="P288" s="9" t="e">
        <f>#REF!-J288</f>
        <v>#REF!</v>
      </c>
      <c r="Q288" s="29">
        <f>Q289+Q293+Q298+Q306</f>
        <v>4191459</v>
      </c>
    </row>
    <row r="289" spans="2:17" ht="25.5">
      <c r="B289" s="21" t="s">
        <v>121</v>
      </c>
      <c r="C289" s="17"/>
      <c r="D289" s="6"/>
      <c r="E289" s="6"/>
      <c r="F289" s="24" t="s">
        <v>195</v>
      </c>
      <c r="G289" s="24"/>
      <c r="H289" s="29"/>
      <c r="I289" s="29"/>
      <c r="J289" s="29"/>
      <c r="K289" s="36"/>
      <c r="L289" s="43"/>
      <c r="M289" s="36"/>
      <c r="N289" s="29"/>
      <c r="O289" s="36"/>
      <c r="P289" s="9"/>
      <c r="Q289" s="29">
        <f>Q290</f>
        <v>100000</v>
      </c>
    </row>
    <row r="290" spans="2:17" ht="25.5">
      <c r="B290" s="16" t="s">
        <v>90</v>
      </c>
      <c r="C290" s="17"/>
      <c r="D290" s="6"/>
      <c r="E290" s="6"/>
      <c r="F290" s="24" t="s">
        <v>195</v>
      </c>
      <c r="G290" s="24" t="s">
        <v>87</v>
      </c>
      <c r="H290" s="29"/>
      <c r="I290" s="29"/>
      <c r="J290" s="29"/>
      <c r="K290" s="36"/>
      <c r="L290" s="43"/>
      <c r="M290" s="36"/>
      <c r="N290" s="29"/>
      <c r="O290" s="36"/>
      <c r="P290" s="9"/>
      <c r="Q290" s="29">
        <f>Q291</f>
        <v>100000</v>
      </c>
    </row>
    <row r="291" spans="2:17" ht="25.5">
      <c r="B291" s="19" t="s">
        <v>91</v>
      </c>
      <c r="C291" s="17"/>
      <c r="D291" s="6"/>
      <c r="E291" s="6"/>
      <c r="F291" s="24" t="s">
        <v>195</v>
      </c>
      <c r="G291" s="24" t="s">
        <v>88</v>
      </c>
      <c r="H291" s="29"/>
      <c r="I291" s="29"/>
      <c r="J291" s="29"/>
      <c r="K291" s="36"/>
      <c r="L291" s="43"/>
      <c r="M291" s="36"/>
      <c r="N291" s="29"/>
      <c r="O291" s="36"/>
      <c r="P291" s="9"/>
      <c r="Q291" s="29">
        <f>Q292</f>
        <v>100000</v>
      </c>
    </row>
    <row r="292" spans="2:17" ht="25.5">
      <c r="B292" s="19" t="s">
        <v>92</v>
      </c>
      <c r="C292" s="17"/>
      <c r="D292" s="6"/>
      <c r="E292" s="6"/>
      <c r="F292" s="24" t="s">
        <v>195</v>
      </c>
      <c r="G292" s="24" t="s">
        <v>89</v>
      </c>
      <c r="H292" s="29"/>
      <c r="I292" s="29"/>
      <c r="J292" s="29"/>
      <c r="K292" s="36"/>
      <c r="L292" s="43"/>
      <c r="M292" s="36"/>
      <c r="N292" s="29"/>
      <c r="O292" s="36"/>
      <c r="P292" s="9"/>
      <c r="Q292" s="29">
        <v>100000</v>
      </c>
    </row>
    <row r="293" spans="2:17" ht="12.75">
      <c r="B293" s="19" t="s">
        <v>11</v>
      </c>
      <c r="C293" s="17"/>
      <c r="D293" s="6"/>
      <c r="E293" s="6"/>
      <c r="F293" s="24" t="s">
        <v>196</v>
      </c>
      <c r="G293" s="24"/>
      <c r="H293" s="29"/>
      <c r="I293" s="29"/>
      <c r="J293" s="29"/>
      <c r="K293" s="36"/>
      <c r="L293" s="43"/>
      <c r="M293" s="36"/>
      <c r="N293" s="29"/>
      <c r="O293" s="36"/>
      <c r="P293" s="9"/>
      <c r="Q293" s="29">
        <f>Q294+Q297</f>
        <v>1341459</v>
      </c>
    </row>
    <row r="294" spans="2:17" ht="25.5">
      <c r="B294" s="16" t="s">
        <v>90</v>
      </c>
      <c r="C294" s="17"/>
      <c r="D294" s="6"/>
      <c r="E294" s="6"/>
      <c r="F294" s="24" t="s">
        <v>196</v>
      </c>
      <c r="G294" s="24" t="s">
        <v>87</v>
      </c>
      <c r="H294" s="29"/>
      <c r="I294" s="29"/>
      <c r="J294" s="29"/>
      <c r="K294" s="36"/>
      <c r="L294" s="43"/>
      <c r="M294" s="36"/>
      <c r="N294" s="29"/>
      <c r="O294" s="36"/>
      <c r="P294" s="9"/>
      <c r="Q294" s="29">
        <f>Q295</f>
        <v>980000</v>
      </c>
    </row>
    <row r="295" spans="2:17" ht="25.5">
      <c r="B295" s="19" t="s">
        <v>91</v>
      </c>
      <c r="C295" s="17"/>
      <c r="D295" s="6"/>
      <c r="E295" s="6"/>
      <c r="F295" s="24" t="s">
        <v>196</v>
      </c>
      <c r="G295" s="24" t="s">
        <v>88</v>
      </c>
      <c r="H295" s="29"/>
      <c r="I295" s="29"/>
      <c r="J295" s="29"/>
      <c r="K295" s="36"/>
      <c r="L295" s="43"/>
      <c r="M295" s="36"/>
      <c r="N295" s="29"/>
      <c r="O295" s="36"/>
      <c r="P295" s="9"/>
      <c r="Q295" s="29">
        <f>Q296</f>
        <v>980000</v>
      </c>
    </row>
    <row r="296" spans="2:17" ht="25.5">
      <c r="B296" s="19" t="s">
        <v>92</v>
      </c>
      <c r="C296" s="17"/>
      <c r="D296" s="6"/>
      <c r="E296" s="6"/>
      <c r="F296" s="24" t="s">
        <v>196</v>
      </c>
      <c r="G296" s="24" t="s">
        <v>89</v>
      </c>
      <c r="H296" s="29"/>
      <c r="I296" s="29"/>
      <c r="J296" s="29"/>
      <c r="K296" s="36"/>
      <c r="L296" s="43"/>
      <c r="M296" s="36"/>
      <c r="N296" s="29"/>
      <c r="O296" s="36"/>
      <c r="P296" s="9"/>
      <c r="Q296" s="29">
        <f>200000+400000+10000+370000</f>
        <v>980000</v>
      </c>
    </row>
    <row r="297" spans="2:17" ht="38.25">
      <c r="B297" s="19" t="s">
        <v>237</v>
      </c>
      <c r="C297" s="17"/>
      <c r="D297" s="6"/>
      <c r="E297" s="6"/>
      <c r="F297" s="24" t="s">
        <v>196</v>
      </c>
      <c r="G297" s="24" t="s">
        <v>235</v>
      </c>
      <c r="H297" s="29"/>
      <c r="I297" s="29"/>
      <c r="J297" s="29"/>
      <c r="K297" s="36"/>
      <c r="L297" s="43"/>
      <c r="M297" s="36"/>
      <c r="N297" s="29"/>
      <c r="O297" s="36"/>
      <c r="P297" s="9"/>
      <c r="Q297" s="29">
        <v>361459</v>
      </c>
    </row>
    <row r="298" spans="2:17" ht="12.75">
      <c r="B298" s="19" t="s">
        <v>122</v>
      </c>
      <c r="C298" s="17"/>
      <c r="D298" s="6"/>
      <c r="E298" s="6"/>
      <c r="F298" s="24" t="s">
        <v>197</v>
      </c>
      <c r="G298" s="24"/>
      <c r="H298" s="29"/>
      <c r="I298" s="29"/>
      <c r="J298" s="29"/>
      <c r="K298" s="36"/>
      <c r="L298" s="43"/>
      <c r="M298" s="36"/>
      <c r="N298" s="29"/>
      <c r="O298" s="36"/>
      <c r="P298" s="9"/>
      <c r="Q298" s="29">
        <f>Q299+Q303+Q305+Q304</f>
        <v>650000</v>
      </c>
    </row>
    <row r="299" spans="2:17" ht="25.5">
      <c r="B299" s="16" t="s">
        <v>90</v>
      </c>
      <c r="C299" s="17"/>
      <c r="D299" s="6"/>
      <c r="E299" s="6"/>
      <c r="F299" s="24" t="s">
        <v>197</v>
      </c>
      <c r="G299" s="24" t="s">
        <v>87</v>
      </c>
      <c r="H299" s="29"/>
      <c r="I299" s="29"/>
      <c r="J299" s="29"/>
      <c r="K299" s="36"/>
      <c r="L299" s="43"/>
      <c r="M299" s="36"/>
      <c r="N299" s="29"/>
      <c r="O299" s="36"/>
      <c r="P299" s="9"/>
      <c r="Q299" s="29">
        <f>Q300</f>
        <v>622400</v>
      </c>
    </row>
    <row r="300" spans="2:17" ht="25.5">
      <c r="B300" s="19" t="s">
        <v>91</v>
      </c>
      <c r="C300" s="17"/>
      <c r="D300" s="6"/>
      <c r="E300" s="6"/>
      <c r="F300" s="24" t="s">
        <v>197</v>
      </c>
      <c r="G300" s="24" t="s">
        <v>88</v>
      </c>
      <c r="H300" s="29"/>
      <c r="I300" s="29"/>
      <c r="J300" s="29"/>
      <c r="K300" s="36"/>
      <c r="L300" s="43"/>
      <c r="M300" s="36"/>
      <c r="N300" s="29"/>
      <c r="O300" s="36"/>
      <c r="P300" s="9"/>
      <c r="Q300" s="29">
        <f>Q302+Q301</f>
        <v>622400</v>
      </c>
    </row>
    <row r="301" spans="2:17" ht="25.5">
      <c r="B301" s="19" t="s">
        <v>282</v>
      </c>
      <c r="C301" s="17"/>
      <c r="D301" s="6"/>
      <c r="E301" s="6"/>
      <c r="F301" s="24" t="s">
        <v>197</v>
      </c>
      <c r="G301" s="24" t="s">
        <v>228</v>
      </c>
      <c r="H301" s="29"/>
      <c r="I301" s="29"/>
      <c r="J301" s="29"/>
      <c r="K301" s="36"/>
      <c r="L301" s="43"/>
      <c r="M301" s="36"/>
      <c r="N301" s="29"/>
      <c r="O301" s="36"/>
      <c r="P301" s="9"/>
      <c r="Q301" s="29">
        <v>0</v>
      </c>
    </row>
    <row r="302" spans="2:17" ht="25.5">
      <c r="B302" s="19" t="s">
        <v>92</v>
      </c>
      <c r="C302" s="17"/>
      <c r="D302" s="6"/>
      <c r="E302" s="6"/>
      <c r="F302" s="24" t="s">
        <v>197</v>
      </c>
      <c r="G302" s="24" t="s">
        <v>89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>
        <f>650000-600-27000</f>
        <v>622400</v>
      </c>
    </row>
    <row r="303" spans="2:17" ht="38.25">
      <c r="B303" s="19" t="s">
        <v>246</v>
      </c>
      <c r="C303" s="17"/>
      <c r="D303" s="6"/>
      <c r="E303" s="6"/>
      <c r="F303" s="24" t="s">
        <v>197</v>
      </c>
      <c r="G303" s="24" t="s">
        <v>109</v>
      </c>
      <c r="H303" s="29"/>
      <c r="I303" s="29"/>
      <c r="J303" s="29"/>
      <c r="K303" s="36"/>
      <c r="L303" s="43"/>
      <c r="M303" s="36"/>
      <c r="N303" s="29"/>
      <c r="O303" s="36"/>
      <c r="P303" s="9"/>
      <c r="Q303" s="29"/>
    </row>
    <row r="304" spans="2:17" ht="76.5">
      <c r="B304" s="19" t="s">
        <v>224</v>
      </c>
      <c r="C304" s="17"/>
      <c r="D304" s="6"/>
      <c r="E304" s="6"/>
      <c r="F304" s="24" t="s">
        <v>197</v>
      </c>
      <c r="G304" s="24" t="s">
        <v>223</v>
      </c>
      <c r="H304" s="29"/>
      <c r="I304" s="29"/>
      <c r="J304" s="29"/>
      <c r="K304" s="36"/>
      <c r="L304" s="43"/>
      <c r="M304" s="36"/>
      <c r="N304" s="29"/>
      <c r="O304" s="36"/>
      <c r="P304" s="9"/>
      <c r="Q304" s="29">
        <f>600+27000</f>
        <v>27600</v>
      </c>
    </row>
    <row r="305" spans="2:17" ht="12.75">
      <c r="B305" s="19" t="s">
        <v>216</v>
      </c>
      <c r="C305" s="17"/>
      <c r="D305" s="6"/>
      <c r="E305" s="6"/>
      <c r="F305" s="24" t="s">
        <v>197</v>
      </c>
      <c r="G305" s="24" t="s">
        <v>215</v>
      </c>
      <c r="H305" s="29"/>
      <c r="I305" s="29"/>
      <c r="J305" s="29"/>
      <c r="K305" s="36"/>
      <c r="L305" s="43"/>
      <c r="M305" s="36"/>
      <c r="N305" s="29"/>
      <c r="O305" s="36"/>
      <c r="P305" s="9"/>
      <c r="Q305" s="29">
        <v>0</v>
      </c>
    </row>
    <row r="306" spans="2:17" ht="25.5">
      <c r="B306" s="19" t="s">
        <v>145</v>
      </c>
      <c r="C306" s="17"/>
      <c r="D306" s="6"/>
      <c r="E306" s="6"/>
      <c r="F306" s="24" t="s">
        <v>198</v>
      </c>
      <c r="G306" s="24"/>
      <c r="H306" s="29"/>
      <c r="I306" s="29"/>
      <c r="J306" s="29"/>
      <c r="K306" s="36"/>
      <c r="L306" s="43"/>
      <c r="M306" s="36"/>
      <c r="N306" s="29"/>
      <c r="O306" s="36"/>
      <c r="P306" s="9"/>
      <c r="Q306" s="29">
        <f>Q307</f>
        <v>2100000</v>
      </c>
    </row>
    <row r="307" spans="2:17" ht="25.5">
      <c r="B307" s="19" t="s">
        <v>92</v>
      </c>
      <c r="C307" s="17"/>
      <c r="D307" s="6"/>
      <c r="E307" s="6"/>
      <c r="F307" s="24" t="s">
        <v>198</v>
      </c>
      <c r="G307" s="24" t="s">
        <v>89</v>
      </c>
      <c r="H307" s="29"/>
      <c r="I307" s="29"/>
      <c r="J307" s="29"/>
      <c r="K307" s="36"/>
      <c r="L307" s="43"/>
      <c r="M307" s="36"/>
      <c r="N307" s="29"/>
      <c r="O307" s="36"/>
      <c r="P307" s="9"/>
      <c r="Q307" s="29">
        <v>2100000</v>
      </c>
    </row>
    <row r="308" spans="2:17" ht="12.75">
      <c r="B308" s="26" t="s">
        <v>123</v>
      </c>
      <c r="C308" s="17"/>
      <c r="D308" s="6"/>
      <c r="E308" s="6"/>
      <c r="F308" s="23" t="s">
        <v>199</v>
      </c>
      <c r="G308" s="23"/>
      <c r="H308" s="9"/>
      <c r="I308" s="9"/>
      <c r="J308" s="9"/>
      <c r="K308" s="36"/>
      <c r="L308" s="41"/>
      <c r="M308" s="36"/>
      <c r="N308" s="9"/>
      <c r="O308" s="36"/>
      <c r="P308" s="9"/>
      <c r="Q308" s="9">
        <f>Q315+Q309+Q311</f>
        <v>100000</v>
      </c>
    </row>
    <row r="309" spans="2:17" ht="12.75" hidden="1">
      <c r="B309" s="26" t="s">
        <v>230</v>
      </c>
      <c r="C309" s="17"/>
      <c r="D309" s="6"/>
      <c r="E309" s="6"/>
      <c r="F309" s="23" t="s">
        <v>227</v>
      </c>
      <c r="G309" s="23"/>
      <c r="H309" s="9"/>
      <c r="I309" s="9"/>
      <c r="J309" s="9"/>
      <c r="K309" s="36"/>
      <c r="L309" s="41"/>
      <c r="M309" s="36"/>
      <c r="N309" s="9"/>
      <c r="O309" s="36"/>
      <c r="P309" s="9"/>
      <c r="Q309" s="9">
        <f>Q310</f>
        <v>0</v>
      </c>
    </row>
    <row r="310" spans="2:17" ht="25.5" hidden="1">
      <c r="B310" s="26" t="s">
        <v>229</v>
      </c>
      <c r="C310" s="17"/>
      <c r="D310" s="6"/>
      <c r="E310" s="6"/>
      <c r="F310" s="23" t="s">
        <v>227</v>
      </c>
      <c r="G310" s="23" t="s">
        <v>228</v>
      </c>
      <c r="H310" s="9"/>
      <c r="I310" s="9"/>
      <c r="J310" s="9"/>
      <c r="K310" s="36"/>
      <c r="L310" s="41"/>
      <c r="M310" s="36"/>
      <c r="N310" s="9"/>
      <c r="O310" s="36"/>
      <c r="P310" s="9"/>
      <c r="Q310" s="9"/>
    </row>
    <row r="311" spans="2:17" ht="12.75">
      <c r="B311" s="19" t="s">
        <v>122</v>
      </c>
      <c r="C311" s="17"/>
      <c r="D311" s="6"/>
      <c r="E311" s="6"/>
      <c r="F311" s="23" t="s">
        <v>295</v>
      </c>
      <c r="G311" s="23"/>
      <c r="H311" s="9"/>
      <c r="I311" s="9"/>
      <c r="J311" s="9"/>
      <c r="K311" s="36"/>
      <c r="L311" s="41"/>
      <c r="M311" s="36"/>
      <c r="N311" s="9"/>
      <c r="O311" s="36"/>
      <c r="P311" s="9"/>
      <c r="Q311" s="9">
        <f>Q312+Q314</f>
        <v>18424.690000000002</v>
      </c>
    </row>
    <row r="312" spans="2:17" ht="25.5">
      <c r="B312" s="19" t="s">
        <v>91</v>
      </c>
      <c r="C312" s="17"/>
      <c r="D312" s="6"/>
      <c r="E312" s="6"/>
      <c r="F312" s="23" t="s">
        <v>295</v>
      </c>
      <c r="G312" s="23" t="s">
        <v>88</v>
      </c>
      <c r="H312" s="9"/>
      <c r="I312" s="9"/>
      <c r="J312" s="9"/>
      <c r="K312" s="36"/>
      <c r="L312" s="41"/>
      <c r="M312" s="36"/>
      <c r="N312" s="9"/>
      <c r="O312" s="36"/>
      <c r="P312" s="9"/>
      <c r="Q312" s="9">
        <f>Q313</f>
        <v>15274.69</v>
      </c>
    </row>
    <row r="313" spans="2:17" ht="25.5">
      <c r="B313" s="19" t="s">
        <v>92</v>
      </c>
      <c r="C313" s="17"/>
      <c r="D313" s="6"/>
      <c r="E313" s="6"/>
      <c r="F313" s="23" t="s">
        <v>295</v>
      </c>
      <c r="G313" s="23" t="s">
        <v>89</v>
      </c>
      <c r="H313" s="9"/>
      <c r="I313" s="9"/>
      <c r="J313" s="9"/>
      <c r="K313" s="36"/>
      <c r="L313" s="41"/>
      <c r="M313" s="36"/>
      <c r="N313" s="9"/>
      <c r="O313" s="36"/>
      <c r="P313" s="9"/>
      <c r="Q313" s="9">
        <v>15274.69</v>
      </c>
    </row>
    <row r="314" spans="2:17" ht="76.5">
      <c r="B314" s="19" t="s">
        <v>224</v>
      </c>
      <c r="C314" s="17"/>
      <c r="D314" s="6"/>
      <c r="E314" s="6"/>
      <c r="F314" s="23" t="s">
        <v>295</v>
      </c>
      <c r="G314" s="23" t="s">
        <v>223</v>
      </c>
      <c r="H314" s="9"/>
      <c r="I314" s="9"/>
      <c r="J314" s="9"/>
      <c r="K314" s="36"/>
      <c r="L314" s="41"/>
      <c r="M314" s="36"/>
      <c r="N314" s="9"/>
      <c r="O314" s="36"/>
      <c r="P314" s="9"/>
      <c r="Q314" s="9">
        <f>3000+150</f>
        <v>3150</v>
      </c>
    </row>
    <row r="315" spans="2:17" ht="12.75">
      <c r="B315" s="26" t="s">
        <v>24</v>
      </c>
      <c r="C315" s="17"/>
      <c r="D315" s="6"/>
      <c r="E315" s="6"/>
      <c r="F315" s="23" t="s">
        <v>200</v>
      </c>
      <c r="G315" s="23"/>
      <c r="H315" s="9"/>
      <c r="I315" s="9"/>
      <c r="J315" s="9"/>
      <c r="K315" s="36"/>
      <c r="L315" s="41"/>
      <c r="M315" s="36"/>
      <c r="N315" s="9"/>
      <c r="O315" s="36"/>
      <c r="P315" s="9"/>
      <c r="Q315" s="9">
        <f>Q316+Q319</f>
        <v>81575.31</v>
      </c>
    </row>
    <row r="316" spans="2:17" ht="25.5">
      <c r="B316" s="16" t="s">
        <v>90</v>
      </c>
      <c r="C316" s="17"/>
      <c r="D316" s="6"/>
      <c r="E316" s="6"/>
      <c r="F316" s="23" t="s">
        <v>200</v>
      </c>
      <c r="G316" s="23" t="s">
        <v>87</v>
      </c>
      <c r="H316" s="9"/>
      <c r="I316" s="9"/>
      <c r="J316" s="9"/>
      <c r="K316" s="36"/>
      <c r="L316" s="41"/>
      <c r="M316" s="36"/>
      <c r="N316" s="9"/>
      <c r="O316" s="36"/>
      <c r="P316" s="9"/>
      <c r="Q316" s="9">
        <f>Q317</f>
        <v>81575.31</v>
      </c>
    </row>
    <row r="317" spans="2:17" ht="25.5">
      <c r="B317" s="19" t="s">
        <v>91</v>
      </c>
      <c r="C317" s="17"/>
      <c r="D317" s="6"/>
      <c r="E317" s="6"/>
      <c r="F317" s="23" t="s">
        <v>200</v>
      </c>
      <c r="G317" s="23" t="s">
        <v>88</v>
      </c>
      <c r="H317" s="9"/>
      <c r="I317" s="9"/>
      <c r="J317" s="9"/>
      <c r="K317" s="36"/>
      <c r="L317" s="41"/>
      <c r="M317" s="36"/>
      <c r="N317" s="9"/>
      <c r="O317" s="36"/>
      <c r="P317" s="9"/>
      <c r="Q317" s="9">
        <f>Q318</f>
        <v>81575.31</v>
      </c>
    </row>
    <row r="318" spans="2:17" ht="25.5">
      <c r="B318" s="19" t="s">
        <v>92</v>
      </c>
      <c r="C318" s="17"/>
      <c r="D318" s="6"/>
      <c r="E318" s="6"/>
      <c r="F318" s="23" t="s">
        <v>200</v>
      </c>
      <c r="G318" s="23" t="s">
        <v>89</v>
      </c>
      <c r="H318" s="9"/>
      <c r="I318" s="9"/>
      <c r="J318" s="9"/>
      <c r="K318" s="36"/>
      <c r="L318" s="41"/>
      <c r="M318" s="36"/>
      <c r="N318" s="9"/>
      <c r="O318" s="36"/>
      <c r="P318" s="9"/>
      <c r="Q318" s="9">
        <f>100000-18274.69-150</f>
        <v>81575.31</v>
      </c>
    </row>
    <row r="319" spans="2:17" ht="12.75">
      <c r="B319" s="19" t="s">
        <v>248</v>
      </c>
      <c r="C319" s="17"/>
      <c r="D319" s="6"/>
      <c r="E319" s="6"/>
      <c r="F319" s="23" t="s">
        <v>200</v>
      </c>
      <c r="G319" s="23" t="s">
        <v>94</v>
      </c>
      <c r="H319" s="9"/>
      <c r="I319" s="9"/>
      <c r="J319" s="9"/>
      <c r="K319" s="36"/>
      <c r="L319" s="41"/>
      <c r="M319" s="36"/>
      <c r="N319" s="9"/>
      <c r="O319" s="36"/>
      <c r="P319" s="9"/>
      <c r="Q319" s="9"/>
    </row>
    <row r="320" spans="2:17" ht="25.5">
      <c r="B320" s="19" t="s">
        <v>266</v>
      </c>
      <c r="C320" s="17"/>
      <c r="D320" s="6"/>
      <c r="E320" s="6"/>
      <c r="F320" s="13" t="s">
        <v>231</v>
      </c>
      <c r="G320" s="59"/>
      <c r="H320" s="10"/>
      <c r="I320" s="10"/>
      <c r="J320" s="10"/>
      <c r="K320" s="36"/>
      <c r="L320" s="42"/>
      <c r="M320" s="36"/>
      <c r="N320" s="10"/>
      <c r="O320" s="36"/>
      <c r="P320" s="9"/>
      <c r="Q320" s="10">
        <f>Q321</f>
        <v>0</v>
      </c>
    </row>
    <row r="321" spans="2:17" ht="25.5">
      <c r="B321" s="19" t="s">
        <v>92</v>
      </c>
      <c r="C321" s="17"/>
      <c r="D321" s="6"/>
      <c r="E321" s="6"/>
      <c r="F321" s="13" t="s">
        <v>231</v>
      </c>
      <c r="G321" s="59" t="s">
        <v>89</v>
      </c>
      <c r="H321" s="10"/>
      <c r="I321" s="10"/>
      <c r="J321" s="10"/>
      <c r="K321" s="36"/>
      <c r="L321" s="42"/>
      <c r="M321" s="36"/>
      <c r="N321" s="10"/>
      <c r="O321" s="36"/>
      <c r="P321" s="9"/>
      <c r="Q321" s="10"/>
    </row>
    <row r="322" spans="2:17" ht="25.5">
      <c r="B322" s="19" t="s">
        <v>234</v>
      </c>
      <c r="C322" s="17"/>
      <c r="D322" s="6"/>
      <c r="E322" s="6"/>
      <c r="F322" s="13" t="s">
        <v>233</v>
      </c>
      <c r="G322" s="59"/>
      <c r="H322" s="10"/>
      <c r="I322" s="10"/>
      <c r="J322" s="10"/>
      <c r="K322" s="36"/>
      <c r="L322" s="42"/>
      <c r="M322" s="36"/>
      <c r="N322" s="10"/>
      <c r="O322" s="36"/>
      <c r="P322" s="9"/>
      <c r="Q322" s="10">
        <f>Q323</f>
        <v>0</v>
      </c>
    </row>
    <row r="323" spans="2:17" ht="25.5">
      <c r="B323" s="19" t="s">
        <v>92</v>
      </c>
      <c r="C323" s="17"/>
      <c r="D323" s="6"/>
      <c r="E323" s="6"/>
      <c r="F323" s="13" t="s">
        <v>233</v>
      </c>
      <c r="G323" s="59" t="s">
        <v>89</v>
      </c>
      <c r="H323" s="10"/>
      <c r="I323" s="10"/>
      <c r="J323" s="10"/>
      <c r="K323" s="36"/>
      <c r="L323" s="42"/>
      <c r="M323" s="36"/>
      <c r="N323" s="10"/>
      <c r="O323" s="36"/>
      <c r="P323" s="9"/>
      <c r="Q323" s="10"/>
    </row>
    <row r="324" spans="2:17" ht="25.5">
      <c r="B324" s="14" t="s">
        <v>36</v>
      </c>
      <c r="C324" s="6">
        <v>551</v>
      </c>
      <c r="D324" s="6">
        <v>551</v>
      </c>
      <c r="E324" s="6">
        <v>551</v>
      </c>
      <c r="F324" s="15" t="s">
        <v>201</v>
      </c>
      <c r="G324" s="59"/>
      <c r="H324" s="9">
        <f aca="true" t="shared" si="12" ref="H324:J325">H325</f>
        <v>90000</v>
      </c>
      <c r="I324" s="9">
        <f t="shared" si="12"/>
        <v>50000</v>
      </c>
      <c r="J324" s="9">
        <f t="shared" si="12"/>
        <v>70000</v>
      </c>
      <c r="K324" s="36">
        <f>J324-H324</f>
        <v>-20000</v>
      </c>
      <c r="L324" s="41">
        <f>L325</f>
        <v>0</v>
      </c>
      <c r="M324" s="36">
        <f>J324-I324</f>
        <v>20000</v>
      </c>
      <c r="N324" s="9">
        <f>N325</f>
        <v>50000</v>
      </c>
      <c r="O324" s="36">
        <f>N324-J324</f>
        <v>-20000</v>
      </c>
      <c r="P324" s="9" t="e">
        <f>#REF!-J324</f>
        <v>#REF!</v>
      </c>
      <c r="Q324" s="9">
        <f>Q325+Q327</f>
        <v>305000</v>
      </c>
    </row>
    <row r="325" spans="2:17" ht="25.5">
      <c r="B325" s="16" t="s">
        <v>37</v>
      </c>
      <c r="C325" s="17">
        <v>551</v>
      </c>
      <c r="D325" s="6">
        <v>551</v>
      </c>
      <c r="E325" s="6">
        <v>551</v>
      </c>
      <c r="F325" s="15" t="s">
        <v>202</v>
      </c>
      <c r="G325" s="59"/>
      <c r="H325" s="10">
        <f t="shared" si="12"/>
        <v>90000</v>
      </c>
      <c r="I325" s="10">
        <f t="shared" si="12"/>
        <v>50000</v>
      </c>
      <c r="J325" s="10">
        <f t="shared" si="12"/>
        <v>70000</v>
      </c>
      <c r="K325" s="36">
        <f>J325-H325</f>
        <v>-20000</v>
      </c>
      <c r="L325" s="42">
        <f>L326</f>
        <v>0</v>
      </c>
      <c r="M325" s="36">
        <f>J325-I325</f>
        <v>20000</v>
      </c>
      <c r="N325" s="10">
        <f>N326</f>
        <v>50000</v>
      </c>
      <c r="O325" s="36">
        <f>N325-J325</f>
        <v>-20000</v>
      </c>
      <c r="P325" s="9" t="e">
        <f>#REF!-J325</f>
        <v>#REF!</v>
      </c>
      <c r="Q325" s="10">
        <f>Q326</f>
        <v>300000</v>
      </c>
    </row>
    <row r="326" spans="2:17" ht="25.5">
      <c r="B326" s="16" t="s">
        <v>136</v>
      </c>
      <c r="C326" s="17">
        <v>551</v>
      </c>
      <c r="D326" s="6">
        <v>551</v>
      </c>
      <c r="E326" s="6">
        <v>551</v>
      </c>
      <c r="F326" s="15" t="s">
        <v>202</v>
      </c>
      <c r="G326" s="59" t="s">
        <v>135</v>
      </c>
      <c r="H326" s="10">
        <v>90000</v>
      </c>
      <c r="I326" s="10">
        <v>50000</v>
      </c>
      <c r="J326" s="10">
        <f>50000+20000</f>
        <v>70000</v>
      </c>
      <c r="K326" s="36">
        <f>J326-H326</f>
        <v>-20000</v>
      </c>
      <c r="L326" s="42"/>
      <c r="M326" s="36">
        <f>J326-I326</f>
        <v>20000</v>
      </c>
      <c r="N326" s="10">
        <v>50000</v>
      </c>
      <c r="O326" s="36">
        <f>N326-J326</f>
        <v>-20000</v>
      </c>
      <c r="P326" s="9" t="e">
        <f>#REF!-J326</f>
        <v>#REF!</v>
      </c>
      <c r="Q326" s="10">
        <v>300000</v>
      </c>
    </row>
    <row r="327" spans="2:17" ht="25.5">
      <c r="B327" s="14" t="s">
        <v>76</v>
      </c>
      <c r="C327" s="6"/>
      <c r="D327" s="6"/>
      <c r="E327" s="6"/>
      <c r="F327" s="15" t="s">
        <v>203</v>
      </c>
      <c r="G327" s="59"/>
      <c r="H327" s="9"/>
      <c r="I327" s="9"/>
      <c r="J327" s="9"/>
      <c r="K327" s="36"/>
      <c r="L327" s="41"/>
      <c r="M327" s="36"/>
      <c r="N327" s="9"/>
      <c r="O327" s="36"/>
      <c r="P327" s="9"/>
      <c r="Q327" s="9">
        <f>Q328</f>
        <v>5000</v>
      </c>
    </row>
    <row r="328" spans="2:17" ht="12.75">
      <c r="B328" s="16" t="s">
        <v>140</v>
      </c>
      <c r="C328" s="6"/>
      <c r="D328" s="6"/>
      <c r="E328" s="6"/>
      <c r="F328" s="15" t="s">
        <v>203</v>
      </c>
      <c r="G328" s="59" t="s">
        <v>137</v>
      </c>
      <c r="H328" s="9"/>
      <c r="I328" s="9"/>
      <c r="J328" s="9"/>
      <c r="K328" s="36"/>
      <c r="L328" s="41"/>
      <c r="M328" s="36"/>
      <c r="N328" s="9"/>
      <c r="O328" s="36"/>
      <c r="P328" s="9"/>
      <c r="Q328" s="9">
        <f>Q329</f>
        <v>5000</v>
      </c>
    </row>
    <row r="329" spans="2:17" ht="12.75">
      <c r="B329" s="16" t="s">
        <v>141</v>
      </c>
      <c r="C329" s="17"/>
      <c r="D329" s="6"/>
      <c r="E329" s="6"/>
      <c r="F329" s="15" t="s">
        <v>203</v>
      </c>
      <c r="G329" s="13" t="s">
        <v>138</v>
      </c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Q330</f>
        <v>5000</v>
      </c>
    </row>
    <row r="330" spans="2:17" ht="25.5">
      <c r="B330" s="16" t="s">
        <v>142</v>
      </c>
      <c r="C330" s="17"/>
      <c r="D330" s="6"/>
      <c r="E330" s="6"/>
      <c r="F330" s="15" t="s">
        <v>203</v>
      </c>
      <c r="G330" s="13" t="s">
        <v>139</v>
      </c>
      <c r="H330" s="10"/>
      <c r="I330" s="10"/>
      <c r="J330" s="10"/>
      <c r="K330" s="36"/>
      <c r="L330" s="42"/>
      <c r="M330" s="36"/>
      <c r="N330" s="10"/>
      <c r="O330" s="36"/>
      <c r="P330" s="9"/>
      <c r="Q330" s="10">
        <f>5000</f>
        <v>5000</v>
      </c>
    </row>
    <row r="331" spans="2:17" ht="12.75">
      <c r="B331" s="16" t="s">
        <v>112</v>
      </c>
      <c r="C331" s="17">
        <v>551</v>
      </c>
      <c r="D331" s="6">
        <v>551</v>
      </c>
      <c r="E331" s="6">
        <v>551</v>
      </c>
      <c r="F331" s="13" t="s">
        <v>204</v>
      </c>
      <c r="G331" s="13"/>
      <c r="H331" s="61" t="e">
        <f>H332</f>
        <v>#REF!</v>
      </c>
      <c r="I331" s="61">
        <f>I332</f>
        <v>5000</v>
      </c>
      <c r="J331" s="61">
        <f>J332</f>
        <v>5000</v>
      </c>
      <c r="K331" s="36" t="e">
        <f>J331-H331</f>
        <v>#REF!</v>
      </c>
      <c r="L331" s="62">
        <f>L332</f>
        <v>0</v>
      </c>
      <c r="M331" s="36">
        <f>J331-I331</f>
        <v>0</v>
      </c>
      <c r="N331" s="61">
        <f>N332</f>
        <v>5000</v>
      </c>
      <c r="O331" s="36">
        <f>N331-J331</f>
        <v>0</v>
      </c>
      <c r="P331" s="9" t="e">
        <f>#REF!-J331</f>
        <v>#REF!</v>
      </c>
      <c r="Q331" s="61">
        <f>Q332</f>
        <v>0</v>
      </c>
    </row>
    <row r="332" spans="2:17" ht="12.75">
      <c r="B332" s="16" t="s">
        <v>112</v>
      </c>
      <c r="C332" s="17">
        <v>551</v>
      </c>
      <c r="D332" s="6">
        <v>551</v>
      </c>
      <c r="E332" s="6">
        <v>551</v>
      </c>
      <c r="F332" s="13" t="s">
        <v>204</v>
      </c>
      <c r="G332" s="13" t="s">
        <v>111</v>
      </c>
      <c r="H332" s="61" t="e">
        <f>#REF!</f>
        <v>#REF!</v>
      </c>
      <c r="I332" s="61">
        <v>5000</v>
      </c>
      <c r="J332" s="61">
        <v>5000</v>
      </c>
      <c r="K332" s="36" t="e">
        <f>J332-H332</f>
        <v>#REF!</v>
      </c>
      <c r="L332" s="62"/>
      <c r="M332" s="36">
        <f>J332-I332</f>
        <v>0</v>
      </c>
      <c r="N332" s="61">
        <v>5000</v>
      </c>
      <c r="O332" s="36">
        <f>N332-J332</f>
        <v>0</v>
      </c>
      <c r="P332" s="9" t="e">
        <f>#REF!-J332</f>
        <v>#REF!</v>
      </c>
      <c r="Q332" s="61"/>
    </row>
    <row r="333" spans="2:17" ht="25.5">
      <c r="B333" s="14" t="s">
        <v>83</v>
      </c>
      <c r="C333" s="6">
        <v>551</v>
      </c>
      <c r="D333" s="6">
        <v>551</v>
      </c>
      <c r="E333" s="6">
        <v>551</v>
      </c>
      <c r="F333" s="15" t="s">
        <v>205</v>
      </c>
      <c r="G333" s="8"/>
      <c r="H333" s="9">
        <f>H334</f>
        <v>0</v>
      </c>
      <c r="I333" s="9">
        <f>I334</f>
        <v>0</v>
      </c>
      <c r="J333" s="9">
        <f>J334</f>
        <v>0</v>
      </c>
      <c r="K333" s="36">
        <f>J333-H333</f>
        <v>0</v>
      </c>
      <c r="L333" s="41">
        <f>L334</f>
        <v>0</v>
      </c>
      <c r="M333" s="36">
        <f>J333-I333</f>
        <v>0</v>
      </c>
      <c r="N333" s="9">
        <f>N334</f>
        <v>0</v>
      </c>
      <c r="O333" s="36">
        <f>N333-J333</f>
        <v>0</v>
      </c>
      <c r="P333" s="9" t="e">
        <f>#REF!-J333</f>
        <v>#REF!</v>
      </c>
      <c r="Q333" s="9">
        <f>Q334+Q338+Q343</f>
        <v>749492</v>
      </c>
    </row>
    <row r="334" spans="2:17" ht="25.5">
      <c r="B334" s="19" t="s">
        <v>84</v>
      </c>
      <c r="C334" s="17">
        <v>551</v>
      </c>
      <c r="D334" s="6">
        <v>551</v>
      </c>
      <c r="E334" s="6">
        <v>551</v>
      </c>
      <c r="F334" s="15" t="s">
        <v>206</v>
      </c>
      <c r="G334" s="8"/>
      <c r="H334" s="10">
        <f>H338</f>
        <v>0</v>
      </c>
      <c r="I334" s="10">
        <f>I338</f>
        <v>0</v>
      </c>
      <c r="J334" s="10">
        <f>J338</f>
        <v>0</v>
      </c>
      <c r="K334" s="36">
        <f>J334-H334</f>
        <v>0</v>
      </c>
      <c r="L334" s="42">
        <f>L338</f>
        <v>0</v>
      </c>
      <c r="M334" s="36">
        <f>J334-I334</f>
        <v>0</v>
      </c>
      <c r="N334" s="10">
        <f>N338</f>
        <v>0</v>
      </c>
      <c r="O334" s="36">
        <f>N334-J334</f>
        <v>0</v>
      </c>
      <c r="P334" s="9" t="e">
        <f>#REF!-J334</f>
        <v>#REF!</v>
      </c>
      <c r="Q334" s="10">
        <f>Q335</f>
        <v>497219</v>
      </c>
    </row>
    <row r="335" spans="2:17" ht="25.5">
      <c r="B335" s="19" t="s">
        <v>85</v>
      </c>
      <c r="C335" s="17"/>
      <c r="D335" s="6"/>
      <c r="E335" s="6"/>
      <c r="F335" s="15" t="s">
        <v>207</v>
      </c>
      <c r="G335" s="8"/>
      <c r="H335" s="10"/>
      <c r="I335" s="10"/>
      <c r="J335" s="10"/>
      <c r="K335" s="36"/>
      <c r="L335" s="42"/>
      <c r="M335" s="36"/>
      <c r="N335" s="10"/>
      <c r="O335" s="36"/>
      <c r="P335" s="9"/>
      <c r="Q335" s="10">
        <f>Q336+Q337</f>
        <v>497219</v>
      </c>
    </row>
    <row r="336" spans="2:17" ht="25.5">
      <c r="B336" s="16" t="s">
        <v>247</v>
      </c>
      <c r="C336" s="17"/>
      <c r="D336" s="6"/>
      <c r="E336" s="6"/>
      <c r="F336" s="15" t="s">
        <v>207</v>
      </c>
      <c r="G336" s="8" t="s">
        <v>78</v>
      </c>
      <c r="H336" s="10"/>
      <c r="I336" s="10"/>
      <c r="J336" s="10"/>
      <c r="K336" s="36"/>
      <c r="L336" s="42"/>
      <c r="M336" s="36"/>
      <c r="N336" s="10"/>
      <c r="O336" s="36"/>
      <c r="P336" s="9"/>
      <c r="Q336" s="10">
        <f>306000+61200+14688</f>
        <v>381888</v>
      </c>
    </row>
    <row r="337" spans="2:17" ht="48" customHeight="1">
      <c r="B337" s="19" t="s">
        <v>213</v>
      </c>
      <c r="C337" s="17"/>
      <c r="D337" s="6"/>
      <c r="E337" s="6"/>
      <c r="F337" s="15" t="s">
        <v>207</v>
      </c>
      <c r="G337" s="8" t="s">
        <v>212</v>
      </c>
      <c r="H337" s="10"/>
      <c r="I337" s="10"/>
      <c r="J337" s="10"/>
      <c r="K337" s="36"/>
      <c r="L337" s="42"/>
      <c r="M337" s="36"/>
      <c r="N337" s="10"/>
      <c r="O337" s="36"/>
      <c r="P337" s="9"/>
      <c r="Q337" s="10">
        <f>92412+18483+4436</f>
        <v>115331</v>
      </c>
    </row>
    <row r="338" spans="2:17" ht="25.5">
      <c r="B338" s="19" t="s">
        <v>8</v>
      </c>
      <c r="C338" s="17">
        <v>551</v>
      </c>
      <c r="D338" s="6">
        <v>551</v>
      </c>
      <c r="E338" s="6">
        <v>551</v>
      </c>
      <c r="F338" s="15" t="s">
        <v>208</v>
      </c>
      <c r="G338" s="8"/>
      <c r="H338" s="10"/>
      <c r="I338" s="10"/>
      <c r="J338" s="10"/>
      <c r="K338" s="36"/>
      <c r="L338" s="42"/>
      <c r="M338" s="36"/>
      <c r="N338" s="10"/>
      <c r="O338" s="36"/>
      <c r="P338" s="9"/>
      <c r="Q338" s="10">
        <f>Q339</f>
        <v>84000</v>
      </c>
    </row>
    <row r="339" spans="2:17" ht="25.5">
      <c r="B339" s="19" t="s">
        <v>85</v>
      </c>
      <c r="C339" s="17"/>
      <c r="D339" s="6"/>
      <c r="E339" s="6"/>
      <c r="F339" s="15" t="s">
        <v>209</v>
      </c>
      <c r="G339" s="8"/>
      <c r="H339" s="10"/>
      <c r="I339" s="10"/>
      <c r="J339" s="10"/>
      <c r="K339" s="36"/>
      <c r="L339" s="42"/>
      <c r="M339" s="36"/>
      <c r="N339" s="10"/>
      <c r="O339" s="36"/>
      <c r="P339" s="9"/>
      <c r="Q339" s="10">
        <f>Q340</f>
        <v>84000</v>
      </c>
    </row>
    <row r="340" spans="2:17" ht="25.5" hidden="1">
      <c r="B340" s="16" t="s">
        <v>90</v>
      </c>
      <c r="C340" s="17"/>
      <c r="D340" s="6"/>
      <c r="E340" s="6"/>
      <c r="F340" s="15" t="s">
        <v>209</v>
      </c>
      <c r="G340" s="8" t="s">
        <v>87</v>
      </c>
      <c r="H340" s="10"/>
      <c r="I340" s="10"/>
      <c r="J340" s="10"/>
      <c r="K340" s="36"/>
      <c r="L340" s="42"/>
      <c r="M340" s="36"/>
      <c r="N340" s="10"/>
      <c r="O340" s="36"/>
      <c r="P340" s="9"/>
      <c r="Q340" s="10">
        <f>Q341</f>
        <v>84000</v>
      </c>
    </row>
    <row r="341" spans="2:17" ht="25.5" hidden="1">
      <c r="B341" s="19" t="s">
        <v>91</v>
      </c>
      <c r="C341" s="17"/>
      <c r="D341" s="6"/>
      <c r="E341" s="6"/>
      <c r="F341" s="15" t="s">
        <v>209</v>
      </c>
      <c r="G341" s="8" t="s">
        <v>88</v>
      </c>
      <c r="H341" s="10"/>
      <c r="I341" s="10"/>
      <c r="J341" s="10"/>
      <c r="K341" s="36"/>
      <c r="L341" s="42"/>
      <c r="M341" s="36"/>
      <c r="N341" s="10"/>
      <c r="O341" s="36"/>
      <c r="P341" s="9"/>
      <c r="Q341" s="10">
        <f>Q342</f>
        <v>84000</v>
      </c>
    </row>
    <row r="342" spans="2:17" ht="51">
      <c r="B342" s="19" t="s">
        <v>249</v>
      </c>
      <c r="C342" s="17">
        <v>551</v>
      </c>
      <c r="D342" s="6">
        <v>551</v>
      </c>
      <c r="E342" s="6">
        <v>551</v>
      </c>
      <c r="F342" s="15" t="s">
        <v>209</v>
      </c>
      <c r="G342" s="8" t="s">
        <v>144</v>
      </c>
      <c r="H342" s="10"/>
      <c r="I342" s="10"/>
      <c r="J342" s="10"/>
      <c r="K342" s="36"/>
      <c r="L342" s="42"/>
      <c r="M342" s="36"/>
      <c r="N342" s="10"/>
      <c r="O342" s="36"/>
      <c r="P342" s="9"/>
      <c r="Q342" s="10">
        <v>84000</v>
      </c>
    </row>
    <row r="343" spans="2:17" ht="25.5">
      <c r="B343" s="19" t="s">
        <v>103</v>
      </c>
      <c r="C343" s="17"/>
      <c r="D343" s="6"/>
      <c r="E343" s="6"/>
      <c r="F343" s="15" t="s">
        <v>210</v>
      </c>
      <c r="G343" s="8"/>
      <c r="H343" s="10"/>
      <c r="I343" s="10"/>
      <c r="J343" s="10"/>
      <c r="K343" s="36"/>
      <c r="L343" s="42"/>
      <c r="M343" s="36"/>
      <c r="N343" s="10"/>
      <c r="O343" s="36"/>
      <c r="P343" s="9"/>
      <c r="Q343" s="10">
        <f>Q344</f>
        <v>168273</v>
      </c>
    </row>
    <row r="344" spans="2:17" ht="25.5">
      <c r="B344" s="19" t="s">
        <v>85</v>
      </c>
      <c r="C344" s="17"/>
      <c r="D344" s="6"/>
      <c r="E344" s="6"/>
      <c r="F344" s="15" t="s">
        <v>211</v>
      </c>
      <c r="G344" s="8"/>
      <c r="H344" s="10"/>
      <c r="I344" s="10"/>
      <c r="J344" s="10"/>
      <c r="K344" s="36"/>
      <c r="L344" s="42"/>
      <c r="M344" s="36"/>
      <c r="N344" s="10"/>
      <c r="O344" s="36"/>
      <c r="P344" s="9"/>
      <c r="Q344" s="10">
        <f>Q345</f>
        <v>168273</v>
      </c>
    </row>
    <row r="345" spans="2:17" ht="25.5">
      <c r="B345" s="19" t="s">
        <v>92</v>
      </c>
      <c r="C345" s="17"/>
      <c r="D345" s="6"/>
      <c r="E345" s="6"/>
      <c r="F345" s="15" t="s">
        <v>211</v>
      </c>
      <c r="G345" s="8" t="s">
        <v>89</v>
      </c>
      <c r="H345" s="10"/>
      <c r="I345" s="10"/>
      <c r="J345" s="10"/>
      <c r="K345" s="36"/>
      <c r="L345" s="42"/>
      <c r="M345" s="36"/>
      <c r="N345" s="10"/>
      <c r="O345" s="36"/>
      <c r="P345" s="9"/>
      <c r="Q345" s="10">
        <f>212956-64683+20000</f>
        <v>168273</v>
      </c>
    </row>
    <row r="346" spans="2:17" ht="76.5">
      <c r="B346" s="19" t="s">
        <v>238</v>
      </c>
      <c r="C346" s="17"/>
      <c r="D346" s="6"/>
      <c r="E346" s="6"/>
      <c r="F346" s="15" t="s">
        <v>191</v>
      </c>
      <c r="G346" s="13"/>
      <c r="H346" s="10"/>
      <c r="I346" s="10"/>
      <c r="J346" s="10"/>
      <c r="K346" s="36"/>
      <c r="L346" s="42"/>
      <c r="M346" s="36"/>
      <c r="N346" s="10"/>
      <c r="O346" s="36"/>
      <c r="P346" s="9"/>
      <c r="Q346" s="10">
        <f>Q347</f>
        <v>29623</v>
      </c>
    </row>
    <row r="347" spans="2:17" ht="12.75">
      <c r="B347" s="19" t="s">
        <v>38</v>
      </c>
      <c r="C347" s="17"/>
      <c r="D347" s="6"/>
      <c r="E347" s="6"/>
      <c r="F347" s="15" t="s">
        <v>191</v>
      </c>
      <c r="G347" s="13" t="s">
        <v>105</v>
      </c>
      <c r="H347" s="10"/>
      <c r="I347" s="10"/>
      <c r="J347" s="10"/>
      <c r="K347" s="36"/>
      <c r="L347" s="42"/>
      <c r="M347" s="36"/>
      <c r="N347" s="10"/>
      <c r="O347" s="36"/>
      <c r="P347" s="9"/>
      <c r="Q347" s="10">
        <v>29623</v>
      </c>
    </row>
    <row r="348" spans="2:17" ht="15.75">
      <c r="B348" s="65" t="s">
        <v>39</v>
      </c>
      <c r="C348" s="65"/>
      <c r="D348" s="65"/>
      <c r="E348" s="65"/>
      <c r="F348" s="65"/>
      <c r="G348" s="65"/>
      <c r="H348" s="66"/>
      <c r="I348" s="66"/>
      <c r="J348" s="65"/>
      <c r="K348" s="65"/>
      <c r="L348" s="65"/>
      <c r="M348" s="65"/>
      <c r="N348" s="65"/>
      <c r="O348" s="65"/>
      <c r="P348" s="65"/>
      <c r="Q348" s="67">
        <f>Q17+Q240</f>
        <v>58400972.01</v>
      </c>
    </row>
    <row r="349" ht="12.75">
      <c r="Q349" s="51"/>
    </row>
    <row r="350" ht="12.75">
      <c r="Q350" s="51"/>
    </row>
  </sheetData>
  <sheetProtection/>
  <mergeCells count="15">
    <mergeCell ref="G1:Q1"/>
    <mergeCell ref="G2:Q2"/>
    <mergeCell ref="B13:B14"/>
    <mergeCell ref="B11:H11"/>
    <mergeCell ref="C13:C14"/>
    <mergeCell ref="D13:D14"/>
    <mergeCell ref="E13:E14"/>
    <mergeCell ref="F13:F14"/>
    <mergeCell ref="G13:G14"/>
    <mergeCell ref="B10:K10"/>
    <mergeCell ref="B7:O7"/>
    <mergeCell ref="G3:Q3"/>
    <mergeCell ref="B8:J8"/>
    <mergeCell ref="B6:Q6"/>
    <mergeCell ref="G4:Q4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2019-03-26T05:36:43Z</cp:lastPrinted>
  <dcterms:created xsi:type="dcterms:W3CDTF">1996-10-08T23:32:33Z</dcterms:created>
  <dcterms:modified xsi:type="dcterms:W3CDTF">2019-04-22T06:18:16Z</dcterms:modified>
  <cp:category/>
  <cp:version/>
  <cp:contentType/>
  <cp:contentStatus/>
</cp:coreProperties>
</file>