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6" sheetId="1" r:id="rId1"/>
    <sheet name="прил5 " sheetId="2" r:id="rId2"/>
  </sheets>
  <definedNames>
    <definedName name="_xlnm.Print_Area" localSheetId="1">'прил5 '!$A$1:$V$438</definedName>
    <definedName name="_xlnm.Print_Area" localSheetId="0">'прил6'!$A$1:$U$470</definedName>
  </definedNames>
  <calcPr fullCalcOnLoad="1"/>
</workbook>
</file>

<file path=xl/sharedStrings.xml><?xml version="1.0" encoding="utf-8"?>
<sst xmlns="http://schemas.openxmlformats.org/spreadsheetml/2006/main" count="3350" uniqueCount="411">
  <si>
    <t>Наименование</t>
  </si>
  <si>
    <t>Гглава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</si>
  <si>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</si>
  <si>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</si>
  <si>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</si>
  <si>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</si>
  <si>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</si>
  <si>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</si>
  <si>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</si>
  <si>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</si>
  <si>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</si>
  <si>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</si>
  <si>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</si>
  <si>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</si>
  <si>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</si>
  <si>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</si>
  <si>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</si>
  <si>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Выполнение функций  органами местного самоуправления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</si>
  <si>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</si>
  <si>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</si>
  <si>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</si>
  <si>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</si>
  <si>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</si>
  <si>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</si>
  <si>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06</t>
  </si>
  <si>
    <t>Софинансирование муниципального развития</t>
  </si>
  <si>
    <t>554 00 00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</si>
  <si>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</si>
  <si>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</si>
  <si>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</si>
  <si>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Прочие расходы</t>
  </si>
  <si>
    <t>013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</si>
  <si>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</si>
  <si>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</si>
  <si>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</si>
  <si>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</si>
  <si>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</si>
  <si>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</si>
  <si>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14</t>
  </si>
  <si>
    <t>Реализация государственных функций связанных с общегосударственным управлением</t>
  </si>
  <si>
    <t>092 00 00</t>
  </si>
  <si>
    <t>092 03 00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</si>
  <si>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</si>
  <si>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</si>
  <si>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</si>
  <si>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</si>
  <si>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 xml:space="preserve">00                      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</si>
  <si>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</si>
  <si>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</si>
  <si>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</si>
  <si>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</si>
  <si>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</si>
  <si>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</si>
  <si>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253</t>
  </si>
  <si>
    <t>Военный персонал</t>
  </si>
  <si>
    <t>202 58 00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</si>
  <si>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</si>
  <si>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</si>
  <si>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</si>
  <si>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</si>
  <si>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 же уволенные из их числа</t>
  </si>
  <si>
    <t>202 76 00</t>
  </si>
  <si>
    <t>Социальные выплаты</t>
  </si>
  <si>
    <t>005</t>
  </si>
  <si>
    <t>Целевые программы муниципальных образований</t>
  </si>
  <si>
    <t>795 0000</t>
  </si>
  <si>
    <t>Предупреждение и ликвидация последствий чрезвычайных ситуаций природного 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</si>
  <si>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</si>
  <si>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</si>
  <si>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</si>
  <si>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</si>
  <si>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</si>
  <si>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</si>
  <si>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10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</si>
  <si>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</si>
  <si>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</si>
  <si>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</si>
  <si>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</si>
  <si>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</si>
  <si>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</si>
  <si>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</si>
  <si>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</si>
  <si>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</si>
  <si>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</si>
  <si>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</si>
  <si>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Коммунальное хозяйство</t>
  </si>
  <si>
    <t>351 00 00</t>
  </si>
  <si>
    <t>351 03 00</t>
  </si>
  <si>
    <t>Субсидии юридическим лицам</t>
  </si>
  <si>
    <t>006</t>
  </si>
  <si>
    <t>351 02 00</t>
  </si>
  <si>
    <t>351 05 00</t>
  </si>
  <si>
    <t>Благоустройство</t>
  </si>
  <si>
    <t>Уличное освещение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</si>
  <si>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</si>
  <si>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</si>
  <si>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</si>
  <si>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</si>
  <si>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</si>
  <si>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Мероприятия в области коммунального хозяйства</t>
  </si>
  <si>
    <t>Культура, кинематография и средства массовой инфрмации</t>
  </si>
  <si>
    <t>08</t>
  </si>
  <si>
    <t>Культура</t>
  </si>
  <si>
    <t>Дворцы и дома культуры, другие учреждения культуры и средства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</si>
  <si>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</si>
  <si>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</si>
  <si>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</si>
  <si>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</si>
  <si>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</si>
  <si>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Здравоохранение, физическая культура и спорт</t>
  </si>
  <si>
    <t>Физическая культура и спорт</t>
  </si>
  <si>
    <t>551 01 66</t>
  </si>
  <si>
    <t>Поддержка территориального общественного самоуправления в сельской местности</t>
  </si>
  <si>
    <t>551 01 06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</si>
  <si>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</si>
  <si>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</si>
  <si>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</si>
  <si>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</si>
  <si>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</si>
  <si>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Социальная помощь</t>
  </si>
  <si>
    <t>505 00 00</t>
  </si>
  <si>
    <t>505 36 00</t>
  </si>
  <si>
    <t>Иные межбюджетные трансферты</t>
  </si>
  <si>
    <t>521 06 00</t>
  </si>
  <si>
    <t>017</t>
  </si>
  <si>
    <t>Всего:</t>
  </si>
  <si>
    <t>353 03 00</t>
  </si>
  <si>
    <t>795 00 00</t>
  </si>
  <si>
    <t>340 07 02</t>
  </si>
  <si>
    <t>Поддержка территориального общественного самоуправления в сельской местности за счет средств местного бюджета</t>
  </si>
  <si>
    <t>Поддержка территориального общественного самоуправления в сельской местности за счет средств областного бюджета</t>
  </si>
  <si>
    <t>553 00 00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</si>
  <si>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</t>
  </si>
  <si>
    <t>522 50 00</t>
  </si>
  <si>
    <t>Долгосрочная целевая программа Архангельской области "Активизация индивидуального жилищного строительства в Архангельской области" на 2009-2011 годы</t>
  </si>
  <si>
    <t>512 97 00</t>
  </si>
  <si>
    <t>Мероприятия в области здравоохранения, спорта и физической культуры, туризма</t>
  </si>
  <si>
    <t>РАЗНИЦА</t>
  </si>
  <si>
    <t>25.06.</t>
  </si>
  <si>
    <t>340 07 22</t>
  </si>
  <si>
    <t>Закупка автотранспортных средств и коммунальной техники за счет средств местного бюджета</t>
  </si>
  <si>
    <t xml:space="preserve">Закупка автотранспортных средств и коммунальной техники </t>
  </si>
  <si>
    <t>Обслуживание внутреннего государственного и муниципального долга</t>
  </si>
  <si>
    <t>514 01 00</t>
  </si>
  <si>
    <t>012</t>
  </si>
  <si>
    <t>Выполнение функций государственными органами</t>
  </si>
  <si>
    <t>Мероприятия в области социальной политики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</si>
  <si>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</si>
  <si>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</si>
  <si>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</si>
  <si>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Содержание и ремонт автомобильных дорог общего пользования, находящихся в собственности муниципальных районов, городских округов и поселений за счет средств бюджета муниципального района</t>
  </si>
  <si>
    <t>553 00 10</t>
  </si>
  <si>
    <t>600</t>
  </si>
  <si>
    <t>551 01 11</t>
  </si>
  <si>
    <t>Моложежная политика и оздоровление детей</t>
  </si>
  <si>
    <t>07</t>
  </si>
  <si>
    <t>00</t>
  </si>
  <si>
    <t>Исполнение судебных актов о предоставлении жилых помещений гражданам с которыми заключены договора социального найма жилых помещений, признанных непригодными для проживания</t>
  </si>
  <si>
    <t>551 01 56</t>
  </si>
  <si>
    <t>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 за счет средств местного бюджета</t>
  </si>
  <si>
    <t>551 01 13</t>
  </si>
  <si>
    <t>Софинансирование расходов местных бюджетов в связи с повышением с 1 января по 31 мая 2011 года на 6,5 % ФОТ работникам бюджетной сферы</t>
  </si>
  <si>
    <t xml:space="preserve">Первоначальный </t>
  </si>
  <si>
    <t>Изменения</t>
  </si>
  <si>
    <t>Глава</t>
  </si>
  <si>
    <t>Прочие межбюджетные трансферты</t>
  </si>
  <si>
    <t>27 апреля</t>
  </si>
  <si>
    <t>разница</t>
  </si>
  <si>
    <t>Ведомственная целевая программа Архангельской области "Государственная поддержка и развитие местного самоуправления в Архангельской области "Государственная поддержка и развитие местного самоуправления в Архангельской области на 2011-2013гг."</t>
  </si>
  <si>
    <t>522 69 00</t>
  </si>
  <si>
    <t>795 08 00</t>
  </si>
  <si>
    <t>Долгосрочная целевая программа МО "Устьянский муниципальный район" "Градостроительное развитие Устьянского района" на 2009-2011 годы</t>
  </si>
  <si>
    <t>505 36 01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</si>
  <si>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областного бюджета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</si>
  <si>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</si>
  <si>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13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</si>
  <si>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</t>
  </si>
  <si>
    <t>505 36 02</t>
  </si>
  <si>
    <t>Обеспечение жилым помещением детей-сирот, детей, оставшихся без попечения родителей, а так же детей, находящихся под опекой (попечительством), не имеющих закрепленного жилого помещения, за счет средств федерального бюджета</t>
  </si>
  <si>
    <t>345 01 00</t>
  </si>
  <si>
    <t>522 11 00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</si>
  <si>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</si>
  <si>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Долгосрочная целевая программа Арх. Обл. "Развитие малого и среднего предпринимательства в Арх. Обл. на 2009-2011 годы</t>
  </si>
  <si>
    <t>Охрана семьи и детства</t>
  </si>
  <si>
    <t>Капитальный ремонт и ремонт автомобильных дорог общего пользования населенных пунктов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</si>
  <si>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разработку проектной документации</t>
  </si>
  <si>
    <t>522 43 00</t>
  </si>
  <si>
    <t>Разница</t>
  </si>
  <si>
    <t>первонач.</t>
  </si>
  <si>
    <t xml:space="preserve">Дорожное хозяйство </t>
  </si>
  <si>
    <t>522 38 00</t>
  </si>
  <si>
    <t>Долгосрочная целевая программа Архангельской области "Градостроительное развитие Архангельской области на 2009-2012 годы"</t>
  </si>
  <si>
    <t>Сумма</t>
  </si>
  <si>
    <t>руб.</t>
  </si>
  <si>
    <t>Транспорт</t>
  </si>
  <si>
    <t>Администрация муниципального образования "Октябрьское" Устьянского района Архангельской области</t>
  </si>
  <si>
    <t>Обеспечение предоставления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</si>
  <si>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Социальные выплаты в части исполнения публичных нормативных обязательств</t>
  </si>
  <si>
    <t>100</t>
  </si>
  <si>
    <t>120</t>
  </si>
  <si>
    <t>121</t>
  </si>
  <si>
    <t>Обеспечение  функционирования Главы и администрации муниципального образования</t>
  </si>
  <si>
    <t>Расходы на содержание муниципальных органов и обеспечение их функций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</si>
  <si>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</si>
  <si>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</si>
  <si>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</si>
  <si>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90 0 0000</t>
  </si>
  <si>
    <t>90 1 0000</t>
  </si>
  <si>
    <t>90 1 9001</t>
  </si>
  <si>
    <t>91 0 0000</t>
  </si>
  <si>
    <t>91 1 0000</t>
  </si>
  <si>
    <t>91 1 9001</t>
  </si>
  <si>
    <t>122</t>
  </si>
  <si>
    <t>Обеспечение деятельности Совета депутатов муниципального образования</t>
  </si>
  <si>
    <t>Председатель Совета депутатов муниципального образования</t>
  </si>
  <si>
    <t>Расходы на содержание органов местного самоуправления и обеспечение их функций</t>
  </si>
  <si>
    <t>Иные выплаты персоналу государственных (муниципальных) органов, за исключением фонда оплаты труда</t>
  </si>
  <si>
    <t>91 2 0000</t>
  </si>
  <si>
    <t>91 2 9001</t>
  </si>
  <si>
    <t>200</t>
  </si>
  <si>
    <t>240</t>
  </si>
  <si>
    <t>244</t>
  </si>
  <si>
    <t>Закупка товаров, работ и услуг для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</si>
  <si>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</si>
  <si>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</si>
  <si>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90 2 0000</t>
  </si>
  <si>
    <t>90 2 9001</t>
  </si>
  <si>
    <t>851</t>
  </si>
  <si>
    <t>852</t>
  </si>
  <si>
    <t>Обеспечение функционирования органа местного самоуправления</t>
  </si>
  <si>
    <t>Уплата налога на имущество организаций и земельного налога</t>
  </si>
  <si>
    <t>Уплата прочих налогов, сборов и иных платежей</t>
  </si>
  <si>
    <t>90 2 7868</t>
  </si>
  <si>
    <t>Осуществление государственных полномочий в сфере административных правонарушений</t>
  </si>
  <si>
    <t>Прочая закупка товаров, работ и услуг</t>
  </si>
  <si>
    <t>Резервный фонд местной администрации</t>
  </si>
  <si>
    <t>870</t>
  </si>
  <si>
    <t>Резервные средства</t>
  </si>
  <si>
    <t>01 0 0000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</si>
  <si>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"Октябрьское"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</si>
  <si>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</si>
  <si>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Муниципальная программа "Пожарная безопасность, безопасность на водных объектах, защита населения от чрезвычайных ситуаций и снижение рисков их возникновения на территории муниципального образования "Октябрьское"</t>
  </si>
  <si>
    <t>02 0 0000</t>
  </si>
  <si>
    <t>91 3 0000</t>
  </si>
  <si>
    <t>Обеспечение функционирования Совета депутатов муниципального образования</t>
  </si>
  <si>
    <t>91 3 9001</t>
  </si>
  <si>
    <t>Развитие территориального общественного самоуправления</t>
  </si>
  <si>
    <t>06 0 0000</t>
  </si>
  <si>
    <t>06 2 0000</t>
  </si>
  <si>
    <t>Подпрограмма "Предупреждение и ликвидация последствий чрезвычайных ситуаций и стихийных бедствий природного и техногенного характера</t>
  </si>
  <si>
    <t>540</t>
  </si>
  <si>
    <t>Мероприятия в сфере гражданской обороны мероприятия по предупредению и ликвидации последствий чрезвычайных ситуаций и стихийных бедствий, осуществляемые муниципальными органами</t>
  </si>
  <si>
    <t>90 1 9101</t>
  </si>
  <si>
    <t>90 0 9000</t>
  </si>
  <si>
    <t>02 0 9103</t>
  </si>
  <si>
    <t>06 2 9105</t>
  </si>
  <si>
    <t>07 0 9106</t>
  </si>
  <si>
    <t>06 1 0000</t>
  </si>
  <si>
    <t>Подпрограмма "Обеспечение пожарной безопасности на территории муниципального образования"</t>
  </si>
  <si>
    <t>06 1 9107</t>
  </si>
  <si>
    <t>Мероприятия в сфере обеспечения пожарной безопасности</t>
  </si>
  <si>
    <t>09 0 0000</t>
  </si>
  <si>
    <t xml:space="preserve">Муниципальная  программа  "О порядке возмещения части убытков перевозчикам, осуществляющим перевозку пассажиров и багажа автомобильным транспортом по социальнозначимым маршрутам МО "Октябрьское" на 2013-2015годы" 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</si>
  <si>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</si>
  <si>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</si>
  <si>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09 0 9301</t>
  </si>
  <si>
    <t>Субсидии организациям автомобильного транспорта на возмещение части убытков перевозчикам, осуществляющим перевозку пассажиров и багажа автомобильным транспортом</t>
  </si>
  <si>
    <t>05 0 0000</t>
  </si>
  <si>
    <t>Муниципальная программа "Содержание и ремонт автомобильных дорог общего пользования местного значения и улично-дорожной сети муниципального образования "Октябрьское" Устьянского района Архангельской области</t>
  </si>
  <si>
    <t>730</t>
  </si>
  <si>
    <t>Обслуживание муниципального долга</t>
  </si>
  <si>
    <t>Муниципальная программа "Развитие малого и среднего предпринимательства на территории МО "Октябрьское"</t>
  </si>
  <si>
    <t>01 0 9201</t>
  </si>
  <si>
    <t>Реализация мероприятий по развитию малого и среднего предпринимательства на территории МО "Октябрьское"</t>
  </si>
  <si>
    <t>800</t>
  </si>
  <si>
    <t>Иные бюджетные ассигнования</t>
  </si>
  <si>
    <t>04 1 9202</t>
  </si>
  <si>
    <t>04 0 0000</t>
  </si>
  <si>
    <t>04 1 0000</t>
  </si>
  <si>
    <t>Муниципальная программа "Управление муниципальным имуществом муниципального образования "Октябрьское"</t>
  </si>
  <si>
    <t>Подпрограмма "Повышение эффективности управления и использования муниципального имущества"</t>
  </si>
  <si>
    <t>Усиление контроля  за эффективностью использования земельных участков, муниципального имущества</t>
  </si>
  <si>
    <t>92 0 0000</t>
  </si>
  <si>
    <t>Расходы в области землеустройства и землепользования</t>
  </si>
  <si>
    <t>Мероприятия в области строительства, архитектуры и градостроительства</t>
  </si>
  <si>
    <t>92 0 9002</t>
  </si>
  <si>
    <t>93 0 9892</t>
  </si>
  <si>
    <t>94 0 0000</t>
  </si>
  <si>
    <t>94 0 9203</t>
  </si>
  <si>
    <t>95 0 0000</t>
  </si>
  <si>
    <t>Расходы в области жилищного хозяйства</t>
  </si>
  <si>
    <t>95 0 9303</t>
  </si>
  <si>
    <t>Капитальный ремонт, ремонт и содержание муниципального жилищного фонда</t>
  </si>
  <si>
    <t>95 0 9304</t>
  </si>
  <si>
    <t>95 0 9305</t>
  </si>
  <si>
    <t xml:space="preserve">Исполнение судебных актов </t>
  </si>
  <si>
    <t>95 0 9601</t>
  </si>
  <si>
    <t>412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</si>
  <si>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</si>
  <si>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Бюджетные инвестиции на приобретение объектов недвижимого имущества в государственную (муниципальную) собственность</t>
  </si>
  <si>
    <t>95 0 9602</t>
  </si>
  <si>
    <t>Обеспечение мероприятий по капитальному ремонту многоквартирных домов за счет средств бюджетов</t>
  </si>
  <si>
    <t>96 0 0000</t>
  </si>
  <si>
    <t>Расходы в области коммунального хозяйства</t>
  </si>
  <si>
    <t>96 0 9306</t>
  </si>
  <si>
    <t>11 0 0000</t>
  </si>
  <si>
    <t>Комплексное развитие систем коммунальной инфраструктуры МО "Октябрьское"</t>
  </si>
  <si>
    <t>11 0 9307</t>
  </si>
  <si>
    <t>Обеспечение мероприятий по реконструкции систем коммунальной инфраструктуры</t>
  </si>
  <si>
    <t>03 0 0000</t>
  </si>
  <si>
    <t>Муниципальная программа "Комплексное благоустройство территории муниципального образования "Октябрьское"</t>
  </si>
  <si>
    <t>03 1 0000</t>
  </si>
  <si>
    <t>03 1 9308</t>
  </si>
  <si>
    <t>03 2 9309</t>
  </si>
  <si>
    <t>03 2 0000</t>
  </si>
  <si>
    <t>Организация и содержание  мест захоронения</t>
  </si>
  <si>
    <t>03 3 0000</t>
  </si>
  <si>
    <t>03 3 9310</t>
  </si>
  <si>
    <t>Прочие мероприятия по благоустройству территории МО "Октябрьское"</t>
  </si>
  <si>
    <t>10 0 0000</t>
  </si>
  <si>
    <t>Мероприятия в области молодежной политики</t>
  </si>
  <si>
    <t>Муниципальная программа "Развитие МБУК "ОЦДК"</t>
  </si>
  <si>
    <t>08 0 0000</t>
  </si>
  <si>
    <t>10 0 9501</t>
  </si>
  <si>
    <t>08 0 9502</t>
  </si>
  <si>
    <t>Обеспечение деятельности  учреждений культуры</t>
  </si>
  <si>
    <t>610</t>
  </si>
  <si>
    <t>Субсидии бюджетным учреждениям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</si>
  <si>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</si>
  <si>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</si>
  <si>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</si>
  <si>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</si>
  <si>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97 0 0000</t>
  </si>
  <si>
    <t>97 0 9701</t>
  </si>
  <si>
    <t>321</t>
  </si>
  <si>
    <t>Пособия, компенсационные и иные социальные выплаты гражданам, кроме публичных нормативных обязательств</t>
  </si>
  <si>
    <t>97 0 9702</t>
  </si>
  <si>
    <t>300</t>
  </si>
  <si>
    <t>310</t>
  </si>
  <si>
    <t>313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</si>
  <si>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</si>
  <si>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</si>
  <si>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</si>
  <si>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97 2 7875</t>
  </si>
  <si>
    <t>97 2 0000</t>
  </si>
  <si>
    <t>Социальное обеспечение детей-сирот и детей оставшихся без попечения родителей</t>
  </si>
  <si>
    <t>98 1 9108</t>
  </si>
  <si>
    <t>97 2 5082</t>
  </si>
  <si>
    <t>05 0 9303</t>
  </si>
  <si>
    <t>05 0 9304</t>
  </si>
  <si>
    <t>07 0 0000</t>
  </si>
  <si>
    <t>Мероприятия по противодействию терроризму и экстремизму</t>
  </si>
  <si>
    <t>95 0 9503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</si>
  <si>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жилищно-коммунального хозяйства"</t>
  </si>
  <si>
    <t>99 0 8140</t>
  </si>
  <si>
    <t>Резервный фонд администрации муниципального образования</t>
  </si>
  <si>
    <t>Исполнение судебных актов</t>
  </si>
  <si>
    <t>96 0 9311</t>
  </si>
  <si>
    <t>Бюджетные инвестиции в объекты капитального строительства собственности муниципальных образований за счет средств бюджета поселения</t>
  </si>
  <si>
    <t>96 0 7031</t>
  </si>
  <si>
    <t xml:space="preserve">Бюджетные инвестиции в объекты капитального строительства собственности муниципальных образований </t>
  </si>
  <si>
    <t>96 0 8032</t>
  </si>
  <si>
    <t>Обеспечение земельных участков, предоставляемых многодетным семьям, для индивидуального жилищного строительства объектами инженерной инфраструктуры</t>
  </si>
  <si>
    <t>95 0 9603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</si>
  <si>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</si>
  <si>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</si>
  <si>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12 0 0000</t>
  </si>
  <si>
    <t>Муниципальная программа "Переселение граждан из аварийного жилищного фонда муниципального образования "Октябрьское" Устьянского района Архангельской области</t>
  </si>
  <si>
    <t>12 0 9503</t>
  </si>
  <si>
    <t>12 0 9603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</si>
  <si>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</si>
  <si>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01 0 5064</t>
  </si>
  <si>
    <t>90 4 7842</t>
  </si>
  <si>
    <t>90 4 8842</t>
  </si>
  <si>
    <t>Развитие территориального общественного самоуправления Устьянского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</si>
  <si>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</si>
  <si>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08 0 7140</t>
  </si>
  <si>
    <t>Резервный фонд Правительства Архангельской области</t>
  </si>
  <si>
    <t>123</t>
  </si>
  <si>
    <t>95 0 9306</t>
  </si>
  <si>
    <t>243</t>
  </si>
  <si>
    <t>Оплата взносов на капитальный ремонт многоквартирных домов</t>
  </si>
  <si>
    <t>Закупка товаров, работ, услуг в целях капитального ремонта государственного (муниципального) имущества</t>
  </si>
  <si>
    <t>13 0 9501</t>
  </si>
  <si>
    <t>630</t>
  </si>
  <si>
    <t>13 0 9601</t>
  </si>
  <si>
    <t>Субсидии некоммерческим организациям (за исключением государственных (муниципальных) учреждений)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</si>
  <si>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</si>
  <si>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Субсидии некомерческим организациям (за исключением государственных муниципальных)учреждений</t>
  </si>
  <si>
    <t>90 4 7990</t>
  </si>
  <si>
    <t>Бюджетные инвестиции в объекты капитального строительства собственности муниципальных образований</t>
  </si>
  <si>
    <t>96 0 7834</t>
  </si>
  <si>
    <t>Модернизация и капитальный ремонт объектов топливно-энергетического комплекса и жилищно-коммунального хозяйства</t>
  </si>
  <si>
    <t>853</t>
  </si>
  <si>
    <t>Уплата иных платежей</t>
  </si>
  <si>
    <t>96 0 8834</t>
  </si>
  <si>
    <t>Модернизация и капитальный ремонт объектов топливно-энергетического комплекса и жилищно-коммунального хозяйства за счет средств местного бюджета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</si>
  <si>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"Фонд содействия реформированию жилищно-коммунальн</t>
  </si>
  <si>
    <t>05 0 7910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</si>
  <si>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</si>
  <si>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Совет депутатов администрации муниципального образования "Октябрьское"</t>
  </si>
  <si>
    <t xml:space="preserve"> </t>
  </si>
  <si>
    <t>Муниципальная  программа муниципального образования "Октябрьское" "Противодействие  экстремизму  и профилактика терроризма на территории муниципального образования "Октябрьское" Устьянского района на 2015-2016 годы"</t>
  </si>
  <si>
    <t>Образование</t>
  </si>
  <si>
    <t>Муниципальная программа "Организация работы с молодежью муниципального образования "Октябрьское" на 2015-2016 годы"</t>
  </si>
  <si>
    <t>Приложение № 5 к  решению тридцать шестой сессии третьего созыва Совета депутатов МО "Октябрьское"     №             от .05.2016г.</t>
  </si>
  <si>
    <t>Отчет  по разделам, подразделам, целевым статьям, муниципальным программам, не программным направлениям деятельности и видам расходов бюджета МО "Октябрьское" за 2015 год.</t>
  </si>
  <si>
    <t>Исполнено</t>
  </si>
  <si>
    <t>Назначено</t>
  </si>
  <si>
    <t xml:space="preserve">Отчет по ведомственной структуре расходов бюджета МО "Октябрьское" за 2015 год </t>
  </si>
  <si>
    <t>Приложение № 6 к  решению тридцать шестой сессии третьего созыва Совета депутатов МО "Октябрьское"     №  от .05.2016г.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</si>
</sst>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_р_."/>
    <numFmt numFmtId="174" formatCode="_-* #,##0.00_р_._-;\-* #,##0.00_р_._-;_-* &quot;-&quot;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7">
    <font>
      <sz val="10"/>
      <name val="Arial"/>
      <family val="0"/>
    </font>
    <font>
      <sz val="8"/>
      <name val="Arial CYR"/>
      <family val="2"/>
    </font>
    <font>
      <b/>
      <sz val="11"/>
      <name val="Arial Cyr"/>
      <family val="0"/>
    </font>
    <font>
      <b/>
      <sz val="13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0"/>
      <color indexed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1"/>
      <color indexed="8"/>
      <name val="Arial Cyr"/>
      <family val="0"/>
    </font>
    <font>
      <sz val="8"/>
      <name val="Arial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73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" fontId="0" fillId="0" borderId="10" xfId="0" applyNumberForma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172" fontId="5" fillId="0" borderId="12" xfId="0" applyNumberFormat="1" applyFont="1" applyFill="1" applyBorder="1" applyAlignment="1">
      <alignment horizontal="center" vertical="center"/>
    </xf>
    <xf numFmtId="172" fontId="0" fillId="0" borderId="12" xfId="0" applyNumberFormat="1" applyFill="1" applyBorder="1" applyAlignment="1">
      <alignment horizontal="center" vertical="center"/>
    </xf>
    <xf numFmtId="173" fontId="4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4" fontId="0" fillId="24" borderId="10" xfId="0" applyNumberForma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173" fontId="4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/>
    </xf>
    <xf numFmtId="43" fontId="0" fillId="0" borderId="0" xfId="0" applyNumberFormat="1" applyBorder="1" applyAlignment="1">
      <alignment/>
    </xf>
    <xf numFmtId="16" fontId="0" fillId="0" borderId="10" xfId="0" applyNumberForma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" fontId="17" fillId="24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7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43" fontId="0" fillId="0" borderId="10" xfId="0" applyNumberFormat="1" applyFill="1" applyBorder="1" applyAlignment="1">
      <alignment horizontal="center" vertical="center"/>
    </xf>
    <xf numFmtId="43" fontId="5" fillId="2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2"/>
  <sheetViews>
    <sheetView tabSelected="1" view="pageBreakPreview" zoomScale="60" zoomScalePageLayoutView="0" workbookViewId="0" topLeftCell="A439">
      <selection activeCell="J11" sqref="J11:J12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6.421875" style="0" customWidth="1"/>
    <col min="7" max="7" width="4.57421875" style="0" customWidth="1"/>
    <col min="8" max="8" width="6.8515625" style="0" customWidth="1"/>
    <col min="9" max="9" width="17.140625" style="0" customWidth="1"/>
    <col min="10" max="10" width="8.8515625" style="0" customWidth="1"/>
    <col min="11" max="11" width="17.421875" style="2" hidden="1" customWidth="1"/>
    <col min="12" max="12" width="18.8515625" style="2" hidden="1" customWidth="1"/>
    <col min="13" max="13" width="20.00390625" style="1" hidden="1" customWidth="1"/>
    <col min="14" max="14" width="18.8515625" style="1" hidden="1" customWidth="1"/>
    <col min="15" max="16" width="17.8515625" style="1" hidden="1" customWidth="1"/>
    <col min="17" max="17" width="20.7109375" style="1" hidden="1" customWidth="1"/>
    <col min="18" max="18" width="17.8515625" style="1" hidden="1" customWidth="1"/>
    <col min="19" max="19" width="18.8515625" style="1" hidden="1" customWidth="1"/>
    <col min="20" max="20" width="20.421875" style="1" customWidth="1"/>
    <col min="21" max="21" width="21.140625" style="1" customWidth="1"/>
    <col min="22" max="22" width="11.8515625" style="1" customWidth="1"/>
    <col min="23" max="61" width="9.140625" style="1" customWidth="1"/>
  </cols>
  <sheetData>
    <row r="1" spans="10:20" ht="78.75" customHeight="1">
      <c r="J1" s="104" t="s">
        <v>410</v>
      </c>
      <c r="K1" s="105"/>
      <c r="L1" s="105"/>
      <c r="M1" s="105"/>
      <c r="N1" s="105"/>
      <c r="O1" s="105"/>
      <c r="P1" s="105"/>
      <c r="Q1" s="105"/>
      <c r="R1" s="105"/>
      <c r="S1" s="105"/>
      <c r="T1" s="105"/>
    </row>
    <row r="3" spans="10:20" ht="6.75" customHeight="1"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2:22" ht="32.25" customHeight="1">
      <c r="B4" s="108" t="s">
        <v>409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78"/>
      <c r="V4" s="78"/>
    </row>
    <row r="5" spans="2:18" ht="8.2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2:13" ht="33.75" customHeight="1" hidden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</row>
    <row r="7" ht="12.75" hidden="1"/>
    <row r="8" spans="2:14" ht="22.5" customHeight="1" hidden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12"/>
    </row>
    <row r="9" spans="2:62" ht="4.5" customHeight="1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56"/>
      <c r="BJ9" s="1"/>
    </row>
    <row r="10" ht="3.75" customHeight="1" hidden="1"/>
    <row r="11" spans="2:21" ht="23.25" customHeight="1">
      <c r="B11" s="106" t="s">
        <v>0</v>
      </c>
      <c r="C11" s="107" t="s">
        <v>1</v>
      </c>
      <c r="D11" s="107" t="s">
        <v>164</v>
      </c>
      <c r="E11" s="107" t="s">
        <v>164</v>
      </c>
      <c r="F11" s="107" t="s">
        <v>164</v>
      </c>
      <c r="G11" s="107" t="s">
        <v>2</v>
      </c>
      <c r="H11" s="107" t="s">
        <v>3</v>
      </c>
      <c r="I11" s="107" t="s">
        <v>4</v>
      </c>
      <c r="J11" s="107" t="s">
        <v>5</v>
      </c>
      <c r="K11" s="53"/>
      <c r="L11" s="53" t="s">
        <v>162</v>
      </c>
      <c r="M11" s="57" t="s">
        <v>188</v>
      </c>
      <c r="P11" s="5" t="s">
        <v>163</v>
      </c>
      <c r="Q11" s="57" t="s">
        <v>166</v>
      </c>
      <c r="S11" s="57" t="s">
        <v>187</v>
      </c>
      <c r="T11" s="74" t="s">
        <v>408</v>
      </c>
      <c r="U11" s="74" t="s">
        <v>407</v>
      </c>
    </row>
    <row r="12" spans="2:21" ht="31.5" customHeight="1">
      <c r="B12" s="106"/>
      <c r="C12" s="107"/>
      <c r="D12" s="107"/>
      <c r="E12" s="107"/>
      <c r="F12" s="107"/>
      <c r="G12" s="107"/>
      <c r="H12" s="107"/>
      <c r="I12" s="107"/>
      <c r="J12" s="107"/>
      <c r="K12" s="51" t="s">
        <v>138</v>
      </c>
      <c r="L12" s="51"/>
      <c r="M12" s="44" t="s">
        <v>125</v>
      </c>
      <c r="N12" s="50" t="s">
        <v>137</v>
      </c>
      <c r="P12" s="5"/>
      <c r="Q12" s="44" t="s">
        <v>125</v>
      </c>
      <c r="R12" s="68" t="s">
        <v>167</v>
      </c>
      <c r="S12" s="44" t="s">
        <v>125</v>
      </c>
      <c r="T12" s="44" t="s">
        <v>193</v>
      </c>
      <c r="U12" s="44" t="s">
        <v>193</v>
      </c>
    </row>
    <row r="13" spans="2:21" ht="12.75"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3">
        <v>3</v>
      </c>
      <c r="H13" s="3">
        <v>4</v>
      </c>
      <c r="I13" s="3">
        <v>5</v>
      </c>
      <c r="J13" s="4">
        <v>6</v>
      </c>
      <c r="K13" s="4">
        <v>7</v>
      </c>
      <c r="L13" s="54"/>
      <c r="M13" s="54">
        <v>7</v>
      </c>
      <c r="P13" s="5"/>
      <c r="Q13" s="54">
        <v>6</v>
      </c>
      <c r="S13" s="54">
        <v>7</v>
      </c>
      <c r="T13" s="75">
        <v>7</v>
      </c>
      <c r="U13" s="75">
        <v>8</v>
      </c>
    </row>
    <row r="14" spans="2:21" ht="63" hidden="1">
      <c r="B14" s="77" t="s">
        <v>195</v>
      </c>
      <c r="C14" s="3"/>
      <c r="D14" s="3"/>
      <c r="E14" s="3"/>
      <c r="F14" s="3"/>
      <c r="G14" s="3"/>
      <c r="H14" s="3"/>
      <c r="I14" s="3"/>
      <c r="J14" s="4"/>
      <c r="K14" s="4"/>
      <c r="L14" s="54"/>
      <c r="M14" s="54"/>
      <c r="P14" s="5"/>
      <c r="Q14" s="54"/>
      <c r="S14" s="54"/>
      <c r="T14" s="5"/>
      <c r="U14" s="5"/>
    </row>
    <row r="15" spans="2:21" ht="63">
      <c r="B15" s="77" t="s">
        <v>195</v>
      </c>
      <c r="C15" s="3"/>
      <c r="D15" s="3"/>
      <c r="E15" s="3"/>
      <c r="F15" s="3">
        <v>551</v>
      </c>
      <c r="G15" s="3"/>
      <c r="H15" s="3"/>
      <c r="I15" s="3"/>
      <c r="J15" s="4"/>
      <c r="K15" s="4"/>
      <c r="L15" s="54"/>
      <c r="M15" s="54"/>
      <c r="P15" s="5"/>
      <c r="Q15" s="54"/>
      <c r="S15" s="54"/>
      <c r="T15" s="101">
        <f>T467-T436</f>
        <v>153942663.44</v>
      </c>
      <c r="U15" s="101">
        <f>U467-U436</f>
        <v>127721196.45</v>
      </c>
    </row>
    <row r="16" spans="2:61" s="2" customFormat="1" ht="12.75">
      <c r="B16" s="6" t="s">
        <v>6</v>
      </c>
      <c r="C16" s="7">
        <v>551</v>
      </c>
      <c r="D16" s="7">
        <v>551</v>
      </c>
      <c r="E16" s="7">
        <v>551</v>
      </c>
      <c r="F16" s="7">
        <v>551</v>
      </c>
      <c r="G16" s="8" t="s">
        <v>7</v>
      </c>
      <c r="H16" s="9"/>
      <c r="I16" s="9"/>
      <c r="J16" s="9"/>
      <c r="K16" s="10">
        <f>K17+K24+K39+K43+K72+K76+K81+K83</f>
        <v>1109303</v>
      </c>
      <c r="L16" s="10">
        <f>L17+L24+L39+L43+L72+L76+L81+L83</f>
        <v>1028303</v>
      </c>
      <c r="M16" s="70">
        <f>M17+M24+M39+M43+M72+M76+M81+M83+M91</f>
        <v>984173</v>
      </c>
      <c r="N16" s="52">
        <f>M16-K16</f>
        <v>-125130</v>
      </c>
      <c r="O16" s="58">
        <f>O17+O24+O39+O43+O72+O76+O81+O83</f>
        <v>0</v>
      </c>
      <c r="P16" s="52">
        <f>M16-L16</f>
        <v>-44130</v>
      </c>
      <c r="Q16" s="10">
        <f>Q17+Q24+Q39+Q43+Q72+Q76+Q81+Q83</f>
        <v>984173</v>
      </c>
      <c r="R16" s="52">
        <f>Q16-M16</f>
        <v>0</v>
      </c>
      <c r="S16" s="70" t="e">
        <f>#REF!-M16</f>
        <v>#REF!</v>
      </c>
      <c r="T16" s="70">
        <f>T17+T24+T39+T72+T91+T68</f>
        <v>12813675.4</v>
      </c>
      <c r="U16" s="70">
        <f>U17+U24+U39+U72+U91+U68</f>
        <v>12713170.95</v>
      </c>
      <c r="V16" s="10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2:61" s="2" customFormat="1" ht="36.75" customHeight="1">
      <c r="B17" s="13" t="s">
        <v>8</v>
      </c>
      <c r="C17" s="7">
        <v>551</v>
      </c>
      <c r="D17" s="7">
        <v>551</v>
      </c>
      <c r="E17" s="7">
        <v>551</v>
      </c>
      <c r="F17" s="7">
        <v>551</v>
      </c>
      <c r="G17" s="8" t="s">
        <v>7</v>
      </c>
      <c r="H17" s="8" t="s">
        <v>9</v>
      </c>
      <c r="I17" s="14"/>
      <c r="J17" s="14"/>
      <c r="K17" s="10">
        <f aca="true" t="shared" si="0" ref="K17:M18">K18</f>
        <v>978303</v>
      </c>
      <c r="L17" s="10">
        <f t="shared" si="0"/>
        <v>978303</v>
      </c>
      <c r="M17" s="10">
        <f t="shared" si="0"/>
        <v>934173</v>
      </c>
      <c r="N17" s="52">
        <f>M17-K17</f>
        <v>-44130</v>
      </c>
      <c r="O17" s="58">
        <f>O18</f>
        <v>0</v>
      </c>
      <c r="P17" s="52">
        <f>M17-L17</f>
        <v>-44130</v>
      </c>
      <c r="Q17" s="10">
        <f>Q18</f>
        <v>934173</v>
      </c>
      <c r="R17" s="52">
        <f>Q17-M17</f>
        <v>0</v>
      </c>
      <c r="S17" s="10" t="e">
        <f>#REF!-M17</f>
        <v>#REF!</v>
      </c>
      <c r="T17" s="10">
        <f>T18</f>
        <v>998410</v>
      </c>
      <c r="U17" s="10">
        <f>U18</f>
        <v>998410</v>
      </c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2:61" s="2" customFormat="1" ht="44.25" customHeight="1">
      <c r="B18" s="15" t="s">
        <v>201</v>
      </c>
      <c r="C18" s="7">
        <v>551</v>
      </c>
      <c r="D18" s="7">
        <v>551</v>
      </c>
      <c r="E18" s="7">
        <v>551</v>
      </c>
      <c r="F18" s="7">
        <v>551</v>
      </c>
      <c r="G18" s="16" t="s">
        <v>7</v>
      </c>
      <c r="H18" s="16" t="s">
        <v>9</v>
      </c>
      <c r="I18" s="16" t="s">
        <v>253</v>
      </c>
      <c r="J18" s="14"/>
      <c r="K18" s="10">
        <f t="shared" si="0"/>
        <v>978303</v>
      </c>
      <c r="L18" s="10">
        <f t="shared" si="0"/>
        <v>978303</v>
      </c>
      <c r="M18" s="10">
        <f t="shared" si="0"/>
        <v>934173</v>
      </c>
      <c r="N18" s="52">
        <f>M18-K18</f>
        <v>-44130</v>
      </c>
      <c r="O18" s="58">
        <f>O19</f>
        <v>0</v>
      </c>
      <c r="P18" s="52">
        <f>M18-L18</f>
        <v>-44130</v>
      </c>
      <c r="Q18" s="10">
        <f>Q19</f>
        <v>934173</v>
      </c>
      <c r="R18" s="52">
        <f>Q18-M18</f>
        <v>0</v>
      </c>
      <c r="S18" s="10" t="e">
        <f>#REF!-M18</f>
        <v>#REF!</v>
      </c>
      <c r="T18" s="10">
        <f>T19</f>
        <v>998410</v>
      </c>
      <c r="U18" s="10">
        <f>U19</f>
        <v>998410</v>
      </c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</row>
    <row r="19" spans="2:61" s="2" customFormat="1" ht="30.75" customHeight="1">
      <c r="B19" s="17" t="s">
        <v>10</v>
      </c>
      <c r="C19" s="18">
        <v>551</v>
      </c>
      <c r="D19" s="7">
        <v>551</v>
      </c>
      <c r="E19" s="7">
        <v>551</v>
      </c>
      <c r="F19" s="7">
        <v>551</v>
      </c>
      <c r="G19" s="14" t="s">
        <v>7</v>
      </c>
      <c r="H19" s="14" t="s">
        <v>9</v>
      </c>
      <c r="I19" s="16" t="s">
        <v>207</v>
      </c>
      <c r="J19" s="14"/>
      <c r="K19" s="11">
        <v>978303</v>
      </c>
      <c r="L19" s="11">
        <f>L21</f>
        <v>978303</v>
      </c>
      <c r="M19" s="11">
        <f>M21</f>
        <v>934173</v>
      </c>
      <c r="N19" s="52">
        <f>M19-K19</f>
        <v>-44130</v>
      </c>
      <c r="O19" s="59">
        <f>O21</f>
        <v>0</v>
      </c>
      <c r="P19" s="52">
        <f>M19-L19</f>
        <v>-44130</v>
      </c>
      <c r="Q19" s="11">
        <f>Q21</f>
        <v>934173</v>
      </c>
      <c r="R19" s="52">
        <f>Q19-M19</f>
        <v>0</v>
      </c>
      <c r="S19" s="10" t="e">
        <f>#REF!-M19</f>
        <v>#REF!</v>
      </c>
      <c r="T19" s="11">
        <f>T21</f>
        <v>998410</v>
      </c>
      <c r="U19" s="11">
        <f>U21</f>
        <v>998410</v>
      </c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2:61" s="2" customFormat="1" ht="30.75" customHeight="1">
      <c r="B20" s="17" t="s">
        <v>202</v>
      </c>
      <c r="C20" s="18">
        <v>551</v>
      </c>
      <c r="D20" s="7">
        <v>551</v>
      </c>
      <c r="E20" s="7">
        <v>551</v>
      </c>
      <c r="F20" s="7">
        <v>551</v>
      </c>
      <c r="G20" s="14" t="s">
        <v>7</v>
      </c>
      <c r="H20" s="14" t="s">
        <v>9</v>
      </c>
      <c r="I20" s="16" t="s">
        <v>252</v>
      </c>
      <c r="J20" s="14"/>
      <c r="K20" s="11"/>
      <c r="L20" s="11"/>
      <c r="M20" s="11"/>
      <c r="N20" s="52"/>
      <c r="O20" s="59"/>
      <c r="P20" s="52"/>
      <c r="Q20" s="11"/>
      <c r="R20" s="52"/>
      <c r="S20" s="10"/>
      <c r="T20" s="11">
        <f>T21</f>
        <v>998410</v>
      </c>
      <c r="U20" s="11">
        <f>U21</f>
        <v>998410</v>
      </c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</row>
    <row r="21" spans="2:61" s="2" customFormat="1" ht="89.25" customHeight="1">
      <c r="B21" s="17" t="s">
        <v>203</v>
      </c>
      <c r="C21" s="18">
        <v>551</v>
      </c>
      <c r="D21" s="7">
        <v>551</v>
      </c>
      <c r="E21" s="7">
        <v>551</v>
      </c>
      <c r="F21" s="7">
        <v>551</v>
      </c>
      <c r="G21" s="14" t="s">
        <v>7</v>
      </c>
      <c r="H21" s="14" t="s">
        <v>9</v>
      </c>
      <c r="I21" s="16" t="s">
        <v>252</v>
      </c>
      <c r="J21" s="14" t="s">
        <v>198</v>
      </c>
      <c r="K21" s="11">
        <v>978303</v>
      </c>
      <c r="L21" s="11">
        <v>978303</v>
      </c>
      <c r="M21" s="11">
        <f>978303-44130</f>
        <v>934173</v>
      </c>
      <c r="N21" s="52">
        <f>M21-K21</f>
        <v>-44130</v>
      </c>
      <c r="O21" s="59"/>
      <c r="P21" s="52">
        <f>M21-L21</f>
        <v>-44130</v>
      </c>
      <c r="Q21" s="11">
        <f>978303-44130</f>
        <v>934173</v>
      </c>
      <c r="R21" s="52">
        <f>Q21-M21</f>
        <v>0</v>
      </c>
      <c r="S21" s="10" t="e">
        <f>#REF!-M21</f>
        <v>#REF!</v>
      </c>
      <c r="T21" s="11">
        <f>T22</f>
        <v>998410</v>
      </c>
      <c r="U21" s="11">
        <f>U22</f>
        <v>998410</v>
      </c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</row>
    <row r="22" spans="2:61" s="2" customFormat="1" ht="37.5" customHeight="1">
      <c r="B22" s="17" t="s">
        <v>204</v>
      </c>
      <c r="C22" s="18"/>
      <c r="D22" s="7"/>
      <c r="E22" s="7"/>
      <c r="F22" s="7">
        <v>551</v>
      </c>
      <c r="G22" s="14" t="s">
        <v>7</v>
      </c>
      <c r="H22" s="14" t="s">
        <v>9</v>
      </c>
      <c r="I22" s="16" t="s">
        <v>208</v>
      </c>
      <c r="J22" s="14" t="s">
        <v>199</v>
      </c>
      <c r="K22" s="11"/>
      <c r="L22" s="11"/>
      <c r="M22" s="11"/>
      <c r="N22" s="52"/>
      <c r="O22" s="59"/>
      <c r="P22" s="52"/>
      <c r="Q22" s="11"/>
      <c r="R22" s="52"/>
      <c r="S22" s="10"/>
      <c r="T22" s="11">
        <f>T23</f>
        <v>998410</v>
      </c>
      <c r="U22" s="11">
        <f>U23</f>
        <v>998410</v>
      </c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</row>
    <row r="23" spans="2:61" s="2" customFormat="1" ht="39" customHeight="1">
      <c r="B23" s="17" t="s">
        <v>205</v>
      </c>
      <c r="C23" s="18"/>
      <c r="D23" s="7"/>
      <c r="E23" s="7"/>
      <c r="F23" s="7">
        <v>551</v>
      </c>
      <c r="G23" s="14" t="s">
        <v>7</v>
      </c>
      <c r="H23" s="14" t="s">
        <v>9</v>
      </c>
      <c r="I23" s="16" t="s">
        <v>208</v>
      </c>
      <c r="J23" s="14" t="s">
        <v>200</v>
      </c>
      <c r="K23" s="11"/>
      <c r="L23" s="11"/>
      <c r="M23" s="11"/>
      <c r="N23" s="52"/>
      <c r="O23" s="59"/>
      <c r="P23" s="52"/>
      <c r="Q23" s="11"/>
      <c r="R23" s="52"/>
      <c r="S23" s="10"/>
      <c r="T23" s="11">
        <v>998410</v>
      </c>
      <c r="U23" s="11">
        <v>998410</v>
      </c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</row>
    <row r="24" spans="2:61" s="2" customFormat="1" ht="64.5" customHeight="1" hidden="1">
      <c r="B24" s="13" t="s">
        <v>13</v>
      </c>
      <c r="C24" s="7">
        <v>551</v>
      </c>
      <c r="D24" s="7">
        <v>551</v>
      </c>
      <c r="E24" s="7">
        <v>551</v>
      </c>
      <c r="F24" s="7">
        <v>551</v>
      </c>
      <c r="G24" s="8" t="s">
        <v>7</v>
      </c>
      <c r="H24" s="8" t="s">
        <v>14</v>
      </c>
      <c r="I24" s="9"/>
      <c r="J24" s="9"/>
      <c r="K24" s="10">
        <f>K25+K34</f>
        <v>0</v>
      </c>
      <c r="L24" s="10">
        <f>L25+L34</f>
        <v>0</v>
      </c>
      <c r="M24" s="10">
        <f>M25+M34</f>
        <v>0</v>
      </c>
      <c r="N24" s="52">
        <f>M24-K24</f>
        <v>0</v>
      </c>
      <c r="O24" s="58">
        <f>O25+O34</f>
        <v>0</v>
      </c>
      <c r="P24" s="52">
        <f>M24-L24</f>
        <v>0</v>
      </c>
      <c r="Q24" s="10">
        <f>Q25+Q34</f>
        <v>0</v>
      </c>
      <c r="R24" s="52">
        <f>Q24-M24</f>
        <v>0</v>
      </c>
      <c r="S24" s="10" t="e">
        <f>#REF!-M24</f>
        <v>#REF!</v>
      </c>
      <c r="T24" s="10">
        <f>T25</f>
        <v>0</v>
      </c>
      <c r="U24" s="10">
        <f>U25</f>
        <v>0</v>
      </c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</row>
    <row r="25" spans="2:61" s="2" customFormat="1" ht="63" customHeight="1" hidden="1">
      <c r="B25" s="15" t="s">
        <v>213</v>
      </c>
      <c r="C25" s="7">
        <v>551</v>
      </c>
      <c r="D25" s="7">
        <v>551</v>
      </c>
      <c r="E25" s="7">
        <v>551</v>
      </c>
      <c r="F25" s="7">
        <v>551</v>
      </c>
      <c r="G25" s="16" t="s">
        <v>7</v>
      </c>
      <c r="H25" s="16" t="s">
        <v>14</v>
      </c>
      <c r="I25" s="16" t="s">
        <v>209</v>
      </c>
      <c r="J25" s="9"/>
      <c r="K25" s="10">
        <f>K26</f>
        <v>0</v>
      </c>
      <c r="L25" s="10">
        <f>L26</f>
        <v>0</v>
      </c>
      <c r="M25" s="10">
        <f>M26</f>
        <v>0</v>
      </c>
      <c r="N25" s="52">
        <f>M25-K25</f>
        <v>0</v>
      </c>
      <c r="O25" s="58">
        <f>O26</f>
        <v>0</v>
      </c>
      <c r="P25" s="52">
        <f>M25-L25</f>
        <v>0</v>
      </c>
      <c r="Q25" s="10">
        <f>Q26</f>
        <v>0</v>
      </c>
      <c r="R25" s="52">
        <f>Q25-M25</f>
        <v>0</v>
      </c>
      <c r="S25" s="10" t="e">
        <f>#REF!-M25</f>
        <v>#REF!</v>
      </c>
      <c r="T25" s="10">
        <f>T26+T30+T35</f>
        <v>0</v>
      </c>
      <c r="U25" s="10">
        <f>U26+U30+U35</f>
        <v>0</v>
      </c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</row>
    <row r="26" spans="2:61" s="2" customFormat="1" ht="35.25" customHeight="1" hidden="1">
      <c r="B26" s="20" t="s">
        <v>214</v>
      </c>
      <c r="C26" s="18">
        <v>551</v>
      </c>
      <c r="D26" s="7">
        <v>551</v>
      </c>
      <c r="E26" s="7">
        <v>551</v>
      </c>
      <c r="F26" s="7">
        <v>551</v>
      </c>
      <c r="G26" s="9" t="s">
        <v>7</v>
      </c>
      <c r="H26" s="9" t="s">
        <v>14</v>
      </c>
      <c r="I26" s="16" t="s">
        <v>210</v>
      </c>
      <c r="J26" s="9"/>
      <c r="K26" s="11">
        <f>K30</f>
        <v>0</v>
      </c>
      <c r="L26" s="11">
        <f>L30</f>
        <v>0</v>
      </c>
      <c r="M26" s="11">
        <f>M30</f>
        <v>0</v>
      </c>
      <c r="N26" s="52">
        <f>M26-K26</f>
        <v>0</v>
      </c>
      <c r="O26" s="59">
        <f>O30</f>
        <v>0</v>
      </c>
      <c r="P26" s="52">
        <f>M26-L26</f>
        <v>0</v>
      </c>
      <c r="Q26" s="11">
        <f>Q30</f>
        <v>0</v>
      </c>
      <c r="R26" s="52">
        <f>Q26-M26</f>
        <v>0</v>
      </c>
      <c r="S26" s="10" t="e">
        <f>#REF!-M26</f>
        <v>#REF!</v>
      </c>
      <c r="T26" s="11">
        <f>T27</f>
        <v>0</v>
      </c>
      <c r="U26" s="11">
        <f>U27</f>
        <v>0</v>
      </c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</row>
    <row r="27" spans="2:61" s="2" customFormat="1" ht="35.25" customHeight="1" hidden="1">
      <c r="B27" s="20" t="s">
        <v>215</v>
      </c>
      <c r="C27" s="18"/>
      <c r="D27" s="7"/>
      <c r="E27" s="7"/>
      <c r="F27" s="7">
        <v>551</v>
      </c>
      <c r="G27" s="9" t="s">
        <v>7</v>
      </c>
      <c r="H27" s="9" t="s">
        <v>14</v>
      </c>
      <c r="I27" s="16" t="s">
        <v>211</v>
      </c>
      <c r="J27" s="9"/>
      <c r="K27" s="11"/>
      <c r="L27" s="11"/>
      <c r="M27" s="11"/>
      <c r="N27" s="52"/>
      <c r="O27" s="59"/>
      <c r="P27" s="52"/>
      <c r="Q27" s="11"/>
      <c r="R27" s="52"/>
      <c r="S27" s="10"/>
      <c r="T27" s="11">
        <f>T28+T29</f>
        <v>0</v>
      </c>
      <c r="U27" s="11">
        <f>U28+U29</f>
        <v>0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2:61" s="2" customFormat="1" ht="54.75" customHeight="1" hidden="1">
      <c r="B28" s="17" t="s">
        <v>205</v>
      </c>
      <c r="C28" s="18"/>
      <c r="D28" s="7"/>
      <c r="E28" s="7"/>
      <c r="F28" s="7">
        <v>551</v>
      </c>
      <c r="G28" s="9" t="s">
        <v>7</v>
      </c>
      <c r="H28" s="9" t="s">
        <v>14</v>
      </c>
      <c r="I28" s="16" t="s">
        <v>211</v>
      </c>
      <c r="J28" s="9" t="s">
        <v>200</v>
      </c>
      <c r="K28" s="11"/>
      <c r="L28" s="11"/>
      <c r="M28" s="11"/>
      <c r="N28" s="52"/>
      <c r="O28" s="59"/>
      <c r="P28" s="52"/>
      <c r="Q28" s="11"/>
      <c r="R28" s="52"/>
      <c r="S28" s="10"/>
      <c r="T28" s="11"/>
      <c r="U28" s="11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</row>
    <row r="29" spans="2:61" s="2" customFormat="1" ht="48" customHeight="1" hidden="1">
      <c r="B29" s="20" t="s">
        <v>216</v>
      </c>
      <c r="C29" s="18"/>
      <c r="D29" s="7"/>
      <c r="E29" s="7"/>
      <c r="F29" s="7">
        <v>551</v>
      </c>
      <c r="G29" s="9" t="s">
        <v>7</v>
      </c>
      <c r="H29" s="9" t="s">
        <v>14</v>
      </c>
      <c r="I29" s="16" t="s">
        <v>211</v>
      </c>
      <c r="J29" s="9" t="s">
        <v>212</v>
      </c>
      <c r="K29" s="11"/>
      <c r="L29" s="11"/>
      <c r="M29" s="11"/>
      <c r="N29" s="52"/>
      <c r="O29" s="59"/>
      <c r="P29" s="52"/>
      <c r="Q29" s="11"/>
      <c r="R29" s="52"/>
      <c r="S29" s="10"/>
      <c r="T29" s="11"/>
      <c r="U29" s="11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</row>
    <row r="30" spans="2:61" s="2" customFormat="1" ht="52.5" customHeight="1" hidden="1">
      <c r="B30" s="20" t="s">
        <v>20</v>
      </c>
      <c r="C30" s="18">
        <v>551</v>
      </c>
      <c r="D30" s="7">
        <v>551</v>
      </c>
      <c r="E30" s="7">
        <v>551</v>
      </c>
      <c r="F30" s="7">
        <v>551</v>
      </c>
      <c r="G30" s="9" t="s">
        <v>7</v>
      </c>
      <c r="H30" s="9" t="s">
        <v>14</v>
      </c>
      <c r="I30" s="16" t="s">
        <v>217</v>
      </c>
      <c r="J30" s="9"/>
      <c r="K30" s="11"/>
      <c r="L30" s="11"/>
      <c r="M30" s="11"/>
      <c r="N30" s="52"/>
      <c r="O30" s="59"/>
      <c r="P30" s="52"/>
      <c r="Q30" s="11"/>
      <c r="R30" s="52"/>
      <c r="S30" s="10"/>
      <c r="T30" s="11">
        <f>T31</f>
        <v>0</v>
      </c>
      <c r="U30" s="11">
        <f>U31</f>
        <v>0</v>
      </c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</row>
    <row r="31" spans="2:61" s="2" customFormat="1" ht="52.5" customHeight="1" hidden="1">
      <c r="B31" s="20" t="s">
        <v>215</v>
      </c>
      <c r="C31" s="18"/>
      <c r="D31" s="7"/>
      <c r="E31" s="7"/>
      <c r="F31" s="7">
        <v>551</v>
      </c>
      <c r="G31" s="9" t="s">
        <v>7</v>
      </c>
      <c r="H31" s="9" t="s">
        <v>14</v>
      </c>
      <c r="I31" s="16" t="s">
        <v>218</v>
      </c>
      <c r="J31" s="9"/>
      <c r="K31" s="11"/>
      <c r="L31" s="11"/>
      <c r="M31" s="11"/>
      <c r="N31" s="52"/>
      <c r="O31" s="59"/>
      <c r="P31" s="52"/>
      <c r="Q31" s="11"/>
      <c r="R31" s="52"/>
      <c r="S31" s="10"/>
      <c r="T31" s="11">
        <f>T32</f>
        <v>0</v>
      </c>
      <c r="U31" s="11">
        <f>U32</f>
        <v>0</v>
      </c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</row>
    <row r="32" spans="2:61" s="2" customFormat="1" ht="52.5" customHeight="1" hidden="1">
      <c r="B32" s="17" t="s">
        <v>222</v>
      </c>
      <c r="C32" s="18"/>
      <c r="D32" s="7"/>
      <c r="E32" s="7"/>
      <c r="F32" s="7">
        <v>551</v>
      </c>
      <c r="G32" s="9" t="s">
        <v>7</v>
      </c>
      <c r="H32" s="9" t="s">
        <v>14</v>
      </c>
      <c r="I32" s="16" t="s">
        <v>218</v>
      </c>
      <c r="J32" s="9" t="s">
        <v>219</v>
      </c>
      <c r="K32" s="11"/>
      <c r="L32" s="11"/>
      <c r="M32" s="11"/>
      <c r="N32" s="52"/>
      <c r="O32" s="59"/>
      <c r="P32" s="52"/>
      <c r="Q32" s="11"/>
      <c r="R32" s="52"/>
      <c r="S32" s="10"/>
      <c r="T32" s="11">
        <f>T33</f>
        <v>0</v>
      </c>
      <c r="U32" s="11">
        <f>U33</f>
        <v>0</v>
      </c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</row>
    <row r="33" spans="2:61" s="2" customFormat="1" ht="52.5" customHeight="1" hidden="1">
      <c r="B33" s="20" t="s">
        <v>223</v>
      </c>
      <c r="C33" s="18"/>
      <c r="D33" s="7"/>
      <c r="E33" s="7"/>
      <c r="F33" s="7">
        <v>551</v>
      </c>
      <c r="G33" s="9" t="s">
        <v>7</v>
      </c>
      <c r="H33" s="9" t="s">
        <v>14</v>
      </c>
      <c r="I33" s="16" t="s">
        <v>218</v>
      </c>
      <c r="J33" s="9" t="s">
        <v>220</v>
      </c>
      <c r="K33" s="11"/>
      <c r="L33" s="11"/>
      <c r="M33" s="11"/>
      <c r="N33" s="52"/>
      <c r="O33" s="59"/>
      <c r="P33" s="52"/>
      <c r="Q33" s="11"/>
      <c r="R33" s="52"/>
      <c r="S33" s="10"/>
      <c r="T33" s="11">
        <f>T34</f>
        <v>0</v>
      </c>
      <c r="U33" s="11">
        <f>U34</f>
        <v>0</v>
      </c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2:61" s="2" customFormat="1" ht="52.5" customHeight="1" hidden="1">
      <c r="B34" s="20" t="s">
        <v>224</v>
      </c>
      <c r="C34" s="18">
        <v>551</v>
      </c>
      <c r="D34" s="7">
        <v>551</v>
      </c>
      <c r="E34" s="7">
        <v>551</v>
      </c>
      <c r="F34" s="7">
        <v>551</v>
      </c>
      <c r="G34" s="9" t="s">
        <v>7</v>
      </c>
      <c r="H34" s="9" t="s">
        <v>14</v>
      </c>
      <c r="I34" s="16" t="s">
        <v>218</v>
      </c>
      <c r="J34" s="9" t="s">
        <v>378</v>
      </c>
      <c r="K34" s="11"/>
      <c r="L34" s="11"/>
      <c r="M34" s="11"/>
      <c r="N34" s="52"/>
      <c r="O34" s="59"/>
      <c r="P34" s="52"/>
      <c r="Q34" s="11"/>
      <c r="R34" s="52"/>
      <c r="S34" s="10"/>
      <c r="T34" s="11"/>
      <c r="U34" s="11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</row>
    <row r="35" spans="2:61" s="2" customFormat="1" ht="39" customHeight="1" hidden="1">
      <c r="B35" s="20" t="s">
        <v>244</v>
      </c>
      <c r="C35" s="18"/>
      <c r="D35" s="7"/>
      <c r="E35" s="7"/>
      <c r="F35" s="7">
        <v>551</v>
      </c>
      <c r="G35" s="9" t="s">
        <v>7</v>
      </c>
      <c r="H35" s="9" t="s">
        <v>14</v>
      </c>
      <c r="I35" s="16" t="s">
        <v>243</v>
      </c>
      <c r="J35" s="9"/>
      <c r="K35" s="11"/>
      <c r="L35" s="11"/>
      <c r="M35" s="11"/>
      <c r="N35" s="52"/>
      <c r="O35" s="59"/>
      <c r="P35" s="52"/>
      <c r="Q35" s="11"/>
      <c r="R35" s="52"/>
      <c r="S35" s="10"/>
      <c r="T35" s="11">
        <f>T36</f>
        <v>0</v>
      </c>
      <c r="U35" s="11">
        <f>U36</f>
        <v>0</v>
      </c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</row>
    <row r="36" spans="2:61" s="2" customFormat="1" ht="52.5" customHeight="1" hidden="1">
      <c r="B36" s="20" t="s">
        <v>215</v>
      </c>
      <c r="C36" s="18"/>
      <c r="D36" s="7"/>
      <c r="E36" s="7"/>
      <c r="F36" s="7">
        <v>551</v>
      </c>
      <c r="G36" s="9" t="s">
        <v>7</v>
      </c>
      <c r="H36" s="9" t="s">
        <v>14</v>
      </c>
      <c r="I36" s="16" t="s">
        <v>245</v>
      </c>
      <c r="J36" s="9"/>
      <c r="K36" s="11"/>
      <c r="L36" s="11"/>
      <c r="M36" s="11"/>
      <c r="N36" s="52"/>
      <c r="O36" s="59"/>
      <c r="P36" s="52"/>
      <c r="Q36" s="11"/>
      <c r="R36" s="52"/>
      <c r="S36" s="10"/>
      <c r="T36" s="11">
        <f>T37</f>
        <v>0</v>
      </c>
      <c r="U36" s="11">
        <f>U37</f>
        <v>0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</row>
    <row r="37" spans="2:61" s="2" customFormat="1" ht="52.5" customHeight="1" hidden="1">
      <c r="B37" s="20" t="s">
        <v>224</v>
      </c>
      <c r="C37" s="18"/>
      <c r="D37" s="7"/>
      <c r="E37" s="7"/>
      <c r="F37" s="7">
        <v>551</v>
      </c>
      <c r="G37" s="9" t="s">
        <v>7</v>
      </c>
      <c r="H37" s="9" t="s">
        <v>14</v>
      </c>
      <c r="I37" s="16" t="s">
        <v>245</v>
      </c>
      <c r="J37" s="9" t="s">
        <v>221</v>
      </c>
      <c r="K37" s="11"/>
      <c r="L37" s="11"/>
      <c r="M37" s="11"/>
      <c r="N37" s="52"/>
      <c r="O37" s="59"/>
      <c r="P37" s="52"/>
      <c r="Q37" s="11"/>
      <c r="R37" s="52"/>
      <c r="S37" s="10"/>
      <c r="T37" s="11"/>
      <c r="U37" s="11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</row>
    <row r="38" spans="2:61" s="2" customFormat="1" ht="52.5" customHeight="1" hidden="1">
      <c r="B38" s="20"/>
      <c r="C38" s="18"/>
      <c r="D38" s="7"/>
      <c r="E38" s="7"/>
      <c r="F38" s="7">
        <v>551</v>
      </c>
      <c r="G38" s="9"/>
      <c r="H38" s="9"/>
      <c r="I38" s="16"/>
      <c r="J38" s="9"/>
      <c r="K38" s="11"/>
      <c r="L38" s="11"/>
      <c r="M38" s="11"/>
      <c r="N38" s="52"/>
      <c r="O38" s="59"/>
      <c r="P38" s="52"/>
      <c r="Q38" s="11"/>
      <c r="R38" s="52"/>
      <c r="S38" s="10"/>
      <c r="T38" s="11"/>
      <c r="U38" s="11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</row>
    <row r="39" spans="2:61" s="2" customFormat="1" ht="80.25" customHeight="1">
      <c r="B39" s="13" t="s">
        <v>22</v>
      </c>
      <c r="C39" s="7">
        <v>551</v>
      </c>
      <c r="D39" s="7">
        <v>551</v>
      </c>
      <c r="E39" s="7">
        <v>551</v>
      </c>
      <c r="F39" s="7">
        <v>551</v>
      </c>
      <c r="G39" s="8" t="s">
        <v>7</v>
      </c>
      <c r="H39" s="8" t="s">
        <v>23</v>
      </c>
      <c r="I39" s="14"/>
      <c r="J39" s="14"/>
      <c r="K39" s="10">
        <f>K40+K57+K59</f>
        <v>0</v>
      </c>
      <c r="L39" s="10">
        <f>L40+L57+L59+L67</f>
        <v>0</v>
      </c>
      <c r="M39" s="10">
        <f>M40+M57+M59+M67</f>
        <v>0</v>
      </c>
      <c r="N39" s="52">
        <f>M39-K39</f>
        <v>0</v>
      </c>
      <c r="O39" s="58">
        <f>O40+O57+O59+O67</f>
        <v>0</v>
      </c>
      <c r="P39" s="52">
        <f>M39-L39</f>
        <v>0</v>
      </c>
      <c r="Q39" s="10">
        <f>Q40+Q57+Q59+Q67</f>
        <v>0</v>
      </c>
      <c r="R39" s="52">
        <f>Q39-M39</f>
        <v>0</v>
      </c>
      <c r="S39" s="10" t="e">
        <f>#REF!-M39</f>
        <v>#REF!</v>
      </c>
      <c r="T39" s="10">
        <f>T40</f>
        <v>11523265.4</v>
      </c>
      <c r="U39" s="10">
        <f>U40</f>
        <v>11472760.95</v>
      </c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</row>
    <row r="40" spans="2:61" s="2" customFormat="1" ht="67.5" customHeight="1">
      <c r="B40" s="15" t="s">
        <v>201</v>
      </c>
      <c r="C40" s="7">
        <v>551</v>
      </c>
      <c r="D40" s="7">
        <v>551</v>
      </c>
      <c r="E40" s="7">
        <v>551</v>
      </c>
      <c r="F40" s="7">
        <v>551</v>
      </c>
      <c r="G40" s="16" t="s">
        <v>7</v>
      </c>
      <c r="H40" s="16" t="s">
        <v>23</v>
      </c>
      <c r="I40" s="16" t="s">
        <v>206</v>
      </c>
      <c r="J40" s="14"/>
      <c r="K40" s="10"/>
      <c r="L40" s="10"/>
      <c r="M40" s="10"/>
      <c r="N40" s="52"/>
      <c r="O40" s="58"/>
      <c r="P40" s="52"/>
      <c r="Q40" s="10"/>
      <c r="R40" s="52"/>
      <c r="S40" s="10"/>
      <c r="T40" s="10">
        <f>T41</f>
        <v>11523265.4</v>
      </c>
      <c r="U40" s="10">
        <f>U41</f>
        <v>11472760.95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</row>
    <row r="41" spans="2:61" s="2" customFormat="1" ht="44.25" customHeight="1">
      <c r="B41" s="17" t="s">
        <v>229</v>
      </c>
      <c r="C41" s="18">
        <v>551</v>
      </c>
      <c r="D41" s="7">
        <v>551</v>
      </c>
      <c r="E41" s="7">
        <v>551</v>
      </c>
      <c r="F41" s="7">
        <v>551</v>
      </c>
      <c r="G41" s="16" t="s">
        <v>7</v>
      </c>
      <c r="H41" s="16" t="s">
        <v>23</v>
      </c>
      <c r="I41" s="16" t="s">
        <v>225</v>
      </c>
      <c r="J41" s="14"/>
      <c r="K41" s="11"/>
      <c r="L41" s="11"/>
      <c r="M41" s="11"/>
      <c r="N41" s="52"/>
      <c r="O41" s="59"/>
      <c r="P41" s="52"/>
      <c r="Q41" s="11"/>
      <c r="R41" s="52"/>
      <c r="S41" s="10"/>
      <c r="T41" s="11">
        <f>T42+T66</f>
        <v>11523265.4</v>
      </c>
      <c r="U41" s="11">
        <f>U42+U66</f>
        <v>11472760.95</v>
      </c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</row>
    <row r="42" spans="2:61" s="2" customFormat="1" ht="33" customHeight="1">
      <c r="B42" s="20" t="s">
        <v>215</v>
      </c>
      <c r="C42" s="18">
        <v>551</v>
      </c>
      <c r="D42" s="7">
        <v>551</v>
      </c>
      <c r="E42" s="7">
        <v>551</v>
      </c>
      <c r="F42" s="7">
        <v>551</v>
      </c>
      <c r="G42" s="14" t="s">
        <v>7</v>
      </c>
      <c r="H42" s="14" t="s">
        <v>23</v>
      </c>
      <c r="I42" s="16" t="s">
        <v>226</v>
      </c>
      <c r="J42" s="14"/>
      <c r="K42" s="11"/>
      <c r="L42" s="11"/>
      <c r="M42" s="11"/>
      <c r="N42" s="52"/>
      <c r="O42" s="59"/>
      <c r="P42" s="52"/>
      <c r="Q42" s="11"/>
      <c r="R42" s="52"/>
      <c r="S42" s="10"/>
      <c r="T42" s="11">
        <f>T61+T62+T63+T64+T65</f>
        <v>11448265.4</v>
      </c>
      <c r="U42" s="11">
        <f>U61+U62+U63+U64+U65</f>
        <v>11397760.95</v>
      </c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</row>
    <row r="43" spans="2:61" s="2" customFormat="1" ht="36" customHeight="1" hidden="1">
      <c r="B43" s="21"/>
      <c r="C43" s="7">
        <v>551</v>
      </c>
      <c r="D43" s="7">
        <v>551</v>
      </c>
      <c r="E43" s="7">
        <v>551</v>
      </c>
      <c r="F43" s="7">
        <v>551</v>
      </c>
      <c r="G43" s="16"/>
      <c r="H43" s="16"/>
      <c r="I43" s="16"/>
      <c r="J43" s="14"/>
      <c r="K43" s="10"/>
      <c r="L43" s="10"/>
      <c r="M43" s="10"/>
      <c r="N43" s="52"/>
      <c r="O43" s="58"/>
      <c r="P43" s="52"/>
      <c r="Q43" s="10"/>
      <c r="R43" s="52"/>
      <c r="S43" s="10"/>
      <c r="T43" s="10"/>
      <c r="U43" s="10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</row>
    <row r="44" spans="2:61" s="2" customFormat="1" ht="72.75" customHeight="1" hidden="1">
      <c r="B44" s="22"/>
      <c r="C44" s="18">
        <v>551</v>
      </c>
      <c r="D44" s="7">
        <v>551</v>
      </c>
      <c r="E44" s="7">
        <v>551</v>
      </c>
      <c r="F44" s="7">
        <v>551</v>
      </c>
      <c r="G44" s="28"/>
      <c r="H44" s="28"/>
      <c r="I44" s="28"/>
      <c r="J44" s="14"/>
      <c r="K44" s="11"/>
      <c r="L44" s="11"/>
      <c r="M44" s="11"/>
      <c r="N44" s="52"/>
      <c r="O44" s="59"/>
      <c r="P44" s="52"/>
      <c r="Q44" s="11"/>
      <c r="R44" s="52"/>
      <c r="S44" s="10"/>
      <c r="T44" s="11"/>
      <c r="U44" s="11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</row>
    <row r="45" spans="2:61" s="2" customFormat="1" ht="47.25" customHeight="1" hidden="1">
      <c r="B45" s="20"/>
      <c r="C45" s="18">
        <v>551</v>
      </c>
      <c r="D45" s="7">
        <v>551</v>
      </c>
      <c r="E45" s="7">
        <v>551</v>
      </c>
      <c r="F45" s="7">
        <v>551</v>
      </c>
      <c r="G45" s="14"/>
      <c r="H45" s="14"/>
      <c r="I45" s="14"/>
      <c r="J45" s="14"/>
      <c r="K45" s="11"/>
      <c r="L45" s="11"/>
      <c r="M45" s="11"/>
      <c r="N45" s="52"/>
      <c r="O45" s="59"/>
      <c r="P45" s="52"/>
      <c r="Q45" s="11"/>
      <c r="R45" s="52"/>
      <c r="S45" s="10"/>
      <c r="T45" s="11"/>
      <c r="U45" s="11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</row>
    <row r="46" spans="2:61" s="2" customFormat="1" ht="32.25" customHeight="1" hidden="1">
      <c r="B46" s="20"/>
      <c r="C46" s="18">
        <v>551</v>
      </c>
      <c r="D46" s="7">
        <v>551</v>
      </c>
      <c r="E46" s="7">
        <v>551</v>
      </c>
      <c r="F46" s="7">
        <v>551</v>
      </c>
      <c r="G46" s="14"/>
      <c r="H46" s="14"/>
      <c r="I46" s="14"/>
      <c r="J46" s="14"/>
      <c r="K46" s="11"/>
      <c r="L46" s="11"/>
      <c r="M46" s="11"/>
      <c r="N46" s="52"/>
      <c r="O46" s="59"/>
      <c r="P46" s="52"/>
      <c r="Q46" s="11"/>
      <c r="R46" s="52"/>
      <c r="S46" s="10"/>
      <c r="T46" s="11"/>
      <c r="U46" s="11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</row>
    <row r="47" spans="2:61" s="2" customFormat="1" ht="49.5" customHeight="1" hidden="1">
      <c r="B47" s="20"/>
      <c r="C47" s="18">
        <v>551</v>
      </c>
      <c r="D47" s="7">
        <v>551</v>
      </c>
      <c r="E47" s="7">
        <v>551</v>
      </c>
      <c r="F47" s="7">
        <v>551</v>
      </c>
      <c r="G47" s="14"/>
      <c r="H47" s="14"/>
      <c r="I47" s="14"/>
      <c r="J47" s="14"/>
      <c r="K47" s="11"/>
      <c r="L47" s="11"/>
      <c r="M47" s="11"/>
      <c r="N47" s="52"/>
      <c r="O47" s="59"/>
      <c r="P47" s="52"/>
      <c r="Q47" s="11"/>
      <c r="R47" s="52"/>
      <c r="S47" s="10"/>
      <c r="T47" s="11"/>
      <c r="U47" s="11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</row>
    <row r="48" spans="2:61" s="2" customFormat="1" ht="32.25" customHeight="1" hidden="1">
      <c r="B48" s="20"/>
      <c r="C48" s="18">
        <v>551</v>
      </c>
      <c r="D48" s="7">
        <v>551</v>
      </c>
      <c r="E48" s="7">
        <v>551</v>
      </c>
      <c r="F48" s="7">
        <v>551</v>
      </c>
      <c r="G48" s="14"/>
      <c r="H48" s="14"/>
      <c r="I48" s="14"/>
      <c r="J48" s="14"/>
      <c r="K48" s="11"/>
      <c r="L48" s="11"/>
      <c r="M48" s="11"/>
      <c r="N48" s="52"/>
      <c r="O48" s="59"/>
      <c r="P48" s="52"/>
      <c r="Q48" s="11"/>
      <c r="R48" s="52"/>
      <c r="S48" s="10"/>
      <c r="T48" s="11"/>
      <c r="U48" s="11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</row>
    <row r="49" spans="2:61" s="2" customFormat="1" ht="45.75" customHeight="1" hidden="1">
      <c r="B49" s="20"/>
      <c r="C49" s="18">
        <v>551</v>
      </c>
      <c r="D49" s="7">
        <v>551</v>
      </c>
      <c r="E49" s="7">
        <v>551</v>
      </c>
      <c r="F49" s="7">
        <v>551</v>
      </c>
      <c r="G49" s="14"/>
      <c r="H49" s="14"/>
      <c r="I49" s="14"/>
      <c r="J49" s="14"/>
      <c r="K49" s="11"/>
      <c r="L49" s="11"/>
      <c r="M49" s="11"/>
      <c r="N49" s="52"/>
      <c r="O49" s="59"/>
      <c r="P49" s="52"/>
      <c r="Q49" s="11"/>
      <c r="R49" s="52"/>
      <c r="S49" s="10"/>
      <c r="T49" s="11"/>
      <c r="U49" s="11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</row>
    <row r="50" spans="2:61" s="2" customFormat="1" ht="56.25" customHeight="1" hidden="1">
      <c r="B50" s="20"/>
      <c r="C50" s="18">
        <v>551</v>
      </c>
      <c r="D50" s="7">
        <v>551</v>
      </c>
      <c r="E50" s="7">
        <v>551</v>
      </c>
      <c r="F50" s="7">
        <v>551</v>
      </c>
      <c r="G50" s="14"/>
      <c r="H50" s="14"/>
      <c r="I50" s="14"/>
      <c r="J50" s="14"/>
      <c r="K50" s="11"/>
      <c r="L50" s="11"/>
      <c r="M50" s="11"/>
      <c r="N50" s="52"/>
      <c r="O50" s="59"/>
      <c r="P50" s="52"/>
      <c r="Q50" s="11"/>
      <c r="R50" s="52"/>
      <c r="S50" s="10"/>
      <c r="T50" s="11"/>
      <c r="U50" s="11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</row>
    <row r="51" spans="2:61" s="2" customFormat="1" ht="33" customHeight="1" hidden="1">
      <c r="B51" s="17"/>
      <c r="C51" s="18">
        <v>551</v>
      </c>
      <c r="D51" s="7">
        <v>551</v>
      </c>
      <c r="E51" s="7">
        <v>551</v>
      </c>
      <c r="F51" s="7">
        <v>551</v>
      </c>
      <c r="G51" s="14"/>
      <c r="H51" s="14"/>
      <c r="I51" s="14"/>
      <c r="J51" s="14"/>
      <c r="K51" s="11"/>
      <c r="L51" s="11"/>
      <c r="M51" s="11"/>
      <c r="N51" s="52"/>
      <c r="O51" s="59"/>
      <c r="P51" s="52"/>
      <c r="Q51" s="11"/>
      <c r="R51" s="52"/>
      <c r="S51" s="10"/>
      <c r="T51" s="11"/>
      <c r="U51" s="11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</row>
    <row r="52" spans="2:61" s="2" customFormat="1" ht="27" customHeight="1" hidden="1">
      <c r="B52" s="17"/>
      <c r="C52" s="18">
        <v>551</v>
      </c>
      <c r="D52" s="7">
        <v>551</v>
      </c>
      <c r="E52" s="7">
        <v>551</v>
      </c>
      <c r="F52" s="7">
        <v>551</v>
      </c>
      <c r="G52" s="14"/>
      <c r="H52" s="14"/>
      <c r="I52" s="14"/>
      <c r="J52" s="14"/>
      <c r="K52" s="11"/>
      <c r="L52" s="11"/>
      <c r="M52" s="11"/>
      <c r="N52" s="52"/>
      <c r="O52" s="59"/>
      <c r="P52" s="52"/>
      <c r="Q52" s="11"/>
      <c r="R52" s="52"/>
      <c r="S52" s="10"/>
      <c r="T52" s="11"/>
      <c r="U52" s="11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</row>
    <row r="53" spans="2:61" s="2" customFormat="1" ht="27.75" customHeight="1" hidden="1">
      <c r="B53" s="17"/>
      <c r="C53" s="18">
        <v>551</v>
      </c>
      <c r="D53" s="7">
        <v>551</v>
      </c>
      <c r="E53" s="7">
        <v>551</v>
      </c>
      <c r="F53" s="7">
        <v>551</v>
      </c>
      <c r="G53" s="14"/>
      <c r="H53" s="14"/>
      <c r="I53" s="14"/>
      <c r="J53" s="14"/>
      <c r="K53" s="11"/>
      <c r="L53" s="11"/>
      <c r="M53" s="11"/>
      <c r="N53" s="52"/>
      <c r="O53" s="59"/>
      <c r="P53" s="52"/>
      <c r="Q53" s="11"/>
      <c r="R53" s="52"/>
      <c r="S53" s="10"/>
      <c r="T53" s="11"/>
      <c r="U53" s="11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</row>
    <row r="54" spans="2:61" s="2" customFormat="1" ht="31.5" customHeight="1" hidden="1">
      <c r="B54" s="20"/>
      <c r="C54" s="18">
        <v>551</v>
      </c>
      <c r="D54" s="7">
        <v>551</v>
      </c>
      <c r="E54" s="7">
        <v>551</v>
      </c>
      <c r="F54" s="7">
        <v>551</v>
      </c>
      <c r="G54" s="14"/>
      <c r="H54" s="14"/>
      <c r="I54" s="14"/>
      <c r="J54" s="14"/>
      <c r="K54" s="11"/>
      <c r="L54" s="11"/>
      <c r="M54" s="11"/>
      <c r="N54" s="52"/>
      <c r="O54" s="59"/>
      <c r="P54" s="52"/>
      <c r="Q54" s="11"/>
      <c r="R54" s="52"/>
      <c r="S54" s="10"/>
      <c r="T54" s="11"/>
      <c r="U54" s="11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</row>
    <row r="55" spans="2:61" s="2" customFormat="1" ht="30.75" customHeight="1" hidden="1">
      <c r="B55" s="22"/>
      <c r="C55" s="18">
        <v>551</v>
      </c>
      <c r="D55" s="7">
        <v>551</v>
      </c>
      <c r="E55" s="7">
        <v>551</v>
      </c>
      <c r="F55" s="7">
        <v>551</v>
      </c>
      <c r="G55" s="28"/>
      <c r="H55" s="28"/>
      <c r="I55" s="28"/>
      <c r="J55" s="14"/>
      <c r="K55" s="11"/>
      <c r="L55" s="11"/>
      <c r="M55" s="11"/>
      <c r="N55" s="52"/>
      <c r="O55" s="59"/>
      <c r="P55" s="52"/>
      <c r="Q55" s="11"/>
      <c r="R55" s="52"/>
      <c r="S55" s="10"/>
      <c r="T55" s="11"/>
      <c r="U55" s="11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</row>
    <row r="56" spans="2:61" s="2" customFormat="1" ht="40.5" customHeight="1" hidden="1">
      <c r="B56" s="20"/>
      <c r="C56" s="18">
        <v>551</v>
      </c>
      <c r="D56" s="7">
        <v>551</v>
      </c>
      <c r="E56" s="7">
        <v>551</v>
      </c>
      <c r="F56" s="7">
        <v>551</v>
      </c>
      <c r="G56" s="14"/>
      <c r="H56" s="14"/>
      <c r="I56" s="28"/>
      <c r="J56" s="14"/>
      <c r="K56" s="11"/>
      <c r="L56" s="11"/>
      <c r="M56" s="11"/>
      <c r="N56" s="52"/>
      <c r="O56" s="59"/>
      <c r="P56" s="52"/>
      <c r="Q56" s="11"/>
      <c r="R56" s="52"/>
      <c r="S56" s="10"/>
      <c r="T56" s="11"/>
      <c r="U56" s="11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</row>
    <row r="57" spans="2:61" s="2" customFormat="1" ht="44.25" customHeight="1" hidden="1">
      <c r="B57" s="20"/>
      <c r="C57" s="18"/>
      <c r="D57" s="7">
        <v>551</v>
      </c>
      <c r="E57" s="7">
        <v>551</v>
      </c>
      <c r="F57" s="7">
        <v>551</v>
      </c>
      <c r="G57" s="14"/>
      <c r="H57" s="14"/>
      <c r="I57" s="28"/>
      <c r="J57" s="14"/>
      <c r="K57" s="11"/>
      <c r="L57" s="11"/>
      <c r="M57" s="11"/>
      <c r="N57" s="52"/>
      <c r="O57" s="59"/>
      <c r="P57" s="52"/>
      <c r="Q57" s="11"/>
      <c r="R57" s="52"/>
      <c r="S57" s="10"/>
      <c r="T57" s="11"/>
      <c r="U57" s="11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</row>
    <row r="58" spans="2:61" s="2" customFormat="1" ht="27.75" customHeight="1" hidden="1">
      <c r="B58" s="20"/>
      <c r="C58" s="18"/>
      <c r="D58" s="7">
        <v>551</v>
      </c>
      <c r="E58" s="7">
        <v>551</v>
      </c>
      <c r="F58" s="7">
        <v>551</v>
      </c>
      <c r="G58" s="14"/>
      <c r="H58" s="14"/>
      <c r="I58" s="28"/>
      <c r="J58" s="14"/>
      <c r="K58" s="11"/>
      <c r="L58" s="11"/>
      <c r="M58" s="11"/>
      <c r="N58" s="52"/>
      <c r="O58" s="59"/>
      <c r="P58" s="52"/>
      <c r="Q58" s="11"/>
      <c r="R58" s="52"/>
      <c r="S58" s="10"/>
      <c r="T58" s="11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</row>
    <row r="59" spans="2:61" s="2" customFormat="1" ht="60" customHeight="1" hidden="1">
      <c r="B59" s="20"/>
      <c r="C59" s="18"/>
      <c r="D59" s="7">
        <v>551</v>
      </c>
      <c r="E59" s="7">
        <v>551</v>
      </c>
      <c r="F59" s="7">
        <v>551</v>
      </c>
      <c r="G59" s="14"/>
      <c r="H59" s="14"/>
      <c r="I59" s="28"/>
      <c r="J59" s="14"/>
      <c r="K59" s="11"/>
      <c r="L59" s="11"/>
      <c r="M59" s="11"/>
      <c r="N59" s="52"/>
      <c r="O59" s="59"/>
      <c r="P59" s="52"/>
      <c r="Q59" s="11"/>
      <c r="R59" s="52"/>
      <c r="S59" s="10"/>
      <c r="T59" s="11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</row>
    <row r="60" spans="2:61" s="2" customFormat="1" ht="33.75" customHeight="1" hidden="1">
      <c r="B60" s="20"/>
      <c r="C60" s="18"/>
      <c r="D60" s="7">
        <v>551</v>
      </c>
      <c r="E60" s="7">
        <v>551</v>
      </c>
      <c r="F60" s="7">
        <v>551</v>
      </c>
      <c r="G60" s="14"/>
      <c r="H60" s="14"/>
      <c r="I60" s="28"/>
      <c r="J60" s="14"/>
      <c r="K60" s="11"/>
      <c r="L60" s="11"/>
      <c r="M60" s="11"/>
      <c r="N60" s="52"/>
      <c r="O60" s="59"/>
      <c r="P60" s="52"/>
      <c r="Q60" s="11"/>
      <c r="R60" s="52"/>
      <c r="S60" s="10"/>
      <c r="T60" s="11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</row>
    <row r="61" spans="2:61" s="2" customFormat="1" ht="45" customHeight="1">
      <c r="B61" s="17" t="s">
        <v>205</v>
      </c>
      <c r="C61" s="18"/>
      <c r="D61" s="7"/>
      <c r="E61" s="7"/>
      <c r="F61" s="7">
        <v>551</v>
      </c>
      <c r="G61" s="14" t="s">
        <v>7</v>
      </c>
      <c r="H61" s="14" t="s">
        <v>23</v>
      </c>
      <c r="I61" s="16" t="s">
        <v>226</v>
      </c>
      <c r="J61" s="14" t="s">
        <v>200</v>
      </c>
      <c r="K61" s="11"/>
      <c r="L61" s="11"/>
      <c r="M61" s="11"/>
      <c r="N61" s="52"/>
      <c r="O61" s="59"/>
      <c r="P61" s="52"/>
      <c r="Q61" s="11"/>
      <c r="R61" s="52"/>
      <c r="S61" s="10"/>
      <c r="T61" s="11">
        <v>8180883.37</v>
      </c>
      <c r="U61" s="11">
        <v>8179436.55</v>
      </c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</row>
    <row r="62" spans="2:61" s="2" customFormat="1" ht="42.75" customHeight="1">
      <c r="B62" s="20" t="s">
        <v>216</v>
      </c>
      <c r="C62" s="18"/>
      <c r="D62" s="7"/>
      <c r="E62" s="7"/>
      <c r="F62" s="7">
        <v>551</v>
      </c>
      <c r="G62" s="14" t="s">
        <v>7</v>
      </c>
      <c r="H62" s="14" t="s">
        <v>23</v>
      </c>
      <c r="I62" s="16" t="s">
        <v>226</v>
      </c>
      <c r="J62" s="14" t="s">
        <v>212</v>
      </c>
      <c r="K62" s="11"/>
      <c r="L62" s="11"/>
      <c r="M62" s="11"/>
      <c r="N62" s="52"/>
      <c r="O62" s="59"/>
      <c r="P62" s="52"/>
      <c r="Q62" s="11"/>
      <c r="R62" s="52"/>
      <c r="S62" s="10"/>
      <c r="T62" s="11">
        <v>210000</v>
      </c>
      <c r="U62" s="11">
        <v>192325.77</v>
      </c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</row>
    <row r="63" spans="2:61" s="2" customFormat="1" ht="44.25" customHeight="1">
      <c r="B63" s="20" t="s">
        <v>224</v>
      </c>
      <c r="C63" s="18"/>
      <c r="D63" s="7"/>
      <c r="E63" s="7"/>
      <c r="F63" s="7">
        <v>551</v>
      </c>
      <c r="G63" s="14" t="s">
        <v>7</v>
      </c>
      <c r="H63" s="14" t="s">
        <v>23</v>
      </c>
      <c r="I63" s="16" t="s">
        <v>226</v>
      </c>
      <c r="J63" s="14" t="s">
        <v>221</v>
      </c>
      <c r="K63" s="11"/>
      <c r="L63" s="11"/>
      <c r="M63" s="11"/>
      <c r="N63" s="52"/>
      <c r="O63" s="59"/>
      <c r="P63" s="52"/>
      <c r="Q63" s="11"/>
      <c r="R63" s="52"/>
      <c r="S63" s="10"/>
      <c r="T63" s="11">
        <f>2928679.03+100000</f>
        <v>3028679.03</v>
      </c>
      <c r="U63" s="11">
        <v>2998760.71</v>
      </c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</row>
    <row r="64" spans="2:61" s="2" customFormat="1" ht="33.75" customHeight="1">
      <c r="B64" s="20" t="s">
        <v>230</v>
      </c>
      <c r="C64" s="18"/>
      <c r="D64" s="7"/>
      <c r="E64" s="7"/>
      <c r="F64" s="7">
        <v>551</v>
      </c>
      <c r="G64" s="14" t="s">
        <v>7</v>
      </c>
      <c r="H64" s="14" t="s">
        <v>23</v>
      </c>
      <c r="I64" s="16" t="s">
        <v>226</v>
      </c>
      <c r="J64" s="14" t="s">
        <v>227</v>
      </c>
      <c r="K64" s="11"/>
      <c r="L64" s="11"/>
      <c r="M64" s="11"/>
      <c r="N64" s="52"/>
      <c r="O64" s="59"/>
      <c r="P64" s="52"/>
      <c r="Q64" s="11"/>
      <c r="R64" s="52"/>
      <c r="S64" s="10"/>
      <c r="T64" s="11">
        <v>6177</v>
      </c>
      <c r="U64" s="11">
        <v>6177</v>
      </c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</row>
    <row r="65" spans="2:61" s="2" customFormat="1" ht="33.75" customHeight="1">
      <c r="B65" s="20" t="s">
        <v>231</v>
      </c>
      <c r="C65" s="18"/>
      <c r="D65" s="7"/>
      <c r="E65" s="7"/>
      <c r="F65" s="7">
        <v>551</v>
      </c>
      <c r="G65" s="14" t="s">
        <v>7</v>
      </c>
      <c r="H65" s="14" t="s">
        <v>23</v>
      </c>
      <c r="I65" s="16" t="s">
        <v>226</v>
      </c>
      <c r="J65" s="14" t="s">
        <v>228</v>
      </c>
      <c r="K65" s="11"/>
      <c r="L65" s="11"/>
      <c r="M65" s="11"/>
      <c r="N65" s="52"/>
      <c r="O65" s="59"/>
      <c r="P65" s="52"/>
      <c r="Q65" s="11"/>
      <c r="R65" s="52"/>
      <c r="S65" s="10"/>
      <c r="T65" s="11">
        <f>15000+7526</f>
        <v>22526</v>
      </c>
      <c r="U65" s="11">
        <v>21060.92</v>
      </c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</row>
    <row r="66" spans="2:61" s="2" customFormat="1" ht="55.5" customHeight="1">
      <c r="B66" s="20" t="s">
        <v>233</v>
      </c>
      <c r="C66" s="18"/>
      <c r="D66" s="7"/>
      <c r="E66" s="7"/>
      <c r="F66" s="7">
        <v>551</v>
      </c>
      <c r="G66" s="14" t="s">
        <v>7</v>
      </c>
      <c r="H66" s="14" t="s">
        <v>23</v>
      </c>
      <c r="I66" s="16" t="s">
        <v>232</v>
      </c>
      <c r="J66" s="14"/>
      <c r="K66" s="11"/>
      <c r="L66" s="11"/>
      <c r="M66" s="11"/>
      <c r="N66" s="52"/>
      <c r="O66" s="59"/>
      <c r="P66" s="52"/>
      <c r="Q66" s="11"/>
      <c r="R66" s="52"/>
      <c r="S66" s="10"/>
      <c r="T66" s="11">
        <f>T67</f>
        <v>75000</v>
      </c>
      <c r="U66" s="11">
        <f>U67</f>
        <v>75000</v>
      </c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</row>
    <row r="67" spans="2:61" s="2" customFormat="1" ht="12.75">
      <c r="B67" s="20" t="s">
        <v>234</v>
      </c>
      <c r="C67" s="18"/>
      <c r="D67" s="7">
        <v>551</v>
      </c>
      <c r="E67" s="7">
        <v>551</v>
      </c>
      <c r="F67" s="7">
        <v>551</v>
      </c>
      <c r="G67" s="14" t="s">
        <v>7</v>
      </c>
      <c r="H67" s="14" t="s">
        <v>23</v>
      </c>
      <c r="I67" s="16" t="s">
        <v>232</v>
      </c>
      <c r="J67" s="14" t="s">
        <v>221</v>
      </c>
      <c r="K67" s="11"/>
      <c r="L67" s="11"/>
      <c r="M67" s="11"/>
      <c r="N67" s="52"/>
      <c r="O67" s="59"/>
      <c r="P67" s="52"/>
      <c r="Q67" s="11"/>
      <c r="R67" s="52"/>
      <c r="S67" s="10"/>
      <c r="T67" s="11">
        <v>75000</v>
      </c>
      <c r="U67" s="11">
        <v>75000</v>
      </c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</row>
    <row r="68" spans="2:61" s="2" customFormat="1" ht="51" hidden="1">
      <c r="B68" s="20" t="s">
        <v>375</v>
      </c>
      <c r="C68" s="18"/>
      <c r="D68" s="7"/>
      <c r="E68" s="7"/>
      <c r="F68" s="7">
        <v>551</v>
      </c>
      <c r="G68" s="14" t="s">
        <v>7</v>
      </c>
      <c r="H68" s="14" t="s">
        <v>24</v>
      </c>
      <c r="I68" s="16"/>
      <c r="J68" s="14"/>
      <c r="K68" s="11"/>
      <c r="L68" s="11"/>
      <c r="M68" s="11"/>
      <c r="N68" s="52"/>
      <c r="O68" s="59"/>
      <c r="P68" s="52"/>
      <c r="Q68" s="11"/>
      <c r="R68" s="52"/>
      <c r="S68" s="10"/>
      <c r="T68" s="11">
        <f>T69</f>
        <v>0</v>
      </c>
      <c r="U68" s="11">
        <f>U69</f>
        <v>0</v>
      </c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</row>
    <row r="69" spans="2:61" s="2" customFormat="1" ht="38.25" hidden="1">
      <c r="B69" s="20" t="s">
        <v>215</v>
      </c>
      <c r="C69" s="18"/>
      <c r="D69" s="7"/>
      <c r="E69" s="7"/>
      <c r="F69" s="7">
        <v>551</v>
      </c>
      <c r="G69" s="14" t="s">
        <v>7</v>
      </c>
      <c r="H69" s="14" t="s">
        <v>24</v>
      </c>
      <c r="I69" s="16" t="s">
        <v>286</v>
      </c>
      <c r="J69" s="14"/>
      <c r="K69" s="11"/>
      <c r="L69" s="11"/>
      <c r="M69" s="11"/>
      <c r="N69" s="52"/>
      <c r="O69" s="59"/>
      <c r="P69" s="52"/>
      <c r="Q69" s="11"/>
      <c r="R69" s="52"/>
      <c r="S69" s="10"/>
      <c r="T69" s="11">
        <f>T70</f>
        <v>0</v>
      </c>
      <c r="U69" s="11">
        <f>U70</f>
        <v>0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</row>
    <row r="70" spans="2:61" s="2" customFormat="1" ht="12.75" hidden="1">
      <c r="B70" s="20" t="s">
        <v>234</v>
      </c>
      <c r="C70" s="18"/>
      <c r="D70" s="7"/>
      <c r="E70" s="7"/>
      <c r="F70" s="7">
        <v>551</v>
      </c>
      <c r="G70" s="14" t="s">
        <v>7</v>
      </c>
      <c r="H70" s="14" t="s">
        <v>24</v>
      </c>
      <c r="I70" s="16" t="s">
        <v>286</v>
      </c>
      <c r="J70" s="14" t="s">
        <v>250</v>
      </c>
      <c r="K70" s="11"/>
      <c r="L70" s="11"/>
      <c r="M70" s="11"/>
      <c r="N70" s="52"/>
      <c r="O70" s="59"/>
      <c r="P70" s="52"/>
      <c r="Q70" s="11"/>
      <c r="R70" s="52"/>
      <c r="S70" s="10"/>
      <c r="T70" s="11"/>
      <c r="U70" s="11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</row>
    <row r="71" spans="2:61" s="2" customFormat="1" ht="12.75" hidden="1">
      <c r="B71" s="20"/>
      <c r="C71" s="18"/>
      <c r="D71" s="7"/>
      <c r="E71" s="7"/>
      <c r="F71" s="7">
        <v>551</v>
      </c>
      <c r="G71" s="14" t="s">
        <v>7</v>
      </c>
      <c r="H71" s="14" t="s">
        <v>24</v>
      </c>
      <c r="I71" s="16"/>
      <c r="J71" s="14"/>
      <c r="K71" s="11"/>
      <c r="L71" s="11"/>
      <c r="M71" s="11"/>
      <c r="N71" s="52"/>
      <c r="O71" s="59"/>
      <c r="P71" s="52"/>
      <c r="Q71" s="11"/>
      <c r="R71" s="52"/>
      <c r="S71" s="10"/>
      <c r="T71" s="11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</row>
    <row r="72" spans="2:61" s="2" customFormat="1" ht="25.5" customHeight="1">
      <c r="B72" s="13" t="s">
        <v>32</v>
      </c>
      <c r="C72" s="7">
        <v>551</v>
      </c>
      <c r="D72" s="7">
        <v>551</v>
      </c>
      <c r="E72" s="7">
        <v>551</v>
      </c>
      <c r="F72" s="7">
        <v>551</v>
      </c>
      <c r="G72" s="8" t="s">
        <v>7</v>
      </c>
      <c r="H72" s="8" t="s">
        <v>28</v>
      </c>
      <c r="I72" s="14"/>
      <c r="J72" s="14"/>
      <c r="K72" s="10">
        <f>K73</f>
        <v>10000</v>
      </c>
      <c r="L72" s="10">
        <f>L74</f>
        <v>50000</v>
      </c>
      <c r="M72" s="10">
        <f>M74</f>
        <v>50000</v>
      </c>
      <c r="N72" s="52">
        <f aca="true" t="shared" si="1" ref="N72:N89">M72-K72</f>
        <v>40000</v>
      </c>
      <c r="O72" s="58">
        <f>O74</f>
        <v>0</v>
      </c>
      <c r="P72" s="52">
        <f aca="true" t="shared" si="2" ref="P72:P89">M72-L72</f>
        <v>0</v>
      </c>
      <c r="Q72" s="10">
        <f>Q74</f>
        <v>50000</v>
      </c>
      <c r="R72" s="52">
        <f aca="true" t="shared" si="3" ref="R72:R89">Q72-M72</f>
        <v>0</v>
      </c>
      <c r="S72" s="10" t="e">
        <f>#REF!-M72</f>
        <v>#REF!</v>
      </c>
      <c r="T72" s="10">
        <f>T74</f>
        <v>50000</v>
      </c>
      <c r="U72" s="10">
        <f>U74</f>
        <v>0</v>
      </c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</row>
    <row r="73" spans="2:61" s="2" customFormat="1" ht="25.5" customHeight="1" hidden="1">
      <c r="B73" s="15" t="s">
        <v>29</v>
      </c>
      <c r="C73" s="7">
        <v>551</v>
      </c>
      <c r="D73" s="7">
        <v>551</v>
      </c>
      <c r="E73" s="7">
        <v>551</v>
      </c>
      <c r="F73" s="7">
        <v>551</v>
      </c>
      <c r="G73" s="16" t="s">
        <v>7</v>
      </c>
      <c r="H73" s="16" t="s">
        <v>28</v>
      </c>
      <c r="I73" s="16"/>
      <c r="J73" s="14"/>
      <c r="K73" s="10">
        <f>K74</f>
        <v>10000</v>
      </c>
      <c r="L73" s="10"/>
      <c r="M73" s="10"/>
      <c r="N73" s="52">
        <f t="shared" si="1"/>
        <v>-10000</v>
      </c>
      <c r="O73" s="58"/>
      <c r="P73" s="52">
        <f t="shared" si="2"/>
        <v>0</v>
      </c>
      <c r="Q73" s="10"/>
      <c r="R73" s="52">
        <f t="shared" si="3"/>
        <v>0</v>
      </c>
      <c r="S73" s="10" t="e">
        <f>#REF!-M73</f>
        <v>#REF!</v>
      </c>
      <c r="T73" s="10"/>
      <c r="U73" s="10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</row>
    <row r="74" spans="2:61" s="2" customFormat="1" ht="12.75">
      <c r="B74" s="23" t="s">
        <v>235</v>
      </c>
      <c r="C74" s="18">
        <v>551</v>
      </c>
      <c r="D74" s="7">
        <v>551</v>
      </c>
      <c r="E74" s="7">
        <v>551</v>
      </c>
      <c r="F74" s="7">
        <v>551</v>
      </c>
      <c r="G74" s="14" t="s">
        <v>7</v>
      </c>
      <c r="H74" s="14" t="s">
        <v>28</v>
      </c>
      <c r="I74" s="14" t="s">
        <v>282</v>
      </c>
      <c r="J74" s="14"/>
      <c r="K74" s="11">
        <f>K75</f>
        <v>10000</v>
      </c>
      <c r="L74" s="11">
        <f>L75</f>
        <v>50000</v>
      </c>
      <c r="M74" s="11">
        <f>M75</f>
        <v>50000</v>
      </c>
      <c r="N74" s="52">
        <f t="shared" si="1"/>
        <v>40000</v>
      </c>
      <c r="O74" s="59">
        <f>O75</f>
        <v>0</v>
      </c>
      <c r="P74" s="52">
        <f t="shared" si="2"/>
        <v>0</v>
      </c>
      <c r="Q74" s="11">
        <f>Q75</f>
        <v>50000</v>
      </c>
      <c r="R74" s="52">
        <f t="shared" si="3"/>
        <v>0</v>
      </c>
      <c r="S74" s="10" t="e">
        <f>#REF!-M74</f>
        <v>#REF!</v>
      </c>
      <c r="T74" s="11">
        <f>T75</f>
        <v>50000</v>
      </c>
      <c r="U74" s="11">
        <f>U75</f>
        <v>0</v>
      </c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</row>
    <row r="75" spans="2:61" s="2" customFormat="1" ht="15.75" customHeight="1">
      <c r="B75" s="23" t="s">
        <v>235</v>
      </c>
      <c r="C75" s="18">
        <v>551</v>
      </c>
      <c r="D75" s="7">
        <v>551</v>
      </c>
      <c r="E75" s="7">
        <v>551</v>
      </c>
      <c r="F75" s="7">
        <v>551</v>
      </c>
      <c r="G75" s="14" t="s">
        <v>7</v>
      </c>
      <c r="H75" s="14" t="s">
        <v>28</v>
      </c>
      <c r="I75" s="14" t="s">
        <v>285</v>
      </c>
      <c r="J75" s="14"/>
      <c r="K75" s="11">
        <v>10000</v>
      </c>
      <c r="L75" s="11">
        <v>50000</v>
      </c>
      <c r="M75" s="11">
        <v>50000</v>
      </c>
      <c r="N75" s="52">
        <f t="shared" si="1"/>
        <v>40000</v>
      </c>
      <c r="O75" s="59"/>
      <c r="P75" s="52">
        <f t="shared" si="2"/>
        <v>0</v>
      </c>
      <c r="Q75" s="11">
        <v>50000</v>
      </c>
      <c r="R75" s="52">
        <f t="shared" si="3"/>
        <v>0</v>
      </c>
      <c r="S75" s="10" t="e">
        <f>#REF!-M75</f>
        <v>#REF!</v>
      </c>
      <c r="T75" s="11">
        <f>T90</f>
        <v>50000</v>
      </c>
      <c r="U75" s="11">
        <f>U90</f>
        <v>0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</row>
    <row r="76" spans="2:61" s="2" customFormat="1" ht="13.5" customHeight="1" hidden="1">
      <c r="B76" s="13" t="s">
        <v>32</v>
      </c>
      <c r="C76" s="7">
        <v>551</v>
      </c>
      <c r="D76" s="7">
        <v>551</v>
      </c>
      <c r="E76" s="7">
        <v>551</v>
      </c>
      <c r="F76" s="7">
        <v>551</v>
      </c>
      <c r="G76" s="8" t="s">
        <v>7</v>
      </c>
      <c r="H76" s="8" t="s">
        <v>33</v>
      </c>
      <c r="I76" s="9"/>
      <c r="J76" s="9"/>
      <c r="K76" s="10">
        <f aca="true" t="shared" si="4" ref="K76:M78">K77</f>
        <v>50000</v>
      </c>
      <c r="L76" s="10">
        <f t="shared" si="4"/>
        <v>0</v>
      </c>
      <c r="M76" s="10">
        <f t="shared" si="4"/>
        <v>0</v>
      </c>
      <c r="N76" s="52">
        <f t="shared" si="1"/>
        <v>-50000</v>
      </c>
      <c r="O76" s="58">
        <f>O77</f>
        <v>0</v>
      </c>
      <c r="P76" s="52">
        <f t="shared" si="2"/>
        <v>0</v>
      </c>
      <c r="Q76" s="10">
        <f>Q77</f>
        <v>0</v>
      </c>
      <c r="R76" s="52">
        <f t="shared" si="3"/>
        <v>0</v>
      </c>
      <c r="S76" s="10" t="e">
        <f>#REF!-M76</f>
        <v>#REF!</v>
      </c>
      <c r="T76" s="10">
        <f>T77</f>
        <v>0</v>
      </c>
      <c r="U76" s="10">
        <f>U77</f>
        <v>0</v>
      </c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</row>
    <row r="77" spans="2:61" s="2" customFormat="1" ht="15" customHeight="1" hidden="1">
      <c r="B77" s="15" t="s">
        <v>32</v>
      </c>
      <c r="C77" s="7">
        <v>551</v>
      </c>
      <c r="D77" s="7">
        <v>551</v>
      </c>
      <c r="E77" s="7">
        <v>551</v>
      </c>
      <c r="F77" s="7">
        <v>551</v>
      </c>
      <c r="G77" s="16" t="s">
        <v>7</v>
      </c>
      <c r="H77" s="16" t="s">
        <v>33</v>
      </c>
      <c r="I77" s="16" t="s">
        <v>34</v>
      </c>
      <c r="J77" s="14"/>
      <c r="K77" s="10">
        <f t="shared" si="4"/>
        <v>50000</v>
      </c>
      <c r="L77" s="10">
        <f t="shared" si="4"/>
        <v>0</v>
      </c>
      <c r="M77" s="10">
        <f t="shared" si="4"/>
        <v>0</v>
      </c>
      <c r="N77" s="52">
        <f t="shared" si="1"/>
        <v>-50000</v>
      </c>
      <c r="O77" s="58">
        <f>O78</f>
        <v>0</v>
      </c>
      <c r="P77" s="52">
        <f t="shared" si="2"/>
        <v>0</v>
      </c>
      <c r="Q77" s="10">
        <f>Q78</f>
        <v>0</v>
      </c>
      <c r="R77" s="52">
        <f t="shared" si="3"/>
        <v>0</v>
      </c>
      <c r="S77" s="10" t="e">
        <f>#REF!-M77</f>
        <v>#REF!</v>
      </c>
      <c r="T77" s="10">
        <f>T78</f>
        <v>0</v>
      </c>
      <c r="U77" s="10">
        <f>U78</f>
        <v>0</v>
      </c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</row>
    <row r="78" spans="2:61" s="2" customFormat="1" ht="25.5" hidden="1">
      <c r="B78" s="23" t="s">
        <v>35</v>
      </c>
      <c r="C78" s="18">
        <v>551</v>
      </c>
      <c r="D78" s="7">
        <v>551</v>
      </c>
      <c r="E78" s="7">
        <v>551</v>
      </c>
      <c r="F78" s="7">
        <v>551</v>
      </c>
      <c r="G78" s="14" t="s">
        <v>7</v>
      </c>
      <c r="H78" s="14" t="s">
        <v>33</v>
      </c>
      <c r="I78" s="14" t="s">
        <v>36</v>
      </c>
      <c r="J78" s="14"/>
      <c r="K78" s="11">
        <f t="shared" si="4"/>
        <v>50000</v>
      </c>
      <c r="L78" s="11">
        <f t="shared" si="4"/>
        <v>0</v>
      </c>
      <c r="M78" s="11">
        <f t="shared" si="4"/>
        <v>0</v>
      </c>
      <c r="N78" s="52">
        <f t="shared" si="1"/>
        <v>-50000</v>
      </c>
      <c r="O78" s="59">
        <f>O79</f>
        <v>0</v>
      </c>
      <c r="P78" s="52">
        <f t="shared" si="2"/>
        <v>0</v>
      </c>
      <c r="Q78" s="11">
        <f>Q79</f>
        <v>0</v>
      </c>
      <c r="R78" s="52">
        <f t="shared" si="3"/>
        <v>0</v>
      </c>
      <c r="S78" s="10" t="e">
        <f>#REF!-M78</f>
        <v>#REF!</v>
      </c>
      <c r="T78" s="11">
        <f>T79</f>
        <v>0</v>
      </c>
      <c r="U78" s="11">
        <f>U79</f>
        <v>0</v>
      </c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</row>
    <row r="79" spans="2:61" s="2" customFormat="1" ht="11.25" customHeight="1" hidden="1">
      <c r="B79" s="23" t="s">
        <v>30</v>
      </c>
      <c r="C79" s="18">
        <v>551</v>
      </c>
      <c r="D79" s="7">
        <v>551</v>
      </c>
      <c r="E79" s="7">
        <v>551</v>
      </c>
      <c r="F79" s="7">
        <v>551</v>
      </c>
      <c r="G79" s="14" t="s">
        <v>7</v>
      </c>
      <c r="H79" s="14" t="s">
        <v>33</v>
      </c>
      <c r="I79" s="14" t="s">
        <v>36</v>
      </c>
      <c r="J79" s="14" t="s">
        <v>31</v>
      </c>
      <c r="K79" s="11">
        <f>100000-50000</f>
        <v>50000</v>
      </c>
      <c r="L79" s="11"/>
      <c r="M79" s="11"/>
      <c r="N79" s="52">
        <f t="shared" si="1"/>
        <v>-50000</v>
      </c>
      <c r="O79" s="59"/>
      <c r="P79" s="52">
        <f t="shared" si="2"/>
        <v>0</v>
      </c>
      <c r="Q79" s="11"/>
      <c r="R79" s="52">
        <f t="shared" si="3"/>
        <v>0</v>
      </c>
      <c r="S79" s="10" t="e">
        <f>#REF!-M79</f>
        <v>#REF!</v>
      </c>
      <c r="T79" s="11"/>
      <c r="U79" s="11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</row>
    <row r="80" spans="2:61" s="2" customFormat="1" ht="13.5" customHeight="1" hidden="1">
      <c r="B80" s="24" t="s">
        <v>37</v>
      </c>
      <c r="C80" s="7">
        <v>551</v>
      </c>
      <c r="D80" s="7">
        <v>551</v>
      </c>
      <c r="E80" s="7">
        <v>551</v>
      </c>
      <c r="F80" s="7">
        <v>551</v>
      </c>
      <c r="G80" s="8" t="s">
        <v>7</v>
      </c>
      <c r="H80" s="8" t="s">
        <v>38</v>
      </c>
      <c r="I80" s="14"/>
      <c r="J80" s="14"/>
      <c r="K80" s="11">
        <f aca="true" t="shared" si="5" ref="K80:M81">K81</f>
        <v>0</v>
      </c>
      <c r="L80" s="11">
        <f t="shared" si="5"/>
        <v>0</v>
      </c>
      <c r="M80" s="11">
        <f t="shared" si="5"/>
        <v>0</v>
      </c>
      <c r="N80" s="52">
        <f t="shared" si="1"/>
        <v>0</v>
      </c>
      <c r="O80" s="59">
        <f>O81</f>
        <v>0</v>
      </c>
      <c r="P80" s="52">
        <f t="shared" si="2"/>
        <v>0</v>
      </c>
      <c r="Q80" s="11">
        <f>Q81</f>
        <v>0</v>
      </c>
      <c r="R80" s="52">
        <f t="shared" si="3"/>
        <v>0</v>
      </c>
      <c r="S80" s="10" t="e">
        <f>#REF!-M80</f>
        <v>#REF!</v>
      </c>
      <c r="T80" s="11">
        <f>T81</f>
        <v>0</v>
      </c>
      <c r="U80" s="11">
        <f>U81</f>
        <v>0</v>
      </c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</row>
    <row r="81" spans="2:61" s="2" customFormat="1" ht="36" customHeight="1" hidden="1">
      <c r="B81" s="25" t="s">
        <v>39</v>
      </c>
      <c r="C81" s="7">
        <v>551</v>
      </c>
      <c r="D81" s="7">
        <v>551</v>
      </c>
      <c r="E81" s="7">
        <v>551</v>
      </c>
      <c r="F81" s="7">
        <v>551</v>
      </c>
      <c r="G81" s="16" t="s">
        <v>7</v>
      </c>
      <c r="H81" s="16" t="s">
        <v>38</v>
      </c>
      <c r="I81" s="16" t="s">
        <v>40</v>
      </c>
      <c r="J81" s="14"/>
      <c r="K81" s="10">
        <f t="shared" si="5"/>
        <v>0</v>
      </c>
      <c r="L81" s="10">
        <f t="shared" si="5"/>
        <v>0</v>
      </c>
      <c r="M81" s="10">
        <f t="shared" si="5"/>
        <v>0</v>
      </c>
      <c r="N81" s="52">
        <f t="shared" si="1"/>
        <v>0</v>
      </c>
      <c r="O81" s="58">
        <f>O82</f>
        <v>0</v>
      </c>
      <c r="P81" s="52">
        <f t="shared" si="2"/>
        <v>0</v>
      </c>
      <c r="Q81" s="10">
        <f>Q82</f>
        <v>0</v>
      </c>
      <c r="R81" s="52">
        <f t="shared" si="3"/>
        <v>0</v>
      </c>
      <c r="S81" s="10" t="e">
        <f>#REF!-M81</f>
        <v>#REF!</v>
      </c>
      <c r="T81" s="10">
        <f>T82</f>
        <v>0</v>
      </c>
      <c r="U81" s="10">
        <f>U82</f>
        <v>0</v>
      </c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</row>
    <row r="82" spans="2:61" s="2" customFormat="1" ht="12.75" customHeight="1" hidden="1">
      <c r="B82" s="23" t="s">
        <v>11</v>
      </c>
      <c r="C82" s="18">
        <v>551</v>
      </c>
      <c r="D82" s="7">
        <v>551</v>
      </c>
      <c r="E82" s="7">
        <v>551</v>
      </c>
      <c r="F82" s="7">
        <v>551</v>
      </c>
      <c r="G82" s="14" t="s">
        <v>7</v>
      </c>
      <c r="H82" s="14" t="s">
        <v>38</v>
      </c>
      <c r="I82" s="14" t="s">
        <v>41</v>
      </c>
      <c r="J82" s="14" t="s">
        <v>12</v>
      </c>
      <c r="K82" s="11"/>
      <c r="L82" s="11"/>
      <c r="M82" s="11"/>
      <c r="N82" s="52">
        <f t="shared" si="1"/>
        <v>0</v>
      </c>
      <c r="O82" s="59"/>
      <c r="P82" s="52">
        <f t="shared" si="2"/>
        <v>0</v>
      </c>
      <c r="Q82" s="11"/>
      <c r="R82" s="52">
        <f t="shared" si="3"/>
        <v>0</v>
      </c>
      <c r="S82" s="10" t="e">
        <f>#REF!-M82</f>
        <v>#REF!</v>
      </c>
      <c r="T82" s="11"/>
      <c r="U82" s="11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</row>
    <row r="83" spans="2:61" s="2" customFormat="1" ht="12.75" customHeight="1" hidden="1">
      <c r="B83" s="26" t="s">
        <v>37</v>
      </c>
      <c r="C83" s="18"/>
      <c r="D83" s="7">
        <v>551</v>
      </c>
      <c r="E83" s="7">
        <v>551</v>
      </c>
      <c r="F83" s="7">
        <v>551</v>
      </c>
      <c r="G83" s="14" t="s">
        <v>7</v>
      </c>
      <c r="H83" s="14" t="s">
        <v>38</v>
      </c>
      <c r="I83" s="14"/>
      <c r="J83" s="14"/>
      <c r="K83" s="11">
        <f>K84+K86</f>
        <v>71000</v>
      </c>
      <c r="L83" s="11">
        <f>L84+L86</f>
        <v>0</v>
      </c>
      <c r="M83" s="11">
        <f>M84+M86</f>
        <v>0</v>
      </c>
      <c r="N83" s="52">
        <f t="shared" si="1"/>
        <v>-71000</v>
      </c>
      <c r="O83" s="59">
        <f>O84+O86</f>
        <v>0</v>
      </c>
      <c r="P83" s="52">
        <f t="shared" si="2"/>
        <v>0</v>
      </c>
      <c r="Q83" s="11">
        <f>Q84+Q86</f>
        <v>0</v>
      </c>
      <c r="R83" s="52">
        <f t="shared" si="3"/>
        <v>0</v>
      </c>
      <c r="S83" s="10" t="e">
        <f>#REF!-M83</f>
        <v>#REF!</v>
      </c>
      <c r="T83" s="11">
        <f>T84+T86</f>
        <v>0</v>
      </c>
      <c r="U83" s="11">
        <f>U84+U86</f>
        <v>0</v>
      </c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</row>
    <row r="84" spans="2:61" s="2" customFormat="1" ht="12.75" customHeight="1" hidden="1">
      <c r="B84" s="20" t="s">
        <v>130</v>
      </c>
      <c r="C84" s="18"/>
      <c r="D84" s="7">
        <v>551</v>
      </c>
      <c r="E84" s="7">
        <v>551</v>
      </c>
      <c r="F84" s="7">
        <v>551</v>
      </c>
      <c r="G84" s="14" t="s">
        <v>7</v>
      </c>
      <c r="H84" s="14" t="s">
        <v>38</v>
      </c>
      <c r="I84" s="28" t="s">
        <v>113</v>
      </c>
      <c r="J84" s="14"/>
      <c r="K84" s="11">
        <f>K85</f>
        <v>38800</v>
      </c>
      <c r="L84" s="11">
        <f>L85</f>
        <v>0</v>
      </c>
      <c r="M84" s="11">
        <f>M85</f>
        <v>0</v>
      </c>
      <c r="N84" s="52">
        <f t="shared" si="1"/>
        <v>-38800</v>
      </c>
      <c r="O84" s="59">
        <f>O85</f>
        <v>0</v>
      </c>
      <c r="P84" s="52">
        <f t="shared" si="2"/>
        <v>0</v>
      </c>
      <c r="Q84" s="11">
        <f>Q85</f>
        <v>0</v>
      </c>
      <c r="R84" s="52">
        <f t="shared" si="3"/>
        <v>0</v>
      </c>
      <c r="S84" s="10" t="e">
        <f>#REF!-M84</f>
        <v>#REF!</v>
      </c>
      <c r="T84" s="11">
        <f>T85</f>
        <v>0</v>
      </c>
      <c r="U84" s="11">
        <f>U85</f>
        <v>0</v>
      </c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</row>
    <row r="85" spans="2:61" s="2" customFormat="1" ht="12.75" customHeight="1" hidden="1">
      <c r="B85" s="20" t="s">
        <v>17</v>
      </c>
      <c r="C85" s="18"/>
      <c r="D85" s="7">
        <v>551</v>
      </c>
      <c r="E85" s="7">
        <v>551</v>
      </c>
      <c r="F85" s="7">
        <v>551</v>
      </c>
      <c r="G85" s="14" t="s">
        <v>7</v>
      </c>
      <c r="H85" s="14" t="s">
        <v>38</v>
      </c>
      <c r="I85" s="28" t="s">
        <v>113</v>
      </c>
      <c r="J85" s="14" t="s">
        <v>12</v>
      </c>
      <c r="K85" s="11">
        <v>38800</v>
      </c>
      <c r="L85" s="11"/>
      <c r="M85" s="11"/>
      <c r="N85" s="52">
        <f t="shared" si="1"/>
        <v>-38800</v>
      </c>
      <c r="O85" s="59"/>
      <c r="P85" s="52">
        <f t="shared" si="2"/>
        <v>0</v>
      </c>
      <c r="Q85" s="11"/>
      <c r="R85" s="52">
        <f t="shared" si="3"/>
        <v>0</v>
      </c>
      <c r="S85" s="10" t="e">
        <f>#REF!-M85</f>
        <v>#REF!</v>
      </c>
      <c r="T85" s="11"/>
      <c r="U85" s="11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</row>
    <row r="86" spans="2:61" s="2" customFormat="1" ht="12.75" customHeight="1" hidden="1">
      <c r="B86" s="20" t="s">
        <v>129</v>
      </c>
      <c r="C86" s="18"/>
      <c r="D86" s="7">
        <v>551</v>
      </c>
      <c r="E86" s="7">
        <v>551</v>
      </c>
      <c r="F86" s="7">
        <v>551</v>
      </c>
      <c r="G86" s="14" t="s">
        <v>7</v>
      </c>
      <c r="H86" s="14" t="s">
        <v>38</v>
      </c>
      <c r="I86" s="28" t="s">
        <v>111</v>
      </c>
      <c r="J86" s="14"/>
      <c r="K86" s="11">
        <f>K87</f>
        <v>32200</v>
      </c>
      <c r="L86" s="11">
        <f>L87</f>
        <v>0</v>
      </c>
      <c r="M86" s="11">
        <f>M87</f>
        <v>0</v>
      </c>
      <c r="N86" s="52">
        <f t="shared" si="1"/>
        <v>-32200</v>
      </c>
      <c r="O86" s="59">
        <f>O87</f>
        <v>0</v>
      </c>
      <c r="P86" s="52">
        <f t="shared" si="2"/>
        <v>0</v>
      </c>
      <c r="Q86" s="11">
        <f>Q87</f>
        <v>0</v>
      </c>
      <c r="R86" s="52">
        <f t="shared" si="3"/>
        <v>0</v>
      </c>
      <c r="S86" s="10" t="e">
        <f>#REF!-M86</f>
        <v>#REF!</v>
      </c>
      <c r="T86" s="11">
        <f>T87</f>
        <v>0</v>
      </c>
      <c r="U86" s="11">
        <f>U87</f>
        <v>0</v>
      </c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</row>
    <row r="87" spans="2:61" s="2" customFormat="1" ht="12.75" customHeight="1" hidden="1">
      <c r="B87" s="20" t="s">
        <v>17</v>
      </c>
      <c r="C87" s="18"/>
      <c r="D87" s="7">
        <v>551</v>
      </c>
      <c r="E87" s="7">
        <v>551</v>
      </c>
      <c r="F87" s="7">
        <v>551</v>
      </c>
      <c r="G87" s="14" t="s">
        <v>7</v>
      </c>
      <c r="H87" s="14" t="s">
        <v>38</v>
      </c>
      <c r="I87" s="28" t="s">
        <v>111</v>
      </c>
      <c r="J87" s="14" t="s">
        <v>12</v>
      </c>
      <c r="K87" s="11">
        <v>32200</v>
      </c>
      <c r="L87" s="11"/>
      <c r="M87" s="11"/>
      <c r="N87" s="52">
        <f t="shared" si="1"/>
        <v>-32200</v>
      </c>
      <c r="O87" s="59"/>
      <c r="P87" s="52">
        <f t="shared" si="2"/>
        <v>0</v>
      </c>
      <c r="Q87" s="11"/>
      <c r="R87" s="52">
        <f t="shared" si="3"/>
        <v>0</v>
      </c>
      <c r="S87" s="10" t="e">
        <f>#REF!-M87</f>
        <v>#REF!</v>
      </c>
      <c r="T87" s="11"/>
      <c r="U87" s="11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</row>
    <row r="88" spans="2:61" s="2" customFormat="1" ht="12.75" customHeight="1" hidden="1">
      <c r="B88" s="23"/>
      <c r="C88" s="18"/>
      <c r="D88" s="7">
        <v>551</v>
      </c>
      <c r="E88" s="7">
        <v>551</v>
      </c>
      <c r="F88" s="7">
        <v>551</v>
      </c>
      <c r="G88" s="14"/>
      <c r="H88" s="14"/>
      <c r="I88" s="14"/>
      <c r="J88" s="14"/>
      <c r="K88" s="11"/>
      <c r="L88" s="11"/>
      <c r="M88" s="11"/>
      <c r="N88" s="52">
        <f t="shared" si="1"/>
        <v>0</v>
      </c>
      <c r="O88" s="59"/>
      <c r="P88" s="52">
        <f t="shared" si="2"/>
        <v>0</v>
      </c>
      <c r="Q88" s="11"/>
      <c r="R88" s="52">
        <f t="shared" si="3"/>
        <v>0</v>
      </c>
      <c r="S88" s="10" t="e">
        <f>#REF!-M88</f>
        <v>#REF!</v>
      </c>
      <c r="T88" s="11"/>
      <c r="U88" s="11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</row>
    <row r="89" spans="2:61" s="2" customFormat="1" ht="12.75" hidden="1">
      <c r="B89" s="23"/>
      <c r="C89" s="18"/>
      <c r="D89" s="7">
        <v>551</v>
      </c>
      <c r="E89" s="7">
        <v>551</v>
      </c>
      <c r="F89" s="7">
        <v>551</v>
      </c>
      <c r="G89" s="14"/>
      <c r="H89" s="14"/>
      <c r="I89" s="14"/>
      <c r="J89" s="14"/>
      <c r="K89" s="11"/>
      <c r="L89" s="11"/>
      <c r="M89" s="11"/>
      <c r="N89" s="52">
        <f t="shared" si="1"/>
        <v>0</v>
      </c>
      <c r="O89" s="59"/>
      <c r="P89" s="52">
        <f t="shared" si="2"/>
        <v>0</v>
      </c>
      <c r="Q89" s="11"/>
      <c r="R89" s="52">
        <f t="shared" si="3"/>
        <v>0</v>
      </c>
      <c r="S89" s="10" t="e">
        <f>#REF!-M89</f>
        <v>#REF!</v>
      </c>
      <c r="T89" s="11"/>
      <c r="U89" s="11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</row>
    <row r="90" spans="2:61" s="2" customFormat="1" ht="12.75">
      <c r="B90" s="23" t="s">
        <v>237</v>
      </c>
      <c r="C90" s="18"/>
      <c r="D90" s="7"/>
      <c r="E90" s="7"/>
      <c r="F90" s="7">
        <v>551</v>
      </c>
      <c r="G90" s="14" t="s">
        <v>7</v>
      </c>
      <c r="H90" s="14" t="s">
        <v>28</v>
      </c>
      <c r="I90" s="14" t="s">
        <v>285</v>
      </c>
      <c r="J90" s="14" t="s">
        <v>236</v>
      </c>
      <c r="K90" s="11"/>
      <c r="L90" s="11"/>
      <c r="M90" s="11"/>
      <c r="N90" s="52"/>
      <c r="O90" s="59"/>
      <c r="P90" s="52"/>
      <c r="Q90" s="11"/>
      <c r="R90" s="52"/>
      <c r="S90" s="10"/>
      <c r="T90" s="11">
        <v>50000</v>
      </c>
      <c r="U90" s="11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</row>
    <row r="91" spans="2:61" s="2" customFormat="1" ht="25.5">
      <c r="B91" s="13" t="s">
        <v>37</v>
      </c>
      <c r="C91" s="34"/>
      <c r="D91" s="7">
        <v>551</v>
      </c>
      <c r="E91" s="7">
        <v>551</v>
      </c>
      <c r="F91" s="7">
        <v>551</v>
      </c>
      <c r="G91" s="8" t="s">
        <v>7</v>
      </c>
      <c r="H91" s="8" t="s">
        <v>175</v>
      </c>
      <c r="I91" s="8"/>
      <c r="J91" s="8"/>
      <c r="K91" s="55"/>
      <c r="L91" s="55"/>
      <c r="M91" s="55"/>
      <c r="N91" s="52"/>
      <c r="O91" s="59"/>
      <c r="P91" s="52"/>
      <c r="Q91" s="11"/>
      <c r="R91" s="52"/>
      <c r="S91" s="10"/>
      <c r="T91" s="55">
        <f>T92+T103+T109+T108</f>
        <v>242000</v>
      </c>
      <c r="U91" s="55">
        <f>U92+U103+U109+U108</f>
        <v>242000</v>
      </c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</row>
    <row r="92" spans="2:61" s="2" customFormat="1" ht="86.25" customHeight="1" hidden="1">
      <c r="B92" s="13" t="s">
        <v>239</v>
      </c>
      <c r="C92" s="34"/>
      <c r="D92" s="7"/>
      <c r="E92" s="7"/>
      <c r="F92" s="7">
        <v>551</v>
      </c>
      <c r="G92" s="8" t="s">
        <v>7</v>
      </c>
      <c r="H92" s="8" t="s">
        <v>175</v>
      </c>
      <c r="I92" s="8" t="s">
        <v>242</v>
      </c>
      <c r="J92" s="8"/>
      <c r="K92" s="55"/>
      <c r="L92" s="55"/>
      <c r="M92" s="55"/>
      <c r="N92" s="52"/>
      <c r="O92" s="59"/>
      <c r="P92" s="52"/>
      <c r="Q92" s="11"/>
      <c r="R92" s="52"/>
      <c r="S92" s="10"/>
      <c r="T92" s="55">
        <f>T93</f>
        <v>0</v>
      </c>
      <c r="U92" s="55">
        <f>U93</f>
        <v>0</v>
      </c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</row>
    <row r="93" spans="2:61" s="2" customFormat="1" ht="42.75" customHeight="1" hidden="1">
      <c r="B93" s="17" t="s">
        <v>246</v>
      </c>
      <c r="C93" s="34"/>
      <c r="D93" s="7"/>
      <c r="E93" s="7"/>
      <c r="F93" s="7">
        <v>551</v>
      </c>
      <c r="G93" s="8" t="s">
        <v>7</v>
      </c>
      <c r="H93" s="8" t="s">
        <v>175</v>
      </c>
      <c r="I93" s="8" t="s">
        <v>254</v>
      </c>
      <c r="J93" s="8"/>
      <c r="K93" s="55"/>
      <c r="L93" s="55"/>
      <c r="M93" s="55"/>
      <c r="N93" s="52"/>
      <c r="O93" s="59"/>
      <c r="P93" s="52"/>
      <c r="Q93" s="11"/>
      <c r="R93" s="52"/>
      <c r="S93" s="10"/>
      <c r="T93" s="55">
        <f>T95</f>
        <v>0</v>
      </c>
      <c r="U93" s="55">
        <f>U95</f>
        <v>0</v>
      </c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</row>
    <row r="94" spans="2:61" s="2" customFormat="1" ht="42.75" customHeight="1" hidden="1">
      <c r="B94" s="17" t="s">
        <v>222</v>
      </c>
      <c r="C94" s="34"/>
      <c r="D94" s="7"/>
      <c r="E94" s="7"/>
      <c r="F94" s="7">
        <v>551</v>
      </c>
      <c r="G94" s="8" t="s">
        <v>7</v>
      </c>
      <c r="H94" s="8" t="s">
        <v>175</v>
      </c>
      <c r="I94" s="8" t="s">
        <v>254</v>
      </c>
      <c r="J94" s="8" t="s">
        <v>219</v>
      </c>
      <c r="K94" s="55"/>
      <c r="L94" s="55"/>
      <c r="M94" s="55"/>
      <c r="N94" s="52"/>
      <c r="O94" s="59"/>
      <c r="P94" s="52"/>
      <c r="Q94" s="11"/>
      <c r="R94" s="52"/>
      <c r="S94" s="10"/>
      <c r="T94" s="55">
        <f>T95</f>
        <v>0</v>
      </c>
      <c r="U94" s="55">
        <f>U95</f>
        <v>0</v>
      </c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</row>
    <row r="95" spans="2:61" s="2" customFormat="1" ht="38.25" hidden="1">
      <c r="B95" s="20" t="s">
        <v>223</v>
      </c>
      <c r="C95" s="34"/>
      <c r="D95" s="7"/>
      <c r="E95" s="7"/>
      <c r="F95" s="7">
        <v>551</v>
      </c>
      <c r="G95" s="8" t="s">
        <v>7</v>
      </c>
      <c r="H95" s="8" t="s">
        <v>175</v>
      </c>
      <c r="I95" s="8" t="s">
        <v>254</v>
      </c>
      <c r="J95" s="8" t="s">
        <v>220</v>
      </c>
      <c r="K95" s="55"/>
      <c r="L95" s="55"/>
      <c r="M95" s="55"/>
      <c r="N95" s="52"/>
      <c r="O95" s="59"/>
      <c r="P95" s="52"/>
      <c r="Q95" s="11"/>
      <c r="R95" s="52"/>
      <c r="S95" s="10"/>
      <c r="T95" s="55">
        <f>T96</f>
        <v>0</v>
      </c>
      <c r="U95" s="55">
        <f>U96</f>
        <v>0</v>
      </c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</row>
    <row r="96" spans="2:61" s="2" customFormat="1" ht="25.5" customHeight="1" hidden="1">
      <c r="B96" s="20" t="s">
        <v>234</v>
      </c>
      <c r="C96" s="34"/>
      <c r="D96" s="7"/>
      <c r="E96" s="7"/>
      <c r="F96" s="7">
        <v>551</v>
      </c>
      <c r="G96" s="8" t="s">
        <v>7</v>
      </c>
      <c r="H96" s="8" t="s">
        <v>175</v>
      </c>
      <c r="I96" s="8" t="s">
        <v>254</v>
      </c>
      <c r="J96" s="8" t="s">
        <v>221</v>
      </c>
      <c r="K96" s="55"/>
      <c r="L96" s="55"/>
      <c r="M96" s="55"/>
      <c r="N96" s="52"/>
      <c r="O96" s="59"/>
      <c r="P96" s="52"/>
      <c r="Q96" s="11"/>
      <c r="R96" s="52"/>
      <c r="S96" s="10"/>
      <c r="T96" s="55"/>
      <c r="U96" s="55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</row>
    <row r="97" spans="2:61" s="2" customFormat="1" ht="89.25" hidden="1">
      <c r="B97" s="31" t="s">
        <v>168</v>
      </c>
      <c r="C97" s="18"/>
      <c r="D97" s="7"/>
      <c r="E97" s="7">
        <v>551</v>
      </c>
      <c r="F97" s="7">
        <v>551</v>
      </c>
      <c r="G97" s="14" t="s">
        <v>7</v>
      </c>
      <c r="H97" s="14" t="s">
        <v>175</v>
      </c>
      <c r="I97" s="14" t="s">
        <v>186</v>
      </c>
      <c r="J97" s="14"/>
      <c r="K97" s="11"/>
      <c r="L97" s="11"/>
      <c r="M97" s="11">
        <f>M98</f>
        <v>187300</v>
      </c>
      <c r="N97" s="52"/>
      <c r="O97" s="59"/>
      <c r="P97" s="52"/>
      <c r="Q97" s="11"/>
      <c r="R97" s="52"/>
      <c r="S97" s="10" t="e">
        <f>#REF!-M97</f>
        <v>#REF!</v>
      </c>
      <c r="T97" s="11">
        <f>T98</f>
        <v>0</v>
      </c>
      <c r="U97" s="11">
        <f>U98</f>
        <v>0</v>
      </c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</row>
    <row r="98" spans="2:61" s="2" customFormat="1" ht="25.5" hidden="1">
      <c r="B98" s="31" t="s">
        <v>11</v>
      </c>
      <c r="C98" s="18"/>
      <c r="D98" s="7"/>
      <c r="E98" s="7">
        <v>551</v>
      </c>
      <c r="F98" s="7">
        <v>551</v>
      </c>
      <c r="G98" s="14" t="s">
        <v>7</v>
      </c>
      <c r="H98" s="14" t="s">
        <v>175</v>
      </c>
      <c r="I98" s="14" t="s">
        <v>186</v>
      </c>
      <c r="J98" s="14" t="s">
        <v>152</v>
      </c>
      <c r="K98" s="11"/>
      <c r="L98" s="11"/>
      <c r="M98" s="11">
        <v>187300</v>
      </c>
      <c r="N98" s="52"/>
      <c r="O98" s="59"/>
      <c r="P98" s="52"/>
      <c r="Q98" s="11"/>
      <c r="R98" s="52"/>
      <c r="S98" s="10" t="e">
        <f>#REF!-M98</f>
        <v>#REF!</v>
      </c>
      <c r="T98" s="11"/>
      <c r="U98" s="11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</row>
    <row r="99" spans="2:61" s="2" customFormat="1" ht="114.75" hidden="1">
      <c r="B99" s="30" t="s">
        <v>168</v>
      </c>
      <c r="C99" s="18"/>
      <c r="D99" s="7">
        <v>551</v>
      </c>
      <c r="E99" s="7">
        <v>551</v>
      </c>
      <c r="F99" s="7">
        <v>551</v>
      </c>
      <c r="G99" s="14" t="s">
        <v>7</v>
      </c>
      <c r="H99" s="14" t="s">
        <v>175</v>
      </c>
      <c r="I99" s="14" t="s">
        <v>169</v>
      </c>
      <c r="J99" s="14"/>
      <c r="K99" s="11"/>
      <c r="L99" s="11">
        <f>L100</f>
        <v>60000</v>
      </c>
      <c r="M99" s="11">
        <f>M100</f>
        <v>37460</v>
      </c>
      <c r="N99" s="52"/>
      <c r="O99" s="59"/>
      <c r="P99" s="52"/>
      <c r="Q99" s="11"/>
      <c r="R99" s="52"/>
      <c r="S99" s="10" t="e">
        <f>#REF!-M99</f>
        <v>#REF!</v>
      </c>
      <c r="T99" s="11">
        <f>T100</f>
        <v>0</v>
      </c>
      <c r="U99" s="11">
        <f>U100</f>
        <v>0</v>
      </c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</row>
    <row r="100" spans="2:61" s="2" customFormat="1" ht="12.75" hidden="1">
      <c r="B100" s="20" t="s">
        <v>88</v>
      </c>
      <c r="C100" s="18"/>
      <c r="D100" s="7">
        <v>551</v>
      </c>
      <c r="E100" s="7">
        <v>551</v>
      </c>
      <c r="F100" s="7">
        <v>551</v>
      </c>
      <c r="G100" s="14" t="s">
        <v>7</v>
      </c>
      <c r="H100" s="14" t="s">
        <v>175</v>
      </c>
      <c r="I100" s="14" t="s">
        <v>169</v>
      </c>
      <c r="J100" s="14" t="s">
        <v>152</v>
      </c>
      <c r="K100" s="11"/>
      <c r="L100" s="11">
        <v>60000</v>
      </c>
      <c r="M100" s="11">
        <v>37460</v>
      </c>
      <c r="N100" s="52"/>
      <c r="O100" s="59"/>
      <c r="P100" s="52"/>
      <c r="Q100" s="11"/>
      <c r="R100" s="52"/>
      <c r="S100" s="10" t="e">
        <f>#REF!-M100</f>
        <v>#REF!</v>
      </c>
      <c r="T100" s="11"/>
      <c r="U100" s="11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</row>
    <row r="101" spans="2:61" s="2" customFormat="1" ht="25.5" hidden="1">
      <c r="B101" s="22" t="s">
        <v>25</v>
      </c>
      <c r="C101" s="18"/>
      <c r="D101" s="7">
        <v>551</v>
      </c>
      <c r="E101" s="7">
        <v>551</v>
      </c>
      <c r="F101" s="7">
        <v>551</v>
      </c>
      <c r="G101" s="14" t="s">
        <v>7</v>
      </c>
      <c r="H101" s="14" t="s">
        <v>175</v>
      </c>
      <c r="I101" s="14" t="s">
        <v>111</v>
      </c>
      <c r="J101" s="14"/>
      <c r="K101" s="11"/>
      <c r="L101" s="11">
        <f>L102</f>
        <v>20000</v>
      </c>
      <c r="M101" s="11">
        <f>M102</f>
        <v>0</v>
      </c>
      <c r="N101" s="52"/>
      <c r="O101" s="59"/>
      <c r="P101" s="52"/>
      <c r="Q101" s="11"/>
      <c r="R101" s="52"/>
      <c r="S101" s="10" t="e">
        <f>#REF!-M101</f>
        <v>#REF!</v>
      </c>
      <c r="T101" s="11">
        <f>T102</f>
        <v>0</v>
      </c>
      <c r="U101" s="11">
        <f>U102</f>
        <v>0</v>
      </c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</row>
    <row r="102" spans="2:61" s="2" customFormat="1" ht="12.75" hidden="1">
      <c r="B102" s="20" t="s">
        <v>88</v>
      </c>
      <c r="C102" s="18"/>
      <c r="D102" s="7">
        <v>551</v>
      </c>
      <c r="E102" s="7">
        <v>551</v>
      </c>
      <c r="F102" s="7">
        <v>551</v>
      </c>
      <c r="G102" s="14" t="s">
        <v>7</v>
      </c>
      <c r="H102" s="14" t="s">
        <v>175</v>
      </c>
      <c r="I102" s="14" t="s">
        <v>111</v>
      </c>
      <c r="J102" s="14" t="s">
        <v>152</v>
      </c>
      <c r="K102" s="11"/>
      <c r="L102" s="11">
        <v>20000</v>
      </c>
      <c r="M102" s="11"/>
      <c r="N102" s="52"/>
      <c r="O102" s="59"/>
      <c r="P102" s="52"/>
      <c r="Q102" s="11"/>
      <c r="R102" s="52"/>
      <c r="S102" s="10" t="e">
        <f>#REF!-M102</f>
        <v>#REF!</v>
      </c>
      <c r="T102" s="11"/>
      <c r="U102" s="11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</row>
    <row r="103" spans="2:61" s="2" customFormat="1" ht="25.5">
      <c r="B103" s="20" t="s">
        <v>246</v>
      </c>
      <c r="C103" s="18"/>
      <c r="D103" s="7"/>
      <c r="E103" s="7"/>
      <c r="F103" s="7">
        <v>551</v>
      </c>
      <c r="G103" s="14" t="s">
        <v>7</v>
      </c>
      <c r="H103" s="14" t="s">
        <v>175</v>
      </c>
      <c r="I103" s="14" t="s">
        <v>372</v>
      </c>
      <c r="J103" s="14"/>
      <c r="K103" s="11"/>
      <c r="L103" s="11"/>
      <c r="M103" s="11"/>
      <c r="N103" s="52"/>
      <c r="O103" s="59"/>
      <c r="P103" s="52"/>
      <c r="Q103" s="11"/>
      <c r="R103" s="52"/>
      <c r="S103" s="10"/>
      <c r="T103" s="11">
        <f>T104+T105+T106</f>
        <v>123750</v>
      </c>
      <c r="U103" s="11">
        <f>U104+U105+U106</f>
        <v>123750</v>
      </c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</row>
    <row r="104" spans="2:61" s="2" customFormat="1" ht="12.75">
      <c r="B104" s="20" t="s">
        <v>234</v>
      </c>
      <c r="C104" s="18"/>
      <c r="D104" s="7"/>
      <c r="E104" s="7"/>
      <c r="F104" s="7">
        <v>551</v>
      </c>
      <c r="G104" s="14" t="s">
        <v>7</v>
      </c>
      <c r="H104" s="14" t="s">
        <v>175</v>
      </c>
      <c r="I104" s="14" t="s">
        <v>372</v>
      </c>
      <c r="J104" s="14" t="s">
        <v>221</v>
      </c>
      <c r="K104" s="11"/>
      <c r="L104" s="11"/>
      <c r="M104" s="11"/>
      <c r="N104" s="52"/>
      <c r="O104" s="59"/>
      <c r="P104" s="52"/>
      <c r="Q104" s="11"/>
      <c r="R104" s="52"/>
      <c r="S104" s="10"/>
      <c r="T104" s="11">
        <v>48750</v>
      </c>
      <c r="U104" s="11">
        <v>48750</v>
      </c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</row>
    <row r="105" spans="2:61" s="2" customFormat="1" ht="51" hidden="1">
      <c r="B105" s="31" t="s">
        <v>264</v>
      </c>
      <c r="C105" s="18"/>
      <c r="D105" s="7"/>
      <c r="E105" s="7"/>
      <c r="F105" s="7">
        <v>551</v>
      </c>
      <c r="G105" s="14" t="s">
        <v>7</v>
      </c>
      <c r="H105" s="14" t="s">
        <v>175</v>
      </c>
      <c r="I105" s="14" t="s">
        <v>372</v>
      </c>
      <c r="J105" s="14" t="s">
        <v>263</v>
      </c>
      <c r="K105" s="11"/>
      <c r="L105" s="11"/>
      <c r="M105" s="11"/>
      <c r="N105" s="52"/>
      <c r="O105" s="59"/>
      <c r="P105" s="52"/>
      <c r="Q105" s="11"/>
      <c r="R105" s="52"/>
      <c r="S105" s="10"/>
      <c r="T105" s="11"/>
      <c r="U105" s="11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</row>
    <row r="106" spans="2:61" s="2" customFormat="1" ht="38.25">
      <c r="B106" s="31" t="s">
        <v>388</v>
      </c>
      <c r="C106" s="18"/>
      <c r="D106" s="7"/>
      <c r="E106" s="7"/>
      <c r="F106" s="7">
        <v>551</v>
      </c>
      <c r="G106" s="14" t="s">
        <v>7</v>
      </c>
      <c r="H106" s="14" t="s">
        <v>175</v>
      </c>
      <c r="I106" s="14" t="s">
        <v>372</v>
      </c>
      <c r="J106" s="14" t="s">
        <v>384</v>
      </c>
      <c r="K106" s="11"/>
      <c r="L106" s="11"/>
      <c r="M106" s="11"/>
      <c r="N106" s="52"/>
      <c r="O106" s="59"/>
      <c r="P106" s="52"/>
      <c r="Q106" s="11"/>
      <c r="R106" s="52"/>
      <c r="S106" s="10"/>
      <c r="T106" s="11">
        <v>75000</v>
      </c>
      <c r="U106" s="11">
        <v>75000</v>
      </c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</row>
    <row r="107" spans="2:61" s="2" customFormat="1" ht="25.5">
      <c r="B107" s="31" t="s">
        <v>246</v>
      </c>
      <c r="C107" s="18"/>
      <c r="D107" s="7"/>
      <c r="E107" s="7"/>
      <c r="F107" s="7">
        <v>551</v>
      </c>
      <c r="G107" s="14" t="s">
        <v>7</v>
      </c>
      <c r="H107" s="14" t="s">
        <v>175</v>
      </c>
      <c r="I107" s="14" t="s">
        <v>389</v>
      </c>
      <c r="J107" s="14"/>
      <c r="K107" s="11"/>
      <c r="L107" s="11"/>
      <c r="M107" s="11"/>
      <c r="N107" s="52"/>
      <c r="O107" s="59"/>
      <c r="P107" s="52"/>
      <c r="Q107" s="11"/>
      <c r="R107" s="52"/>
      <c r="S107" s="10"/>
      <c r="T107" s="11">
        <f>T108</f>
        <v>77000</v>
      </c>
      <c r="U107" s="11">
        <f>U108</f>
        <v>77000</v>
      </c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</row>
    <row r="108" spans="2:61" s="2" customFormat="1" ht="12.75">
      <c r="B108" s="20" t="s">
        <v>234</v>
      </c>
      <c r="C108" s="18"/>
      <c r="D108" s="7"/>
      <c r="E108" s="7"/>
      <c r="F108" s="7">
        <v>551</v>
      </c>
      <c r="G108" s="14" t="s">
        <v>7</v>
      </c>
      <c r="H108" s="14" t="s">
        <v>175</v>
      </c>
      <c r="I108" s="14" t="s">
        <v>389</v>
      </c>
      <c r="J108" s="14" t="s">
        <v>221</v>
      </c>
      <c r="K108" s="11"/>
      <c r="L108" s="11"/>
      <c r="M108" s="11"/>
      <c r="N108" s="52"/>
      <c r="O108" s="59"/>
      <c r="P108" s="52"/>
      <c r="Q108" s="11"/>
      <c r="R108" s="52"/>
      <c r="S108" s="10"/>
      <c r="T108" s="11">
        <v>77000</v>
      </c>
      <c r="U108" s="11">
        <v>77000</v>
      </c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</row>
    <row r="109" spans="2:61" s="2" customFormat="1" ht="38.25">
      <c r="B109" s="20" t="s">
        <v>374</v>
      </c>
      <c r="C109" s="18"/>
      <c r="D109" s="7"/>
      <c r="E109" s="7"/>
      <c r="F109" s="7">
        <v>551</v>
      </c>
      <c r="G109" s="14" t="s">
        <v>7</v>
      </c>
      <c r="H109" s="14" t="s">
        <v>175</v>
      </c>
      <c r="I109" s="14" t="s">
        <v>373</v>
      </c>
      <c r="J109" s="14"/>
      <c r="K109" s="11"/>
      <c r="L109" s="11"/>
      <c r="M109" s="11"/>
      <c r="N109" s="52"/>
      <c r="O109" s="59"/>
      <c r="P109" s="52"/>
      <c r="Q109" s="11"/>
      <c r="R109" s="52"/>
      <c r="S109" s="10"/>
      <c r="T109" s="11">
        <f>T110+T111+T112</f>
        <v>41250</v>
      </c>
      <c r="U109" s="11">
        <f>U110+U111+U112</f>
        <v>41250</v>
      </c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</row>
    <row r="110" spans="2:61" s="2" customFormat="1" ht="12.75">
      <c r="B110" s="20" t="s">
        <v>234</v>
      </c>
      <c r="C110" s="18"/>
      <c r="D110" s="7"/>
      <c r="E110" s="7"/>
      <c r="F110" s="7">
        <v>551</v>
      </c>
      <c r="G110" s="14" t="s">
        <v>7</v>
      </c>
      <c r="H110" s="14" t="s">
        <v>175</v>
      </c>
      <c r="I110" s="14" t="s">
        <v>373</v>
      </c>
      <c r="J110" s="14" t="s">
        <v>221</v>
      </c>
      <c r="K110" s="11"/>
      <c r="L110" s="11"/>
      <c r="M110" s="11"/>
      <c r="N110" s="52"/>
      <c r="O110" s="59"/>
      <c r="P110" s="52"/>
      <c r="Q110" s="11"/>
      <c r="R110" s="52"/>
      <c r="S110" s="10"/>
      <c r="T110" s="11">
        <v>16250</v>
      </c>
      <c r="U110" s="11">
        <v>16250</v>
      </c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</row>
    <row r="111" spans="2:61" s="2" customFormat="1" ht="51" hidden="1">
      <c r="B111" s="31" t="s">
        <v>264</v>
      </c>
      <c r="C111" s="18"/>
      <c r="D111" s="7"/>
      <c r="E111" s="7"/>
      <c r="F111" s="7">
        <v>551</v>
      </c>
      <c r="G111" s="14" t="s">
        <v>7</v>
      </c>
      <c r="H111" s="14" t="s">
        <v>175</v>
      </c>
      <c r="I111" s="14" t="s">
        <v>373</v>
      </c>
      <c r="J111" s="14" t="s">
        <v>263</v>
      </c>
      <c r="K111" s="11"/>
      <c r="L111" s="11"/>
      <c r="M111" s="11"/>
      <c r="N111" s="52"/>
      <c r="O111" s="59"/>
      <c r="P111" s="52"/>
      <c r="Q111" s="11"/>
      <c r="R111" s="52"/>
      <c r="S111" s="10"/>
      <c r="T111" s="11"/>
      <c r="U111" s="11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</row>
    <row r="112" spans="2:61" s="2" customFormat="1" ht="12.75">
      <c r="B112" s="31"/>
      <c r="C112" s="18"/>
      <c r="D112" s="7"/>
      <c r="E112" s="7"/>
      <c r="F112" s="7">
        <v>551</v>
      </c>
      <c r="G112" s="14" t="s">
        <v>7</v>
      </c>
      <c r="H112" s="14" t="s">
        <v>175</v>
      </c>
      <c r="I112" s="14" t="s">
        <v>373</v>
      </c>
      <c r="J112" s="14" t="s">
        <v>384</v>
      </c>
      <c r="K112" s="11"/>
      <c r="L112" s="11"/>
      <c r="M112" s="11"/>
      <c r="N112" s="52"/>
      <c r="O112" s="59"/>
      <c r="P112" s="52"/>
      <c r="Q112" s="11"/>
      <c r="R112" s="52"/>
      <c r="S112" s="10"/>
      <c r="T112" s="11">
        <v>25000</v>
      </c>
      <c r="U112" s="11">
        <v>25000</v>
      </c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</row>
    <row r="113" spans="2:61" s="2" customFormat="1" ht="24.75" customHeight="1">
      <c r="B113" s="13" t="s">
        <v>42</v>
      </c>
      <c r="C113" s="7">
        <v>551</v>
      </c>
      <c r="D113" s="7">
        <v>551</v>
      </c>
      <c r="E113" s="7">
        <v>551</v>
      </c>
      <c r="F113" s="7">
        <v>551</v>
      </c>
      <c r="G113" s="8" t="s">
        <v>14</v>
      </c>
      <c r="H113" s="14"/>
      <c r="I113" s="14"/>
      <c r="J113" s="14"/>
      <c r="K113" s="10" t="e">
        <f>K114+K140+K157</f>
        <v>#REF!</v>
      </c>
      <c r="L113" s="10" t="e">
        <f>L114+L140+L157</f>
        <v>#REF!</v>
      </c>
      <c r="M113" s="10" t="e">
        <f>M114+M140+M157</f>
        <v>#REF!</v>
      </c>
      <c r="N113" s="52" t="e">
        <f aca="true" t="shared" si="6" ref="N113:N140">M113-K113</f>
        <v>#REF!</v>
      </c>
      <c r="O113" s="58" t="e">
        <f>O114+O140+O157</f>
        <v>#REF!</v>
      </c>
      <c r="P113" s="52" t="e">
        <f aca="true" t="shared" si="7" ref="P113:P140">M113-L113</f>
        <v>#REF!</v>
      </c>
      <c r="Q113" s="10" t="e">
        <f>Q114+Q140+Q157</f>
        <v>#REF!</v>
      </c>
      <c r="R113" s="52" t="e">
        <f aca="true" t="shared" si="8" ref="R113:R140">Q113-M113</f>
        <v>#REF!</v>
      </c>
      <c r="S113" s="10" t="e">
        <f>#REF!-M113</f>
        <v>#REF!</v>
      </c>
      <c r="T113" s="10">
        <f>T140+T157</f>
        <v>864000</v>
      </c>
      <c r="U113" s="10">
        <f>U140+U157</f>
        <v>338887.37</v>
      </c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</row>
    <row r="114" spans="2:61" s="2" customFormat="1" ht="11.25" customHeight="1" hidden="1">
      <c r="B114" s="26" t="s">
        <v>43</v>
      </c>
      <c r="C114" s="7">
        <v>551</v>
      </c>
      <c r="D114" s="7">
        <v>551</v>
      </c>
      <c r="E114" s="7">
        <v>551</v>
      </c>
      <c r="F114" s="7">
        <v>551</v>
      </c>
      <c r="G114" s="8" t="s">
        <v>14</v>
      </c>
      <c r="H114" s="8" t="s">
        <v>9</v>
      </c>
      <c r="I114" s="14"/>
      <c r="J114" s="14"/>
      <c r="K114" s="10">
        <f aca="true" t="shared" si="9" ref="K114:M116">K115</f>
        <v>0</v>
      </c>
      <c r="L114" s="10">
        <f t="shared" si="9"/>
        <v>0</v>
      </c>
      <c r="M114" s="10">
        <f t="shared" si="9"/>
        <v>0</v>
      </c>
      <c r="N114" s="52">
        <f t="shared" si="6"/>
        <v>0</v>
      </c>
      <c r="O114" s="58">
        <f>O115</f>
        <v>0</v>
      </c>
      <c r="P114" s="52">
        <f t="shared" si="7"/>
        <v>0</v>
      </c>
      <c r="Q114" s="10">
        <f>Q115</f>
        <v>0</v>
      </c>
      <c r="R114" s="52">
        <f t="shared" si="8"/>
        <v>0</v>
      </c>
      <c r="S114" s="10" t="e">
        <f>#REF!-M114</f>
        <v>#REF!</v>
      </c>
      <c r="T114" s="10">
        <f>T115</f>
        <v>0</v>
      </c>
      <c r="U114" s="10">
        <f>U115</f>
        <v>0</v>
      </c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</row>
    <row r="115" spans="2:61" s="2" customFormat="1" ht="23.25" customHeight="1" hidden="1">
      <c r="B115" s="25" t="s">
        <v>44</v>
      </c>
      <c r="C115" s="7">
        <v>551</v>
      </c>
      <c r="D115" s="7">
        <v>551</v>
      </c>
      <c r="E115" s="7">
        <v>551</v>
      </c>
      <c r="F115" s="7">
        <v>551</v>
      </c>
      <c r="G115" s="8" t="s">
        <v>14</v>
      </c>
      <c r="H115" s="8" t="s">
        <v>9</v>
      </c>
      <c r="I115" s="27" t="s">
        <v>45</v>
      </c>
      <c r="J115" s="14" t="s">
        <v>46</v>
      </c>
      <c r="K115" s="10">
        <f t="shared" si="9"/>
        <v>0</v>
      </c>
      <c r="L115" s="10">
        <f t="shared" si="9"/>
        <v>0</v>
      </c>
      <c r="M115" s="10">
        <f t="shared" si="9"/>
        <v>0</v>
      </c>
      <c r="N115" s="52">
        <f t="shared" si="6"/>
        <v>0</v>
      </c>
      <c r="O115" s="58">
        <f>O116</f>
        <v>0</v>
      </c>
      <c r="P115" s="52">
        <f t="shared" si="7"/>
        <v>0</v>
      </c>
      <c r="Q115" s="10">
        <f>Q116</f>
        <v>0</v>
      </c>
      <c r="R115" s="52">
        <f t="shared" si="8"/>
        <v>0</v>
      </c>
      <c r="S115" s="10" t="e">
        <f>#REF!-M115</f>
        <v>#REF!</v>
      </c>
      <c r="T115" s="10">
        <f>T116</f>
        <v>0</v>
      </c>
      <c r="U115" s="10">
        <f>U116</f>
        <v>0</v>
      </c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</row>
    <row r="116" spans="2:61" s="2" customFormat="1" ht="58.5" customHeight="1" hidden="1">
      <c r="B116" s="26" t="s">
        <v>47</v>
      </c>
      <c r="C116" s="18">
        <v>551</v>
      </c>
      <c r="D116" s="7">
        <v>551</v>
      </c>
      <c r="E116" s="7">
        <v>551</v>
      </c>
      <c r="F116" s="7">
        <v>551</v>
      </c>
      <c r="G116" s="28" t="s">
        <v>14</v>
      </c>
      <c r="H116" s="28" t="s">
        <v>9</v>
      </c>
      <c r="I116" s="14" t="s">
        <v>48</v>
      </c>
      <c r="J116" s="14"/>
      <c r="K116" s="11">
        <f t="shared" si="9"/>
        <v>0</v>
      </c>
      <c r="L116" s="11">
        <f t="shared" si="9"/>
        <v>0</v>
      </c>
      <c r="M116" s="11">
        <f t="shared" si="9"/>
        <v>0</v>
      </c>
      <c r="N116" s="52">
        <f t="shared" si="6"/>
        <v>0</v>
      </c>
      <c r="O116" s="59">
        <f>O117</f>
        <v>0</v>
      </c>
      <c r="P116" s="52">
        <f t="shared" si="7"/>
        <v>0</v>
      </c>
      <c r="Q116" s="11">
        <f>Q117</f>
        <v>0</v>
      </c>
      <c r="R116" s="52">
        <f t="shared" si="8"/>
        <v>0</v>
      </c>
      <c r="S116" s="10" t="e">
        <f>#REF!-M116</f>
        <v>#REF!</v>
      </c>
      <c r="T116" s="11">
        <f>T117</f>
        <v>0</v>
      </c>
      <c r="U116" s="11">
        <f>U117</f>
        <v>0</v>
      </c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</row>
    <row r="117" spans="2:61" s="2" customFormat="1" ht="65.25" customHeight="1" hidden="1">
      <c r="B117" s="26" t="s">
        <v>49</v>
      </c>
      <c r="C117" s="18">
        <v>551</v>
      </c>
      <c r="D117" s="7">
        <v>551</v>
      </c>
      <c r="E117" s="7">
        <v>551</v>
      </c>
      <c r="F117" s="7">
        <v>551</v>
      </c>
      <c r="G117" s="28" t="s">
        <v>14</v>
      </c>
      <c r="H117" s="28" t="s">
        <v>9</v>
      </c>
      <c r="I117" s="14" t="s">
        <v>48</v>
      </c>
      <c r="J117" s="14" t="s">
        <v>50</v>
      </c>
      <c r="K117" s="11"/>
      <c r="L117" s="11"/>
      <c r="M117" s="11"/>
      <c r="N117" s="52">
        <f t="shared" si="6"/>
        <v>0</v>
      </c>
      <c r="O117" s="59"/>
      <c r="P117" s="52">
        <f t="shared" si="7"/>
        <v>0</v>
      </c>
      <c r="Q117" s="11"/>
      <c r="R117" s="52">
        <f t="shared" si="8"/>
        <v>0</v>
      </c>
      <c r="S117" s="10" t="e">
        <f>#REF!-M117</f>
        <v>#REF!</v>
      </c>
      <c r="T117" s="11"/>
      <c r="U117" s="11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</row>
    <row r="118" spans="2:61" s="2" customFormat="1" ht="12" customHeight="1" hidden="1">
      <c r="B118" s="80" t="s">
        <v>43</v>
      </c>
      <c r="C118" s="7">
        <v>551</v>
      </c>
      <c r="D118" s="7">
        <v>551</v>
      </c>
      <c r="E118" s="7">
        <v>551</v>
      </c>
      <c r="F118" s="7">
        <v>551</v>
      </c>
      <c r="G118" s="14" t="s">
        <v>14</v>
      </c>
      <c r="H118" s="14" t="s">
        <v>9</v>
      </c>
      <c r="I118" s="14"/>
      <c r="J118" s="14"/>
      <c r="K118" s="11"/>
      <c r="L118" s="11"/>
      <c r="M118" s="11"/>
      <c r="N118" s="52">
        <f t="shared" si="6"/>
        <v>0</v>
      </c>
      <c r="O118" s="59"/>
      <c r="P118" s="52">
        <f t="shared" si="7"/>
        <v>0</v>
      </c>
      <c r="Q118" s="11"/>
      <c r="R118" s="52">
        <f t="shared" si="8"/>
        <v>0</v>
      </c>
      <c r="S118" s="10" t="e">
        <f>#REF!-M118</f>
        <v>#REF!</v>
      </c>
      <c r="T118" s="11"/>
      <c r="U118" s="11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</row>
    <row r="119" spans="2:61" s="2" customFormat="1" ht="11.25" customHeight="1" hidden="1">
      <c r="B119" s="80" t="s">
        <v>44</v>
      </c>
      <c r="C119" s="7">
        <v>551</v>
      </c>
      <c r="D119" s="7">
        <v>551</v>
      </c>
      <c r="E119" s="7">
        <v>551</v>
      </c>
      <c r="F119" s="7">
        <v>551</v>
      </c>
      <c r="G119" s="14" t="s">
        <v>14</v>
      </c>
      <c r="H119" s="14" t="s">
        <v>9</v>
      </c>
      <c r="I119" s="14" t="s">
        <v>45</v>
      </c>
      <c r="J119" s="14"/>
      <c r="K119" s="11"/>
      <c r="L119" s="11"/>
      <c r="M119" s="11"/>
      <c r="N119" s="52">
        <f t="shared" si="6"/>
        <v>0</v>
      </c>
      <c r="O119" s="59"/>
      <c r="P119" s="52">
        <f t="shared" si="7"/>
        <v>0</v>
      </c>
      <c r="Q119" s="11"/>
      <c r="R119" s="52">
        <f t="shared" si="8"/>
        <v>0</v>
      </c>
      <c r="S119" s="10" t="e">
        <f>#REF!-M119</f>
        <v>#REF!</v>
      </c>
      <c r="T119" s="11"/>
      <c r="U119" s="11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</row>
    <row r="120" spans="2:61" s="2" customFormat="1" ht="14.25" customHeight="1" hidden="1">
      <c r="B120" s="80" t="s">
        <v>51</v>
      </c>
      <c r="C120" s="7">
        <v>551</v>
      </c>
      <c r="D120" s="7">
        <v>551</v>
      </c>
      <c r="E120" s="7">
        <v>551</v>
      </c>
      <c r="F120" s="7">
        <v>551</v>
      </c>
      <c r="G120" s="14" t="s">
        <v>14</v>
      </c>
      <c r="H120" s="14" t="s">
        <v>9</v>
      </c>
      <c r="I120" s="14" t="s">
        <v>52</v>
      </c>
      <c r="J120" s="14" t="s">
        <v>53</v>
      </c>
      <c r="K120" s="11"/>
      <c r="L120" s="11"/>
      <c r="M120" s="11"/>
      <c r="N120" s="52">
        <f t="shared" si="6"/>
        <v>0</v>
      </c>
      <c r="O120" s="59"/>
      <c r="P120" s="52">
        <f t="shared" si="7"/>
        <v>0</v>
      </c>
      <c r="Q120" s="11"/>
      <c r="R120" s="52">
        <f t="shared" si="8"/>
        <v>0</v>
      </c>
      <c r="S120" s="10" t="e">
        <f>#REF!-M120</f>
        <v>#REF!</v>
      </c>
      <c r="T120" s="11"/>
      <c r="U120" s="11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</row>
    <row r="121" spans="2:61" s="2" customFormat="1" ht="10.5" customHeight="1" hidden="1">
      <c r="B121" s="80" t="s">
        <v>49</v>
      </c>
      <c r="C121" s="7">
        <v>551</v>
      </c>
      <c r="D121" s="7">
        <v>551</v>
      </c>
      <c r="E121" s="7">
        <v>551</v>
      </c>
      <c r="F121" s="7">
        <v>551</v>
      </c>
      <c r="G121" s="14" t="s">
        <v>14</v>
      </c>
      <c r="H121" s="14" t="s">
        <v>9</v>
      </c>
      <c r="I121" s="14" t="s">
        <v>52</v>
      </c>
      <c r="J121" s="14" t="s">
        <v>50</v>
      </c>
      <c r="K121" s="11"/>
      <c r="L121" s="11"/>
      <c r="M121" s="11"/>
      <c r="N121" s="52">
        <f t="shared" si="6"/>
        <v>0</v>
      </c>
      <c r="O121" s="59"/>
      <c r="P121" s="52">
        <f t="shared" si="7"/>
        <v>0</v>
      </c>
      <c r="Q121" s="11"/>
      <c r="R121" s="52">
        <f t="shared" si="8"/>
        <v>0</v>
      </c>
      <c r="S121" s="10" t="e">
        <f>#REF!-M121</f>
        <v>#REF!</v>
      </c>
      <c r="T121" s="11"/>
      <c r="U121" s="11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</row>
    <row r="122" spans="2:61" s="2" customFormat="1" ht="12" customHeight="1" hidden="1">
      <c r="B122" s="80" t="s">
        <v>54</v>
      </c>
      <c r="C122" s="7">
        <v>551</v>
      </c>
      <c r="D122" s="7">
        <v>551</v>
      </c>
      <c r="E122" s="7">
        <v>551</v>
      </c>
      <c r="F122" s="7">
        <v>551</v>
      </c>
      <c r="G122" s="14" t="s">
        <v>14</v>
      </c>
      <c r="H122" s="14" t="s">
        <v>9</v>
      </c>
      <c r="I122" s="14" t="s">
        <v>55</v>
      </c>
      <c r="J122" s="14"/>
      <c r="K122" s="11"/>
      <c r="L122" s="11"/>
      <c r="M122" s="11"/>
      <c r="N122" s="52">
        <f t="shared" si="6"/>
        <v>0</v>
      </c>
      <c r="O122" s="59"/>
      <c r="P122" s="52">
        <f t="shared" si="7"/>
        <v>0</v>
      </c>
      <c r="Q122" s="11"/>
      <c r="R122" s="52">
        <f t="shared" si="8"/>
        <v>0</v>
      </c>
      <c r="S122" s="10" t="e">
        <f>#REF!-M122</f>
        <v>#REF!</v>
      </c>
      <c r="T122" s="11"/>
      <c r="U122" s="11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</row>
    <row r="123" spans="2:61" s="2" customFormat="1" ht="20.25" customHeight="1" hidden="1">
      <c r="B123" s="80" t="s">
        <v>49</v>
      </c>
      <c r="C123" s="7">
        <v>551</v>
      </c>
      <c r="D123" s="7">
        <v>551</v>
      </c>
      <c r="E123" s="7">
        <v>551</v>
      </c>
      <c r="F123" s="7">
        <v>551</v>
      </c>
      <c r="G123" s="14" t="s">
        <v>14</v>
      </c>
      <c r="H123" s="14" t="s">
        <v>9</v>
      </c>
      <c r="I123" s="14" t="s">
        <v>55</v>
      </c>
      <c r="J123" s="14" t="s">
        <v>50</v>
      </c>
      <c r="K123" s="11"/>
      <c r="L123" s="11"/>
      <c r="M123" s="11"/>
      <c r="N123" s="52">
        <f t="shared" si="6"/>
        <v>0</v>
      </c>
      <c r="O123" s="59"/>
      <c r="P123" s="52">
        <f t="shared" si="7"/>
        <v>0</v>
      </c>
      <c r="Q123" s="11"/>
      <c r="R123" s="52">
        <f t="shared" si="8"/>
        <v>0</v>
      </c>
      <c r="S123" s="10" t="e">
        <f>#REF!-M123</f>
        <v>#REF!</v>
      </c>
      <c r="T123" s="11"/>
      <c r="U123" s="11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</row>
    <row r="124" spans="2:61" s="2" customFormat="1" ht="15.75" customHeight="1" hidden="1">
      <c r="B124" s="80" t="s">
        <v>56</v>
      </c>
      <c r="C124" s="7">
        <v>551</v>
      </c>
      <c r="D124" s="7">
        <v>551</v>
      </c>
      <c r="E124" s="7">
        <v>551</v>
      </c>
      <c r="F124" s="7">
        <v>551</v>
      </c>
      <c r="G124" s="14" t="s">
        <v>14</v>
      </c>
      <c r="H124" s="14" t="s">
        <v>9</v>
      </c>
      <c r="I124" s="14" t="s">
        <v>57</v>
      </c>
      <c r="J124" s="14"/>
      <c r="K124" s="11"/>
      <c r="L124" s="11"/>
      <c r="M124" s="11"/>
      <c r="N124" s="52">
        <f t="shared" si="6"/>
        <v>0</v>
      </c>
      <c r="O124" s="59"/>
      <c r="P124" s="52">
        <f t="shared" si="7"/>
        <v>0</v>
      </c>
      <c r="Q124" s="11"/>
      <c r="R124" s="52">
        <f t="shared" si="8"/>
        <v>0</v>
      </c>
      <c r="S124" s="10" t="e">
        <f>#REF!-M124</f>
        <v>#REF!</v>
      </c>
      <c r="T124" s="11"/>
      <c r="U124" s="11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</row>
    <row r="125" spans="2:61" s="2" customFormat="1" ht="14.25" customHeight="1" hidden="1">
      <c r="B125" s="80" t="s">
        <v>49</v>
      </c>
      <c r="C125" s="7">
        <v>551</v>
      </c>
      <c r="D125" s="7">
        <v>551</v>
      </c>
      <c r="E125" s="7">
        <v>551</v>
      </c>
      <c r="F125" s="7">
        <v>551</v>
      </c>
      <c r="G125" s="14" t="s">
        <v>14</v>
      </c>
      <c r="H125" s="14" t="s">
        <v>9</v>
      </c>
      <c r="I125" s="14" t="s">
        <v>57</v>
      </c>
      <c r="J125" s="14" t="s">
        <v>50</v>
      </c>
      <c r="K125" s="11"/>
      <c r="L125" s="11"/>
      <c r="M125" s="11"/>
      <c r="N125" s="52">
        <f t="shared" si="6"/>
        <v>0</v>
      </c>
      <c r="O125" s="59"/>
      <c r="P125" s="52">
        <f t="shared" si="7"/>
        <v>0</v>
      </c>
      <c r="Q125" s="11"/>
      <c r="R125" s="52">
        <f t="shared" si="8"/>
        <v>0</v>
      </c>
      <c r="S125" s="10" t="e">
        <f>#REF!-M125</f>
        <v>#REF!</v>
      </c>
      <c r="T125" s="11"/>
      <c r="U125" s="11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</row>
    <row r="126" spans="2:61" s="2" customFormat="1" ht="16.5" customHeight="1" hidden="1">
      <c r="B126" s="80" t="s">
        <v>58</v>
      </c>
      <c r="C126" s="7">
        <v>551</v>
      </c>
      <c r="D126" s="7">
        <v>551</v>
      </c>
      <c r="E126" s="7">
        <v>551</v>
      </c>
      <c r="F126" s="7">
        <v>551</v>
      </c>
      <c r="G126" s="14" t="s">
        <v>14</v>
      </c>
      <c r="H126" s="14" t="s">
        <v>9</v>
      </c>
      <c r="I126" s="14" t="s">
        <v>59</v>
      </c>
      <c r="J126" s="14"/>
      <c r="K126" s="11"/>
      <c r="L126" s="11"/>
      <c r="M126" s="11"/>
      <c r="N126" s="52">
        <f t="shared" si="6"/>
        <v>0</v>
      </c>
      <c r="O126" s="59"/>
      <c r="P126" s="52">
        <f t="shared" si="7"/>
        <v>0</v>
      </c>
      <c r="Q126" s="11"/>
      <c r="R126" s="52">
        <f t="shared" si="8"/>
        <v>0</v>
      </c>
      <c r="S126" s="10" t="e">
        <f>#REF!-M126</f>
        <v>#REF!</v>
      </c>
      <c r="T126" s="11"/>
      <c r="U126" s="11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</row>
    <row r="127" spans="2:61" s="2" customFormat="1" ht="18" customHeight="1" hidden="1">
      <c r="B127" s="80" t="s">
        <v>49</v>
      </c>
      <c r="C127" s="7">
        <v>551</v>
      </c>
      <c r="D127" s="7">
        <v>551</v>
      </c>
      <c r="E127" s="7">
        <v>551</v>
      </c>
      <c r="F127" s="7">
        <v>551</v>
      </c>
      <c r="G127" s="14" t="s">
        <v>14</v>
      </c>
      <c r="H127" s="14" t="s">
        <v>9</v>
      </c>
      <c r="I127" s="14" t="s">
        <v>59</v>
      </c>
      <c r="J127" s="14" t="s">
        <v>50</v>
      </c>
      <c r="K127" s="11"/>
      <c r="L127" s="11"/>
      <c r="M127" s="11"/>
      <c r="N127" s="52">
        <f t="shared" si="6"/>
        <v>0</v>
      </c>
      <c r="O127" s="59"/>
      <c r="P127" s="52">
        <f t="shared" si="7"/>
        <v>0</v>
      </c>
      <c r="Q127" s="11"/>
      <c r="R127" s="52">
        <f t="shared" si="8"/>
        <v>0</v>
      </c>
      <c r="S127" s="10" t="e">
        <f>#REF!-M127</f>
        <v>#REF!</v>
      </c>
      <c r="T127" s="11"/>
      <c r="U127" s="11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</row>
    <row r="128" spans="2:61" s="2" customFormat="1" ht="20.25" customHeight="1" hidden="1">
      <c r="B128" s="80" t="s">
        <v>60</v>
      </c>
      <c r="C128" s="7">
        <v>551</v>
      </c>
      <c r="D128" s="7">
        <v>551</v>
      </c>
      <c r="E128" s="7">
        <v>551</v>
      </c>
      <c r="F128" s="7">
        <v>551</v>
      </c>
      <c r="G128" s="14" t="s">
        <v>14</v>
      </c>
      <c r="H128" s="14" t="s">
        <v>9</v>
      </c>
      <c r="I128" s="14" t="s">
        <v>61</v>
      </c>
      <c r="J128" s="14"/>
      <c r="K128" s="11"/>
      <c r="L128" s="11"/>
      <c r="M128" s="11"/>
      <c r="N128" s="52">
        <f t="shared" si="6"/>
        <v>0</v>
      </c>
      <c r="O128" s="59"/>
      <c r="P128" s="52">
        <f t="shared" si="7"/>
        <v>0</v>
      </c>
      <c r="Q128" s="11"/>
      <c r="R128" s="52">
        <f t="shared" si="8"/>
        <v>0</v>
      </c>
      <c r="S128" s="10" t="e">
        <f>#REF!-M128</f>
        <v>#REF!</v>
      </c>
      <c r="T128" s="11"/>
      <c r="U128" s="11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</row>
    <row r="129" spans="2:61" s="2" customFormat="1" ht="24" customHeight="1" hidden="1">
      <c r="B129" s="80" t="s">
        <v>62</v>
      </c>
      <c r="C129" s="7">
        <v>551</v>
      </c>
      <c r="D129" s="7">
        <v>551</v>
      </c>
      <c r="E129" s="7">
        <v>551</v>
      </c>
      <c r="F129" s="7">
        <v>551</v>
      </c>
      <c r="G129" s="14" t="s">
        <v>14</v>
      </c>
      <c r="H129" s="14" t="s">
        <v>9</v>
      </c>
      <c r="I129" s="14" t="s">
        <v>61</v>
      </c>
      <c r="J129" s="14" t="s">
        <v>63</v>
      </c>
      <c r="K129" s="11"/>
      <c r="L129" s="11"/>
      <c r="M129" s="11"/>
      <c r="N129" s="52">
        <f t="shared" si="6"/>
        <v>0</v>
      </c>
      <c r="O129" s="59"/>
      <c r="P129" s="52">
        <f t="shared" si="7"/>
        <v>0</v>
      </c>
      <c r="Q129" s="11"/>
      <c r="R129" s="52">
        <f t="shared" si="8"/>
        <v>0</v>
      </c>
      <c r="S129" s="10" t="e">
        <f>#REF!-M129</f>
        <v>#REF!</v>
      </c>
      <c r="T129" s="11"/>
      <c r="U129" s="11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</row>
    <row r="130" spans="2:61" s="2" customFormat="1" ht="26.25" customHeight="1" hidden="1">
      <c r="B130" s="80" t="s">
        <v>64</v>
      </c>
      <c r="C130" s="7">
        <v>551</v>
      </c>
      <c r="D130" s="7">
        <v>551</v>
      </c>
      <c r="E130" s="7">
        <v>551</v>
      </c>
      <c r="F130" s="7">
        <v>551</v>
      </c>
      <c r="G130" s="14" t="s">
        <v>14</v>
      </c>
      <c r="H130" s="14" t="s">
        <v>9</v>
      </c>
      <c r="I130" s="14" t="s">
        <v>65</v>
      </c>
      <c r="J130" s="14"/>
      <c r="K130" s="11"/>
      <c r="L130" s="11"/>
      <c r="M130" s="11"/>
      <c r="N130" s="52">
        <f t="shared" si="6"/>
        <v>0</v>
      </c>
      <c r="O130" s="59"/>
      <c r="P130" s="52">
        <f t="shared" si="7"/>
        <v>0</v>
      </c>
      <c r="Q130" s="11"/>
      <c r="R130" s="52">
        <f t="shared" si="8"/>
        <v>0</v>
      </c>
      <c r="S130" s="10" t="e">
        <f>#REF!-M130</f>
        <v>#REF!</v>
      </c>
      <c r="T130" s="11"/>
      <c r="U130" s="11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</row>
    <row r="131" spans="2:61" s="2" customFormat="1" ht="21.75" customHeight="1" hidden="1">
      <c r="B131" s="23" t="s">
        <v>11</v>
      </c>
      <c r="C131" s="7">
        <v>551</v>
      </c>
      <c r="D131" s="7">
        <v>551</v>
      </c>
      <c r="E131" s="7">
        <v>551</v>
      </c>
      <c r="F131" s="7">
        <v>551</v>
      </c>
      <c r="G131" s="14" t="s">
        <v>14</v>
      </c>
      <c r="H131" s="14" t="s">
        <v>9</v>
      </c>
      <c r="I131" s="14" t="s">
        <v>65</v>
      </c>
      <c r="J131" s="14" t="s">
        <v>12</v>
      </c>
      <c r="K131" s="11"/>
      <c r="L131" s="11"/>
      <c r="M131" s="11"/>
      <c r="N131" s="52">
        <f t="shared" si="6"/>
        <v>0</v>
      </c>
      <c r="O131" s="59"/>
      <c r="P131" s="52">
        <f t="shared" si="7"/>
        <v>0</v>
      </c>
      <c r="Q131" s="11"/>
      <c r="R131" s="52">
        <f t="shared" si="8"/>
        <v>0</v>
      </c>
      <c r="S131" s="10" t="e">
        <f>#REF!-M131</f>
        <v>#REF!</v>
      </c>
      <c r="T131" s="11"/>
      <c r="U131" s="11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</row>
    <row r="132" spans="2:61" s="2" customFormat="1" ht="16.5" customHeight="1" hidden="1">
      <c r="B132" s="20" t="s">
        <v>66</v>
      </c>
      <c r="C132" s="7">
        <v>551</v>
      </c>
      <c r="D132" s="7">
        <v>551</v>
      </c>
      <c r="E132" s="7">
        <v>551</v>
      </c>
      <c r="F132" s="7">
        <v>551</v>
      </c>
      <c r="G132" s="14" t="s">
        <v>14</v>
      </c>
      <c r="H132" s="14" t="s">
        <v>67</v>
      </c>
      <c r="I132" s="14"/>
      <c r="J132" s="14"/>
      <c r="K132" s="11"/>
      <c r="L132" s="11"/>
      <c r="M132" s="11"/>
      <c r="N132" s="52">
        <f t="shared" si="6"/>
        <v>0</v>
      </c>
      <c r="O132" s="59"/>
      <c r="P132" s="52">
        <f t="shared" si="7"/>
        <v>0</v>
      </c>
      <c r="Q132" s="11"/>
      <c r="R132" s="52">
        <f t="shared" si="8"/>
        <v>0</v>
      </c>
      <c r="S132" s="10" t="e">
        <f>#REF!-M132</f>
        <v>#REF!</v>
      </c>
      <c r="T132" s="11"/>
      <c r="U132" s="11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2:61" s="2" customFormat="1" ht="16.5" customHeight="1" hidden="1">
      <c r="B133" s="23" t="s">
        <v>68</v>
      </c>
      <c r="C133" s="7">
        <v>551</v>
      </c>
      <c r="D133" s="7">
        <v>551</v>
      </c>
      <c r="E133" s="7">
        <v>551</v>
      </c>
      <c r="F133" s="7">
        <v>551</v>
      </c>
      <c r="G133" s="14" t="s">
        <v>14</v>
      </c>
      <c r="H133" s="14" t="s">
        <v>67</v>
      </c>
      <c r="I133" s="14" t="s">
        <v>69</v>
      </c>
      <c r="J133" s="14"/>
      <c r="K133" s="11"/>
      <c r="L133" s="11"/>
      <c r="M133" s="11"/>
      <c r="N133" s="52">
        <f t="shared" si="6"/>
        <v>0</v>
      </c>
      <c r="O133" s="59"/>
      <c r="P133" s="52">
        <f t="shared" si="7"/>
        <v>0</v>
      </c>
      <c r="Q133" s="11"/>
      <c r="R133" s="52">
        <f t="shared" si="8"/>
        <v>0</v>
      </c>
      <c r="S133" s="10" t="e">
        <f>#REF!-M133</f>
        <v>#REF!</v>
      </c>
      <c r="T133" s="11"/>
      <c r="U133" s="11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</row>
    <row r="134" spans="2:61" s="2" customFormat="1" ht="17.25" customHeight="1" hidden="1">
      <c r="B134" s="23" t="s">
        <v>70</v>
      </c>
      <c r="C134" s="7">
        <v>551</v>
      </c>
      <c r="D134" s="7">
        <v>551</v>
      </c>
      <c r="E134" s="7">
        <v>551</v>
      </c>
      <c r="F134" s="7">
        <v>551</v>
      </c>
      <c r="G134" s="14" t="s">
        <v>14</v>
      </c>
      <c r="H134" s="14" t="s">
        <v>67</v>
      </c>
      <c r="I134" s="14" t="s">
        <v>71</v>
      </c>
      <c r="J134" s="14"/>
      <c r="K134" s="11"/>
      <c r="L134" s="11"/>
      <c r="M134" s="11"/>
      <c r="N134" s="52">
        <f t="shared" si="6"/>
        <v>0</v>
      </c>
      <c r="O134" s="59"/>
      <c r="P134" s="52">
        <f t="shared" si="7"/>
        <v>0</v>
      </c>
      <c r="Q134" s="11"/>
      <c r="R134" s="52">
        <f t="shared" si="8"/>
        <v>0</v>
      </c>
      <c r="S134" s="10" t="e">
        <f>#REF!-M134</f>
        <v>#REF!</v>
      </c>
      <c r="T134" s="11"/>
      <c r="U134" s="11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</row>
    <row r="135" spans="2:61" s="2" customFormat="1" ht="18.75" customHeight="1" hidden="1">
      <c r="B135" s="80" t="s">
        <v>49</v>
      </c>
      <c r="C135" s="7">
        <v>551</v>
      </c>
      <c r="D135" s="7">
        <v>551</v>
      </c>
      <c r="E135" s="7">
        <v>551</v>
      </c>
      <c r="F135" s="7">
        <v>551</v>
      </c>
      <c r="G135" s="14" t="s">
        <v>14</v>
      </c>
      <c r="H135" s="14" t="s">
        <v>67</v>
      </c>
      <c r="I135" s="14" t="s">
        <v>71</v>
      </c>
      <c r="J135" s="14" t="s">
        <v>50</v>
      </c>
      <c r="K135" s="11"/>
      <c r="L135" s="11"/>
      <c r="M135" s="11"/>
      <c r="N135" s="52">
        <f t="shared" si="6"/>
        <v>0</v>
      </c>
      <c r="O135" s="59"/>
      <c r="P135" s="52">
        <f t="shared" si="7"/>
        <v>0</v>
      </c>
      <c r="Q135" s="11"/>
      <c r="R135" s="52">
        <f t="shared" si="8"/>
        <v>0</v>
      </c>
      <c r="S135" s="10" t="e">
        <f>#REF!-M135</f>
        <v>#REF!</v>
      </c>
      <c r="T135" s="11"/>
      <c r="U135" s="11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</row>
    <row r="136" spans="2:61" s="2" customFormat="1" ht="18" customHeight="1" hidden="1">
      <c r="B136" s="20" t="s">
        <v>72</v>
      </c>
      <c r="C136" s="7">
        <v>551</v>
      </c>
      <c r="D136" s="7">
        <v>551</v>
      </c>
      <c r="E136" s="7">
        <v>551</v>
      </c>
      <c r="F136" s="7">
        <v>551</v>
      </c>
      <c r="G136" s="14" t="s">
        <v>14</v>
      </c>
      <c r="H136" s="14" t="s">
        <v>73</v>
      </c>
      <c r="I136" s="14"/>
      <c r="J136" s="14"/>
      <c r="K136" s="11"/>
      <c r="L136" s="11"/>
      <c r="M136" s="11"/>
      <c r="N136" s="52">
        <f t="shared" si="6"/>
        <v>0</v>
      </c>
      <c r="O136" s="59"/>
      <c r="P136" s="52">
        <f t="shared" si="7"/>
        <v>0</v>
      </c>
      <c r="Q136" s="11"/>
      <c r="R136" s="52">
        <f t="shared" si="8"/>
        <v>0</v>
      </c>
      <c r="S136" s="10" t="e">
        <f>#REF!-M136</f>
        <v>#REF!</v>
      </c>
      <c r="T136" s="11"/>
      <c r="U136" s="11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</row>
    <row r="137" spans="2:61" s="2" customFormat="1" ht="24.75" customHeight="1" hidden="1">
      <c r="B137" s="23" t="s">
        <v>44</v>
      </c>
      <c r="C137" s="7">
        <v>551</v>
      </c>
      <c r="D137" s="7">
        <v>551</v>
      </c>
      <c r="E137" s="7">
        <v>551</v>
      </c>
      <c r="F137" s="7">
        <v>551</v>
      </c>
      <c r="G137" s="14" t="s">
        <v>14</v>
      </c>
      <c r="H137" s="14" t="s">
        <v>73</v>
      </c>
      <c r="I137" s="14" t="s">
        <v>45</v>
      </c>
      <c r="J137" s="14"/>
      <c r="K137" s="11"/>
      <c r="L137" s="11"/>
      <c r="M137" s="11"/>
      <c r="N137" s="52">
        <f t="shared" si="6"/>
        <v>0</v>
      </c>
      <c r="O137" s="59"/>
      <c r="P137" s="52">
        <f t="shared" si="7"/>
        <v>0</v>
      </c>
      <c r="Q137" s="11"/>
      <c r="R137" s="52">
        <f t="shared" si="8"/>
        <v>0</v>
      </c>
      <c r="S137" s="10" t="e">
        <f>#REF!-M137</f>
        <v>#REF!</v>
      </c>
      <c r="T137" s="11"/>
      <c r="U137" s="11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</row>
    <row r="138" spans="2:61" s="2" customFormat="1" ht="17.25" customHeight="1" hidden="1">
      <c r="B138" s="23" t="s">
        <v>54</v>
      </c>
      <c r="C138" s="7">
        <v>551</v>
      </c>
      <c r="D138" s="7">
        <v>551</v>
      </c>
      <c r="E138" s="7">
        <v>551</v>
      </c>
      <c r="F138" s="7">
        <v>551</v>
      </c>
      <c r="G138" s="14" t="s">
        <v>14</v>
      </c>
      <c r="H138" s="14" t="s">
        <v>73</v>
      </c>
      <c r="I138" s="14" t="s">
        <v>55</v>
      </c>
      <c r="J138" s="14"/>
      <c r="K138" s="11"/>
      <c r="L138" s="11"/>
      <c r="M138" s="11"/>
      <c r="N138" s="52">
        <f t="shared" si="6"/>
        <v>0</v>
      </c>
      <c r="O138" s="59"/>
      <c r="P138" s="52">
        <f t="shared" si="7"/>
        <v>0</v>
      </c>
      <c r="Q138" s="11"/>
      <c r="R138" s="52">
        <f t="shared" si="8"/>
        <v>0</v>
      </c>
      <c r="S138" s="10" t="e">
        <f>#REF!-M138</f>
        <v>#REF!</v>
      </c>
      <c r="T138" s="11"/>
      <c r="U138" s="11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2:61" s="2" customFormat="1" ht="24.75" customHeight="1" hidden="1">
      <c r="B139" s="80" t="s">
        <v>49</v>
      </c>
      <c r="C139" s="7">
        <v>551</v>
      </c>
      <c r="D139" s="7">
        <v>551</v>
      </c>
      <c r="E139" s="7">
        <v>551</v>
      </c>
      <c r="F139" s="7">
        <v>551</v>
      </c>
      <c r="G139" s="14" t="s">
        <v>14</v>
      </c>
      <c r="H139" s="14" t="s">
        <v>73</v>
      </c>
      <c r="I139" s="14" t="s">
        <v>55</v>
      </c>
      <c r="J139" s="14" t="s">
        <v>50</v>
      </c>
      <c r="K139" s="11"/>
      <c r="L139" s="11"/>
      <c r="M139" s="11"/>
      <c r="N139" s="52">
        <f t="shared" si="6"/>
        <v>0</v>
      </c>
      <c r="O139" s="59"/>
      <c r="P139" s="52">
        <f t="shared" si="7"/>
        <v>0</v>
      </c>
      <c r="Q139" s="11"/>
      <c r="R139" s="52">
        <f t="shared" si="8"/>
        <v>0</v>
      </c>
      <c r="S139" s="10" t="e">
        <f>#REF!-M139</f>
        <v>#REF!</v>
      </c>
      <c r="T139" s="11"/>
      <c r="U139" s="11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</row>
    <row r="140" spans="2:61" s="2" customFormat="1" ht="58.5" customHeight="1">
      <c r="B140" s="81" t="s">
        <v>240</v>
      </c>
      <c r="C140" s="7">
        <v>551</v>
      </c>
      <c r="D140" s="7">
        <v>551</v>
      </c>
      <c r="E140" s="7">
        <v>551</v>
      </c>
      <c r="F140" s="7">
        <v>551</v>
      </c>
      <c r="G140" s="8" t="s">
        <v>14</v>
      </c>
      <c r="H140" s="8" t="s">
        <v>67</v>
      </c>
      <c r="I140" s="14"/>
      <c r="J140" s="14"/>
      <c r="K140" s="10" t="e">
        <f>#REF!</f>
        <v>#REF!</v>
      </c>
      <c r="L140" s="10" t="e">
        <f>#REF!</f>
        <v>#REF!</v>
      </c>
      <c r="M140" s="10" t="e">
        <f>#REF!+#REF!+M148+M152</f>
        <v>#REF!</v>
      </c>
      <c r="N140" s="52" t="e">
        <f t="shared" si="6"/>
        <v>#REF!</v>
      </c>
      <c r="O140" s="58" t="e">
        <f>#REF!</f>
        <v>#REF!</v>
      </c>
      <c r="P140" s="52" t="e">
        <f t="shared" si="7"/>
        <v>#REF!</v>
      </c>
      <c r="Q140" s="10" t="e">
        <f>#REF!+Q150</f>
        <v>#REF!</v>
      </c>
      <c r="R140" s="52" t="e">
        <f t="shared" si="8"/>
        <v>#REF!</v>
      </c>
      <c r="S140" s="10" t="e">
        <f>#REF!-M140</f>
        <v>#REF!</v>
      </c>
      <c r="T140" s="10">
        <f>T141+T147+T150+T153</f>
        <v>564000</v>
      </c>
      <c r="U140" s="10">
        <f>U141+U147+U150+U153</f>
        <v>113935.72</v>
      </c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</row>
    <row r="141" spans="2:61" s="2" customFormat="1" ht="102.75" customHeight="1">
      <c r="B141" s="13" t="s">
        <v>241</v>
      </c>
      <c r="C141" s="7"/>
      <c r="D141" s="7"/>
      <c r="E141" s="7"/>
      <c r="F141" s="7">
        <v>551</v>
      </c>
      <c r="G141" s="8" t="s">
        <v>14</v>
      </c>
      <c r="H141" s="8" t="s">
        <v>67</v>
      </c>
      <c r="I141" s="8" t="s">
        <v>247</v>
      </c>
      <c r="J141" s="14"/>
      <c r="K141" s="10"/>
      <c r="L141" s="10"/>
      <c r="M141" s="10"/>
      <c r="N141" s="52"/>
      <c r="O141" s="58"/>
      <c r="P141" s="52"/>
      <c r="Q141" s="10"/>
      <c r="R141" s="52"/>
      <c r="S141" s="10"/>
      <c r="T141" s="10">
        <f>T142</f>
        <v>484000</v>
      </c>
      <c r="U141" s="10">
        <f>U142</f>
        <v>83935.72</v>
      </c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</row>
    <row r="142" spans="2:61" s="2" customFormat="1" ht="59.25" customHeight="1">
      <c r="B142" s="31" t="s">
        <v>249</v>
      </c>
      <c r="C142" s="7"/>
      <c r="D142" s="7"/>
      <c r="E142" s="7"/>
      <c r="F142" s="7">
        <v>551</v>
      </c>
      <c r="G142" s="8" t="s">
        <v>14</v>
      </c>
      <c r="H142" s="8" t="s">
        <v>67</v>
      </c>
      <c r="I142" s="8" t="s">
        <v>248</v>
      </c>
      <c r="J142" s="14"/>
      <c r="K142" s="10"/>
      <c r="L142" s="10"/>
      <c r="M142" s="10"/>
      <c r="N142" s="52"/>
      <c r="O142" s="58"/>
      <c r="P142" s="52"/>
      <c r="Q142" s="10"/>
      <c r="R142" s="52"/>
      <c r="S142" s="10"/>
      <c r="T142" s="10">
        <f>T143</f>
        <v>484000</v>
      </c>
      <c r="U142" s="10">
        <f>U143</f>
        <v>83935.72</v>
      </c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</row>
    <row r="143" spans="2:61" s="2" customFormat="1" ht="76.5" customHeight="1">
      <c r="B143" s="31" t="s">
        <v>251</v>
      </c>
      <c r="C143" s="7"/>
      <c r="D143" s="7"/>
      <c r="E143" s="7"/>
      <c r="F143" s="7">
        <v>551</v>
      </c>
      <c r="G143" s="8" t="s">
        <v>14</v>
      </c>
      <c r="H143" s="8" t="s">
        <v>67</v>
      </c>
      <c r="I143" s="8" t="s">
        <v>255</v>
      </c>
      <c r="J143" s="14"/>
      <c r="K143" s="10"/>
      <c r="L143" s="10"/>
      <c r="M143" s="10"/>
      <c r="N143" s="52"/>
      <c r="O143" s="58"/>
      <c r="P143" s="52"/>
      <c r="Q143" s="10"/>
      <c r="R143" s="52"/>
      <c r="S143" s="10"/>
      <c r="T143" s="10">
        <f>T144</f>
        <v>484000</v>
      </c>
      <c r="U143" s="10">
        <f>U144</f>
        <v>83935.72</v>
      </c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</row>
    <row r="144" spans="2:61" s="2" customFormat="1" ht="45" customHeight="1">
      <c r="B144" s="17" t="s">
        <v>222</v>
      </c>
      <c r="C144" s="7"/>
      <c r="D144" s="7"/>
      <c r="E144" s="7"/>
      <c r="F144" s="7">
        <v>551</v>
      </c>
      <c r="G144" s="8" t="s">
        <v>14</v>
      </c>
      <c r="H144" s="8" t="s">
        <v>67</v>
      </c>
      <c r="I144" s="8" t="s">
        <v>255</v>
      </c>
      <c r="J144" s="14" t="s">
        <v>219</v>
      </c>
      <c r="K144" s="10"/>
      <c r="L144" s="10"/>
      <c r="M144" s="10"/>
      <c r="N144" s="52"/>
      <c r="O144" s="58"/>
      <c r="P144" s="52"/>
      <c r="Q144" s="10"/>
      <c r="R144" s="52"/>
      <c r="S144" s="10"/>
      <c r="T144" s="10">
        <f>T145</f>
        <v>484000</v>
      </c>
      <c r="U144" s="10">
        <f>U145</f>
        <v>83935.72</v>
      </c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</row>
    <row r="145" spans="2:61" s="2" customFormat="1" ht="55.5" customHeight="1">
      <c r="B145" s="20" t="s">
        <v>223</v>
      </c>
      <c r="C145" s="7"/>
      <c r="D145" s="7"/>
      <c r="E145" s="7"/>
      <c r="F145" s="7">
        <v>551</v>
      </c>
      <c r="G145" s="8" t="s">
        <v>14</v>
      </c>
      <c r="H145" s="8" t="s">
        <v>67</v>
      </c>
      <c r="I145" s="8" t="s">
        <v>255</v>
      </c>
      <c r="J145" s="14" t="s">
        <v>220</v>
      </c>
      <c r="K145" s="10"/>
      <c r="L145" s="10"/>
      <c r="M145" s="10"/>
      <c r="N145" s="52"/>
      <c r="O145" s="58"/>
      <c r="P145" s="52"/>
      <c r="Q145" s="10"/>
      <c r="R145" s="52"/>
      <c r="S145" s="10"/>
      <c r="T145" s="10">
        <f>T146</f>
        <v>484000</v>
      </c>
      <c r="U145" s="10">
        <f>U146</f>
        <v>83935.72</v>
      </c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</row>
    <row r="146" spans="2:61" s="2" customFormat="1" ht="33.75" customHeight="1">
      <c r="B146" s="20" t="s">
        <v>234</v>
      </c>
      <c r="C146" s="7"/>
      <c r="D146" s="7"/>
      <c r="E146" s="7"/>
      <c r="F146" s="7">
        <v>551</v>
      </c>
      <c r="G146" s="8" t="s">
        <v>14</v>
      </c>
      <c r="H146" s="8" t="s">
        <v>67</v>
      </c>
      <c r="I146" s="8" t="s">
        <v>255</v>
      </c>
      <c r="J146" s="14" t="s">
        <v>221</v>
      </c>
      <c r="K146" s="10"/>
      <c r="L146" s="10"/>
      <c r="M146" s="10"/>
      <c r="N146" s="52"/>
      <c r="O146" s="58"/>
      <c r="P146" s="52"/>
      <c r="Q146" s="10"/>
      <c r="R146" s="52"/>
      <c r="S146" s="10"/>
      <c r="T146" s="10">
        <v>484000</v>
      </c>
      <c r="U146" s="10">
        <v>83935.72</v>
      </c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</row>
    <row r="147" spans="2:61" s="2" customFormat="1" ht="118.5" customHeight="1">
      <c r="B147" s="82" t="s">
        <v>176</v>
      </c>
      <c r="C147" s="18"/>
      <c r="D147" s="7">
        <v>551</v>
      </c>
      <c r="E147" s="7">
        <v>551</v>
      </c>
      <c r="F147" s="7">
        <v>551</v>
      </c>
      <c r="G147" s="14" t="s">
        <v>14</v>
      </c>
      <c r="H147" s="14" t="s">
        <v>67</v>
      </c>
      <c r="I147" s="14" t="s">
        <v>286</v>
      </c>
      <c r="J147" s="14"/>
      <c r="K147" s="11"/>
      <c r="L147" s="11"/>
      <c r="M147" s="11">
        <f>M148</f>
        <v>30000</v>
      </c>
      <c r="N147" s="52"/>
      <c r="O147" s="59"/>
      <c r="P147" s="52"/>
      <c r="Q147" s="11"/>
      <c r="R147" s="52"/>
      <c r="S147" s="10" t="e">
        <f>#REF!-M147</f>
        <v>#REF!</v>
      </c>
      <c r="T147" s="11">
        <f>T148</f>
        <v>30000</v>
      </c>
      <c r="U147" s="11">
        <f>U148</f>
        <v>30000</v>
      </c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</row>
    <row r="148" spans="2:61" s="2" customFormat="1" ht="24.75" customHeight="1">
      <c r="B148" s="23" t="s">
        <v>165</v>
      </c>
      <c r="C148" s="18"/>
      <c r="D148" s="7">
        <v>551</v>
      </c>
      <c r="E148" s="7">
        <v>551</v>
      </c>
      <c r="F148" s="7">
        <v>551</v>
      </c>
      <c r="G148" s="14" t="s">
        <v>14</v>
      </c>
      <c r="H148" s="14" t="s">
        <v>67</v>
      </c>
      <c r="I148" s="14" t="s">
        <v>286</v>
      </c>
      <c r="J148" s="14" t="s">
        <v>12</v>
      </c>
      <c r="K148" s="11"/>
      <c r="L148" s="11"/>
      <c r="M148" s="11">
        <v>30000</v>
      </c>
      <c r="N148" s="52"/>
      <c r="O148" s="59"/>
      <c r="P148" s="52"/>
      <c r="Q148" s="11"/>
      <c r="R148" s="52">
        <f>Q148-M148</f>
        <v>-30000</v>
      </c>
      <c r="S148" s="10" t="e">
        <f>#REF!-M148</f>
        <v>#REF!</v>
      </c>
      <c r="T148" s="11">
        <f>T149</f>
        <v>30000</v>
      </c>
      <c r="U148" s="11">
        <f>U149</f>
        <v>30000</v>
      </c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</row>
    <row r="149" spans="2:61" s="2" customFormat="1" ht="24.75" customHeight="1">
      <c r="B149" s="23" t="s">
        <v>122</v>
      </c>
      <c r="C149" s="18"/>
      <c r="D149" s="7"/>
      <c r="E149" s="7"/>
      <c r="F149" s="7">
        <v>551</v>
      </c>
      <c r="G149" s="14" t="s">
        <v>14</v>
      </c>
      <c r="H149" s="14" t="s">
        <v>67</v>
      </c>
      <c r="I149" s="14" t="s">
        <v>286</v>
      </c>
      <c r="J149" s="14" t="s">
        <v>250</v>
      </c>
      <c r="K149" s="11"/>
      <c r="L149" s="11"/>
      <c r="M149" s="11"/>
      <c r="N149" s="52"/>
      <c r="O149" s="59"/>
      <c r="P149" s="52"/>
      <c r="Q149" s="11"/>
      <c r="R149" s="52"/>
      <c r="S149" s="10"/>
      <c r="T149" s="11">
        <v>30000</v>
      </c>
      <c r="U149" s="11">
        <v>30000</v>
      </c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</row>
    <row r="150" spans="2:61" s="2" customFormat="1" ht="82.5" customHeight="1">
      <c r="B150" s="31" t="s">
        <v>402</v>
      </c>
      <c r="C150" s="18"/>
      <c r="D150" s="7">
        <v>551</v>
      </c>
      <c r="E150" s="7">
        <v>551</v>
      </c>
      <c r="F150" s="7">
        <v>551</v>
      </c>
      <c r="G150" s="14" t="s">
        <v>14</v>
      </c>
      <c r="H150" s="14" t="s">
        <v>67</v>
      </c>
      <c r="I150" s="14" t="s">
        <v>350</v>
      </c>
      <c r="J150" s="14"/>
      <c r="K150" s="11"/>
      <c r="L150" s="11"/>
      <c r="M150" s="11">
        <f>M152</f>
        <v>50000</v>
      </c>
      <c r="N150" s="52"/>
      <c r="O150" s="59"/>
      <c r="P150" s="52"/>
      <c r="Q150" s="11">
        <f>Q152</f>
        <v>90000</v>
      </c>
      <c r="R150" s="52">
        <f>Q150-M150</f>
        <v>40000</v>
      </c>
      <c r="S150" s="10" t="e">
        <f>#REF!-M150</f>
        <v>#REF!</v>
      </c>
      <c r="T150" s="11">
        <f>T151</f>
        <v>50000</v>
      </c>
      <c r="U150" s="11">
        <f>U151</f>
        <v>0</v>
      </c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</row>
    <row r="151" spans="2:61" s="2" customFormat="1" ht="36.75" customHeight="1">
      <c r="B151" s="31" t="s">
        <v>351</v>
      </c>
      <c r="C151" s="18"/>
      <c r="D151" s="7"/>
      <c r="E151" s="7"/>
      <c r="F151" s="7">
        <v>551</v>
      </c>
      <c r="G151" s="14" t="s">
        <v>14</v>
      </c>
      <c r="H151" s="14" t="s">
        <v>67</v>
      </c>
      <c r="I151" s="14" t="s">
        <v>256</v>
      </c>
      <c r="J151" s="14"/>
      <c r="K151" s="11"/>
      <c r="L151" s="11"/>
      <c r="M151" s="11"/>
      <c r="N151" s="52"/>
      <c r="O151" s="59"/>
      <c r="P151" s="52"/>
      <c r="Q151" s="11"/>
      <c r="R151" s="52"/>
      <c r="S151" s="10"/>
      <c r="T151" s="11">
        <f>T152</f>
        <v>50000</v>
      </c>
      <c r="U151" s="11">
        <f>U152</f>
        <v>0</v>
      </c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</row>
    <row r="152" spans="2:61" s="2" customFormat="1" ht="24.75" customHeight="1">
      <c r="B152" s="20" t="s">
        <v>234</v>
      </c>
      <c r="C152" s="18"/>
      <c r="D152" s="7">
        <v>551</v>
      </c>
      <c r="E152" s="7">
        <v>551</v>
      </c>
      <c r="F152" s="7">
        <v>551</v>
      </c>
      <c r="G152" s="14" t="s">
        <v>14</v>
      </c>
      <c r="H152" s="14" t="s">
        <v>67</v>
      </c>
      <c r="I152" s="14" t="s">
        <v>256</v>
      </c>
      <c r="J152" s="14" t="s">
        <v>221</v>
      </c>
      <c r="K152" s="11"/>
      <c r="L152" s="11"/>
      <c r="M152" s="11">
        <v>50000</v>
      </c>
      <c r="N152" s="52"/>
      <c r="O152" s="59"/>
      <c r="P152" s="52"/>
      <c r="Q152" s="11">
        <f>30000+30000+30000</f>
        <v>90000</v>
      </c>
      <c r="R152" s="52">
        <f>Q152-M152</f>
        <v>40000</v>
      </c>
      <c r="S152" s="10" t="e">
        <f>#REF!-M152</f>
        <v>#REF!</v>
      </c>
      <c r="T152" s="11">
        <v>50000</v>
      </c>
      <c r="U152" s="11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</row>
    <row r="153" spans="2:61" s="2" customFormat="1" ht="24.75" customHeight="1" hidden="1">
      <c r="B153" s="20" t="s">
        <v>355</v>
      </c>
      <c r="C153" s="18"/>
      <c r="D153" s="7"/>
      <c r="E153" s="7"/>
      <c r="F153" s="7">
        <v>551</v>
      </c>
      <c r="G153" s="14" t="s">
        <v>14</v>
      </c>
      <c r="H153" s="14" t="s">
        <v>67</v>
      </c>
      <c r="I153" s="14" t="s">
        <v>354</v>
      </c>
      <c r="J153" s="14"/>
      <c r="K153" s="11"/>
      <c r="L153" s="11"/>
      <c r="M153" s="11"/>
      <c r="N153" s="52"/>
      <c r="O153" s="59"/>
      <c r="P153" s="52"/>
      <c r="Q153" s="11"/>
      <c r="R153" s="52"/>
      <c r="S153" s="10"/>
      <c r="T153" s="11">
        <f>T154</f>
        <v>0</v>
      </c>
      <c r="U153" s="11">
        <f>U154</f>
        <v>0</v>
      </c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</row>
    <row r="154" spans="2:61" s="2" customFormat="1" ht="38.25" customHeight="1" hidden="1">
      <c r="B154" s="20" t="s">
        <v>223</v>
      </c>
      <c r="C154" s="18"/>
      <c r="D154" s="7"/>
      <c r="E154" s="7"/>
      <c r="F154" s="7">
        <v>551</v>
      </c>
      <c r="G154" s="14" t="s">
        <v>14</v>
      </c>
      <c r="H154" s="14" t="s">
        <v>67</v>
      </c>
      <c r="I154" s="14" t="s">
        <v>354</v>
      </c>
      <c r="J154" s="14" t="s">
        <v>220</v>
      </c>
      <c r="K154" s="11"/>
      <c r="L154" s="11"/>
      <c r="M154" s="11"/>
      <c r="N154" s="52"/>
      <c r="O154" s="59"/>
      <c r="P154" s="52"/>
      <c r="Q154" s="11"/>
      <c r="R154" s="52"/>
      <c r="S154" s="10"/>
      <c r="T154" s="11">
        <f>T155</f>
        <v>0</v>
      </c>
      <c r="U154" s="11">
        <f>U155</f>
        <v>0</v>
      </c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</row>
    <row r="155" spans="2:61" s="2" customFormat="1" ht="24.75" customHeight="1" hidden="1">
      <c r="B155" s="20" t="s">
        <v>234</v>
      </c>
      <c r="C155" s="18"/>
      <c r="D155" s="7"/>
      <c r="E155" s="7"/>
      <c r="F155" s="7">
        <v>551</v>
      </c>
      <c r="G155" s="14" t="s">
        <v>14</v>
      </c>
      <c r="H155" s="14" t="s">
        <v>67</v>
      </c>
      <c r="I155" s="14" t="s">
        <v>354</v>
      </c>
      <c r="J155" s="14" t="s">
        <v>221</v>
      </c>
      <c r="K155" s="11"/>
      <c r="L155" s="11"/>
      <c r="M155" s="11"/>
      <c r="N155" s="52"/>
      <c r="O155" s="59"/>
      <c r="P155" s="52"/>
      <c r="Q155" s="11"/>
      <c r="R155" s="52"/>
      <c r="S155" s="10"/>
      <c r="T155" s="11"/>
      <c r="U155" s="11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</row>
    <row r="156" spans="2:61" s="2" customFormat="1" ht="24.75" customHeight="1" hidden="1">
      <c r="B156" s="20"/>
      <c r="C156" s="18"/>
      <c r="D156" s="7"/>
      <c r="E156" s="7"/>
      <c r="F156" s="7">
        <v>551</v>
      </c>
      <c r="G156" s="14"/>
      <c r="H156" s="14"/>
      <c r="I156" s="14"/>
      <c r="J156" s="14"/>
      <c r="K156" s="11"/>
      <c r="L156" s="11"/>
      <c r="M156" s="11"/>
      <c r="N156" s="52"/>
      <c r="O156" s="59"/>
      <c r="P156" s="52"/>
      <c r="Q156" s="11"/>
      <c r="R156" s="52"/>
      <c r="S156" s="10"/>
      <c r="T156" s="11"/>
      <c r="U156" s="11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</row>
    <row r="157" spans="2:61" s="2" customFormat="1" ht="12.75">
      <c r="B157" s="24" t="s">
        <v>72</v>
      </c>
      <c r="C157" s="7">
        <v>551</v>
      </c>
      <c r="D157" s="7">
        <v>551</v>
      </c>
      <c r="E157" s="7">
        <v>551</v>
      </c>
      <c r="F157" s="7">
        <v>551</v>
      </c>
      <c r="G157" s="8" t="s">
        <v>14</v>
      </c>
      <c r="H157" s="8" t="s">
        <v>73</v>
      </c>
      <c r="I157" s="14"/>
      <c r="J157" s="14"/>
      <c r="K157" s="10" t="e">
        <f>K160</f>
        <v>#REF!</v>
      </c>
      <c r="L157" s="10" t="e">
        <f>L160</f>
        <v>#REF!</v>
      </c>
      <c r="M157" s="10" t="e">
        <f>M160+M158</f>
        <v>#REF!</v>
      </c>
      <c r="N157" s="52" t="e">
        <f>M157-K157</f>
        <v>#REF!</v>
      </c>
      <c r="O157" s="58" t="e">
        <f>O160</f>
        <v>#REF!</v>
      </c>
      <c r="P157" s="52" t="e">
        <f>M157-L157</f>
        <v>#REF!</v>
      </c>
      <c r="Q157" s="10" t="e">
        <f>Q160</f>
        <v>#REF!</v>
      </c>
      <c r="R157" s="52" t="e">
        <f>Q157-M157</f>
        <v>#REF!</v>
      </c>
      <c r="S157" s="10" t="e">
        <f>#REF!-M157</f>
        <v>#REF!</v>
      </c>
      <c r="T157" s="10">
        <f>T158</f>
        <v>300000</v>
      </c>
      <c r="U157" s="10">
        <f>U158</f>
        <v>224951.65</v>
      </c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</row>
    <row r="158" spans="2:61" s="2" customFormat="1" ht="114" customHeight="1">
      <c r="B158" s="13" t="s">
        <v>241</v>
      </c>
      <c r="C158" s="7"/>
      <c r="D158" s="7">
        <v>551</v>
      </c>
      <c r="E158" s="7">
        <v>551</v>
      </c>
      <c r="F158" s="7">
        <v>551</v>
      </c>
      <c r="G158" s="8" t="s">
        <v>14</v>
      </c>
      <c r="H158" s="8" t="s">
        <v>73</v>
      </c>
      <c r="I158" s="14" t="s">
        <v>247</v>
      </c>
      <c r="J158" s="14"/>
      <c r="K158" s="10"/>
      <c r="L158" s="10"/>
      <c r="M158" s="10">
        <f>M159</f>
        <v>100000</v>
      </c>
      <c r="N158" s="52"/>
      <c r="O158" s="58"/>
      <c r="P158" s="52"/>
      <c r="Q158" s="10"/>
      <c r="R158" s="52"/>
      <c r="S158" s="10" t="e">
        <f>#REF!-M158</f>
        <v>#REF!</v>
      </c>
      <c r="T158" s="10">
        <f>T159</f>
        <v>300000</v>
      </c>
      <c r="U158" s="10">
        <f>U159</f>
        <v>224951.65</v>
      </c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</row>
    <row r="159" spans="2:61" s="2" customFormat="1" ht="54.75" customHeight="1">
      <c r="B159" s="83" t="s">
        <v>258</v>
      </c>
      <c r="C159" s="7"/>
      <c r="D159" s="7">
        <v>551</v>
      </c>
      <c r="E159" s="7">
        <v>551</v>
      </c>
      <c r="F159" s="7">
        <v>551</v>
      </c>
      <c r="G159" s="8" t="s">
        <v>14</v>
      </c>
      <c r="H159" s="8" t="s">
        <v>73</v>
      </c>
      <c r="I159" s="14" t="s">
        <v>257</v>
      </c>
      <c r="J159" s="14"/>
      <c r="K159" s="10"/>
      <c r="L159" s="10"/>
      <c r="M159" s="10">
        <v>100000</v>
      </c>
      <c r="N159" s="52"/>
      <c r="O159" s="58"/>
      <c r="P159" s="52"/>
      <c r="Q159" s="10"/>
      <c r="R159" s="52"/>
      <c r="S159" s="10" t="e">
        <f>#REF!-M159</f>
        <v>#REF!</v>
      </c>
      <c r="T159" s="10">
        <f>T160</f>
        <v>300000</v>
      </c>
      <c r="U159" s="10">
        <f>U160</f>
        <v>224951.65</v>
      </c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</row>
    <row r="160" spans="2:61" s="2" customFormat="1" ht="25.5">
      <c r="B160" s="31" t="s">
        <v>260</v>
      </c>
      <c r="C160" s="7">
        <v>551</v>
      </c>
      <c r="D160" s="7">
        <v>551</v>
      </c>
      <c r="E160" s="7">
        <v>551</v>
      </c>
      <c r="F160" s="7">
        <v>551</v>
      </c>
      <c r="G160" s="8" t="s">
        <v>14</v>
      </c>
      <c r="H160" s="8" t="s">
        <v>73</v>
      </c>
      <c r="I160" s="8" t="s">
        <v>259</v>
      </c>
      <c r="J160" s="14"/>
      <c r="K160" s="10" t="e">
        <f>K161</f>
        <v>#REF!</v>
      </c>
      <c r="L160" s="10" t="e">
        <f>L161</f>
        <v>#REF!</v>
      </c>
      <c r="M160" s="10" t="e">
        <f>M161</f>
        <v>#REF!</v>
      </c>
      <c r="N160" s="52" t="e">
        <f>M160-K160</f>
        <v>#REF!</v>
      </c>
      <c r="O160" s="58" t="e">
        <f>O161</f>
        <v>#REF!</v>
      </c>
      <c r="P160" s="52" t="e">
        <f>M160-L160</f>
        <v>#REF!</v>
      </c>
      <c r="Q160" s="10" t="e">
        <f>Q161</f>
        <v>#REF!</v>
      </c>
      <c r="R160" s="52" t="e">
        <f>Q160-M160</f>
        <v>#REF!</v>
      </c>
      <c r="S160" s="10" t="e">
        <f>#REF!-M160</f>
        <v>#REF!</v>
      </c>
      <c r="T160" s="10">
        <f>T161</f>
        <v>300000</v>
      </c>
      <c r="U160" s="10">
        <f>U161</f>
        <v>224951.65</v>
      </c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</row>
    <row r="161" spans="2:61" s="2" customFormat="1" ht="60.75" customHeight="1">
      <c r="B161" s="20" t="s">
        <v>234</v>
      </c>
      <c r="C161" s="7">
        <v>551</v>
      </c>
      <c r="D161" s="7">
        <v>551</v>
      </c>
      <c r="E161" s="7">
        <v>551</v>
      </c>
      <c r="F161" s="7">
        <v>551</v>
      </c>
      <c r="G161" s="29" t="s">
        <v>14</v>
      </c>
      <c r="H161" s="29" t="s">
        <v>73</v>
      </c>
      <c r="I161" s="29" t="s">
        <v>259</v>
      </c>
      <c r="J161" s="14" t="s">
        <v>221</v>
      </c>
      <c r="K161" s="10" t="e">
        <f>#REF!</f>
        <v>#REF!</v>
      </c>
      <c r="L161" s="10" t="e">
        <f>#REF!</f>
        <v>#REF!</v>
      </c>
      <c r="M161" s="10" t="e">
        <f>#REF!</f>
        <v>#REF!</v>
      </c>
      <c r="N161" s="52" t="e">
        <f>M161-K161</f>
        <v>#REF!</v>
      </c>
      <c r="O161" s="58" t="e">
        <f>#REF!</f>
        <v>#REF!</v>
      </c>
      <c r="P161" s="52" t="e">
        <f>M161-L161</f>
        <v>#REF!</v>
      </c>
      <c r="Q161" s="10" t="e">
        <f>#REF!</f>
        <v>#REF!</v>
      </c>
      <c r="R161" s="52" t="e">
        <f>Q161-M161</f>
        <v>#REF!</v>
      </c>
      <c r="S161" s="10" t="e">
        <f>#REF!-M161</f>
        <v>#REF!</v>
      </c>
      <c r="T161" s="10">
        <v>300000</v>
      </c>
      <c r="U161" s="10">
        <v>224951.65</v>
      </c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</row>
    <row r="162" spans="2:61" s="2" customFormat="1" ht="12.75">
      <c r="B162" s="13" t="s">
        <v>74</v>
      </c>
      <c r="C162" s="7">
        <v>551</v>
      </c>
      <c r="D162" s="7">
        <v>551</v>
      </c>
      <c r="E162" s="7">
        <v>551</v>
      </c>
      <c r="F162" s="7">
        <v>551</v>
      </c>
      <c r="G162" s="8" t="s">
        <v>23</v>
      </c>
      <c r="H162" s="9"/>
      <c r="I162" s="9"/>
      <c r="J162" s="9"/>
      <c r="K162" s="10" t="e">
        <f>K181</f>
        <v>#REF!</v>
      </c>
      <c r="L162" s="10" t="e">
        <f>L181</f>
        <v>#REF!</v>
      </c>
      <c r="M162" s="10" t="e">
        <f>M181+M166</f>
        <v>#REF!</v>
      </c>
      <c r="N162" s="52" t="e">
        <f>M162-K162</f>
        <v>#REF!</v>
      </c>
      <c r="O162" s="58" t="e">
        <f>O181</f>
        <v>#REF!</v>
      </c>
      <c r="P162" s="52" t="e">
        <f>M162-L162</f>
        <v>#REF!</v>
      </c>
      <c r="Q162" s="10" t="e">
        <f>Q181</f>
        <v>#REF!</v>
      </c>
      <c r="R162" s="52" t="e">
        <f>Q162-M162</f>
        <v>#REF!</v>
      </c>
      <c r="S162" s="10" t="e">
        <f>#REF!-M162</f>
        <v>#REF!</v>
      </c>
      <c r="T162" s="10">
        <f>T163+T167+T181</f>
        <v>5782949</v>
      </c>
      <c r="U162" s="10">
        <f>U163+U167+U181</f>
        <v>5346438.87</v>
      </c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</row>
    <row r="163" spans="2:61" s="2" customFormat="1" ht="12.75">
      <c r="B163" s="13" t="s">
        <v>194</v>
      </c>
      <c r="C163" s="7"/>
      <c r="D163" s="7"/>
      <c r="E163" s="7"/>
      <c r="F163" s="7">
        <v>551</v>
      </c>
      <c r="G163" s="8" t="s">
        <v>23</v>
      </c>
      <c r="H163" s="9" t="s">
        <v>101</v>
      </c>
      <c r="I163" s="9"/>
      <c r="J163" s="9"/>
      <c r="K163" s="10"/>
      <c r="L163" s="10"/>
      <c r="M163" s="10"/>
      <c r="N163" s="52"/>
      <c r="O163" s="58"/>
      <c r="P163" s="52"/>
      <c r="Q163" s="10"/>
      <c r="R163" s="52"/>
      <c r="S163" s="10"/>
      <c r="T163" s="10">
        <f>T164</f>
        <v>110000</v>
      </c>
      <c r="U163" s="10">
        <f>U164</f>
        <v>78174.31</v>
      </c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</row>
    <row r="164" spans="2:61" s="2" customFormat="1" ht="115.5" customHeight="1">
      <c r="B164" s="13" t="s">
        <v>262</v>
      </c>
      <c r="C164" s="7"/>
      <c r="D164" s="7"/>
      <c r="E164" s="7"/>
      <c r="F164" s="7">
        <v>551</v>
      </c>
      <c r="G164" s="8" t="s">
        <v>23</v>
      </c>
      <c r="H164" s="9" t="s">
        <v>101</v>
      </c>
      <c r="I164" s="9" t="s">
        <v>261</v>
      </c>
      <c r="J164" s="9"/>
      <c r="K164" s="10"/>
      <c r="L164" s="10"/>
      <c r="M164" s="10"/>
      <c r="N164" s="52"/>
      <c r="O164" s="58"/>
      <c r="P164" s="52"/>
      <c r="Q164" s="10"/>
      <c r="R164" s="52"/>
      <c r="S164" s="10"/>
      <c r="T164" s="10">
        <f>T165</f>
        <v>110000</v>
      </c>
      <c r="U164" s="10">
        <f>U165</f>
        <v>78174.31</v>
      </c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</row>
    <row r="165" spans="2:61" s="2" customFormat="1" ht="101.25" customHeight="1">
      <c r="B165" s="13" t="s">
        <v>266</v>
      </c>
      <c r="C165" s="7"/>
      <c r="D165" s="7"/>
      <c r="E165" s="7"/>
      <c r="F165" s="7">
        <v>551</v>
      </c>
      <c r="G165" s="8" t="s">
        <v>23</v>
      </c>
      <c r="H165" s="9" t="s">
        <v>101</v>
      </c>
      <c r="I165" s="9" t="s">
        <v>265</v>
      </c>
      <c r="J165" s="9"/>
      <c r="K165" s="10"/>
      <c r="L165" s="10"/>
      <c r="M165" s="10"/>
      <c r="N165" s="52"/>
      <c r="O165" s="58"/>
      <c r="P165" s="52"/>
      <c r="Q165" s="10"/>
      <c r="R165" s="52"/>
      <c r="S165" s="10"/>
      <c r="T165" s="10">
        <f>T166</f>
        <v>110000</v>
      </c>
      <c r="U165" s="10">
        <f>U166</f>
        <v>78174.31</v>
      </c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</row>
    <row r="166" spans="2:61" s="2" customFormat="1" ht="72.75" customHeight="1">
      <c r="B166" s="84" t="s">
        <v>264</v>
      </c>
      <c r="C166" s="7"/>
      <c r="D166" s="7"/>
      <c r="E166" s="7">
        <v>551</v>
      </c>
      <c r="F166" s="7">
        <v>551</v>
      </c>
      <c r="G166" s="8" t="s">
        <v>23</v>
      </c>
      <c r="H166" s="85" t="s">
        <v>101</v>
      </c>
      <c r="I166" s="9" t="s">
        <v>265</v>
      </c>
      <c r="J166" s="9" t="s">
        <v>263</v>
      </c>
      <c r="K166" s="10"/>
      <c r="L166" s="10"/>
      <c r="M166" s="10" t="e">
        <f>#REF!+M167+#REF!+M170</f>
        <v>#REF!</v>
      </c>
      <c r="N166" s="52"/>
      <c r="O166" s="58"/>
      <c r="P166" s="52"/>
      <c r="Q166" s="10"/>
      <c r="R166" s="52"/>
      <c r="S166" s="10" t="e">
        <f>#REF!-M166</f>
        <v>#REF!</v>
      </c>
      <c r="T166" s="10">
        <f>150000-40000</f>
        <v>110000</v>
      </c>
      <c r="U166" s="10">
        <v>78174.31</v>
      </c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</row>
    <row r="167" spans="2:61" s="2" customFormat="1" ht="12.75">
      <c r="B167" s="84" t="s">
        <v>189</v>
      </c>
      <c r="C167" s="7"/>
      <c r="D167" s="7"/>
      <c r="E167" s="7">
        <v>551</v>
      </c>
      <c r="F167" s="7">
        <v>551</v>
      </c>
      <c r="G167" s="8" t="s">
        <v>23</v>
      </c>
      <c r="H167" s="85" t="s">
        <v>67</v>
      </c>
      <c r="I167" s="9"/>
      <c r="J167" s="9"/>
      <c r="K167" s="10"/>
      <c r="L167" s="10"/>
      <c r="M167" s="10">
        <f>M168</f>
        <v>1733034</v>
      </c>
      <c r="N167" s="52"/>
      <c r="O167" s="58"/>
      <c r="P167" s="52"/>
      <c r="Q167" s="10"/>
      <c r="R167" s="52"/>
      <c r="S167" s="10" t="e">
        <f>#REF!-M167</f>
        <v>#REF!</v>
      </c>
      <c r="T167" s="10">
        <f>T168</f>
        <v>4000000</v>
      </c>
      <c r="U167" s="10">
        <f>U168</f>
        <v>4000000</v>
      </c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</row>
    <row r="168" spans="2:61" s="2" customFormat="1" ht="92.25" customHeight="1">
      <c r="B168" s="23" t="s">
        <v>268</v>
      </c>
      <c r="C168" s="7"/>
      <c r="D168" s="7"/>
      <c r="E168" s="7">
        <v>551</v>
      </c>
      <c r="F168" s="7">
        <v>551</v>
      </c>
      <c r="G168" s="8" t="s">
        <v>23</v>
      </c>
      <c r="H168" s="85" t="s">
        <v>67</v>
      </c>
      <c r="I168" s="9" t="s">
        <v>267</v>
      </c>
      <c r="J168" s="9"/>
      <c r="K168" s="10"/>
      <c r="L168" s="10"/>
      <c r="M168" s="10">
        <v>1733034</v>
      </c>
      <c r="N168" s="52"/>
      <c r="O168" s="58"/>
      <c r="P168" s="52"/>
      <c r="Q168" s="10"/>
      <c r="R168" s="52"/>
      <c r="S168" s="10" t="e">
        <f>#REF!-M168</f>
        <v>#REF!</v>
      </c>
      <c r="T168" s="10">
        <f>T170+T177+T179</f>
        <v>4000000</v>
      </c>
      <c r="U168" s="10">
        <f>U170+U177+U179</f>
        <v>4000000</v>
      </c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</row>
    <row r="169" spans="2:61" s="2" customFormat="1" ht="50.25" customHeight="1" hidden="1">
      <c r="B169" s="23"/>
      <c r="C169" s="7"/>
      <c r="D169" s="7"/>
      <c r="E169" s="7">
        <v>551</v>
      </c>
      <c r="F169" s="7">
        <v>551</v>
      </c>
      <c r="G169" s="8" t="s">
        <v>23</v>
      </c>
      <c r="H169" s="85" t="s">
        <v>67</v>
      </c>
      <c r="I169" s="86" t="s">
        <v>398</v>
      </c>
      <c r="J169" s="9"/>
      <c r="K169" s="10"/>
      <c r="L169" s="10"/>
      <c r="M169" s="10">
        <v>3458159</v>
      </c>
      <c r="N169" s="52"/>
      <c r="O169" s="58"/>
      <c r="P169" s="52"/>
      <c r="Q169" s="10"/>
      <c r="R169" s="52"/>
      <c r="S169" s="10" t="e">
        <f>#REF!-M169</f>
        <v>#REF!</v>
      </c>
      <c r="T169" s="10">
        <f>T170</f>
        <v>211781</v>
      </c>
      <c r="U169" s="10">
        <f>U170</f>
        <v>211781</v>
      </c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</row>
    <row r="170" spans="2:61" s="2" customFormat="1" ht="129.75" customHeight="1">
      <c r="B170" s="84" t="s">
        <v>399</v>
      </c>
      <c r="C170" s="7"/>
      <c r="D170" s="7"/>
      <c r="E170" s="7">
        <v>551</v>
      </c>
      <c r="F170" s="7">
        <v>551</v>
      </c>
      <c r="G170" s="8" t="s">
        <v>23</v>
      </c>
      <c r="H170" s="85" t="s">
        <v>67</v>
      </c>
      <c r="I170" s="86" t="s">
        <v>398</v>
      </c>
      <c r="J170" s="9"/>
      <c r="K170" s="10"/>
      <c r="L170" s="10"/>
      <c r="M170" s="10">
        <f>M171</f>
        <v>995613</v>
      </c>
      <c r="N170" s="52"/>
      <c r="O170" s="58"/>
      <c r="P170" s="52"/>
      <c r="Q170" s="10"/>
      <c r="R170" s="52"/>
      <c r="S170" s="10" t="e">
        <f>#REF!-M170</f>
        <v>#REF!</v>
      </c>
      <c r="T170" s="10">
        <f>T171</f>
        <v>211781</v>
      </c>
      <c r="U170" s="10">
        <f>U171</f>
        <v>211781</v>
      </c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</row>
    <row r="171" spans="2:61" s="2" customFormat="1" ht="30" customHeight="1">
      <c r="B171" s="20" t="s">
        <v>234</v>
      </c>
      <c r="C171" s="7"/>
      <c r="D171" s="7"/>
      <c r="E171" s="7">
        <v>551</v>
      </c>
      <c r="F171" s="7">
        <v>551</v>
      </c>
      <c r="G171" s="8" t="s">
        <v>23</v>
      </c>
      <c r="H171" s="85" t="s">
        <v>67</v>
      </c>
      <c r="I171" s="86" t="s">
        <v>398</v>
      </c>
      <c r="J171" s="9" t="s">
        <v>221</v>
      </c>
      <c r="K171" s="10"/>
      <c r="L171" s="10"/>
      <c r="M171" s="10">
        <v>995613</v>
      </c>
      <c r="N171" s="52"/>
      <c r="O171" s="58"/>
      <c r="P171" s="52"/>
      <c r="Q171" s="10"/>
      <c r="R171" s="52"/>
      <c r="S171" s="10" t="e">
        <f>#REF!-M171</f>
        <v>#REF!</v>
      </c>
      <c r="T171" s="10">
        <v>211781</v>
      </c>
      <c r="U171" s="10">
        <v>211781</v>
      </c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</row>
    <row r="172" spans="2:61" s="2" customFormat="1" ht="33.75" customHeight="1" hidden="1">
      <c r="B172" s="23"/>
      <c r="C172" s="7"/>
      <c r="D172" s="7"/>
      <c r="E172" s="7"/>
      <c r="F172" s="7">
        <v>551</v>
      </c>
      <c r="G172" s="8"/>
      <c r="H172" s="9"/>
      <c r="I172" s="9"/>
      <c r="J172" s="9"/>
      <c r="K172" s="10"/>
      <c r="L172" s="10"/>
      <c r="M172" s="10"/>
      <c r="N172" s="52"/>
      <c r="O172" s="58"/>
      <c r="P172" s="52"/>
      <c r="Q172" s="10"/>
      <c r="R172" s="52"/>
      <c r="S172" s="10"/>
      <c r="T172" s="10"/>
      <c r="U172" s="10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</row>
    <row r="173" spans="2:61" s="2" customFormat="1" ht="33.75" customHeight="1" hidden="1">
      <c r="B173" s="23"/>
      <c r="C173" s="7"/>
      <c r="D173" s="7"/>
      <c r="E173" s="7"/>
      <c r="F173" s="7">
        <v>551</v>
      </c>
      <c r="G173" s="8"/>
      <c r="H173" s="9"/>
      <c r="I173" s="9"/>
      <c r="J173" s="9"/>
      <c r="K173" s="10"/>
      <c r="L173" s="10"/>
      <c r="M173" s="10"/>
      <c r="N173" s="52"/>
      <c r="O173" s="58"/>
      <c r="P173" s="52"/>
      <c r="Q173" s="10"/>
      <c r="R173" s="52"/>
      <c r="S173" s="10"/>
      <c r="T173" s="10"/>
      <c r="U173" s="10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</row>
    <row r="174" spans="2:61" s="2" customFormat="1" ht="33.75" customHeight="1" hidden="1">
      <c r="B174" s="23"/>
      <c r="C174" s="7"/>
      <c r="D174" s="7"/>
      <c r="E174" s="7"/>
      <c r="F174" s="7">
        <v>551</v>
      </c>
      <c r="G174" s="8"/>
      <c r="H174" s="9"/>
      <c r="I174" s="9"/>
      <c r="J174" s="9"/>
      <c r="K174" s="10"/>
      <c r="L174" s="10"/>
      <c r="M174" s="10"/>
      <c r="N174" s="52"/>
      <c r="O174" s="58"/>
      <c r="P174" s="52"/>
      <c r="Q174" s="10"/>
      <c r="R174" s="52"/>
      <c r="S174" s="10"/>
      <c r="T174" s="10"/>
      <c r="U174" s="10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</row>
    <row r="175" spans="2:61" s="2" customFormat="1" ht="33.75" customHeight="1" hidden="1">
      <c r="B175" s="23"/>
      <c r="C175" s="7"/>
      <c r="D175" s="7"/>
      <c r="E175" s="7"/>
      <c r="F175" s="7">
        <v>551</v>
      </c>
      <c r="G175" s="8"/>
      <c r="H175" s="9"/>
      <c r="I175" s="9"/>
      <c r="J175" s="9"/>
      <c r="K175" s="10"/>
      <c r="L175" s="10"/>
      <c r="M175" s="10"/>
      <c r="N175" s="52"/>
      <c r="O175" s="58"/>
      <c r="P175" s="52"/>
      <c r="Q175" s="10"/>
      <c r="R175" s="52"/>
      <c r="S175" s="10"/>
      <c r="T175" s="10"/>
      <c r="U175" s="10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</row>
    <row r="176" spans="2:61" s="2" customFormat="1" ht="12.75" hidden="1">
      <c r="B176" s="23"/>
      <c r="C176" s="7"/>
      <c r="D176" s="7"/>
      <c r="E176" s="7"/>
      <c r="F176" s="7">
        <v>551</v>
      </c>
      <c r="G176" s="8"/>
      <c r="H176" s="9"/>
      <c r="I176" s="9"/>
      <c r="J176" s="9"/>
      <c r="K176" s="10"/>
      <c r="L176" s="10"/>
      <c r="M176" s="10"/>
      <c r="N176" s="52"/>
      <c r="O176" s="58"/>
      <c r="P176" s="52"/>
      <c r="Q176" s="10"/>
      <c r="R176" s="52"/>
      <c r="S176" s="10"/>
      <c r="T176" s="10"/>
      <c r="U176" s="10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</row>
    <row r="177" spans="2:61" s="2" customFormat="1" ht="38.25">
      <c r="B177" s="23" t="s">
        <v>184</v>
      </c>
      <c r="C177" s="7"/>
      <c r="D177" s="7"/>
      <c r="E177" s="7"/>
      <c r="F177" s="7">
        <v>551</v>
      </c>
      <c r="G177" s="8" t="s">
        <v>23</v>
      </c>
      <c r="H177" s="9" t="s">
        <v>67</v>
      </c>
      <c r="I177" s="86" t="s">
        <v>348</v>
      </c>
      <c r="J177" s="9"/>
      <c r="K177" s="10"/>
      <c r="L177" s="10"/>
      <c r="M177" s="10"/>
      <c r="N177" s="52"/>
      <c r="O177" s="58"/>
      <c r="P177" s="52"/>
      <c r="Q177" s="10"/>
      <c r="R177" s="52"/>
      <c r="S177" s="10"/>
      <c r="T177" s="10">
        <f>T178</f>
        <v>0</v>
      </c>
      <c r="U177" s="10">
        <f>U178</f>
        <v>0</v>
      </c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</row>
    <row r="178" spans="2:61" s="2" customFormat="1" ht="12.75">
      <c r="B178" s="20" t="s">
        <v>234</v>
      </c>
      <c r="C178" s="7"/>
      <c r="D178" s="7"/>
      <c r="E178" s="7"/>
      <c r="F178" s="7">
        <v>551</v>
      </c>
      <c r="G178" s="8" t="s">
        <v>23</v>
      </c>
      <c r="H178" s="9" t="s">
        <v>67</v>
      </c>
      <c r="I178" s="86" t="s">
        <v>348</v>
      </c>
      <c r="J178" s="9" t="s">
        <v>221</v>
      </c>
      <c r="K178" s="10"/>
      <c r="L178" s="10"/>
      <c r="M178" s="10"/>
      <c r="N178" s="52"/>
      <c r="O178" s="58"/>
      <c r="P178" s="52"/>
      <c r="Q178" s="10"/>
      <c r="R178" s="52"/>
      <c r="S178" s="10"/>
      <c r="T178" s="10"/>
      <c r="U178" s="10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</row>
    <row r="179" spans="2:61" s="2" customFormat="1" ht="76.5">
      <c r="B179" s="84" t="s">
        <v>185</v>
      </c>
      <c r="C179" s="7"/>
      <c r="D179" s="7"/>
      <c r="E179" s="7"/>
      <c r="F179" s="7">
        <v>551</v>
      </c>
      <c r="G179" s="8" t="s">
        <v>23</v>
      </c>
      <c r="H179" s="9" t="s">
        <v>67</v>
      </c>
      <c r="I179" s="86" t="s">
        <v>349</v>
      </c>
      <c r="J179" s="9"/>
      <c r="K179" s="10"/>
      <c r="L179" s="10"/>
      <c r="M179" s="10"/>
      <c r="N179" s="52"/>
      <c r="O179" s="58"/>
      <c r="P179" s="52"/>
      <c r="Q179" s="10"/>
      <c r="R179" s="52"/>
      <c r="S179" s="10"/>
      <c r="T179" s="10">
        <f>T180</f>
        <v>3788219</v>
      </c>
      <c r="U179" s="10">
        <f>U180</f>
        <v>3788219</v>
      </c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</row>
    <row r="180" spans="2:61" s="2" customFormat="1" ht="12.75">
      <c r="B180" s="20" t="s">
        <v>234</v>
      </c>
      <c r="C180" s="7"/>
      <c r="D180" s="7"/>
      <c r="E180" s="7"/>
      <c r="F180" s="7">
        <v>551</v>
      </c>
      <c r="G180" s="8" t="s">
        <v>23</v>
      </c>
      <c r="H180" s="9" t="s">
        <v>67</v>
      </c>
      <c r="I180" s="86" t="s">
        <v>349</v>
      </c>
      <c r="J180" s="9" t="s">
        <v>221</v>
      </c>
      <c r="K180" s="10"/>
      <c r="L180" s="10"/>
      <c r="M180" s="10"/>
      <c r="N180" s="52"/>
      <c r="O180" s="58"/>
      <c r="P180" s="52"/>
      <c r="Q180" s="10"/>
      <c r="R180" s="52"/>
      <c r="S180" s="10"/>
      <c r="T180" s="10">
        <f>4000000-211781</f>
        <v>3788219</v>
      </c>
      <c r="U180" s="10">
        <v>3788219</v>
      </c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</row>
    <row r="181" spans="2:61" s="2" customFormat="1" ht="25.5">
      <c r="B181" s="30" t="s">
        <v>75</v>
      </c>
      <c r="C181" s="7">
        <v>551</v>
      </c>
      <c r="D181" s="7">
        <v>551</v>
      </c>
      <c r="E181" s="7">
        <v>551</v>
      </c>
      <c r="F181" s="7">
        <v>551</v>
      </c>
      <c r="G181" s="27" t="s">
        <v>23</v>
      </c>
      <c r="H181" s="27" t="s">
        <v>33</v>
      </c>
      <c r="I181" s="9"/>
      <c r="J181" s="9"/>
      <c r="K181" s="10" t="e">
        <f>K186</f>
        <v>#REF!</v>
      </c>
      <c r="L181" s="10" t="e">
        <f>L186+#REF!</f>
        <v>#REF!</v>
      </c>
      <c r="M181" s="10" t="e">
        <f>M186+#REF!+M191+M193</f>
        <v>#REF!</v>
      </c>
      <c r="N181" s="52" t="e">
        <f aca="true" t="shared" si="10" ref="N181:N186">M181-K181</f>
        <v>#REF!</v>
      </c>
      <c r="O181" s="58" t="e">
        <f>O186+#REF!</f>
        <v>#REF!</v>
      </c>
      <c r="P181" s="52" t="e">
        <f aca="true" t="shared" si="11" ref="P181:P186">M181-L181</f>
        <v>#REF!</v>
      </c>
      <c r="Q181" s="10" t="e">
        <f>Q186+#REF!</f>
        <v>#REF!</v>
      </c>
      <c r="R181" s="52" t="e">
        <f aca="true" t="shared" si="12" ref="R181:R186">Q181-M181</f>
        <v>#REF!</v>
      </c>
      <c r="S181" s="10" t="e">
        <f>#REF!-M181</f>
        <v>#REF!</v>
      </c>
      <c r="T181" s="10">
        <f>T186+T199+T205</f>
        <v>1672949</v>
      </c>
      <c r="U181" s="10">
        <f>U186+U199+U205</f>
        <v>1268264.56</v>
      </c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</row>
    <row r="182" spans="2:61" s="2" customFormat="1" ht="15.75" customHeight="1" hidden="1">
      <c r="B182" s="20"/>
      <c r="C182" s="7">
        <v>551</v>
      </c>
      <c r="D182" s="7">
        <v>551</v>
      </c>
      <c r="E182" s="7">
        <v>551</v>
      </c>
      <c r="F182" s="7">
        <v>551</v>
      </c>
      <c r="G182" s="9"/>
      <c r="H182" s="9"/>
      <c r="I182" s="9"/>
      <c r="J182" s="9"/>
      <c r="K182" s="10"/>
      <c r="L182" s="10"/>
      <c r="M182" s="10"/>
      <c r="N182" s="52">
        <f t="shared" si="10"/>
        <v>0</v>
      </c>
      <c r="O182" s="58"/>
      <c r="P182" s="52">
        <f t="shared" si="11"/>
        <v>0</v>
      </c>
      <c r="Q182" s="10"/>
      <c r="R182" s="52">
        <f t="shared" si="12"/>
        <v>0</v>
      </c>
      <c r="S182" s="10" t="e">
        <f>#REF!-M182</f>
        <v>#REF!</v>
      </c>
      <c r="T182" s="10"/>
      <c r="U182" s="10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</row>
    <row r="183" spans="2:61" s="2" customFormat="1" ht="15.75" customHeight="1" hidden="1">
      <c r="B183" s="20"/>
      <c r="C183" s="7">
        <v>551</v>
      </c>
      <c r="D183" s="7">
        <v>551</v>
      </c>
      <c r="E183" s="7">
        <v>551</v>
      </c>
      <c r="F183" s="7">
        <v>551</v>
      </c>
      <c r="G183" s="9"/>
      <c r="H183" s="9"/>
      <c r="I183" s="9"/>
      <c r="J183" s="9"/>
      <c r="K183" s="10"/>
      <c r="L183" s="10"/>
      <c r="M183" s="10"/>
      <c r="N183" s="52">
        <f t="shared" si="10"/>
        <v>0</v>
      </c>
      <c r="O183" s="58"/>
      <c r="P183" s="52">
        <f t="shared" si="11"/>
        <v>0</v>
      </c>
      <c r="Q183" s="10"/>
      <c r="R183" s="52">
        <f t="shared" si="12"/>
        <v>0</v>
      </c>
      <c r="S183" s="10" t="e">
        <f>#REF!-M183</f>
        <v>#REF!</v>
      </c>
      <c r="T183" s="10"/>
      <c r="U183" s="10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</row>
    <row r="184" spans="2:61" s="2" customFormat="1" ht="15.75" customHeight="1" hidden="1">
      <c r="B184" s="20"/>
      <c r="C184" s="7">
        <v>551</v>
      </c>
      <c r="D184" s="7">
        <v>551</v>
      </c>
      <c r="E184" s="7">
        <v>551</v>
      </c>
      <c r="F184" s="7">
        <v>551</v>
      </c>
      <c r="G184" s="9"/>
      <c r="H184" s="9"/>
      <c r="I184" s="9"/>
      <c r="J184" s="9"/>
      <c r="K184" s="10"/>
      <c r="L184" s="10"/>
      <c r="M184" s="10"/>
      <c r="N184" s="52">
        <f t="shared" si="10"/>
        <v>0</v>
      </c>
      <c r="O184" s="58"/>
      <c r="P184" s="52">
        <f t="shared" si="11"/>
        <v>0</v>
      </c>
      <c r="Q184" s="10"/>
      <c r="R184" s="52">
        <f t="shared" si="12"/>
        <v>0</v>
      </c>
      <c r="S184" s="10" t="e">
        <f>#REF!-M184</f>
        <v>#REF!</v>
      </c>
      <c r="T184" s="10"/>
      <c r="U184" s="10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</row>
    <row r="185" spans="2:61" s="2" customFormat="1" ht="15.75" customHeight="1" hidden="1">
      <c r="B185" s="20"/>
      <c r="C185" s="7">
        <v>551</v>
      </c>
      <c r="D185" s="7">
        <v>551</v>
      </c>
      <c r="E185" s="7">
        <v>551</v>
      </c>
      <c r="F185" s="7">
        <v>551</v>
      </c>
      <c r="G185" s="9"/>
      <c r="H185" s="9"/>
      <c r="I185" s="9"/>
      <c r="J185" s="9"/>
      <c r="K185" s="10"/>
      <c r="L185" s="10"/>
      <c r="M185" s="10"/>
      <c r="N185" s="52">
        <f t="shared" si="10"/>
        <v>0</v>
      </c>
      <c r="O185" s="58"/>
      <c r="P185" s="52">
        <f t="shared" si="11"/>
        <v>0</v>
      </c>
      <c r="Q185" s="10"/>
      <c r="R185" s="52">
        <f t="shared" si="12"/>
        <v>0</v>
      </c>
      <c r="S185" s="10" t="e">
        <f>#REF!-M185</f>
        <v>#REF!</v>
      </c>
      <c r="T185" s="10"/>
      <c r="U185" s="10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</row>
    <row r="186" spans="2:61" s="2" customFormat="1" ht="51">
      <c r="B186" s="21" t="s">
        <v>271</v>
      </c>
      <c r="C186" s="7">
        <v>551</v>
      </c>
      <c r="D186" s="7">
        <v>551</v>
      </c>
      <c r="E186" s="7">
        <v>551</v>
      </c>
      <c r="F186" s="7">
        <v>551</v>
      </c>
      <c r="G186" s="16" t="s">
        <v>23</v>
      </c>
      <c r="H186" s="16" t="s">
        <v>33</v>
      </c>
      <c r="I186" s="16" t="s">
        <v>238</v>
      </c>
      <c r="J186" s="9"/>
      <c r="K186" s="10" t="e">
        <f>#REF!</f>
        <v>#REF!</v>
      </c>
      <c r="L186" s="10" t="e">
        <f>#REF!</f>
        <v>#REF!</v>
      </c>
      <c r="M186" s="10" t="e">
        <f>#REF!</f>
        <v>#REF!</v>
      </c>
      <c r="N186" s="52" t="e">
        <f t="shared" si="10"/>
        <v>#REF!</v>
      </c>
      <c r="O186" s="58" t="e">
        <f>#REF!</f>
        <v>#REF!</v>
      </c>
      <c r="P186" s="52" t="e">
        <f t="shared" si="11"/>
        <v>#REF!</v>
      </c>
      <c r="Q186" s="10" t="e">
        <f>#REF!</f>
        <v>#REF!</v>
      </c>
      <c r="R186" s="52" t="e">
        <f t="shared" si="12"/>
        <v>#REF!</v>
      </c>
      <c r="S186" s="10" t="e">
        <f>#REF!-M186</f>
        <v>#REF!</v>
      </c>
      <c r="T186" s="10">
        <f>T190+T187</f>
        <v>711949</v>
      </c>
      <c r="U186" s="10">
        <f>U190+U187</f>
        <v>470000</v>
      </c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</row>
    <row r="187" spans="2:61" s="2" customFormat="1" ht="51">
      <c r="B187" s="31" t="s">
        <v>181</v>
      </c>
      <c r="C187" s="7"/>
      <c r="D187" s="7"/>
      <c r="E187" s="7"/>
      <c r="F187" s="7">
        <v>551</v>
      </c>
      <c r="G187" s="16" t="s">
        <v>23</v>
      </c>
      <c r="H187" s="16" t="s">
        <v>33</v>
      </c>
      <c r="I187" s="16" t="s">
        <v>371</v>
      </c>
      <c r="J187" s="9"/>
      <c r="K187" s="10"/>
      <c r="L187" s="10"/>
      <c r="M187" s="10"/>
      <c r="N187" s="52"/>
      <c r="O187" s="58"/>
      <c r="P187" s="52"/>
      <c r="Q187" s="10"/>
      <c r="R187" s="52"/>
      <c r="S187" s="10"/>
      <c r="T187" s="10">
        <f>T188</f>
        <v>561949</v>
      </c>
      <c r="U187" s="10">
        <f>U188</f>
        <v>423000</v>
      </c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</row>
    <row r="188" spans="2:61" s="2" customFormat="1" ht="12.75">
      <c r="B188" s="31" t="s">
        <v>275</v>
      </c>
      <c r="C188" s="7"/>
      <c r="D188" s="7"/>
      <c r="E188" s="7"/>
      <c r="F188" s="7">
        <v>551</v>
      </c>
      <c r="G188" s="16" t="s">
        <v>23</v>
      </c>
      <c r="H188" s="16" t="s">
        <v>33</v>
      </c>
      <c r="I188" s="16" t="s">
        <v>371</v>
      </c>
      <c r="J188" s="9" t="s">
        <v>274</v>
      </c>
      <c r="K188" s="10"/>
      <c r="L188" s="10"/>
      <c r="M188" s="10"/>
      <c r="N188" s="52"/>
      <c r="O188" s="58"/>
      <c r="P188" s="52"/>
      <c r="Q188" s="10"/>
      <c r="R188" s="52"/>
      <c r="S188" s="10"/>
      <c r="T188" s="10">
        <f>T189</f>
        <v>561949</v>
      </c>
      <c r="U188" s="10">
        <f>U189</f>
        <v>423000</v>
      </c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</row>
    <row r="189" spans="2:61" s="2" customFormat="1" ht="51">
      <c r="B189" s="31" t="s">
        <v>264</v>
      </c>
      <c r="C189" s="7"/>
      <c r="D189" s="7"/>
      <c r="E189" s="7"/>
      <c r="F189" s="7">
        <v>551</v>
      </c>
      <c r="G189" s="16" t="s">
        <v>23</v>
      </c>
      <c r="H189" s="16" t="s">
        <v>33</v>
      </c>
      <c r="I189" s="16" t="s">
        <v>371</v>
      </c>
      <c r="J189" s="9" t="s">
        <v>263</v>
      </c>
      <c r="K189" s="10"/>
      <c r="L189" s="10"/>
      <c r="M189" s="10"/>
      <c r="N189" s="52"/>
      <c r="O189" s="58"/>
      <c r="P189" s="52"/>
      <c r="Q189" s="10"/>
      <c r="R189" s="52"/>
      <c r="S189" s="10"/>
      <c r="T189" s="10">
        <v>561949</v>
      </c>
      <c r="U189" s="10">
        <v>423000</v>
      </c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</row>
    <row r="190" spans="2:61" s="2" customFormat="1" ht="45" customHeight="1">
      <c r="B190" s="31" t="s">
        <v>273</v>
      </c>
      <c r="C190" s="18">
        <v>551</v>
      </c>
      <c r="D190" s="7">
        <v>551</v>
      </c>
      <c r="E190" s="7">
        <v>551</v>
      </c>
      <c r="F190" s="7">
        <v>551</v>
      </c>
      <c r="G190" s="14" t="s">
        <v>23</v>
      </c>
      <c r="H190" s="14" t="s">
        <v>33</v>
      </c>
      <c r="I190" s="16" t="s">
        <v>272</v>
      </c>
      <c r="J190" s="14"/>
      <c r="K190" s="11">
        <v>50000</v>
      </c>
      <c r="L190" s="11">
        <v>50000</v>
      </c>
      <c r="M190" s="11">
        <v>175000</v>
      </c>
      <c r="N190" s="52">
        <f>M190-K190</f>
        <v>125000</v>
      </c>
      <c r="O190" s="59"/>
      <c r="P190" s="52">
        <f>M190-L190</f>
        <v>125000</v>
      </c>
      <c r="Q190" s="11">
        <f>50000+25000</f>
        <v>75000</v>
      </c>
      <c r="R190" s="52">
        <f>Q190-M190</f>
        <v>-100000</v>
      </c>
      <c r="S190" s="10" t="e">
        <f>#REF!-M190</f>
        <v>#REF!</v>
      </c>
      <c r="T190" s="11">
        <f>T197</f>
        <v>150000</v>
      </c>
      <c r="U190" s="11">
        <f>U197</f>
        <v>47000</v>
      </c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</row>
    <row r="191" spans="2:61" s="2" customFormat="1" ht="66" customHeight="1" hidden="1">
      <c r="B191" s="31" t="s">
        <v>181</v>
      </c>
      <c r="C191" s="18"/>
      <c r="D191" s="7"/>
      <c r="E191" s="7">
        <v>551</v>
      </c>
      <c r="F191" s="7">
        <v>551</v>
      </c>
      <c r="G191" s="14" t="s">
        <v>23</v>
      </c>
      <c r="H191" s="14" t="s">
        <v>33</v>
      </c>
      <c r="I191" s="14" t="s">
        <v>179</v>
      </c>
      <c r="J191" s="14"/>
      <c r="K191" s="11"/>
      <c r="L191" s="11"/>
      <c r="M191" s="11">
        <f>M192</f>
        <v>81000</v>
      </c>
      <c r="N191" s="52"/>
      <c r="O191" s="59"/>
      <c r="P191" s="52"/>
      <c r="Q191" s="11"/>
      <c r="R191" s="52"/>
      <c r="S191" s="10" t="e">
        <f>#REF!-M191</f>
        <v>#REF!</v>
      </c>
      <c r="T191" s="11">
        <f>T192</f>
        <v>0</v>
      </c>
      <c r="U191" s="11">
        <f>U192</f>
        <v>0</v>
      </c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</row>
    <row r="192" spans="2:61" s="2" customFormat="1" ht="23.25" customHeight="1" hidden="1">
      <c r="B192" s="31" t="s">
        <v>11</v>
      </c>
      <c r="C192" s="18"/>
      <c r="D192" s="7"/>
      <c r="E192" s="7">
        <v>551</v>
      </c>
      <c r="F192" s="7">
        <v>551</v>
      </c>
      <c r="G192" s="14" t="s">
        <v>23</v>
      </c>
      <c r="H192" s="14" t="s">
        <v>33</v>
      </c>
      <c r="I192" s="14" t="s">
        <v>179</v>
      </c>
      <c r="J192" s="14" t="s">
        <v>152</v>
      </c>
      <c r="K192" s="11"/>
      <c r="L192" s="11"/>
      <c r="M192" s="11">
        <v>81000</v>
      </c>
      <c r="N192" s="52"/>
      <c r="O192" s="59"/>
      <c r="P192" s="52"/>
      <c r="Q192" s="11"/>
      <c r="R192" s="52"/>
      <c r="S192" s="10" t="e">
        <f>#REF!-M192</f>
        <v>#REF!</v>
      </c>
      <c r="T192" s="11"/>
      <c r="U192" s="11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</row>
    <row r="193" spans="2:61" s="2" customFormat="1" ht="76.5" customHeight="1" hidden="1">
      <c r="B193" s="31" t="s">
        <v>182</v>
      </c>
      <c r="C193" s="18"/>
      <c r="D193" s="7"/>
      <c r="E193" s="7">
        <v>551</v>
      </c>
      <c r="F193" s="7">
        <v>551</v>
      </c>
      <c r="G193" s="14" t="s">
        <v>23</v>
      </c>
      <c r="H193" s="14" t="s">
        <v>33</v>
      </c>
      <c r="I193" s="14" t="s">
        <v>180</v>
      </c>
      <c r="J193" s="14"/>
      <c r="K193" s="11"/>
      <c r="L193" s="11"/>
      <c r="M193" s="11">
        <f>M194</f>
        <v>0</v>
      </c>
      <c r="N193" s="52"/>
      <c r="O193" s="59"/>
      <c r="P193" s="52"/>
      <c r="Q193" s="11"/>
      <c r="R193" s="52"/>
      <c r="S193" s="10" t="e">
        <f>#REF!-M193</f>
        <v>#REF!</v>
      </c>
      <c r="T193" s="11">
        <f>T194</f>
        <v>0</v>
      </c>
      <c r="U193" s="11">
        <f>U194</f>
        <v>0</v>
      </c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</row>
    <row r="194" spans="2:61" s="2" customFormat="1" ht="23.25" customHeight="1" hidden="1">
      <c r="B194" s="31" t="s">
        <v>11</v>
      </c>
      <c r="C194" s="18"/>
      <c r="D194" s="7"/>
      <c r="E194" s="7">
        <v>551</v>
      </c>
      <c r="F194" s="7">
        <v>551</v>
      </c>
      <c r="G194" s="14" t="s">
        <v>23</v>
      </c>
      <c r="H194" s="14" t="s">
        <v>33</v>
      </c>
      <c r="I194" s="14" t="s">
        <v>180</v>
      </c>
      <c r="J194" s="14" t="s">
        <v>152</v>
      </c>
      <c r="K194" s="11"/>
      <c r="L194" s="11"/>
      <c r="M194" s="11"/>
      <c r="N194" s="52"/>
      <c r="O194" s="59"/>
      <c r="P194" s="52"/>
      <c r="Q194" s="11"/>
      <c r="R194" s="52"/>
      <c r="S194" s="10" t="e">
        <f>#REF!-M194</f>
        <v>#REF!</v>
      </c>
      <c r="T194" s="11"/>
      <c r="U194" s="11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</row>
    <row r="195" spans="2:61" s="2" customFormat="1" ht="57.75" customHeight="1" hidden="1">
      <c r="B195" s="31" t="s">
        <v>191</v>
      </c>
      <c r="C195" s="18"/>
      <c r="D195" s="7"/>
      <c r="E195" s="7"/>
      <c r="F195" s="7">
        <v>551</v>
      </c>
      <c r="G195" s="14" t="s">
        <v>23</v>
      </c>
      <c r="H195" s="14" t="s">
        <v>33</v>
      </c>
      <c r="I195" s="14" t="s">
        <v>190</v>
      </c>
      <c r="J195" s="14"/>
      <c r="K195" s="11"/>
      <c r="L195" s="11"/>
      <c r="M195" s="11"/>
      <c r="N195" s="52"/>
      <c r="O195" s="59"/>
      <c r="P195" s="52"/>
      <c r="Q195" s="11"/>
      <c r="R195" s="52"/>
      <c r="S195" s="10"/>
      <c r="T195" s="11">
        <f>T196</f>
        <v>0</v>
      </c>
      <c r="U195" s="11">
        <f>U196</f>
        <v>0</v>
      </c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</row>
    <row r="196" spans="2:61" s="2" customFormat="1" ht="27" customHeight="1" hidden="1">
      <c r="B196" s="31" t="s">
        <v>11</v>
      </c>
      <c r="C196" s="18"/>
      <c r="D196" s="7"/>
      <c r="E196" s="7"/>
      <c r="F196" s="7">
        <v>551</v>
      </c>
      <c r="G196" s="14" t="s">
        <v>23</v>
      </c>
      <c r="H196" s="14" t="s">
        <v>33</v>
      </c>
      <c r="I196" s="14" t="s">
        <v>190</v>
      </c>
      <c r="J196" s="14" t="s">
        <v>152</v>
      </c>
      <c r="K196" s="11"/>
      <c r="L196" s="11"/>
      <c r="M196" s="11"/>
      <c r="N196" s="52"/>
      <c r="O196" s="59"/>
      <c r="P196" s="52"/>
      <c r="Q196" s="11"/>
      <c r="R196" s="52"/>
      <c r="S196" s="10"/>
      <c r="T196" s="11"/>
      <c r="U196" s="11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</row>
    <row r="197" spans="2:61" s="2" customFormat="1" ht="27" customHeight="1">
      <c r="B197" s="31" t="s">
        <v>275</v>
      </c>
      <c r="C197" s="18"/>
      <c r="D197" s="7"/>
      <c r="E197" s="7"/>
      <c r="F197" s="7">
        <v>551</v>
      </c>
      <c r="G197" s="14" t="s">
        <v>23</v>
      </c>
      <c r="H197" s="14" t="s">
        <v>33</v>
      </c>
      <c r="I197" s="16" t="s">
        <v>272</v>
      </c>
      <c r="J197" s="14" t="s">
        <v>274</v>
      </c>
      <c r="K197" s="11"/>
      <c r="L197" s="11"/>
      <c r="M197" s="11"/>
      <c r="N197" s="52"/>
      <c r="O197" s="59"/>
      <c r="P197" s="52"/>
      <c r="Q197" s="11"/>
      <c r="R197" s="52"/>
      <c r="S197" s="10"/>
      <c r="T197" s="11">
        <f>T198</f>
        <v>150000</v>
      </c>
      <c r="U197" s="11">
        <f>U198</f>
        <v>47000</v>
      </c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</row>
    <row r="198" spans="2:61" s="2" customFormat="1" ht="58.5" customHeight="1">
      <c r="B198" s="31" t="s">
        <v>264</v>
      </c>
      <c r="C198" s="18"/>
      <c r="D198" s="7"/>
      <c r="E198" s="7"/>
      <c r="F198" s="7">
        <v>551</v>
      </c>
      <c r="G198" s="14" t="s">
        <v>23</v>
      </c>
      <c r="H198" s="14" t="s">
        <v>33</v>
      </c>
      <c r="I198" s="16" t="s">
        <v>272</v>
      </c>
      <c r="J198" s="14" t="s">
        <v>263</v>
      </c>
      <c r="K198" s="11"/>
      <c r="L198" s="11"/>
      <c r="M198" s="11"/>
      <c r="N198" s="52"/>
      <c r="O198" s="59"/>
      <c r="P198" s="52"/>
      <c r="Q198" s="11"/>
      <c r="R198" s="52"/>
      <c r="S198" s="10"/>
      <c r="T198" s="11">
        <v>150000</v>
      </c>
      <c r="U198" s="11">
        <v>47000</v>
      </c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</row>
    <row r="199" spans="2:61" s="2" customFormat="1" ht="58.5" customHeight="1">
      <c r="B199" s="31" t="s">
        <v>279</v>
      </c>
      <c r="C199" s="18"/>
      <c r="D199" s="7"/>
      <c r="E199" s="7"/>
      <c r="F199" s="7">
        <v>551</v>
      </c>
      <c r="G199" s="14" t="s">
        <v>23</v>
      </c>
      <c r="H199" s="14" t="s">
        <v>33</v>
      </c>
      <c r="I199" s="16" t="s">
        <v>277</v>
      </c>
      <c r="J199" s="14"/>
      <c r="K199" s="11"/>
      <c r="L199" s="11"/>
      <c r="M199" s="11"/>
      <c r="N199" s="52"/>
      <c r="O199" s="59"/>
      <c r="P199" s="52"/>
      <c r="Q199" s="11"/>
      <c r="R199" s="52"/>
      <c r="S199" s="10"/>
      <c r="T199" s="11">
        <f>T200</f>
        <v>503000</v>
      </c>
      <c r="U199" s="11">
        <f>U200</f>
        <v>501864.56</v>
      </c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</row>
    <row r="200" spans="2:61" s="2" customFormat="1" ht="58.5" customHeight="1">
      <c r="B200" s="31" t="s">
        <v>280</v>
      </c>
      <c r="C200" s="18"/>
      <c r="D200" s="7"/>
      <c r="E200" s="7"/>
      <c r="F200" s="7">
        <v>551</v>
      </c>
      <c r="G200" s="14" t="s">
        <v>23</v>
      </c>
      <c r="H200" s="14" t="s">
        <v>33</v>
      </c>
      <c r="I200" s="16" t="s">
        <v>278</v>
      </c>
      <c r="J200" s="14"/>
      <c r="K200" s="11"/>
      <c r="L200" s="11"/>
      <c r="M200" s="11"/>
      <c r="N200" s="52"/>
      <c r="O200" s="59"/>
      <c r="P200" s="52"/>
      <c r="Q200" s="11"/>
      <c r="R200" s="52"/>
      <c r="S200" s="10"/>
      <c r="T200" s="11">
        <f>T201</f>
        <v>503000</v>
      </c>
      <c r="U200" s="11">
        <f>U201</f>
        <v>501864.56</v>
      </c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</row>
    <row r="201" spans="2:61" s="2" customFormat="1" ht="49.5" customHeight="1">
      <c r="B201" s="31" t="s">
        <v>281</v>
      </c>
      <c r="C201" s="18"/>
      <c r="D201" s="7"/>
      <c r="E201" s="7"/>
      <c r="F201" s="7">
        <v>551</v>
      </c>
      <c r="G201" s="14" t="s">
        <v>23</v>
      </c>
      <c r="H201" s="14" t="s">
        <v>33</v>
      </c>
      <c r="I201" s="14" t="s">
        <v>276</v>
      </c>
      <c r="J201" s="14"/>
      <c r="K201" s="11"/>
      <c r="L201" s="11"/>
      <c r="M201" s="11"/>
      <c r="N201" s="52"/>
      <c r="O201" s="59"/>
      <c r="P201" s="52"/>
      <c r="Q201" s="11"/>
      <c r="R201" s="52"/>
      <c r="S201" s="10"/>
      <c r="T201" s="11">
        <f>T202</f>
        <v>503000</v>
      </c>
      <c r="U201" s="11">
        <f>U202</f>
        <v>501864.56</v>
      </c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</row>
    <row r="202" spans="2:61" s="2" customFormat="1" ht="71.25" customHeight="1">
      <c r="B202" s="17" t="s">
        <v>222</v>
      </c>
      <c r="C202" s="18"/>
      <c r="D202" s="7"/>
      <c r="E202" s="7"/>
      <c r="F202" s="7">
        <v>551</v>
      </c>
      <c r="G202" s="14" t="s">
        <v>23</v>
      </c>
      <c r="H202" s="14" t="s">
        <v>33</v>
      </c>
      <c r="I202" s="14" t="s">
        <v>276</v>
      </c>
      <c r="J202" s="14" t="s">
        <v>219</v>
      </c>
      <c r="K202" s="11"/>
      <c r="L202" s="11"/>
      <c r="M202" s="11"/>
      <c r="N202" s="52"/>
      <c r="O202" s="59"/>
      <c r="P202" s="52"/>
      <c r="Q202" s="11"/>
      <c r="R202" s="52"/>
      <c r="S202" s="10"/>
      <c r="T202" s="11">
        <f>T203</f>
        <v>503000</v>
      </c>
      <c r="U202" s="11">
        <f>U203</f>
        <v>501864.56</v>
      </c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</row>
    <row r="203" spans="2:61" s="2" customFormat="1" ht="71.25" customHeight="1">
      <c r="B203" s="20" t="s">
        <v>223</v>
      </c>
      <c r="C203" s="18"/>
      <c r="D203" s="7"/>
      <c r="E203" s="7"/>
      <c r="F203" s="7">
        <v>551</v>
      </c>
      <c r="G203" s="14" t="s">
        <v>23</v>
      </c>
      <c r="H203" s="14" t="s">
        <v>33</v>
      </c>
      <c r="I203" s="14" t="s">
        <v>276</v>
      </c>
      <c r="J203" s="14" t="s">
        <v>220</v>
      </c>
      <c r="K203" s="11"/>
      <c r="L203" s="11"/>
      <c r="M203" s="11"/>
      <c r="N203" s="52"/>
      <c r="O203" s="59"/>
      <c r="P203" s="52"/>
      <c r="Q203" s="11"/>
      <c r="R203" s="52"/>
      <c r="S203" s="10"/>
      <c r="T203" s="11">
        <f>T204</f>
        <v>503000</v>
      </c>
      <c r="U203" s="11">
        <f>U204</f>
        <v>501864.56</v>
      </c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</row>
    <row r="204" spans="2:61" s="2" customFormat="1" ht="71.25" customHeight="1">
      <c r="B204" s="20" t="s">
        <v>234</v>
      </c>
      <c r="C204" s="18"/>
      <c r="D204" s="7"/>
      <c r="E204" s="7"/>
      <c r="F204" s="7">
        <v>551</v>
      </c>
      <c r="G204" s="14" t="s">
        <v>23</v>
      </c>
      <c r="H204" s="14" t="s">
        <v>33</v>
      </c>
      <c r="I204" s="14" t="s">
        <v>276</v>
      </c>
      <c r="J204" s="14" t="s">
        <v>221</v>
      </c>
      <c r="K204" s="11"/>
      <c r="L204" s="11"/>
      <c r="M204" s="11"/>
      <c r="N204" s="52"/>
      <c r="O204" s="59"/>
      <c r="P204" s="52"/>
      <c r="Q204" s="11"/>
      <c r="R204" s="52"/>
      <c r="S204" s="10"/>
      <c r="T204" s="11">
        <f>300000+150000+50000+3000</f>
        <v>503000</v>
      </c>
      <c r="U204" s="11">
        <v>501864.56</v>
      </c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</row>
    <row r="205" spans="2:61" s="2" customFormat="1" ht="27" customHeight="1">
      <c r="B205" s="31" t="s">
        <v>283</v>
      </c>
      <c r="C205" s="18"/>
      <c r="D205" s="7"/>
      <c r="E205" s="7"/>
      <c r="F205" s="7">
        <v>551</v>
      </c>
      <c r="G205" s="14" t="s">
        <v>23</v>
      </c>
      <c r="H205" s="14" t="s">
        <v>33</v>
      </c>
      <c r="I205" s="14" t="s">
        <v>287</v>
      </c>
      <c r="J205" s="14"/>
      <c r="K205" s="11"/>
      <c r="L205" s="11"/>
      <c r="M205" s="11"/>
      <c r="N205" s="52"/>
      <c r="O205" s="59"/>
      <c r="P205" s="52"/>
      <c r="Q205" s="11"/>
      <c r="R205" s="52"/>
      <c r="S205" s="10"/>
      <c r="T205" s="11">
        <f>T206</f>
        <v>458000</v>
      </c>
      <c r="U205" s="11">
        <f>U206</f>
        <v>296400</v>
      </c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</row>
    <row r="206" spans="2:61" s="2" customFormat="1" ht="55.5" customHeight="1">
      <c r="B206" s="31" t="s">
        <v>284</v>
      </c>
      <c r="C206" s="18"/>
      <c r="D206" s="7"/>
      <c r="E206" s="7"/>
      <c r="F206" s="7">
        <v>551</v>
      </c>
      <c r="G206" s="14" t="s">
        <v>23</v>
      </c>
      <c r="H206" s="14" t="s">
        <v>33</v>
      </c>
      <c r="I206" s="14" t="s">
        <v>288</v>
      </c>
      <c r="J206" s="14"/>
      <c r="K206" s="11"/>
      <c r="L206" s="11"/>
      <c r="M206" s="11"/>
      <c r="N206" s="52"/>
      <c r="O206" s="59"/>
      <c r="P206" s="52"/>
      <c r="Q206" s="11"/>
      <c r="R206" s="52"/>
      <c r="S206" s="10"/>
      <c r="T206" s="11">
        <f>T207</f>
        <v>458000</v>
      </c>
      <c r="U206" s="11">
        <f>U207</f>
        <v>296400</v>
      </c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</row>
    <row r="207" spans="2:61" s="2" customFormat="1" ht="40.5" customHeight="1">
      <c r="B207" s="17" t="s">
        <v>222</v>
      </c>
      <c r="C207" s="18"/>
      <c r="D207" s="7"/>
      <c r="E207" s="7"/>
      <c r="F207" s="7">
        <v>551</v>
      </c>
      <c r="G207" s="14" t="s">
        <v>23</v>
      </c>
      <c r="H207" s="14" t="s">
        <v>33</v>
      </c>
      <c r="I207" s="14" t="s">
        <v>288</v>
      </c>
      <c r="J207" s="14" t="s">
        <v>219</v>
      </c>
      <c r="K207" s="11"/>
      <c r="L207" s="11"/>
      <c r="M207" s="11"/>
      <c r="N207" s="52"/>
      <c r="O207" s="59"/>
      <c r="P207" s="52"/>
      <c r="Q207" s="11"/>
      <c r="R207" s="52"/>
      <c r="S207" s="10"/>
      <c r="T207" s="11">
        <f>T208</f>
        <v>458000</v>
      </c>
      <c r="U207" s="11">
        <f>U208</f>
        <v>296400</v>
      </c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</row>
    <row r="208" spans="2:61" s="2" customFormat="1" ht="45" customHeight="1">
      <c r="B208" s="20" t="s">
        <v>223</v>
      </c>
      <c r="C208" s="18"/>
      <c r="D208" s="7"/>
      <c r="E208" s="7"/>
      <c r="F208" s="7">
        <v>551</v>
      </c>
      <c r="G208" s="14" t="s">
        <v>23</v>
      </c>
      <c r="H208" s="14" t="s">
        <v>33</v>
      </c>
      <c r="I208" s="14" t="s">
        <v>288</v>
      </c>
      <c r="J208" s="14" t="s">
        <v>220</v>
      </c>
      <c r="K208" s="11"/>
      <c r="L208" s="11"/>
      <c r="M208" s="11"/>
      <c r="N208" s="52"/>
      <c r="O208" s="59"/>
      <c r="P208" s="52"/>
      <c r="Q208" s="11"/>
      <c r="R208" s="52"/>
      <c r="S208" s="10"/>
      <c r="T208" s="11">
        <f>T209</f>
        <v>458000</v>
      </c>
      <c r="U208" s="11">
        <f>U209</f>
        <v>296400</v>
      </c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</row>
    <row r="209" spans="2:61" s="2" customFormat="1" ht="31.5" customHeight="1">
      <c r="B209" s="20" t="s">
        <v>234</v>
      </c>
      <c r="C209" s="18"/>
      <c r="D209" s="7"/>
      <c r="E209" s="7"/>
      <c r="F209" s="7">
        <v>551</v>
      </c>
      <c r="G209" s="14" t="s">
        <v>23</v>
      </c>
      <c r="H209" s="14" t="s">
        <v>33</v>
      </c>
      <c r="I209" s="14" t="s">
        <v>288</v>
      </c>
      <c r="J209" s="14" t="s">
        <v>221</v>
      </c>
      <c r="K209" s="11"/>
      <c r="L209" s="11"/>
      <c r="M209" s="11"/>
      <c r="N209" s="52"/>
      <c r="O209" s="59"/>
      <c r="P209" s="52"/>
      <c r="Q209" s="11"/>
      <c r="R209" s="52"/>
      <c r="S209" s="10"/>
      <c r="T209" s="11">
        <f>300000+158000</f>
        <v>458000</v>
      </c>
      <c r="U209" s="11">
        <v>296400</v>
      </c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</row>
    <row r="210" spans="2:61" s="2" customFormat="1" ht="60.75" customHeight="1" hidden="1">
      <c r="B210" s="20" t="s">
        <v>171</v>
      </c>
      <c r="C210" s="18"/>
      <c r="D210" s="7">
        <v>551</v>
      </c>
      <c r="E210" s="7">
        <v>551</v>
      </c>
      <c r="F210" s="7">
        <v>551</v>
      </c>
      <c r="G210" s="14" t="s">
        <v>23</v>
      </c>
      <c r="H210" s="14" t="s">
        <v>33</v>
      </c>
      <c r="I210" s="14" t="s">
        <v>170</v>
      </c>
      <c r="J210" s="14"/>
      <c r="K210" s="11"/>
      <c r="L210" s="11"/>
      <c r="M210" s="11">
        <f>M211</f>
        <v>0</v>
      </c>
      <c r="N210" s="52"/>
      <c r="O210" s="59"/>
      <c r="P210" s="52"/>
      <c r="Q210" s="11"/>
      <c r="R210" s="52"/>
      <c r="S210" s="10" t="e">
        <f>#REF!-M210</f>
        <v>#REF!</v>
      </c>
      <c r="T210" s="11">
        <f>T211</f>
        <v>0</v>
      </c>
      <c r="U210" s="11">
        <f>U211</f>
        <v>0</v>
      </c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</row>
    <row r="211" spans="2:21" ht="12.75" hidden="1">
      <c r="B211" s="23" t="s">
        <v>165</v>
      </c>
      <c r="C211" s="7"/>
      <c r="D211" s="7">
        <v>551</v>
      </c>
      <c r="E211" s="7">
        <v>551</v>
      </c>
      <c r="F211" s="7">
        <v>551</v>
      </c>
      <c r="G211" s="14" t="s">
        <v>23</v>
      </c>
      <c r="H211" s="14" t="s">
        <v>33</v>
      </c>
      <c r="I211" s="14" t="s">
        <v>170</v>
      </c>
      <c r="J211" s="9" t="s">
        <v>152</v>
      </c>
      <c r="K211" s="11"/>
      <c r="L211" s="11"/>
      <c r="M211" s="11"/>
      <c r="N211" s="52">
        <f aca="true" t="shared" si="13" ref="N211:N219">M211-K211</f>
        <v>0</v>
      </c>
      <c r="O211" s="59"/>
      <c r="P211" s="52">
        <f aca="true" t="shared" si="14" ref="P211:P219">M211-L211</f>
        <v>0</v>
      </c>
      <c r="Q211" s="11"/>
      <c r="R211" s="52">
        <f aca="true" t="shared" si="15" ref="R211:R219">Q211-M211</f>
        <v>0</v>
      </c>
      <c r="S211" s="10" t="e">
        <f>#REF!-M211</f>
        <v>#REF!</v>
      </c>
      <c r="T211" s="11"/>
      <c r="U211" s="11"/>
    </row>
    <row r="212" spans="2:21" ht="25.5" customHeight="1">
      <c r="B212" s="13" t="s">
        <v>76</v>
      </c>
      <c r="C212" s="7">
        <v>551</v>
      </c>
      <c r="D212" s="7">
        <v>551</v>
      </c>
      <c r="E212" s="7">
        <v>551</v>
      </c>
      <c r="F212" s="7">
        <v>551</v>
      </c>
      <c r="G212" s="8" t="s">
        <v>77</v>
      </c>
      <c r="H212" s="9"/>
      <c r="I212" s="9"/>
      <c r="J212" s="9"/>
      <c r="K212" s="10" t="e">
        <f>K219+K261+K309</f>
        <v>#REF!</v>
      </c>
      <c r="L212" s="10" t="e">
        <f>L219+L261+L309</f>
        <v>#REF!</v>
      </c>
      <c r="M212" s="10" t="e">
        <f>M219+M261+M309</f>
        <v>#REF!</v>
      </c>
      <c r="N212" s="52" t="e">
        <f t="shared" si="13"/>
        <v>#REF!</v>
      </c>
      <c r="O212" s="58" t="e">
        <f>O219+O261+O309</f>
        <v>#REF!</v>
      </c>
      <c r="P212" s="52" t="e">
        <f t="shared" si="14"/>
        <v>#REF!</v>
      </c>
      <c r="Q212" s="10" t="e">
        <f>Q219+Q261+Q309</f>
        <v>#REF!</v>
      </c>
      <c r="R212" s="52" t="e">
        <f t="shared" si="15"/>
        <v>#REF!</v>
      </c>
      <c r="S212" s="10" t="e">
        <f>#REF!-M212</f>
        <v>#REF!</v>
      </c>
      <c r="T212" s="10">
        <f>T219+T261+T309</f>
        <v>118038710.42</v>
      </c>
      <c r="U212" s="10">
        <f>U219+U261+U309</f>
        <v>92992566</v>
      </c>
    </row>
    <row r="213" spans="2:21" ht="42.75" customHeight="1" hidden="1">
      <c r="B213" s="13" t="s">
        <v>78</v>
      </c>
      <c r="C213" s="7">
        <v>551</v>
      </c>
      <c r="D213" s="7">
        <v>551</v>
      </c>
      <c r="E213" s="7">
        <v>551</v>
      </c>
      <c r="F213" s="7">
        <v>551</v>
      </c>
      <c r="G213" s="8" t="s">
        <v>77</v>
      </c>
      <c r="H213" s="8" t="s">
        <v>9</v>
      </c>
      <c r="I213" s="14"/>
      <c r="J213" s="14"/>
      <c r="K213" s="10">
        <f>K214+K286</f>
        <v>1061730</v>
      </c>
      <c r="L213" s="10">
        <f>L214+L286</f>
        <v>695742.99</v>
      </c>
      <c r="M213" s="10">
        <f>M214+M286</f>
        <v>0</v>
      </c>
      <c r="N213" s="52">
        <f t="shared" si="13"/>
        <v>-1061730</v>
      </c>
      <c r="O213" s="58">
        <f>O214+O286</f>
        <v>0</v>
      </c>
      <c r="P213" s="52">
        <f t="shared" si="14"/>
        <v>-695742.99</v>
      </c>
      <c r="Q213" s="10">
        <f>Q214+Q286</f>
        <v>695742.99</v>
      </c>
      <c r="R213" s="52">
        <f t="shared" si="15"/>
        <v>695742.99</v>
      </c>
      <c r="S213" s="10" t="e">
        <f>#REF!-M213</f>
        <v>#REF!</v>
      </c>
      <c r="T213" s="10">
        <f>T214+T286</f>
        <v>0</v>
      </c>
      <c r="U213" s="10">
        <f>U214+U286</f>
        <v>0</v>
      </c>
    </row>
    <row r="214" spans="2:21" ht="15" customHeight="1" hidden="1">
      <c r="B214" s="15" t="s">
        <v>79</v>
      </c>
      <c r="C214" s="7">
        <v>551</v>
      </c>
      <c r="D214" s="7">
        <v>551</v>
      </c>
      <c r="E214" s="7">
        <v>551</v>
      </c>
      <c r="F214" s="7">
        <v>551</v>
      </c>
      <c r="G214" s="27" t="s">
        <v>77</v>
      </c>
      <c r="H214" s="27" t="s">
        <v>7</v>
      </c>
      <c r="I214" s="27" t="s">
        <v>80</v>
      </c>
      <c r="J214" s="14"/>
      <c r="K214" s="10">
        <f>K215+K217</f>
        <v>0</v>
      </c>
      <c r="L214" s="10">
        <f>L215+L217</f>
        <v>0</v>
      </c>
      <c r="M214" s="10">
        <f>M215+M217</f>
        <v>0</v>
      </c>
      <c r="N214" s="52">
        <f t="shared" si="13"/>
        <v>0</v>
      </c>
      <c r="O214" s="58">
        <f>O215+O217</f>
        <v>0</v>
      </c>
      <c r="P214" s="52">
        <f t="shared" si="14"/>
        <v>0</v>
      </c>
      <c r="Q214" s="10">
        <f>Q215+Q217</f>
        <v>0</v>
      </c>
      <c r="R214" s="52">
        <f t="shared" si="15"/>
        <v>0</v>
      </c>
      <c r="S214" s="10" t="e">
        <f>#REF!-M214</f>
        <v>#REF!</v>
      </c>
      <c r="T214" s="10">
        <f>T215+T217</f>
        <v>0</v>
      </c>
      <c r="U214" s="10">
        <f>U215+U217</f>
        <v>0</v>
      </c>
    </row>
    <row r="215" spans="2:21" ht="33" customHeight="1" hidden="1">
      <c r="B215" s="17" t="s">
        <v>81</v>
      </c>
      <c r="C215" s="18">
        <v>551</v>
      </c>
      <c r="D215" s="7">
        <v>551</v>
      </c>
      <c r="E215" s="7">
        <v>551</v>
      </c>
      <c r="F215" s="7">
        <v>551</v>
      </c>
      <c r="G215" s="14" t="s">
        <v>77</v>
      </c>
      <c r="H215" s="14" t="s">
        <v>7</v>
      </c>
      <c r="I215" s="14" t="s">
        <v>82</v>
      </c>
      <c r="J215" s="14"/>
      <c r="K215" s="11">
        <f>K216</f>
        <v>0</v>
      </c>
      <c r="L215" s="11">
        <f>L216</f>
        <v>0</v>
      </c>
      <c r="M215" s="11">
        <f>M216</f>
        <v>0</v>
      </c>
      <c r="N215" s="52">
        <f t="shared" si="13"/>
        <v>0</v>
      </c>
      <c r="O215" s="59">
        <f>O216</f>
        <v>0</v>
      </c>
      <c r="P215" s="52">
        <f t="shared" si="14"/>
        <v>0</v>
      </c>
      <c r="Q215" s="11">
        <f>Q216</f>
        <v>0</v>
      </c>
      <c r="R215" s="52">
        <f t="shared" si="15"/>
        <v>0</v>
      </c>
      <c r="S215" s="10" t="e">
        <f>#REF!-M215</f>
        <v>#REF!</v>
      </c>
      <c r="T215" s="11">
        <f>T216</f>
        <v>0</v>
      </c>
      <c r="U215" s="11">
        <f>U216</f>
        <v>0</v>
      </c>
    </row>
    <row r="216" spans="2:21" ht="26.25" customHeight="1" hidden="1">
      <c r="B216" s="31" t="s">
        <v>11</v>
      </c>
      <c r="C216" s="18">
        <v>551</v>
      </c>
      <c r="D216" s="7">
        <v>551</v>
      </c>
      <c r="E216" s="7">
        <v>551</v>
      </c>
      <c r="F216" s="7">
        <v>551</v>
      </c>
      <c r="G216" s="14" t="s">
        <v>77</v>
      </c>
      <c r="H216" s="14" t="s">
        <v>7</v>
      </c>
      <c r="I216" s="14" t="s">
        <v>82</v>
      </c>
      <c r="J216" s="14" t="s">
        <v>12</v>
      </c>
      <c r="K216" s="11"/>
      <c r="L216" s="11"/>
      <c r="M216" s="11"/>
      <c r="N216" s="52">
        <f t="shared" si="13"/>
        <v>0</v>
      </c>
      <c r="O216" s="59"/>
      <c r="P216" s="52">
        <f t="shared" si="14"/>
        <v>0</v>
      </c>
      <c r="Q216" s="11"/>
      <c r="R216" s="52">
        <f t="shared" si="15"/>
        <v>0</v>
      </c>
      <c r="S216" s="10" t="e">
        <f>#REF!-M216</f>
        <v>#REF!</v>
      </c>
      <c r="T216" s="11"/>
      <c r="U216" s="11"/>
    </row>
    <row r="217" spans="2:21" ht="25.5" hidden="1">
      <c r="B217" s="31" t="s">
        <v>83</v>
      </c>
      <c r="C217" s="18">
        <v>551</v>
      </c>
      <c r="D217" s="7">
        <v>551</v>
      </c>
      <c r="E217" s="7">
        <v>551</v>
      </c>
      <c r="F217" s="7">
        <v>551</v>
      </c>
      <c r="G217" s="14" t="s">
        <v>77</v>
      </c>
      <c r="H217" s="14" t="s">
        <v>7</v>
      </c>
      <c r="I217" s="14" t="s">
        <v>84</v>
      </c>
      <c r="J217" s="14"/>
      <c r="K217" s="11">
        <f>K218</f>
        <v>0</v>
      </c>
      <c r="L217" s="11">
        <f>L218</f>
        <v>0</v>
      </c>
      <c r="M217" s="11">
        <f>M218</f>
        <v>0</v>
      </c>
      <c r="N217" s="52">
        <f t="shared" si="13"/>
        <v>0</v>
      </c>
      <c r="O217" s="59">
        <f>O218</f>
        <v>0</v>
      </c>
      <c r="P217" s="52">
        <f t="shared" si="14"/>
        <v>0</v>
      </c>
      <c r="Q217" s="11">
        <f>Q218</f>
        <v>0</v>
      </c>
      <c r="R217" s="52">
        <f t="shared" si="15"/>
        <v>0</v>
      </c>
      <c r="S217" s="10" t="e">
        <f>#REF!-M217</f>
        <v>#REF!</v>
      </c>
      <c r="T217" s="11">
        <f>T218</f>
        <v>0</v>
      </c>
      <c r="U217" s="11">
        <f>U218</f>
        <v>0</v>
      </c>
    </row>
    <row r="218" spans="2:21" ht="26.25" customHeight="1" hidden="1">
      <c r="B218" s="31" t="s">
        <v>11</v>
      </c>
      <c r="C218" s="18">
        <v>551</v>
      </c>
      <c r="D218" s="7">
        <v>551</v>
      </c>
      <c r="E218" s="7">
        <v>551</v>
      </c>
      <c r="F218" s="7">
        <v>551</v>
      </c>
      <c r="G218" s="14" t="s">
        <v>77</v>
      </c>
      <c r="H218" s="14" t="s">
        <v>7</v>
      </c>
      <c r="I218" s="14" t="s">
        <v>84</v>
      </c>
      <c r="J218" s="14" t="s">
        <v>12</v>
      </c>
      <c r="K218" s="11"/>
      <c r="L218" s="11"/>
      <c r="M218" s="11"/>
      <c r="N218" s="52">
        <f t="shared" si="13"/>
        <v>0</v>
      </c>
      <c r="O218" s="59"/>
      <c r="P218" s="52">
        <f t="shared" si="14"/>
        <v>0</v>
      </c>
      <c r="Q218" s="11"/>
      <c r="R218" s="52">
        <f t="shared" si="15"/>
        <v>0</v>
      </c>
      <c r="S218" s="10" t="e">
        <f>#REF!-M218</f>
        <v>#REF!</v>
      </c>
      <c r="T218" s="11"/>
      <c r="U218" s="11"/>
    </row>
    <row r="219" spans="2:21" ht="26.25" customHeight="1">
      <c r="B219" s="31" t="s">
        <v>78</v>
      </c>
      <c r="C219" s="18"/>
      <c r="D219" s="7">
        <v>551</v>
      </c>
      <c r="E219" s="7">
        <v>551</v>
      </c>
      <c r="F219" s="7">
        <v>551</v>
      </c>
      <c r="G219" s="14" t="s">
        <v>77</v>
      </c>
      <c r="H219" s="14" t="s">
        <v>7</v>
      </c>
      <c r="I219" s="14"/>
      <c r="J219" s="14"/>
      <c r="K219" s="11" t="e">
        <f>K255+#REF!+#REF!+#REF!+#REF!+#REF!+#REF!+#REF!</f>
        <v>#REF!</v>
      </c>
      <c r="L219" s="11" t="e">
        <f>L255+#REF!+#REF!+#REF!+#REF!+#REF!+#REF!+#REF!+#REF!</f>
        <v>#REF!</v>
      </c>
      <c r="M219" s="11" t="e">
        <f>M255+#REF!+#REF!+#REF!+#REF!+#REF!+#REF!+#REF!+#REF!+#REF!+#REF!+#REF!+M253</f>
        <v>#REF!</v>
      </c>
      <c r="N219" s="52" t="e">
        <f t="shared" si="13"/>
        <v>#REF!</v>
      </c>
      <c r="O219" s="59" t="e">
        <f>O255+#REF!+#REF!+#REF!+#REF!+#REF!+#REF!</f>
        <v>#REF!</v>
      </c>
      <c r="P219" s="52" t="e">
        <f t="shared" si="14"/>
        <v>#REF!</v>
      </c>
      <c r="Q219" s="11" t="e">
        <f>Q255+#REF!+#REF!+#REF!+#REF!+#REF!+#REF!+#REF!+#REF!</f>
        <v>#REF!</v>
      </c>
      <c r="R219" s="52" t="e">
        <f t="shared" si="15"/>
        <v>#REF!</v>
      </c>
      <c r="S219" s="10" t="e">
        <f>#REF!-M219</f>
        <v>#REF!</v>
      </c>
      <c r="T219" s="11">
        <f>T231+T220+T226+T228+T259</f>
        <v>82287051.22</v>
      </c>
      <c r="U219" s="11">
        <f>U231+U220+U226+U228+U259</f>
        <v>58563265.800000004</v>
      </c>
    </row>
    <row r="220" spans="2:21" ht="59.25" customHeight="1">
      <c r="B220" s="31" t="s">
        <v>367</v>
      </c>
      <c r="C220" s="18"/>
      <c r="D220" s="7"/>
      <c r="E220" s="7"/>
      <c r="F220" s="7">
        <v>551</v>
      </c>
      <c r="G220" s="14" t="s">
        <v>77</v>
      </c>
      <c r="H220" s="14" t="s">
        <v>7</v>
      </c>
      <c r="I220" s="14" t="s">
        <v>366</v>
      </c>
      <c r="J220" s="14"/>
      <c r="K220" s="11"/>
      <c r="L220" s="11"/>
      <c r="M220" s="11"/>
      <c r="N220" s="52"/>
      <c r="O220" s="59"/>
      <c r="P220" s="52"/>
      <c r="Q220" s="11"/>
      <c r="R220" s="52"/>
      <c r="S220" s="10"/>
      <c r="T220" s="11">
        <f>T221+T224</f>
        <v>80248834.61</v>
      </c>
      <c r="U220" s="11">
        <f>U221+U224</f>
        <v>56934439.03</v>
      </c>
    </row>
    <row r="221" spans="2:21" ht="111.75" customHeight="1">
      <c r="B221" s="20" t="s">
        <v>397</v>
      </c>
      <c r="C221" s="18"/>
      <c r="D221" s="7"/>
      <c r="E221" s="7"/>
      <c r="F221" s="7">
        <v>551</v>
      </c>
      <c r="G221" s="14" t="s">
        <v>77</v>
      </c>
      <c r="H221" s="14" t="s">
        <v>7</v>
      </c>
      <c r="I221" s="14" t="s">
        <v>368</v>
      </c>
      <c r="J221" s="14"/>
      <c r="K221" s="11"/>
      <c r="L221" s="11"/>
      <c r="M221" s="11"/>
      <c r="N221" s="52"/>
      <c r="O221" s="59"/>
      <c r="P221" s="52"/>
      <c r="Q221" s="11"/>
      <c r="R221" s="52"/>
      <c r="S221" s="10"/>
      <c r="T221" s="11">
        <f>T222+T223</f>
        <v>34174335.3</v>
      </c>
      <c r="U221" s="11">
        <f>U222+U223</f>
        <v>25165240.54</v>
      </c>
    </row>
    <row r="222" spans="2:21" ht="63" customHeight="1">
      <c r="B222" s="31" t="s">
        <v>299</v>
      </c>
      <c r="C222" s="18"/>
      <c r="D222" s="7"/>
      <c r="E222" s="7"/>
      <c r="F222" s="7">
        <v>551</v>
      </c>
      <c r="G222" s="14" t="s">
        <v>77</v>
      </c>
      <c r="H222" s="14" t="s">
        <v>7</v>
      </c>
      <c r="I222" s="14" t="s">
        <v>368</v>
      </c>
      <c r="J222" s="14" t="s">
        <v>297</v>
      </c>
      <c r="K222" s="11"/>
      <c r="L222" s="11"/>
      <c r="M222" s="11"/>
      <c r="N222" s="52"/>
      <c r="O222" s="59"/>
      <c r="P222" s="52"/>
      <c r="Q222" s="11"/>
      <c r="R222" s="52"/>
      <c r="S222" s="10"/>
      <c r="T222" s="11">
        <v>34174335.3</v>
      </c>
      <c r="U222" s="11">
        <v>25165240.54</v>
      </c>
    </row>
    <row r="223" spans="2:21" ht="63" customHeight="1">
      <c r="B223" s="31" t="s">
        <v>299</v>
      </c>
      <c r="C223" s="18"/>
      <c r="D223" s="7"/>
      <c r="E223" s="7"/>
      <c r="F223" s="7">
        <v>551</v>
      </c>
      <c r="G223" s="14" t="s">
        <v>77</v>
      </c>
      <c r="H223" s="14" t="s">
        <v>7</v>
      </c>
      <c r="I223" s="14" t="s">
        <v>368</v>
      </c>
      <c r="J223" s="14" t="s">
        <v>297</v>
      </c>
      <c r="K223" s="11"/>
      <c r="L223" s="11"/>
      <c r="M223" s="11"/>
      <c r="N223" s="52"/>
      <c r="O223" s="59"/>
      <c r="P223" s="52"/>
      <c r="Q223" s="11"/>
      <c r="R223" s="52"/>
      <c r="S223" s="10"/>
      <c r="T223" s="11"/>
      <c r="U223" s="11"/>
    </row>
    <row r="224" spans="2:21" ht="70.5" customHeight="1">
      <c r="B224" s="31" t="s">
        <v>370</v>
      </c>
      <c r="C224" s="18"/>
      <c r="D224" s="7"/>
      <c r="E224" s="7"/>
      <c r="F224" s="7">
        <v>551</v>
      </c>
      <c r="G224" s="14" t="s">
        <v>77</v>
      </c>
      <c r="H224" s="14" t="s">
        <v>7</v>
      </c>
      <c r="I224" s="14" t="s">
        <v>369</v>
      </c>
      <c r="J224" s="14"/>
      <c r="K224" s="11"/>
      <c r="L224" s="11"/>
      <c r="M224" s="11"/>
      <c r="N224" s="52"/>
      <c r="O224" s="59"/>
      <c r="P224" s="52"/>
      <c r="Q224" s="11"/>
      <c r="R224" s="52"/>
      <c r="S224" s="10"/>
      <c r="T224" s="11">
        <f>T225</f>
        <v>46074499.31</v>
      </c>
      <c r="U224" s="11">
        <f>U225</f>
        <v>31769198.49</v>
      </c>
    </row>
    <row r="225" spans="2:21" ht="70.5" customHeight="1">
      <c r="B225" s="31" t="s">
        <v>299</v>
      </c>
      <c r="C225" s="18"/>
      <c r="D225" s="7"/>
      <c r="E225" s="7"/>
      <c r="F225" s="7">
        <v>551</v>
      </c>
      <c r="G225" s="14" t="s">
        <v>77</v>
      </c>
      <c r="H225" s="14" t="s">
        <v>7</v>
      </c>
      <c r="I225" s="14" t="s">
        <v>369</v>
      </c>
      <c r="J225" s="14" t="s">
        <v>297</v>
      </c>
      <c r="K225" s="11"/>
      <c r="L225" s="11"/>
      <c r="M225" s="11"/>
      <c r="N225" s="52"/>
      <c r="O225" s="59"/>
      <c r="P225" s="52"/>
      <c r="Q225" s="11"/>
      <c r="R225" s="52"/>
      <c r="S225" s="10"/>
      <c r="T225" s="11">
        <v>46074499.31</v>
      </c>
      <c r="U225" s="11">
        <v>31769198.49</v>
      </c>
    </row>
    <row r="226" spans="2:21" ht="91.5" customHeight="1" hidden="1">
      <c r="B226" s="31" t="s">
        <v>387</v>
      </c>
      <c r="C226" s="18"/>
      <c r="D226" s="7"/>
      <c r="E226" s="7"/>
      <c r="F226" s="7">
        <v>551</v>
      </c>
      <c r="G226" s="14" t="s">
        <v>77</v>
      </c>
      <c r="H226" s="14" t="s">
        <v>7</v>
      </c>
      <c r="I226" s="14" t="s">
        <v>383</v>
      </c>
      <c r="J226" s="14"/>
      <c r="K226" s="11"/>
      <c r="L226" s="11"/>
      <c r="M226" s="11"/>
      <c r="N226" s="52"/>
      <c r="O226" s="59"/>
      <c r="P226" s="52"/>
      <c r="Q226" s="11"/>
      <c r="R226" s="52"/>
      <c r="S226" s="10"/>
      <c r="T226" s="11">
        <f>T227</f>
        <v>0</v>
      </c>
      <c r="U226" s="11">
        <f>U227</f>
        <v>0</v>
      </c>
    </row>
    <row r="227" spans="2:21" ht="70.5" customHeight="1" hidden="1">
      <c r="B227" s="31" t="s">
        <v>386</v>
      </c>
      <c r="C227" s="18"/>
      <c r="D227" s="7"/>
      <c r="E227" s="7"/>
      <c r="F227" s="7">
        <v>551</v>
      </c>
      <c r="G227" s="14" t="s">
        <v>77</v>
      </c>
      <c r="H227" s="14" t="s">
        <v>7</v>
      </c>
      <c r="I227" s="14" t="s">
        <v>383</v>
      </c>
      <c r="J227" s="14" t="s">
        <v>384</v>
      </c>
      <c r="K227" s="11"/>
      <c r="L227" s="11"/>
      <c r="M227" s="11"/>
      <c r="N227" s="52"/>
      <c r="O227" s="59"/>
      <c r="P227" s="52"/>
      <c r="Q227" s="11"/>
      <c r="R227" s="52"/>
      <c r="S227" s="10"/>
      <c r="T227" s="11"/>
      <c r="U227" s="11"/>
    </row>
    <row r="228" spans="2:21" ht="70.5" customHeight="1" hidden="1">
      <c r="B228" s="31" t="s">
        <v>301</v>
      </c>
      <c r="C228" s="18"/>
      <c r="D228" s="7"/>
      <c r="E228" s="7"/>
      <c r="F228" s="7">
        <v>551</v>
      </c>
      <c r="G228" s="14" t="s">
        <v>77</v>
      </c>
      <c r="H228" s="14" t="s">
        <v>7</v>
      </c>
      <c r="I228" s="14" t="s">
        <v>385</v>
      </c>
      <c r="J228" s="14"/>
      <c r="K228" s="11"/>
      <c r="L228" s="11"/>
      <c r="M228" s="11"/>
      <c r="N228" s="52"/>
      <c r="O228" s="59"/>
      <c r="P228" s="52"/>
      <c r="Q228" s="11"/>
      <c r="R228" s="52"/>
      <c r="S228" s="10"/>
      <c r="T228" s="11">
        <f>T229+T230</f>
        <v>0</v>
      </c>
      <c r="U228" s="11">
        <f>U229+U230</f>
        <v>0</v>
      </c>
    </row>
    <row r="229" spans="2:21" ht="70.5" customHeight="1" hidden="1">
      <c r="B229" s="31" t="s">
        <v>386</v>
      </c>
      <c r="C229" s="18"/>
      <c r="D229" s="7"/>
      <c r="E229" s="7"/>
      <c r="F229" s="7">
        <v>551</v>
      </c>
      <c r="G229" s="14" t="s">
        <v>77</v>
      </c>
      <c r="H229" s="14" t="s">
        <v>7</v>
      </c>
      <c r="I229" s="14" t="s">
        <v>385</v>
      </c>
      <c r="J229" s="14" t="s">
        <v>384</v>
      </c>
      <c r="K229" s="11"/>
      <c r="L229" s="11"/>
      <c r="M229" s="11"/>
      <c r="N229" s="52"/>
      <c r="O229" s="59"/>
      <c r="P229" s="52"/>
      <c r="Q229" s="11"/>
      <c r="R229" s="52"/>
      <c r="S229" s="10"/>
      <c r="T229" s="11"/>
      <c r="U229" s="11"/>
    </row>
    <row r="230" spans="2:21" ht="70.5" customHeight="1" hidden="1">
      <c r="B230" s="31" t="s">
        <v>386</v>
      </c>
      <c r="C230" s="18"/>
      <c r="D230" s="7"/>
      <c r="E230" s="7"/>
      <c r="F230" s="7">
        <v>551</v>
      </c>
      <c r="G230" s="14" t="s">
        <v>77</v>
      </c>
      <c r="H230" s="14" t="s">
        <v>7</v>
      </c>
      <c r="I230" s="14" t="s">
        <v>385</v>
      </c>
      <c r="J230" s="14" t="s">
        <v>384</v>
      </c>
      <c r="K230" s="11"/>
      <c r="L230" s="11"/>
      <c r="M230" s="11"/>
      <c r="N230" s="52"/>
      <c r="O230" s="59"/>
      <c r="P230" s="52"/>
      <c r="Q230" s="11"/>
      <c r="R230" s="52"/>
      <c r="S230" s="10"/>
      <c r="T230" s="11"/>
      <c r="U230" s="11"/>
    </row>
    <row r="231" spans="2:21" ht="15.75" customHeight="1">
      <c r="B231" s="22" t="s">
        <v>290</v>
      </c>
      <c r="C231" s="18"/>
      <c r="D231" s="7">
        <v>551</v>
      </c>
      <c r="E231" s="7">
        <v>551</v>
      </c>
      <c r="F231" s="7">
        <v>551</v>
      </c>
      <c r="G231" s="28" t="s">
        <v>77</v>
      </c>
      <c r="H231" s="28" t="s">
        <v>7</v>
      </c>
      <c r="I231" s="28" t="s">
        <v>289</v>
      </c>
      <c r="J231" s="28"/>
      <c r="K231" s="37" t="e">
        <f>#REF!</f>
        <v>#REF!</v>
      </c>
      <c r="L231" s="37" t="e">
        <f>#REF!</f>
        <v>#REF!</v>
      </c>
      <c r="M231" s="37" t="e">
        <f>#REF!</f>
        <v>#REF!</v>
      </c>
      <c r="N231" s="52" t="e">
        <f>M231-K231</f>
        <v>#REF!</v>
      </c>
      <c r="O231" s="60" t="e">
        <f>#REF!</f>
        <v>#REF!</v>
      </c>
      <c r="P231" s="52" t="e">
        <f>M231-L231</f>
        <v>#REF!</v>
      </c>
      <c r="Q231" s="37" t="e">
        <f>#REF!</f>
        <v>#REF!</v>
      </c>
      <c r="R231" s="52" t="e">
        <f>Q231-M231</f>
        <v>#REF!</v>
      </c>
      <c r="S231" s="10" t="e">
        <f>#REF!-M231</f>
        <v>#REF!</v>
      </c>
      <c r="T231" s="37">
        <f>T232+T236+T240+T253+T255+T249+T257+T247</f>
        <v>2038216.6099999999</v>
      </c>
      <c r="U231" s="37">
        <f>U232+U236+U240+U253+U255+U249+U257+U247</f>
        <v>1628826.77</v>
      </c>
    </row>
    <row r="232" spans="2:21" ht="48" customHeight="1">
      <c r="B232" s="22" t="s">
        <v>292</v>
      </c>
      <c r="C232" s="18"/>
      <c r="D232" s="7"/>
      <c r="E232" s="7"/>
      <c r="F232" s="7">
        <v>551</v>
      </c>
      <c r="G232" s="28" t="s">
        <v>77</v>
      </c>
      <c r="H232" s="28" t="s">
        <v>7</v>
      </c>
      <c r="I232" s="28" t="s">
        <v>291</v>
      </c>
      <c r="J232" s="28"/>
      <c r="K232" s="37"/>
      <c r="L232" s="37"/>
      <c r="M232" s="37"/>
      <c r="N232" s="52"/>
      <c r="O232" s="60"/>
      <c r="P232" s="52"/>
      <c r="Q232" s="37"/>
      <c r="R232" s="52"/>
      <c r="S232" s="10"/>
      <c r="T232" s="37">
        <f>T233</f>
        <v>20000</v>
      </c>
      <c r="U232" s="37">
        <f>U233</f>
        <v>8820.97</v>
      </c>
    </row>
    <row r="233" spans="2:21" ht="48" customHeight="1">
      <c r="B233" s="17" t="s">
        <v>222</v>
      </c>
      <c r="C233" s="18"/>
      <c r="D233" s="7"/>
      <c r="E233" s="7"/>
      <c r="F233" s="7">
        <v>551</v>
      </c>
      <c r="G233" s="28" t="s">
        <v>77</v>
      </c>
      <c r="H233" s="28" t="s">
        <v>7</v>
      </c>
      <c r="I233" s="28" t="s">
        <v>291</v>
      </c>
      <c r="J233" s="28" t="s">
        <v>219</v>
      </c>
      <c r="K233" s="37"/>
      <c r="L233" s="37"/>
      <c r="M233" s="37"/>
      <c r="N233" s="52"/>
      <c r="O233" s="60"/>
      <c r="P233" s="52"/>
      <c r="Q233" s="37"/>
      <c r="R233" s="52"/>
      <c r="S233" s="10"/>
      <c r="T233" s="37">
        <f>T234</f>
        <v>20000</v>
      </c>
      <c r="U233" s="37">
        <f>U234</f>
        <v>8820.97</v>
      </c>
    </row>
    <row r="234" spans="2:21" ht="48" customHeight="1">
      <c r="B234" s="20" t="s">
        <v>223</v>
      </c>
      <c r="C234" s="18"/>
      <c r="D234" s="7"/>
      <c r="E234" s="7"/>
      <c r="F234" s="7">
        <v>551</v>
      </c>
      <c r="G234" s="28" t="s">
        <v>77</v>
      </c>
      <c r="H234" s="28" t="s">
        <v>7</v>
      </c>
      <c r="I234" s="28" t="s">
        <v>291</v>
      </c>
      <c r="J234" s="28" t="s">
        <v>220</v>
      </c>
      <c r="K234" s="37"/>
      <c r="L234" s="37"/>
      <c r="M234" s="37"/>
      <c r="N234" s="52"/>
      <c r="O234" s="60"/>
      <c r="P234" s="52"/>
      <c r="Q234" s="37"/>
      <c r="R234" s="52"/>
      <c r="S234" s="10"/>
      <c r="T234" s="37">
        <f>T235</f>
        <v>20000</v>
      </c>
      <c r="U234" s="37">
        <f>U235</f>
        <v>8820.97</v>
      </c>
    </row>
    <row r="235" spans="2:21" ht="48" customHeight="1">
      <c r="B235" s="20" t="s">
        <v>234</v>
      </c>
      <c r="C235" s="18"/>
      <c r="D235" s="7"/>
      <c r="E235" s="7"/>
      <c r="F235" s="7">
        <v>551</v>
      </c>
      <c r="G235" s="28" t="s">
        <v>77</v>
      </c>
      <c r="H235" s="28" t="s">
        <v>7</v>
      </c>
      <c r="I235" s="28" t="s">
        <v>291</v>
      </c>
      <c r="J235" s="28" t="s">
        <v>221</v>
      </c>
      <c r="K235" s="37"/>
      <c r="L235" s="37"/>
      <c r="M235" s="37"/>
      <c r="N235" s="52"/>
      <c r="O235" s="60"/>
      <c r="P235" s="52"/>
      <c r="Q235" s="37"/>
      <c r="R235" s="52"/>
      <c r="S235" s="10"/>
      <c r="T235" s="37">
        <v>20000</v>
      </c>
      <c r="U235" s="37">
        <v>8820.97</v>
      </c>
    </row>
    <row r="236" spans="2:21" ht="48" customHeight="1">
      <c r="B236" s="20" t="s">
        <v>83</v>
      </c>
      <c r="C236" s="18"/>
      <c r="D236" s="7"/>
      <c r="E236" s="7"/>
      <c r="F236" s="7">
        <v>551</v>
      </c>
      <c r="G236" s="28" t="s">
        <v>77</v>
      </c>
      <c r="H236" s="28" t="s">
        <v>7</v>
      </c>
      <c r="I236" s="28" t="s">
        <v>293</v>
      </c>
      <c r="J236" s="28"/>
      <c r="K236" s="37"/>
      <c r="L236" s="37"/>
      <c r="M236" s="37"/>
      <c r="N236" s="52"/>
      <c r="O236" s="60"/>
      <c r="P236" s="52"/>
      <c r="Q236" s="37"/>
      <c r="R236" s="52"/>
      <c r="S236" s="10"/>
      <c r="T236" s="37">
        <f>T237</f>
        <v>387858.55</v>
      </c>
      <c r="U236" s="37">
        <f>U237</f>
        <v>362789.4</v>
      </c>
    </row>
    <row r="237" spans="2:21" ht="48" customHeight="1">
      <c r="B237" s="17" t="s">
        <v>222</v>
      </c>
      <c r="C237" s="18"/>
      <c r="D237" s="7"/>
      <c r="E237" s="7"/>
      <c r="F237" s="7">
        <v>551</v>
      </c>
      <c r="G237" s="28" t="s">
        <v>77</v>
      </c>
      <c r="H237" s="28" t="s">
        <v>7</v>
      </c>
      <c r="I237" s="28" t="s">
        <v>293</v>
      </c>
      <c r="J237" s="28" t="s">
        <v>219</v>
      </c>
      <c r="K237" s="37"/>
      <c r="L237" s="37"/>
      <c r="M237" s="37"/>
      <c r="N237" s="52"/>
      <c r="O237" s="60"/>
      <c r="P237" s="52"/>
      <c r="Q237" s="37"/>
      <c r="R237" s="52"/>
      <c r="S237" s="10"/>
      <c r="T237" s="37">
        <f>T238</f>
        <v>387858.55</v>
      </c>
      <c r="U237" s="37">
        <f>U238</f>
        <v>362789.4</v>
      </c>
    </row>
    <row r="238" spans="2:21" ht="48" customHeight="1">
      <c r="B238" s="20" t="s">
        <v>223</v>
      </c>
      <c r="C238" s="18"/>
      <c r="D238" s="7"/>
      <c r="E238" s="7"/>
      <c r="F238" s="7">
        <v>551</v>
      </c>
      <c r="G238" s="28" t="s">
        <v>77</v>
      </c>
      <c r="H238" s="28" t="s">
        <v>7</v>
      </c>
      <c r="I238" s="28" t="s">
        <v>293</v>
      </c>
      <c r="J238" s="28" t="s">
        <v>220</v>
      </c>
      <c r="K238" s="37"/>
      <c r="L238" s="37"/>
      <c r="M238" s="37"/>
      <c r="N238" s="52"/>
      <c r="O238" s="60"/>
      <c r="P238" s="52"/>
      <c r="Q238" s="37"/>
      <c r="R238" s="52"/>
      <c r="S238" s="10"/>
      <c r="T238" s="37">
        <f>T239</f>
        <v>387858.55</v>
      </c>
      <c r="U238" s="37">
        <f>U239</f>
        <v>362789.4</v>
      </c>
    </row>
    <row r="239" spans="2:21" ht="48" customHeight="1">
      <c r="B239" s="20" t="s">
        <v>234</v>
      </c>
      <c r="C239" s="18"/>
      <c r="D239" s="7"/>
      <c r="E239" s="7"/>
      <c r="F239" s="7">
        <v>551</v>
      </c>
      <c r="G239" s="28" t="s">
        <v>77</v>
      </c>
      <c r="H239" s="28" t="s">
        <v>7</v>
      </c>
      <c r="I239" s="28" t="s">
        <v>293</v>
      </c>
      <c r="J239" s="28" t="s">
        <v>221</v>
      </c>
      <c r="K239" s="37"/>
      <c r="L239" s="37"/>
      <c r="M239" s="37"/>
      <c r="N239" s="52"/>
      <c r="O239" s="60"/>
      <c r="P239" s="52"/>
      <c r="Q239" s="37"/>
      <c r="R239" s="52"/>
      <c r="S239" s="10"/>
      <c r="T239" s="37">
        <v>387858.55</v>
      </c>
      <c r="U239" s="37">
        <v>362789.4</v>
      </c>
    </row>
    <row r="240" spans="2:21" ht="48" customHeight="1">
      <c r="B240" s="20" t="s">
        <v>295</v>
      </c>
      <c r="C240" s="18"/>
      <c r="D240" s="7"/>
      <c r="E240" s="7"/>
      <c r="F240" s="7">
        <v>551</v>
      </c>
      <c r="G240" s="28" t="s">
        <v>77</v>
      </c>
      <c r="H240" s="28" t="s">
        <v>7</v>
      </c>
      <c r="I240" s="28" t="s">
        <v>294</v>
      </c>
      <c r="J240" s="28"/>
      <c r="K240" s="37"/>
      <c r="L240" s="37"/>
      <c r="M240" s="37"/>
      <c r="N240" s="52"/>
      <c r="O240" s="60"/>
      <c r="P240" s="52"/>
      <c r="Q240" s="37"/>
      <c r="R240" s="52"/>
      <c r="S240" s="10"/>
      <c r="T240" s="37">
        <f>T241+T244+T245+T246</f>
        <v>630358.0599999999</v>
      </c>
      <c r="U240" s="37">
        <f>U241+U244+U245+U246</f>
        <v>563038.0800000001</v>
      </c>
    </row>
    <row r="241" spans="2:21" ht="48" customHeight="1">
      <c r="B241" s="17" t="s">
        <v>222</v>
      </c>
      <c r="C241" s="18"/>
      <c r="D241" s="7"/>
      <c r="E241" s="7"/>
      <c r="F241" s="7">
        <v>551</v>
      </c>
      <c r="G241" s="28" t="s">
        <v>77</v>
      </c>
      <c r="H241" s="28" t="s">
        <v>7</v>
      </c>
      <c r="I241" s="28" t="s">
        <v>294</v>
      </c>
      <c r="J241" s="28" t="s">
        <v>219</v>
      </c>
      <c r="K241" s="37"/>
      <c r="L241" s="37"/>
      <c r="M241" s="37"/>
      <c r="N241" s="52"/>
      <c r="O241" s="60"/>
      <c r="P241" s="52"/>
      <c r="Q241" s="37"/>
      <c r="R241" s="52"/>
      <c r="S241" s="10"/>
      <c r="T241" s="37">
        <f>T242</f>
        <v>292903.29</v>
      </c>
      <c r="U241" s="37">
        <f>U242</f>
        <v>225583.31</v>
      </c>
    </row>
    <row r="242" spans="2:21" ht="48" customHeight="1">
      <c r="B242" s="20" t="s">
        <v>223</v>
      </c>
      <c r="C242" s="18"/>
      <c r="D242" s="7"/>
      <c r="E242" s="7"/>
      <c r="F242" s="7">
        <v>551</v>
      </c>
      <c r="G242" s="28" t="s">
        <v>77</v>
      </c>
      <c r="H242" s="28" t="s">
        <v>7</v>
      </c>
      <c r="I242" s="28" t="s">
        <v>294</v>
      </c>
      <c r="J242" s="28" t="s">
        <v>220</v>
      </c>
      <c r="K242" s="37"/>
      <c r="L242" s="37"/>
      <c r="M242" s="37"/>
      <c r="N242" s="52"/>
      <c r="O242" s="60"/>
      <c r="P242" s="52"/>
      <c r="Q242" s="37"/>
      <c r="R242" s="52"/>
      <c r="S242" s="10"/>
      <c r="T242" s="37">
        <f>T243</f>
        <v>292903.29</v>
      </c>
      <c r="U242" s="37">
        <f>U243</f>
        <v>225583.31</v>
      </c>
    </row>
    <row r="243" spans="2:21" ht="48" customHeight="1">
      <c r="B243" s="20" t="s">
        <v>234</v>
      </c>
      <c r="C243" s="18"/>
      <c r="D243" s="7"/>
      <c r="E243" s="7"/>
      <c r="F243" s="7">
        <v>551</v>
      </c>
      <c r="G243" s="28" t="s">
        <v>77</v>
      </c>
      <c r="H243" s="28" t="s">
        <v>7</v>
      </c>
      <c r="I243" s="28" t="s">
        <v>294</v>
      </c>
      <c r="J243" s="28" t="s">
        <v>221</v>
      </c>
      <c r="K243" s="37"/>
      <c r="L243" s="37"/>
      <c r="M243" s="37"/>
      <c r="N243" s="52"/>
      <c r="O243" s="60"/>
      <c r="P243" s="52"/>
      <c r="Q243" s="37"/>
      <c r="R243" s="52"/>
      <c r="S243" s="10"/>
      <c r="T243" s="37">
        <f>356475.77-6475.77-56378.83-717.88</f>
        <v>292903.29</v>
      </c>
      <c r="U243" s="37">
        <v>225583.31</v>
      </c>
    </row>
    <row r="244" spans="2:21" ht="63.75" customHeight="1">
      <c r="B244" s="20" t="s">
        <v>264</v>
      </c>
      <c r="C244" s="18"/>
      <c r="D244" s="7"/>
      <c r="E244" s="7"/>
      <c r="F244" s="7">
        <v>551</v>
      </c>
      <c r="G244" s="28" t="s">
        <v>77</v>
      </c>
      <c r="H244" s="28" t="s">
        <v>7</v>
      </c>
      <c r="I244" s="28" t="s">
        <v>294</v>
      </c>
      <c r="J244" s="28" t="s">
        <v>263</v>
      </c>
      <c r="K244" s="37"/>
      <c r="L244" s="37"/>
      <c r="M244" s="37"/>
      <c r="N244" s="52"/>
      <c r="O244" s="60"/>
      <c r="P244" s="52"/>
      <c r="Q244" s="37"/>
      <c r="R244" s="52"/>
      <c r="S244" s="10"/>
      <c r="T244" s="37">
        <f>226000+56378.83</f>
        <v>282378.83</v>
      </c>
      <c r="U244" s="37">
        <v>282378.83</v>
      </c>
    </row>
    <row r="245" spans="2:21" ht="30.75" customHeight="1">
      <c r="B245" s="20" t="s">
        <v>231</v>
      </c>
      <c r="C245" s="18"/>
      <c r="D245" s="7"/>
      <c r="E245" s="7"/>
      <c r="F245" s="7">
        <v>551</v>
      </c>
      <c r="G245" s="28" t="s">
        <v>77</v>
      </c>
      <c r="H245" s="28" t="s">
        <v>7</v>
      </c>
      <c r="I245" s="28" t="s">
        <v>294</v>
      </c>
      <c r="J245" s="28" t="s">
        <v>228</v>
      </c>
      <c r="K245" s="37"/>
      <c r="L245" s="37"/>
      <c r="M245" s="37"/>
      <c r="N245" s="52"/>
      <c r="O245" s="60"/>
      <c r="P245" s="52"/>
      <c r="Q245" s="37"/>
      <c r="R245" s="52"/>
      <c r="S245" s="10"/>
      <c r="T245" s="37">
        <f>4358.06+717.88</f>
        <v>5075.9400000000005</v>
      </c>
      <c r="U245" s="37">
        <v>5075.94</v>
      </c>
    </row>
    <row r="246" spans="2:21" ht="24" customHeight="1">
      <c r="B246" s="20" t="s">
        <v>394</v>
      </c>
      <c r="C246" s="18"/>
      <c r="D246" s="7"/>
      <c r="E246" s="7"/>
      <c r="F246" s="7">
        <v>551</v>
      </c>
      <c r="G246" s="28" t="s">
        <v>77</v>
      </c>
      <c r="H246" s="28" t="s">
        <v>7</v>
      </c>
      <c r="I246" s="28" t="s">
        <v>294</v>
      </c>
      <c r="J246" s="28" t="s">
        <v>393</v>
      </c>
      <c r="K246" s="37"/>
      <c r="L246" s="37"/>
      <c r="M246" s="37"/>
      <c r="N246" s="52"/>
      <c r="O246" s="60"/>
      <c r="P246" s="52"/>
      <c r="Q246" s="37"/>
      <c r="R246" s="52"/>
      <c r="S246" s="10"/>
      <c r="T246" s="37">
        <v>50000</v>
      </c>
      <c r="U246" s="37">
        <v>50000</v>
      </c>
    </row>
    <row r="247" spans="2:21" ht="48" customHeight="1">
      <c r="B247" s="20" t="s">
        <v>381</v>
      </c>
      <c r="C247" s="18"/>
      <c r="D247" s="7"/>
      <c r="E247" s="7"/>
      <c r="F247" s="7">
        <v>551</v>
      </c>
      <c r="G247" s="28" t="s">
        <v>77</v>
      </c>
      <c r="H247" s="28" t="s">
        <v>7</v>
      </c>
      <c r="I247" s="28" t="s">
        <v>379</v>
      </c>
      <c r="J247" s="28"/>
      <c r="K247" s="37"/>
      <c r="L247" s="37"/>
      <c r="M247" s="37"/>
      <c r="N247" s="52"/>
      <c r="O247" s="60"/>
      <c r="P247" s="52"/>
      <c r="Q247" s="37"/>
      <c r="R247" s="52"/>
      <c r="S247" s="10"/>
      <c r="T247" s="37">
        <f>T248</f>
        <v>1000000</v>
      </c>
      <c r="U247" s="37">
        <f>U248</f>
        <v>694178.32</v>
      </c>
    </row>
    <row r="248" spans="2:21" ht="48" customHeight="1">
      <c r="B248" s="20" t="s">
        <v>382</v>
      </c>
      <c r="C248" s="18"/>
      <c r="D248" s="7"/>
      <c r="E248" s="7"/>
      <c r="F248" s="7">
        <v>551</v>
      </c>
      <c r="G248" s="28" t="s">
        <v>77</v>
      </c>
      <c r="H248" s="28" t="s">
        <v>7</v>
      </c>
      <c r="I248" s="28" t="s">
        <v>379</v>
      </c>
      <c r="J248" s="28" t="s">
        <v>380</v>
      </c>
      <c r="K248" s="37"/>
      <c r="L248" s="37"/>
      <c r="M248" s="37"/>
      <c r="N248" s="52"/>
      <c r="O248" s="60"/>
      <c r="P248" s="52"/>
      <c r="Q248" s="37"/>
      <c r="R248" s="52"/>
      <c r="S248" s="10"/>
      <c r="T248" s="37">
        <f>350000+350000+300000</f>
        <v>1000000</v>
      </c>
      <c r="U248" s="37">
        <v>694178.32</v>
      </c>
    </row>
    <row r="249" spans="2:21" ht="108.75" customHeight="1" hidden="1">
      <c r="B249" s="20" t="s">
        <v>397</v>
      </c>
      <c r="C249" s="18"/>
      <c r="D249" s="7"/>
      <c r="E249" s="7"/>
      <c r="F249" s="7">
        <v>551</v>
      </c>
      <c r="G249" s="28" t="s">
        <v>77</v>
      </c>
      <c r="H249" s="28" t="s">
        <v>7</v>
      </c>
      <c r="I249" s="28" t="s">
        <v>352</v>
      </c>
      <c r="J249" s="28"/>
      <c r="K249" s="37"/>
      <c r="L249" s="37"/>
      <c r="M249" s="37"/>
      <c r="N249" s="52"/>
      <c r="O249" s="60"/>
      <c r="P249" s="52"/>
      <c r="Q249" s="37"/>
      <c r="R249" s="52"/>
      <c r="S249" s="10"/>
      <c r="T249" s="37">
        <f>T250</f>
        <v>0</v>
      </c>
      <c r="U249" s="37">
        <f>U250</f>
        <v>0</v>
      </c>
    </row>
    <row r="250" spans="2:21" ht="48" customHeight="1" hidden="1">
      <c r="B250" s="17" t="s">
        <v>222</v>
      </c>
      <c r="C250" s="18"/>
      <c r="D250" s="7"/>
      <c r="E250" s="7"/>
      <c r="F250" s="7">
        <v>551</v>
      </c>
      <c r="G250" s="28" t="s">
        <v>77</v>
      </c>
      <c r="H250" s="28" t="s">
        <v>7</v>
      </c>
      <c r="I250" s="28" t="s">
        <v>352</v>
      </c>
      <c r="J250" s="28"/>
      <c r="K250" s="37"/>
      <c r="L250" s="37"/>
      <c r="M250" s="37"/>
      <c r="N250" s="52"/>
      <c r="O250" s="60"/>
      <c r="P250" s="52"/>
      <c r="Q250" s="37"/>
      <c r="R250" s="52"/>
      <c r="S250" s="10"/>
      <c r="T250" s="37">
        <f>T251</f>
        <v>0</v>
      </c>
      <c r="U250" s="37">
        <f>U251</f>
        <v>0</v>
      </c>
    </row>
    <row r="251" spans="2:21" ht="48" customHeight="1" hidden="1">
      <c r="B251" s="20" t="s">
        <v>223</v>
      </c>
      <c r="C251" s="18"/>
      <c r="D251" s="7"/>
      <c r="E251" s="7"/>
      <c r="F251" s="7">
        <v>551</v>
      </c>
      <c r="G251" s="28" t="s">
        <v>77</v>
      </c>
      <c r="H251" s="28" t="s">
        <v>7</v>
      </c>
      <c r="I251" s="28" t="s">
        <v>352</v>
      </c>
      <c r="J251" s="28"/>
      <c r="K251" s="37"/>
      <c r="L251" s="37"/>
      <c r="M251" s="37"/>
      <c r="N251" s="52"/>
      <c r="O251" s="60"/>
      <c r="P251" s="52"/>
      <c r="Q251" s="37"/>
      <c r="R251" s="52"/>
      <c r="S251" s="10"/>
      <c r="T251" s="37">
        <f>T252</f>
        <v>0</v>
      </c>
      <c r="U251" s="37">
        <f>U252</f>
        <v>0</v>
      </c>
    </row>
    <row r="252" spans="2:21" ht="77.25" customHeight="1" hidden="1">
      <c r="B252" s="31" t="s">
        <v>299</v>
      </c>
      <c r="C252" s="18"/>
      <c r="D252" s="7"/>
      <c r="E252" s="7"/>
      <c r="F252" s="7">
        <v>551</v>
      </c>
      <c r="G252" s="28" t="s">
        <v>77</v>
      </c>
      <c r="H252" s="28" t="s">
        <v>7</v>
      </c>
      <c r="I252" s="28" t="s">
        <v>352</v>
      </c>
      <c r="J252" s="28" t="s">
        <v>297</v>
      </c>
      <c r="K252" s="37"/>
      <c r="L252" s="37"/>
      <c r="M252" s="37"/>
      <c r="N252" s="52"/>
      <c r="O252" s="60"/>
      <c r="P252" s="52"/>
      <c r="Q252" s="37"/>
      <c r="R252" s="52"/>
      <c r="S252" s="10"/>
      <c r="T252" s="37"/>
      <c r="U252" s="37"/>
    </row>
    <row r="253" spans="2:21" ht="84" customHeight="1" hidden="1">
      <c r="B253" s="31" t="s">
        <v>298</v>
      </c>
      <c r="C253" s="18"/>
      <c r="D253" s="7"/>
      <c r="E253" s="7">
        <v>551</v>
      </c>
      <c r="F253" s="7">
        <v>551</v>
      </c>
      <c r="G253" s="28" t="s">
        <v>77</v>
      </c>
      <c r="H253" s="28" t="s">
        <v>7</v>
      </c>
      <c r="I253" s="28" t="s">
        <v>296</v>
      </c>
      <c r="J253" s="28"/>
      <c r="K253" s="37"/>
      <c r="L253" s="37"/>
      <c r="M253" s="37">
        <f>M254</f>
        <v>8004175</v>
      </c>
      <c r="N253" s="52"/>
      <c r="O253" s="60"/>
      <c r="P253" s="52"/>
      <c r="Q253" s="37"/>
      <c r="R253" s="52"/>
      <c r="S253" s="10" t="e">
        <f>#REF!-M253</f>
        <v>#REF!</v>
      </c>
      <c r="T253" s="37">
        <f>T254</f>
        <v>0</v>
      </c>
      <c r="U253" s="37">
        <f>U254</f>
        <v>0</v>
      </c>
    </row>
    <row r="254" spans="2:21" ht="63.75" customHeight="1" hidden="1">
      <c r="B254" s="31" t="s">
        <v>299</v>
      </c>
      <c r="C254" s="18"/>
      <c r="D254" s="7"/>
      <c r="E254" s="7">
        <v>551</v>
      </c>
      <c r="F254" s="7">
        <v>551</v>
      </c>
      <c r="G254" s="28" t="s">
        <v>77</v>
      </c>
      <c r="H254" s="28" t="s">
        <v>7</v>
      </c>
      <c r="I254" s="28" t="s">
        <v>296</v>
      </c>
      <c r="J254" s="28" t="s">
        <v>297</v>
      </c>
      <c r="K254" s="37"/>
      <c r="L254" s="37"/>
      <c r="M254" s="37">
        <v>8004175</v>
      </c>
      <c r="N254" s="52"/>
      <c r="O254" s="60"/>
      <c r="P254" s="52"/>
      <c r="Q254" s="37"/>
      <c r="R254" s="52"/>
      <c r="S254" s="10" t="e">
        <f>#REF!-M254</f>
        <v>#REF!</v>
      </c>
      <c r="T254" s="37"/>
      <c r="U254" s="37"/>
    </row>
    <row r="255" spans="2:21" ht="60.75" customHeight="1" hidden="1">
      <c r="B255" s="31" t="s">
        <v>301</v>
      </c>
      <c r="C255" s="18"/>
      <c r="D255" s="7">
        <v>551</v>
      </c>
      <c r="E255" s="7">
        <v>551</v>
      </c>
      <c r="F255" s="7">
        <v>551</v>
      </c>
      <c r="G255" s="14" t="s">
        <v>77</v>
      </c>
      <c r="H255" s="14" t="s">
        <v>7</v>
      </c>
      <c r="I255" s="28" t="s">
        <v>300</v>
      </c>
      <c r="J255" s="14"/>
      <c r="K255" s="11" t="e">
        <f>#REF!</f>
        <v>#REF!</v>
      </c>
      <c r="L255" s="11" t="e">
        <f>#REF!</f>
        <v>#REF!</v>
      </c>
      <c r="M255" s="11" t="e">
        <f>#REF!+M256</f>
        <v>#REF!</v>
      </c>
      <c r="N255" s="52" t="e">
        <f>M255-K255</f>
        <v>#REF!</v>
      </c>
      <c r="O255" s="59" t="e">
        <f>#REF!</f>
        <v>#REF!</v>
      </c>
      <c r="P255" s="52" t="e">
        <f>M255-L255</f>
        <v>#REF!</v>
      </c>
      <c r="Q255" s="11" t="e">
        <f>#REF!</f>
        <v>#REF!</v>
      </c>
      <c r="R255" s="52" t="e">
        <f>Q255-M255</f>
        <v>#REF!</v>
      </c>
      <c r="S255" s="10" t="e">
        <f>#REF!-M255</f>
        <v>#REF!</v>
      </c>
      <c r="T255" s="11">
        <f>T256</f>
        <v>0</v>
      </c>
      <c r="U255" s="11">
        <f>U256</f>
        <v>0</v>
      </c>
    </row>
    <row r="256" spans="2:21" ht="53.25" customHeight="1" hidden="1">
      <c r="B256" s="31" t="s">
        <v>264</v>
      </c>
      <c r="C256" s="18"/>
      <c r="D256" s="7">
        <v>551</v>
      </c>
      <c r="E256" s="7">
        <v>551</v>
      </c>
      <c r="F256" s="7">
        <v>551</v>
      </c>
      <c r="G256" s="14" t="s">
        <v>77</v>
      </c>
      <c r="H256" s="14" t="s">
        <v>7</v>
      </c>
      <c r="I256" s="28" t="s">
        <v>300</v>
      </c>
      <c r="J256" s="14" t="s">
        <v>263</v>
      </c>
      <c r="K256" s="11"/>
      <c r="L256" s="11"/>
      <c r="M256" s="11">
        <v>5764266.9</v>
      </c>
      <c r="N256" s="52"/>
      <c r="O256" s="59"/>
      <c r="P256" s="52"/>
      <c r="Q256" s="11"/>
      <c r="R256" s="52"/>
      <c r="S256" s="10" t="e">
        <f>#REF!-M256</f>
        <v>#REF!</v>
      </c>
      <c r="T256" s="11"/>
      <c r="U256" s="11"/>
    </row>
    <row r="257" spans="2:21" ht="67.5" customHeight="1" hidden="1">
      <c r="B257" s="31" t="s">
        <v>370</v>
      </c>
      <c r="C257" s="18"/>
      <c r="D257" s="7"/>
      <c r="E257" s="7"/>
      <c r="F257" s="7">
        <v>551</v>
      </c>
      <c r="G257" s="14" t="s">
        <v>77</v>
      </c>
      <c r="H257" s="14" t="s">
        <v>7</v>
      </c>
      <c r="I257" s="28" t="s">
        <v>363</v>
      </c>
      <c r="J257" s="14"/>
      <c r="K257" s="11"/>
      <c r="L257" s="11"/>
      <c r="M257" s="11"/>
      <c r="N257" s="52"/>
      <c r="O257" s="59"/>
      <c r="P257" s="52"/>
      <c r="Q257" s="11"/>
      <c r="R257" s="52"/>
      <c r="S257" s="10"/>
      <c r="T257" s="11">
        <f>T258</f>
        <v>0</v>
      </c>
      <c r="U257" s="11">
        <f>U258</f>
        <v>0</v>
      </c>
    </row>
    <row r="258" spans="2:21" ht="53.25" customHeight="1" hidden="1">
      <c r="B258" s="31" t="s">
        <v>299</v>
      </c>
      <c r="C258" s="18"/>
      <c r="D258" s="7"/>
      <c r="E258" s="7"/>
      <c r="F258" s="7">
        <v>551</v>
      </c>
      <c r="G258" s="14" t="s">
        <v>77</v>
      </c>
      <c r="H258" s="14" t="s">
        <v>7</v>
      </c>
      <c r="I258" s="28" t="s">
        <v>363</v>
      </c>
      <c r="J258" s="14" t="s">
        <v>297</v>
      </c>
      <c r="K258" s="11"/>
      <c r="L258" s="11"/>
      <c r="M258" s="11"/>
      <c r="N258" s="52"/>
      <c r="O258" s="59"/>
      <c r="P258" s="52"/>
      <c r="Q258" s="11"/>
      <c r="R258" s="52"/>
      <c r="S258" s="10"/>
      <c r="T258" s="11"/>
      <c r="U258" s="11"/>
    </row>
    <row r="259" spans="2:21" ht="53.25" customHeight="1">
      <c r="B259" s="31" t="s">
        <v>301</v>
      </c>
      <c r="C259" s="18"/>
      <c r="D259" s="7"/>
      <c r="E259" s="7"/>
      <c r="F259" s="7">
        <v>551</v>
      </c>
      <c r="G259" s="14" t="s">
        <v>77</v>
      </c>
      <c r="H259" s="14" t="s">
        <v>7</v>
      </c>
      <c r="I259" s="28" t="s">
        <v>300</v>
      </c>
      <c r="J259" s="14"/>
      <c r="K259" s="11"/>
      <c r="L259" s="11"/>
      <c r="M259" s="11"/>
      <c r="N259" s="52"/>
      <c r="O259" s="59"/>
      <c r="P259" s="52"/>
      <c r="Q259" s="11"/>
      <c r="R259" s="52"/>
      <c r="S259" s="10"/>
      <c r="T259" s="11">
        <f>T260</f>
        <v>0</v>
      </c>
      <c r="U259" s="11">
        <f>U260</f>
        <v>0</v>
      </c>
    </row>
    <row r="260" spans="2:21" ht="53.25" customHeight="1">
      <c r="B260" s="31" t="s">
        <v>386</v>
      </c>
      <c r="C260" s="18"/>
      <c r="D260" s="7"/>
      <c r="E260" s="7"/>
      <c r="F260" s="7">
        <v>551</v>
      </c>
      <c r="G260" s="14" t="s">
        <v>77</v>
      </c>
      <c r="H260" s="14" t="s">
        <v>7</v>
      </c>
      <c r="I260" s="28" t="s">
        <v>300</v>
      </c>
      <c r="J260" s="14" t="s">
        <v>384</v>
      </c>
      <c r="K260" s="11"/>
      <c r="L260" s="11"/>
      <c r="M260" s="11"/>
      <c r="N260" s="52"/>
      <c r="O260" s="59"/>
      <c r="P260" s="52"/>
      <c r="Q260" s="11"/>
      <c r="R260" s="52"/>
      <c r="S260" s="10"/>
      <c r="T260" s="11"/>
      <c r="U260" s="11"/>
    </row>
    <row r="261" spans="2:21" ht="18" customHeight="1">
      <c r="B261" s="33" t="s">
        <v>85</v>
      </c>
      <c r="C261" s="18"/>
      <c r="D261" s="7">
        <v>551</v>
      </c>
      <c r="E261" s="7">
        <v>551</v>
      </c>
      <c r="F261" s="7">
        <v>551</v>
      </c>
      <c r="G261" s="27" t="s">
        <v>77</v>
      </c>
      <c r="H261" s="27" t="s">
        <v>9</v>
      </c>
      <c r="I261" s="27"/>
      <c r="J261" s="27"/>
      <c r="K261" s="10">
        <f>K285+K301+K262</f>
        <v>3061730</v>
      </c>
      <c r="L261" s="10">
        <f>L285+L301+L265+L263+L305</f>
        <v>695742.99</v>
      </c>
      <c r="M261" s="10" t="e">
        <f>M285+M301+M265+M263+M305+#REF!+M303+M299+#REF!</f>
        <v>#REF!</v>
      </c>
      <c r="N261" s="52" t="e">
        <f>M261-K261</f>
        <v>#REF!</v>
      </c>
      <c r="O261" s="58">
        <f>O285+O301+O265+O263+O305</f>
        <v>191700</v>
      </c>
      <c r="P261" s="52" t="e">
        <f aca="true" t="shared" si="16" ref="P261:P266">M261-L261</f>
        <v>#REF!</v>
      </c>
      <c r="Q261" s="10">
        <f>Q285+Q301+Q265+Q263+Q305</f>
        <v>887442.99</v>
      </c>
      <c r="R261" s="52" t="e">
        <f aca="true" t="shared" si="17" ref="R261:R266">Q261-M261</f>
        <v>#REF!</v>
      </c>
      <c r="S261" s="10" t="e">
        <f>#REF!-M261</f>
        <v>#REF!</v>
      </c>
      <c r="T261" s="10">
        <f>T267+T285</f>
        <v>29532768.43</v>
      </c>
      <c r="U261" s="10">
        <f>U267+U285</f>
        <v>28229179.35</v>
      </c>
    </row>
    <row r="262" spans="2:21" ht="28.5" customHeight="1" hidden="1">
      <c r="B262" s="33"/>
      <c r="C262" s="18"/>
      <c r="D262" s="7">
        <v>551</v>
      </c>
      <c r="E262" s="7">
        <v>551</v>
      </c>
      <c r="F262" s="7">
        <v>551</v>
      </c>
      <c r="G262" s="27" t="s">
        <v>77</v>
      </c>
      <c r="H262" s="27" t="s">
        <v>9</v>
      </c>
      <c r="I262" s="27" t="s">
        <v>128</v>
      </c>
      <c r="J262" s="27"/>
      <c r="K262" s="10">
        <f>K266</f>
        <v>2000000</v>
      </c>
      <c r="L262" s="10">
        <f>L266</f>
        <v>0</v>
      </c>
      <c r="M262" s="10">
        <f>M266</f>
        <v>0</v>
      </c>
      <c r="N262" s="52">
        <f>M262-K262</f>
        <v>-2000000</v>
      </c>
      <c r="O262" s="58">
        <f>O266</f>
        <v>191700</v>
      </c>
      <c r="P262" s="52">
        <f t="shared" si="16"/>
        <v>0</v>
      </c>
      <c r="Q262" s="10">
        <f>Q266</f>
        <v>191700</v>
      </c>
      <c r="R262" s="52">
        <f t="shared" si="17"/>
        <v>191700</v>
      </c>
      <c r="S262" s="10" t="e">
        <f>#REF!-M262</f>
        <v>#REF!</v>
      </c>
      <c r="T262" s="10">
        <f>T266</f>
        <v>0</v>
      </c>
      <c r="U262" s="10">
        <f>U266</f>
        <v>0</v>
      </c>
    </row>
    <row r="263" spans="2:21" ht="28.5" customHeight="1" hidden="1">
      <c r="B263" s="22" t="s">
        <v>141</v>
      </c>
      <c r="C263" s="18"/>
      <c r="D263" s="7">
        <v>551</v>
      </c>
      <c r="E263" s="7">
        <v>551</v>
      </c>
      <c r="F263" s="7">
        <v>551</v>
      </c>
      <c r="G263" s="27" t="s">
        <v>77</v>
      </c>
      <c r="H263" s="27" t="s">
        <v>9</v>
      </c>
      <c r="I263" s="27" t="s">
        <v>128</v>
      </c>
      <c r="J263" s="27"/>
      <c r="K263" s="10"/>
      <c r="L263" s="10">
        <f>L264</f>
        <v>0</v>
      </c>
      <c r="M263" s="10">
        <f>M264</f>
        <v>0</v>
      </c>
      <c r="N263" s="52"/>
      <c r="O263" s="58">
        <f>O264</f>
        <v>0</v>
      </c>
      <c r="P263" s="52">
        <f t="shared" si="16"/>
        <v>0</v>
      </c>
      <c r="Q263" s="10">
        <f>Q264</f>
        <v>0</v>
      </c>
      <c r="R263" s="52">
        <f t="shared" si="17"/>
        <v>0</v>
      </c>
      <c r="S263" s="10" t="e">
        <f>#REF!-M263</f>
        <v>#REF!</v>
      </c>
      <c r="T263" s="10">
        <f>T264</f>
        <v>0</v>
      </c>
      <c r="U263" s="10">
        <f>U264</f>
        <v>0</v>
      </c>
    </row>
    <row r="264" spans="2:21" ht="28.5" customHeight="1" hidden="1">
      <c r="B264" s="31" t="s">
        <v>11</v>
      </c>
      <c r="C264" s="18"/>
      <c r="D264" s="7">
        <v>551</v>
      </c>
      <c r="E264" s="7">
        <v>551</v>
      </c>
      <c r="F264" s="7">
        <v>551</v>
      </c>
      <c r="G264" s="27" t="s">
        <v>77</v>
      </c>
      <c r="H264" s="27" t="s">
        <v>9</v>
      </c>
      <c r="I264" s="27" t="s">
        <v>128</v>
      </c>
      <c r="J264" s="27" t="s">
        <v>152</v>
      </c>
      <c r="K264" s="10">
        <v>2000000</v>
      </c>
      <c r="L264" s="10"/>
      <c r="M264" s="10"/>
      <c r="N264" s="52"/>
      <c r="O264" s="58"/>
      <c r="P264" s="52">
        <f t="shared" si="16"/>
        <v>0</v>
      </c>
      <c r="Q264" s="10"/>
      <c r="R264" s="52">
        <f t="shared" si="17"/>
        <v>0</v>
      </c>
      <c r="S264" s="10" t="e">
        <f>#REF!-M264</f>
        <v>#REF!</v>
      </c>
      <c r="T264" s="10"/>
      <c r="U264" s="10"/>
    </row>
    <row r="265" spans="2:21" ht="43.5" customHeight="1" hidden="1">
      <c r="B265" s="22" t="s">
        <v>140</v>
      </c>
      <c r="C265" s="18"/>
      <c r="D265" s="7">
        <v>551</v>
      </c>
      <c r="E265" s="7">
        <v>551</v>
      </c>
      <c r="F265" s="7">
        <v>551</v>
      </c>
      <c r="G265" s="27" t="s">
        <v>77</v>
      </c>
      <c r="H265" s="27" t="s">
        <v>9</v>
      </c>
      <c r="I265" s="27" t="s">
        <v>139</v>
      </c>
      <c r="J265" s="27"/>
      <c r="K265" s="10"/>
      <c r="L265" s="10">
        <f>L266</f>
        <v>0</v>
      </c>
      <c r="M265" s="10">
        <f>M266</f>
        <v>0</v>
      </c>
      <c r="N265" s="52"/>
      <c r="O265" s="58">
        <f>O266</f>
        <v>191700</v>
      </c>
      <c r="P265" s="52">
        <f t="shared" si="16"/>
        <v>0</v>
      </c>
      <c r="Q265" s="10">
        <f>Q266</f>
        <v>191700</v>
      </c>
      <c r="R265" s="52">
        <f t="shared" si="17"/>
        <v>191700</v>
      </c>
      <c r="S265" s="10" t="e">
        <f>#REF!-M265</f>
        <v>#REF!</v>
      </c>
      <c r="T265" s="10">
        <f>T266</f>
        <v>0</v>
      </c>
      <c r="U265" s="10">
        <f>U266</f>
        <v>0</v>
      </c>
    </row>
    <row r="266" spans="2:21" ht="30" customHeight="1" hidden="1">
      <c r="B266" s="31" t="s">
        <v>11</v>
      </c>
      <c r="C266" s="18"/>
      <c r="D266" s="7">
        <v>551</v>
      </c>
      <c r="E266" s="7">
        <v>551</v>
      </c>
      <c r="F266" s="7">
        <v>551</v>
      </c>
      <c r="G266" s="27" t="s">
        <v>77</v>
      </c>
      <c r="H266" s="27" t="s">
        <v>9</v>
      </c>
      <c r="I266" s="27" t="s">
        <v>139</v>
      </c>
      <c r="J266" s="27" t="s">
        <v>152</v>
      </c>
      <c r="K266" s="10">
        <v>2000000</v>
      </c>
      <c r="L266" s="10"/>
      <c r="M266" s="10"/>
      <c r="N266" s="52">
        <f>M266-K266</f>
        <v>-2000000</v>
      </c>
      <c r="O266" s="58">
        <v>191700</v>
      </c>
      <c r="P266" s="52">
        <f t="shared" si="16"/>
        <v>0</v>
      </c>
      <c r="Q266" s="10">
        <v>191700</v>
      </c>
      <c r="R266" s="52">
        <f t="shared" si="17"/>
        <v>191700</v>
      </c>
      <c r="S266" s="10" t="e">
        <f>#REF!-M266</f>
        <v>#REF!</v>
      </c>
      <c r="T266" s="10"/>
      <c r="U266" s="10"/>
    </row>
    <row r="267" spans="2:21" ht="30" customHeight="1">
      <c r="B267" s="31" t="s">
        <v>303</v>
      </c>
      <c r="C267" s="18"/>
      <c r="D267" s="7"/>
      <c r="E267" s="7"/>
      <c r="F267" s="7">
        <v>551</v>
      </c>
      <c r="G267" s="27" t="s">
        <v>77</v>
      </c>
      <c r="H267" s="27" t="s">
        <v>9</v>
      </c>
      <c r="I267" s="27" t="s">
        <v>302</v>
      </c>
      <c r="J267" s="27"/>
      <c r="K267" s="10"/>
      <c r="L267" s="10"/>
      <c r="M267" s="10"/>
      <c r="N267" s="52"/>
      <c r="O267" s="58"/>
      <c r="P267" s="52"/>
      <c r="Q267" s="10"/>
      <c r="R267" s="52"/>
      <c r="S267" s="10"/>
      <c r="T267" s="10">
        <f>T278+T283+T268+T270+T272+T274+T276</f>
        <v>27668768.43</v>
      </c>
      <c r="U267" s="10">
        <f>U278+U283+U268+U270+U272+U274+U276</f>
        <v>27664008.43</v>
      </c>
    </row>
    <row r="268" spans="2:21" ht="48" customHeight="1" hidden="1">
      <c r="B268" s="20" t="s">
        <v>360</v>
      </c>
      <c r="C268" s="18"/>
      <c r="D268" s="7"/>
      <c r="E268" s="7"/>
      <c r="F268" s="7">
        <v>551</v>
      </c>
      <c r="G268" s="27" t="s">
        <v>77</v>
      </c>
      <c r="H268" s="27" t="s">
        <v>9</v>
      </c>
      <c r="I268" s="27" t="s">
        <v>359</v>
      </c>
      <c r="J268" s="27"/>
      <c r="K268" s="10"/>
      <c r="L268" s="10"/>
      <c r="M268" s="10"/>
      <c r="N268" s="52"/>
      <c r="O268" s="58"/>
      <c r="P268" s="52"/>
      <c r="Q268" s="10"/>
      <c r="R268" s="52"/>
      <c r="S268" s="10"/>
      <c r="T268" s="10">
        <f>T269</f>
        <v>0</v>
      </c>
      <c r="U268" s="10">
        <f>U269</f>
        <v>0</v>
      </c>
    </row>
    <row r="269" spans="2:21" ht="57" customHeight="1" hidden="1">
      <c r="B269" s="31" t="s">
        <v>365</v>
      </c>
      <c r="C269" s="18"/>
      <c r="D269" s="7"/>
      <c r="E269" s="7"/>
      <c r="F269" s="7">
        <v>551</v>
      </c>
      <c r="G269" s="27" t="s">
        <v>77</v>
      </c>
      <c r="H269" s="27" t="s">
        <v>9</v>
      </c>
      <c r="I269" s="27" t="s">
        <v>359</v>
      </c>
      <c r="J269" s="27" t="s">
        <v>364</v>
      </c>
      <c r="K269" s="10"/>
      <c r="L269" s="10"/>
      <c r="M269" s="10"/>
      <c r="N269" s="52"/>
      <c r="O269" s="58"/>
      <c r="P269" s="52"/>
      <c r="Q269" s="10"/>
      <c r="R269" s="52"/>
      <c r="S269" s="10"/>
      <c r="T269" s="10"/>
      <c r="U269" s="10"/>
    </row>
    <row r="270" spans="2:21" ht="72" customHeight="1" hidden="1">
      <c r="B270" s="31" t="s">
        <v>362</v>
      </c>
      <c r="C270" s="18"/>
      <c r="D270" s="7"/>
      <c r="E270" s="7"/>
      <c r="F270" s="7">
        <v>551</v>
      </c>
      <c r="G270" s="27" t="s">
        <v>77</v>
      </c>
      <c r="H270" s="27" t="s">
        <v>9</v>
      </c>
      <c r="I270" s="27" t="s">
        <v>361</v>
      </c>
      <c r="J270" s="27"/>
      <c r="K270" s="10"/>
      <c r="L270" s="10"/>
      <c r="M270" s="10"/>
      <c r="N270" s="52"/>
      <c r="O270" s="58"/>
      <c r="P270" s="52"/>
      <c r="Q270" s="10"/>
      <c r="R270" s="52"/>
      <c r="S270" s="10"/>
      <c r="T270" s="10">
        <f>T271</f>
        <v>0</v>
      </c>
      <c r="U270" s="10">
        <f>U271</f>
        <v>0</v>
      </c>
    </row>
    <row r="271" spans="2:21" ht="65.25" customHeight="1" hidden="1">
      <c r="B271" s="31" t="s">
        <v>365</v>
      </c>
      <c r="C271" s="18"/>
      <c r="D271" s="7"/>
      <c r="E271" s="7"/>
      <c r="F271" s="7">
        <v>551</v>
      </c>
      <c r="G271" s="27" t="s">
        <v>77</v>
      </c>
      <c r="H271" s="27" t="s">
        <v>9</v>
      </c>
      <c r="I271" s="27" t="s">
        <v>361</v>
      </c>
      <c r="J271" s="27" t="s">
        <v>364</v>
      </c>
      <c r="K271" s="10"/>
      <c r="L271" s="10"/>
      <c r="M271" s="10"/>
      <c r="N271" s="52"/>
      <c r="O271" s="58"/>
      <c r="P271" s="52"/>
      <c r="Q271" s="10"/>
      <c r="R271" s="52"/>
      <c r="S271" s="10"/>
      <c r="T271" s="10"/>
      <c r="U271" s="10"/>
    </row>
    <row r="272" spans="2:21" ht="65.25" customHeight="1">
      <c r="B272" s="31" t="s">
        <v>390</v>
      </c>
      <c r="C272" s="18"/>
      <c r="D272" s="7"/>
      <c r="E272" s="7"/>
      <c r="F272" s="7">
        <v>551</v>
      </c>
      <c r="G272" s="27" t="s">
        <v>77</v>
      </c>
      <c r="H272" s="27" t="s">
        <v>9</v>
      </c>
      <c r="I272" s="27" t="s">
        <v>359</v>
      </c>
      <c r="J272" s="27"/>
      <c r="K272" s="10"/>
      <c r="L272" s="10"/>
      <c r="M272" s="10"/>
      <c r="N272" s="52"/>
      <c r="O272" s="58"/>
      <c r="P272" s="52"/>
      <c r="Q272" s="10"/>
      <c r="R272" s="52"/>
      <c r="S272" s="10"/>
      <c r="T272" s="10">
        <f>T273</f>
        <v>2663595.43</v>
      </c>
      <c r="U272" s="10">
        <f>U273</f>
        <v>2663595.43</v>
      </c>
    </row>
    <row r="273" spans="2:21" ht="28.5" customHeight="1">
      <c r="B273" s="20" t="s">
        <v>234</v>
      </c>
      <c r="C273" s="18"/>
      <c r="D273" s="7"/>
      <c r="E273" s="7"/>
      <c r="F273" s="7">
        <v>551</v>
      </c>
      <c r="G273" s="27" t="s">
        <v>77</v>
      </c>
      <c r="H273" s="27" t="s">
        <v>9</v>
      </c>
      <c r="I273" s="27" t="s">
        <v>359</v>
      </c>
      <c r="J273" s="27" t="s">
        <v>221</v>
      </c>
      <c r="K273" s="10"/>
      <c r="L273" s="10"/>
      <c r="M273" s="10"/>
      <c r="N273" s="52"/>
      <c r="O273" s="58"/>
      <c r="P273" s="52"/>
      <c r="Q273" s="10"/>
      <c r="R273" s="52"/>
      <c r="S273" s="10"/>
      <c r="T273" s="10">
        <v>2663595.43</v>
      </c>
      <c r="U273" s="10">
        <v>2663595.43</v>
      </c>
    </row>
    <row r="274" spans="2:21" ht="56.25" customHeight="1">
      <c r="B274" s="20" t="s">
        <v>392</v>
      </c>
      <c r="C274" s="18"/>
      <c r="D274" s="7"/>
      <c r="E274" s="7"/>
      <c r="F274" s="7">
        <v>551</v>
      </c>
      <c r="G274" s="27" t="s">
        <v>77</v>
      </c>
      <c r="H274" s="27" t="s">
        <v>9</v>
      </c>
      <c r="I274" s="27" t="s">
        <v>391</v>
      </c>
      <c r="J274" s="27"/>
      <c r="K274" s="10"/>
      <c r="L274" s="10"/>
      <c r="M274" s="10"/>
      <c r="N274" s="52"/>
      <c r="O274" s="58"/>
      <c r="P274" s="52"/>
      <c r="Q274" s="10"/>
      <c r="R274" s="52"/>
      <c r="S274" s="10"/>
      <c r="T274" s="10">
        <f>T275</f>
        <v>19994470</v>
      </c>
      <c r="U274" s="10">
        <f>U275</f>
        <v>19994470</v>
      </c>
    </row>
    <row r="275" spans="2:21" ht="28.5" customHeight="1">
      <c r="B275" s="20" t="s">
        <v>234</v>
      </c>
      <c r="C275" s="18"/>
      <c r="D275" s="7"/>
      <c r="E275" s="7"/>
      <c r="F275" s="7">
        <v>551</v>
      </c>
      <c r="G275" s="27" t="s">
        <v>77</v>
      </c>
      <c r="H275" s="27" t="s">
        <v>9</v>
      </c>
      <c r="I275" s="27" t="s">
        <v>391</v>
      </c>
      <c r="J275" s="27" t="s">
        <v>221</v>
      </c>
      <c r="K275" s="10"/>
      <c r="L275" s="10"/>
      <c r="M275" s="10"/>
      <c r="N275" s="52"/>
      <c r="O275" s="58"/>
      <c r="P275" s="52"/>
      <c r="Q275" s="10"/>
      <c r="R275" s="52"/>
      <c r="S275" s="10"/>
      <c r="T275" s="10">
        <v>19994470</v>
      </c>
      <c r="U275" s="10">
        <v>19994470</v>
      </c>
    </row>
    <row r="276" spans="2:21" ht="69" customHeight="1">
      <c r="B276" s="20" t="s">
        <v>396</v>
      </c>
      <c r="C276" s="18"/>
      <c r="D276" s="7"/>
      <c r="E276" s="7"/>
      <c r="F276" s="7">
        <v>551</v>
      </c>
      <c r="G276" s="27" t="s">
        <v>77</v>
      </c>
      <c r="H276" s="27" t="s">
        <v>9</v>
      </c>
      <c r="I276" s="27" t="s">
        <v>395</v>
      </c>
      <c r="J276" s="27"/>
      <c r="K276" s="10"/>
      <c r="L276" s="10"/>
      <c r="M276" s="10"/>
      <c r="N276" s="52"/>
      <c r="O276" s="58"/>
      <c r="P276" s="52"/>
      <c r="Q276" s="10"/>
      <c r="R276" s="52"/>
      <c r="S276" s="10"/>
      <c r="T276" s="10">
        <f>T277</f>
        <v>4998620</v>
      </c>
      <c r="U276" s="10">
        <f>U277</f>
        <v>4998620</v>
      </c>
    </row>
    <row r="277" spans="2:21" ht="28.5" customHeight="1">
      <c r="B277" s="20" t="s">
        <v>234</v>
      </c>
      <c r="C277" s="18"/>
      <c r="D277" s="7"/>
      <c r="E277" s="7"/>
      <c r="F277" s="7">
        <v>551</v>
      </c>
      <c r="G277" s="27" t="s">
        <v>77</v>
      </c>
      <c r="H277" s="27" t="s">
        <v>9</v>
      </c>
      <c r="I277" s="27" t="s">
        <v>395</v>
      </c>
      <c r="J277" s="27" t="s">
        <v>221</v>
      </c>
      <c r="K277" s="10"/>
      <c r="L277" s="10"/>
      <c r="M277" s="10"/>
      <c r="N277" s="52"/>
      <c r="O277" s="58"/>
      <c r="P277" s="52"/>
      <c r="Q277" s="10"/>
      <c r="R277" s="52"/>
      <c r="S277" s="10"/>
      <c r="T277" s="10">
        <v>4998620</v>
      </c>
      <c r="U277" s="10">
        <v>4998620</v>
      </c>
    </row>
    <row r="278" spans="2:21" ht="30" customHeight="1">
      <c r="B278" s="31" t="s">
        <v>99</v>
      </c>
      <c r="C278" s="18"/>
      <c r="D278" s="7"/>
      <c r="E278" s="7"/>
      <c r="F278" s="7">
        <v>551</v>
      </c>
      <c r="G278" s="27" t="s">
        <v>77</v>
      </c>
      <c r="H278" s="27" t="s">
        <v>9</v>
      </c>
      <c r="I278" s="27" t="s">
        <v>304</v>
      </c>
      <c r="J278" s="27"/>
      <c r="K278" s="10"/>
      <c r="L278" s="10"/>
      <c r="M278" s="10"/>
      <c r="N278" s="52"/>
      <c r="O278" s="58"/>
      <c r="P278" s="52"/>
      <c r="Q278" s="10"/>
      <c r="R278" s="52"/>
      <c r="S278" s="10"/>
      <c r="T278" s="10">
        <f>T279+T282</f>
        <v>12083</v>
      </c>
      <c r="U278" s="10">
        <f>U279+U282</f>
        <v>7323</v>
      </c>
    </row>
    <row r="279" spans="2:21" ht="46.5" customHeight="1" hidden="1">
      <c r="B279" s="17" t="s">
        <v>222</v>
      </c>
      <c r="C279" s="18"/>
      <c r="D279" s="7"/>
      <c r="E279" s="7"/>
      <c r="F279" s="7">
        <v>551</v>
      </c>
      <c r="G279" s="27" t="s">
        <v>77</v>
      </c>
      <c r="H279" s="27" t="s">
        <v>9</v>
      </c>
      <c r="I279" s="27" t="s">
        <v>304</v>
      </c>
      <c r="J279" s="27" t="s">
        <v>219</v>
      </c>
      <c r="K279" s="10"/>
      <c r="L279" s="10"/>
      <c r="M279" s="10"/>
      <c r="N279" s="52"/>
      <c r="O279" s="58"/>
      <c r="P279" s="52"/>
      <c r="Q279" s="10"/>
      <c r="R279" s="52"/>
      <c r="S279" s="10"/>
      <c r="T279" s="10">
        <f>T280</f>
        <v>0</v>
      </c>
      <c r="U279" s="10">
        <f>U280</f>
        <v>0</v>
      </c>
    </row>
    <row r="280" spans="2:21" ht="41.25" customHeight="1" hidden="1">
      <c r="B280" s="20" t="s">
        <v>223</v>
      </c>
      <c r="C280" s="18"/>
      <c r="D280" s="7"/>
      <c r="E280" s="7"/>
      <c r="F280" s="7">
        <v>551</v>
      </c>
      <c r="G280" s="27" t="s">
        <v>77</v>
      </c>
      <c r="H280" s="27" t="s">
        <v>9</v>
      </c>
      <c r="I280" s="27" t="s">
        <v>304</v>
      </c>
      <c r="J280" s="27" t="s">
        <v>220</v>
      </c>
      <c r="K280" s="10"/>
      <c r="L280" s="10"/>
      <c r="M280" s="10"/>
      <c r="N280" s="52"/>
      <c r="O280" s="58"/>
      <c r="P280" s="52"/>
      <c r="Q280" s="10"/>
      <c r="R280" s="52"/>
      <c r="S280" s="10"/>
      <c r="T280" s="10">
        <f>T281</f>
        <v>0</v>
      </c>
      <c r="U280" s="10">
        <f>U281</f>
        <v>0</v>
      </c>
    </row>
    <row r="281" spans="2:21" ht="38.25" customHeight="1" hidden="1">
      <c r="B281" s="20" t="s">
        <v>234</v>
      </c>
      <c r="C281" s="18"/>
      <c r="D281" s="7"/>
      <c r="E281" s="7"/>
      <c r="F281" s="7">
        <v>551</v>
      </c>
      <c r="G281" s="27" t="s">
        <v>77</v>
      </c>
      <c r="H281" s="27" t="s">
        <v>9</v>
      </c>
      <c r="I281" s="27" t="s">
        <v>304</v>
      </c>
      <c r="J281" s="27" t="s">
        <v>221</v>
      </c>
      <c r="K281" s="10"/>
      <c r="L281" s="10"/>
      <c r="M281" s="10"/>
      <c r="N281" s="52"/>
      <c r="O281" s="58"/>
      <c r="P281" s="52"/>
      <c r="Q281" s="10"/>
      <c r="R281" s="52"/>
      <c r="S281" s="10"/>
      <c r="T281" s="10"/>
      <c r="U281" s="10"/>
    </row>
    <row r="282" spans="2:21" ht="38.25" customHeight="1">
      <c r="B282" s="20" t="s">
        <v>231</v>
      </c>
      <c r="C282" s="18"/>
      <c r="D282" s="7"/>
      <c r="E282" s="7"/>
      <c r="F282" s="7">
        <v>551</v>
      </c>
      <c r="G282" s="27" t="s">
        <v>77</v>
      </c>
      <c r="H282" s="27" t="s">
        <v>9</v>
      </c>
      <c r="I282" s="27" t="s">
        <v>304</v>
      </c>
      <c r="J282" s="27" t="s">
        <v>228</v>
      </c>
      <c r="K282" s="10"/>
      <c r="L282" s="10"/>
      <c r="M282" s="10"/>
      <c r="N282" s="52"/>
      <c r="O282" s="58"/>
      <c r="P282" s="52"/>
      <c r="Q282" s="10"/>
      <c r="R282" s="52"/>
      <c r="S282" s="10"/>
      <c r="T282" s="10">
        <f>2723+9360</f>
        <v>12083</v>
      </c>
      <c r="U282" s="10">
        <v>7323</v>
      </c>
    </row>
    <row r="283" spans="2:21" ht="53.25" customHeight="1" hidden="1">
      <c r="B283" s="20" t="s">
        <v>358</v>
      </c>
      <c r="C283" s="18"/>
      <c r="D283" s="7"/>
      <c r="E283" s="7"/>
      <c r="F283" s="7">
        <v>551</v>
      </c>
      <c r="G283" s="27" t="s">
        <v>77</v>
      </c>
      <c r="H283" s="27" t="s">
        <v>9</v>
      </c>
      <c r="I283" s="27" t="s">
        <v>357</v>
      </c>
      <c r="J283" s="27"/>
      <c r="K283" s="10"/>
      <c r="L283" s="10"/>
      <c r="M283" s="10"/>
      <c r="N283" s="52"/>
      <c r="O283" s="58"/>
      <c r="P283" s="52"/>
      <c r="Q283" s="10"/>
      <c r="R283" s="52"/>
      <c r="S283" s="10"/>
      <c r="T283" s="10">
        <f>T284</f>
        <v>0</v>
      </c>
      <c r="U283" s="10">
        <f>U284</f>
        <v>0</v>
      </c>
    </row>
    <row r="284" spans="2:21" ht="38.25" customHeight="1" hidden="1">
      <c r="B284" s="20" t="s">
        <v>122</v>
      </c>
      <c r="C284" s="18"/>
      <c r="D284" s="7"/>
      <c r="E284" s="7"/>
      <c r="F284" s="7">
        <v>551</v>
      </c>
      <c r="G284" s="27" t="s">
        <v>77</v>
      </c>
      <c r="H284" s="27" t="s">
        <v>9</v>
      </c>
      <c r="I284" s="27" t="s">
        <v>357</v>
      </c>
      <c r="J284" s="27" t="s">
        <v>250</v>
      </c>
      <c r="K284" s="10"/>
      <c r="L284" s="10"/>
      <c r="M284" s="10"/>
      <c r="N284" s="52"/>
      <c r="O284" s="58"/>
      <c r="P284" s="52"/>
      <c r="Q284" s="10"/>
      <c r="R284" s="52"/>
      <c r="S284" s="10"/>
      <c r="T284" s="10"/>
      <c r="U284" s="10"/>
    </row>
    <row r="285" spans="2:21" ht="42" customHeight="1">
      <c r="B285" s="22" t="s">
        <v>306</v>
      </c>
      <c r="C285" s="34"/>
      <c r="D285" s="7">
        <v>551</v>
      </c>
      <c r="E285" s="7">
        <v>551</v>
      </c>
      <c r="F285" s="7">
        <v>551</v>
      </c>
      <c r="G285" s="27" t="s">
        <v>77</v>
      </c>
      <c r="H285" s="27" t="s">
        <v>9</v>
      </c>
      <c r="I285" s="27" t="s">
        <v>305</v>
      </c>
      <c r="J285" s="27"/>
      <c r="K285" s="10">
        <f>K286+K296</f>
        <v>1061730</v>
      </c>
      <c r="L285" s="10">
        <f>L286+L296</f>
        <v>695742.99</v>
      </c>
      <c r="M285" s="10">
        <f>M286+M296</f>
        <v>0</v>
      </c>
      <c r="N285" s="52">
        <f aca="true" t="shared" si="18" ref="N285:N295">M285-K285</f>
        <v>-1061730</v>
      </c>
      <c r="O285" s="58">
        <f>O286+O296</f>
        <v>0</v>
      </c>
      <c r="P285" s="52">
        <f aca="true" t="shared" si="19" ref="P285:P295">M285-L285</f>
        <v>-695742.99</v>
      </c>
      <c r="Q285" s="10">
        <f>Q286+Q296</f>
        <v>695742.99</v>
      </c>
      <c r="R285" s="52">
        <f aca="true" t="shared" si="20" ref="R285:R295">Q285-M285</f>
        <v>695742.99</v>
      </c>
      <c r="S285" s="10" t="e">
        <f>#REF!-M285</f>
        <v>#REF!</v>
      </c>
      <c r="T285" s="10">
        <f>T296</f>
        <v>1864000</v>
      </c>
      <c r="U285" s="10">
        <f>U296</f>
        <v>565170.92</v>
      </c>
    </row>
    <row r="286" spans="2:21" ht="12.75" hidden="1">
      <c r="B286" s="22"/>
      <c r="C286" s="34">
        <v>551</v>
      </c>
      <c r="D286" s="7">
        <v>551</v>
      </c>
      <c r="E286" s="7">
        <v>551</v>
      </c>
      <c r="F286" s="7">
        <v>551</v>
      </c>
      <c r="G286" s="27" t="s">
        <v>77</v>
      </c>
      <c r="H286" s="27" t="s">
        <v>9</v>
      </c>
      <c r="I286" s="27" t="s">
        <v>126</v>
      </c>
      <c r="J286" s="27"/>
      <c r="K286" s="10">
        <f>K287</f>
        <v>1061730</v>
      </c>
      <c r="L286" s="10">
        <f>L287</f>
        <v>695742.99</v>
      </c>
      <c r="M286" s="10">
        <f>M287</f>
        <v>0</v>
      </c>
      <c r="N286" s="52">
        <f t="shared" si="18"/>
        <v>-1061730</v>
      </c>
      <c r="O286" s="58">
        <f>O287</f>
        <v>0</v>
      </c>
      <c r="P286" s="52">
        <f t="shared" si="19"/>
        <v>-695742.99</v>
      </c>
      <c r="Q286" s="10">
        <f>Q287</f>
        <v>695742.99</v>
      </c>
      <c r="R286" s="52">
        <f t="shared" si="20"/>
        <v>695742.99</v>
      </c>
      <c r="S286" s="10" t="e">
        <f>#REF!-M286</f>
        <v>#REF!</v>
      </c>
      <c r="T286" s="10">
        <f>T287</f>
        <v>0</v>
      </c>
      <c r="U286" s="10">
        <f>U287</f>
        <v>0</v>
      </c>
    </row>
    <row r="287" spans="2:21" ht="38.25" customHeight="1" hidden="1">
      <c r="B287" s="20"/>
      <c r="C287" s="18">
        <v>551</v>
      </c>
      <c r="D287" s="7">
        <v>551</v>
      </c>
      <c r="E287" s="7">
        <v>551</v>
      </c>
      <c r="F287" s="7">
        <v>551</v>
      </c>
      <c r="G287" s="14" t="s">
        <v>77</v>
      </c>
      <c r="H287" s="14" t="s">
        <v>9</v>
      </c>
      <c r="I287" s="28" t="s">
        <v>126</v>
      </c>
      <c r="J287" s="14" t="s">
        <v>89</v>
      </c>
      <c r="K287" s="11">
        <v>1061730</v>
      </c>
      <c r="L287" s="11">
        <v>695742.99</v>
      </c>
      <c r="M287" s="11"/>
      <c r="N287" s="52">
        <f t="shared" si="18"/>
        <v>-1061730</v>
      </c>
      <c r="O287" s="59"/>
      <c r="P287" s="52">
        <f t="shared" si="19"/>
        <v>-695742.99</v>
      </c>
      <c r="Q287" s="11">
        <v>695742.99</v>
      </c>
      <c r="R287" s="52">
        <f t="shared" si="20"/>
        <v>695742.99</v>
      </c>
      <c r="S287" s="10" t="e">
        <f>#REF!-M287</f>
        <v>#REF!</v>
      </c>
      <c r="T287" s="11"/>
      <c r="U287" s="11"/>
    </row>
    <row r="288" spans="2:21" ht="12" customHeight="1" hidden="1">
      <c r="B288" s="13"/>
      <c r="C288" s="7">
        <v>551</v>
      </c>
      <c r="D288" s="7">
        <v>551</v>
      </c>
      <c r="E288" s="7">
        <v>551</v>
      </c>
      <c r="F288" s="7">
        <v>551</v>
      </c>
      <c r="G288" s="8" t="s">
        <v>77</v>
      </c>
      <c r="H288" s="8" t="s">
        <v>9</v>
      </c>
      <c r="I288" s="14"/>
      <c r="J288" s="14"/>
      <c r="K288" s="10">
        <f>K289</f>
        <v>0</v>
      </c>
      <c r="L288" s="10">
        <f>L289</f>
        <v>0</v>
      </c>
      <c r="M288" s="10">
        <f>M289</f>
        <v>0</v>
      </c>
      <c r="N288" s="52">
        <f t="shared" si="18"/>
        <v>0</v>
      </c>
      <c r="O288" s="58">
        <f>O289</f>
        <v>0</v>
      </c>
      <c r="P288" s="52">
        <f t="shared" si="19"/>
        <v>0</v>
      </c>
      <c r="Q288" s="10">
        <f>Q289</f>
        <v>0</v>
      </c>
      <c r="R288" s="52">
        <f t="shared" si="20"/>
        <v>0</v>
      </c>
      <c r="S288" s="10" t="e">
        <f>#REF!-M288</f>
        <v>#REF!</v>
      </c>
      <c r="T288" s="10">
        <f>T289</f>
        <v>0</v>
      </c>
      <c r="U288" s="10">
        <f>U289</f>
        <v>0</v>
      </c>
    </row>
    <row r="289" spans="2:21" ht="16.5" customHeight="1" hidden="1">
      <c r="B289" s="15"/>
      <c r="C289" s="7">
        <v>551</v>
      </c>
      <c r="D289" s="7">
        <v>551</v>
      </c>
      <c r="E289" s="7">
        <v>551</v>
      </c>
      <c r="F289" s="7">
        <v>551</v>
      </c>
      <c r="G289" s="27" t="s">
        <v>77</v>
      </c>
      <c r="H289" s="27" t="s">
        <v>9</v>
      </c>
      <c r="I289" s="27" t="s">
        <v>86</v>
      </c>
      <c r="J289" s="14"/>
      <c r="K289" s="10">
        <f>K290+K292+K294</f>
        <v>0</v>
      </c>
      <c r="L289" s="10">
        <f>L290+L292+L294</f>
        <v>0</v>
      </c>
      <c r="M289" s="10">
        <f>M290+M292+M294</f>
        <v>0</v>
      </c>
      <c r="N289" s="52">
        <f t="shared" si="18"/>
        <v>0</v>
      </c>
      <c r="O289" s="58">
        <f>O290+O292+O294</f>
        <v>0</v>
      </c>
      <c r="P289" s="52">
        <f t="shared" si="19"/>
        <v>0</v>
      </c>
      <c r="Q289" s="10">
        <f>Q290+Q292+Q294</f>
        <v>0</v>
      </c>
      <c r="R289" s="52">
        <f t="shared" si="20"/>
        <v>0</v>
      </c>
      <c r="S289" s="10" t="e">
        <f>#REF!-M289</f>
        <v>#REF!</v>
      </c>
      <c r="T289" s="10">
        <f>T290+T292+T294</f>
        <v>0</v>
      </c>
      <c r="U289" s="10">
        <f>U290+U292+U294</f>
        <v>0</v>
      </c>
    </row>
    <row r="290" spans="2:21" ht="13.5" customHeight="1" hidden="1">
      <c r="B290" s="17"/>
      <c r="C290" s="18">
        <v>551</v>
      </c>
      <c r="D290" s="7">
        <v>551</v>
      </c>
      <c r="E290" s="7">
        <v>551</v>
      </c>
      <c r="F290" s="7">
        <v>551</v>
      </c>
      <c r="G290" s="14" t="s">
        <v>77</v>
      </c>
      <c r="H290" s="14" t="s">
        <v>9</v>
      </c>
      <c r="I290" s="14" t="s">
        <v>90</v>
      </c>
      <c r="J290" s="14"/>
      <c r="K290" s="11">
        <f>K291</f>
        <v>0</v>
      </c>
      <c r="L290" s="11">
        <f>L291</f>
        <v>0</v>
      </c>
      <c r="M290" s="11">
        <f>M291</f>
        <v>0</v>
      </c>
      <c r="N290" s="52">
        <f t="shared" si="18"/>
        <v>0</v>
      </c>
      <c r="O290" s="59">
        <f>O291</f>
        <v>0</v>
      </c>
      <c r="P290" s="52">
        <f t="shared" si="19"/>
        <v>0</v>
      </c>
      <c r="Q290" s="11">
        <f>Q291</f>
        <v>0</v>
      </c>
      <c r="R290" s="52">
        <f t="shared" si="20"/>
        <v>0</v>
      </c>
      <c r="S290" s="10" t="e">
        <f>#REF!-M290</f>
        <v>#REF!</v>
      </c>
      <c r="T290" s="11">
        <f>T291</f>
        <v>0</v>
      </c>
      <c r="U290" s="11">
        <f>U291</f>
        <v>0</v>
      </c>
    </row>
    <row r="291" spans="2:21" ht="13.5" customHeight="1" hidden="1">
      <c r="B291" s="31"/>
      <c r="C291" s="18">
        <v>551</v>
      </c>
      <c r="D291" s="7">
        <v>551</v>
      </c>
      <c r="E291" s="7">
        <v>551</v>
      </c>
      <c r="F291" s="7">
        <v>551</v>
      </c>
      <c r="G291" s="14" t="s">
        <v>77</v>
      </c>
      <c r="H291" s="14" t="s">
        <v>9</v>
      </c>
      <c r="I291" s="14" t="s">
        <v>90</v>
      </c>
      <c r="J291" s="14" t="s">
        <v>89</v>
      </c>
      <c r="K291" s="11"/>
      <c r="L291" s="11"/>
      <c r="M291" s="11"/>
      <c r="N291" s="52">
        <f t="shared" si="18"/>
        <v>0</v>
      </c>
      <c r="O291" s="59"/>
      <c r="P291" s="52">
        <f t="shared" si="19"/>
        <v>0</v>
      </c>
      <c r="Q291" s="11"/>
      <c r="R291" s="52">
        <f t="shared" si="20"/>
        <v>0</v>
      </c>
      <c r="S291" s="10" t="e">
        <f>#REF!-M291</f>
        <v>#REF!</v>
      </c>
      <c r="T291" s="11"/>
      <c r="U291" s="11"/>
    </row>
    <row r="292" spans="2:21" ht="9.75" customHeight="1" hidden="1">
      <c r="B292" s="17"/>
      <c r="C292" s="18">
        <v>551</v>
      </c>
      <c r="D292" s="7">
        <v>551</v>
      </c>
      <c r="E292" s="7">
        <v>551</v>
      </c>
      <c r="F292" s="7">
        <v>551</v>
      </c>
      <c r="G292" s="14" t="s">
        <v>77</v>
      </c>
      <c r="H292" s="14" t="s">
        <v>9</v>
      </c>
      <c r="I292" s="14" t="s">
        <v>87</v>
      </c>
      <c r="J292" s="14"/>
      <c r="K292" s="11">
        <f>K293</f>
        <v>0</v>
      </c>
      <c r="L292" s="11">
        <f>L293</f>
        <v>0</v>
      </c>
      <c r="M292" s="11">
        <f>M293</f>
        <v>0</v>
      </c>
      <c r="N292" s="52">
        <f t="shared" si="18"/>
        <v>0</v>
      </c>
      <c r="O292" s="59">
        <f>O293</f>
        <v>0</v>
      </c>
      <c r="P292" s="52">
        <f t="shared" si="19"/>
        <v>0</v>
      </c>
      <c r="Q292" s="11">
        <f>Q293</f>
        <v>0</v>
      </c>
      <c r="R292" s="52">
        <f t="shared" si="20"/>
        <v>0</v>
      </c>
      <c r="S292" s="10" t="e">
        <f>#REF!-M292</f>
        <v>#REF!</v>
      </c>
      <c r="T292" s="11">
        <f>T293</f>
        <v>0</v>
      </c>
      <c r="U292" s="11">
        <f>U293</f>
        <v>0</v>
      </c>
    </row>
    <row r="293" spans="2:21" ht="13.5" customHeight="1" hidden="1">
      <c r="B293" s="31"/>
      <c r="C293" s="18">
        <v>551</v>
      </c>
      <c r="D293" s="7">
        <v>551</v>
      </c>
      <c r="E293" s="7">
        <v>551</v>
      </c>
      <c r="F293" s="7">
        <v>551</v>
      </c>
      <c r="G293" s="14" t="s">
        <v>77</v>
      </c>
      <c r="H293" s="14" t="s">
        <v>9</v>
      </c>
      <c r="I293" s="14" t="s">
        <v>87</v>
      </c>
      <c r="J293" s="14" t="s">
        <v>89</v>
      </c>
      <c r="K293" s="11"/>
      <c r="L293" s="11"/>
      <c r="M293" s="11"/>
      <c r="N293" s="52">
        <f t="shared" si="18"/>
        <v>0</v>
      </c>
      <c r="O293" s="59"/>
      <c r="P293" s="52">
        <f t="shared" si="19"/>
        <v>0</v>
      </c>
      <c r="Q293" s="11"/>
      <c r="R293" s="52">
        <f t="shared" si="20"/>
        <v>0</v>
      </c>
      <c r="S293" s="10" t="e">
        <f>#REF!-M293</f>
        <v>#REF!</v>
      </c>
      <c r="T293" s="11"/>
      <c r="U293" s="11"/>
    </row>
    <row r="294" spans="2:21" ht="8.25" customHeight="1" hidden="1">
      <c r="B294" s="31"/>
      <c r="C294" s="18">
        <v>551</v>
      </c>
      <c r="D294" s="7">
        <v>551</v>
      </c>
      <c r="E294" s="7">
        <v>551</v>
      </c>
      <c r="F294" s="7">
        <v>551</v>
      </c>
      <c r="G294" s="14" t="s">
        <v>77</v>
      </c>
      <c r="H294" s="14" t="s">
        <v>9</v>
      </c>
      <c r="I294" s="14" t="s">
        <v>91</v>
      </c>
      <c r="J294" s="14"/>
      <c r="K294" s="11">
        <f>K295</f>
        <v>0</v>
      </c>
      <c r="L294" s="11">
        <f>L295</f>
        <v>0</v>
      </c>
      <c r="M294" s="11">
        <f>M295</f>
        <v>0</v>
      </c>
      <c r="N294" s="52">
        <f t="shared" si="18"/>
        <v>0</v>
      </c>
      <c r="O294" s="59">
        <f>O295</f>
        <v>0</v>
      </c>
      <c r="P294" s="52">
        <f t="shared" si="19"/>
        <v>0</v>
      </c>
      <c r="Q294" s="11">
        <f>Q295</f>
        <v>0</v>
      </c>
      <c r="R294" s="52">
        <f t="shared" si="20"/>
        <v>0</v>
      </c>
      <c r="S294" s="10" t="e">
        <f>#REF!-M294</f>
        <v>#REF!</v>
      </c>
      <c r="T294" s="11">
        <f>T295</f>
        <v>0</v>
      </c>
      <c r="U294" s="11">
        <f>U295</f>
        <v>0</v>
      </c>
    </row>
    <row r="295" spans="2:21" ht="11.25" customHeight="1" hidden="1">
      <c r="B295" s="31"/>
      <c r="C295" s="18">
        <v>551</v>
      </c>
      <c r="D295" s="7">
        <v>551</v>
      </c>
      <c r="E295" s="7">
        <v>551</v>
      </c>
      <c r="F295" s="7">
        <v>551</v>
      </c>
      <c r="G295" s="14" t="s">
        <v>77</v>
      </c>
      <c r="H295" s="14" t="s">
        <v>9</v>
      </c>
      <c r="I295" s="14" t="s">
        <v>91</v>
      </c>
      <c r="J295" s="14" t="s">
        <v>89</v>
      </c>
      <c r="K295" s="11"/>
      <c r="L295" s="11"/>
      <c r="M295" s="11"/>
      <c r="N295" s="52">
        <f t="shared" si="18"/>
        <v>0</v>
      </c>
      <c r="O295" s="59"/>
      <c r="P295" s="52">
        <f t="shared" si="19"/>
        <v>0</v>
      </c>
      <c r="Q295" s="11"/>
      <c r="R295" s="52">
        <f t="shared" si="20"/>
        <v>0</v>
      </c>
      <c r="S295" s="10" t="e">
        <f>#REF!-M295</f>
        <v>#REF!</v>
      </c>
      <c r="T295" s="11"/>
      <c r="U295" s="11"/>
    </row>
    <row r="296" spans="2:21" ht="37.5" customHeight="1">
      <c r="B296" s="31" t="s">
        <v>308</v>
      </c>
      <c r="C296" s="18"/>
      <c r="D296" s="7">
        <v>551</v>
      </c>
      <c r="E296" s="7">
        <v>551</v>
      </c>
      <c r="F296" s="7">
        <v>551</v>
      </c>
      <c r="G296" s="14" t="s">
        <v>77</v>
      </c>
      <c r="H296" s="14" t="s">
        <v>9</v>
      </c>
      <c r="I296" s="27" t="s">
        <v>307</v>
      </c>
      <c r="J296" s="14"/>
      <c r="K296" s="11"/>
      <c r="L296" s="11"/>
      <c r="M296" s="11"/>
      <c r="N296" s="52"/>
      <c r="O296" s="59"/>
      <c r="P296" s="52"/>
      <c r="Q296" s="11"/>
      <c r="R296" s="52"/>
      <c r="S296" s="10"/>
      <c r="T296" s="11">
        <f>T297</f>
        <v>1864000</v>
      </c>
      <c r="U296" s="11">
        <f>U297</f>
        <v>565170.92</v>
      </c>
    </row>
    <row r="297" spans="2:21" ht="41.25" customHeight="1">
      <c r="B297" s="17" t="s">
        <v>222</v>
      </c>
      <c r="C297" s="18"/>
      <c r="D297" s="7">
        <v>551</v>
      </c>
      <c r="E297" s="7">
        <v>551</v>
      </c>
      <c r="F297" s="7">
        <v>551</v>
      </c>
      <c r="G297" s="14" t="s">
        <v>77</v>
      </c>
      <c r="H297" s="14" t="s">
        <v>9</v>
      </c>
      <c r="I297" s="27" t="s">
        <v>307</v>
      </c>
      <c r="J297" s="14" t="s">
        <v>219</v>
      </c>
      <c r="K297" s="11"/>
      <c r="L297" s="11"/>
      <c r="M297" s="11"/>
      <c r="N297" s="52"/>
      <c r="O297" s="59"/>
      <c r="P297" s="52"/>
      <c r="Q297" s="11"/>
      <c r="R297" s="52"/>
      <c r="S297" s="10"/>
      <c r="T297" s="11">
        <f>T307</f>
        <v>1864000</v>
      </c>
      <c r="U297" s="11">
        <f>U307</f>
        <v>565170.92</v>
      </c>
    </row>
    <row r="298" spans="2:21" ht="41.25" customHeight="1" hidden="1">
      <c r="B298" s="20" t="s">
        <v>223</v>
      </c>
      <c r="C298" s="18"/>
      <c r="D298" s="7">
        <v>551</v>
      </c>
      <c r="E298" s="7">
        <v>551</v>
      </c>
      <c r="F298" s="7">
        <v>551</v>
      </c>
      <c r="G298" s="14" t="s">
        <v>77</v>
      </c>
      <c r="H298" s="14" t="s">
        <v>9</v>
      </c>
      <c r="I298" s="14"/>
      <c r="J298" s="14"/>
      <c r="K298" s="11"/>
      <c r="L298" s="11"/>
      <c r="M298" s="11"/>
      <c r="N298" s="52"/>
      <c r="O298" s="59"/>
      <c r="P298" s="52"/>
      <c r="Q298" s="11"/>
      <c r="R298" s="52"/>
      <c r="S298" s="10"/>
      <c r="T298" s="11"/>
      <c r="U298" s="11"/>
    </row>
    <row r="299" spans="2:21" ht="62.25" customHeight="1" hidden="1">
      <c r="B299" s="20" t="s">
        <v>234</v>
      </c>
      <c r="C299" s="18"/>
      <c r="D299" s="7">
        <v>551</v>
      </c>
      <c r="E299" s="7">
        <v>551</v>
      </c>
      <c r="F299" s="7">
        <v>551</v>
      </c>
      <c r="G299" s="14" t="s">
        <v>77</v>
      </c>
      <c r="H299" s="14" t="s">
        <v>9</v>
      </c>
      <c r="I299" s="14"/>
      <c r="J299" s="14"/>
      <c r="K299" s="11"/>
      <c r="L299" s="11"/>
      <c r="M299" s="11"/>
      <c r="N299" s="52"/>
      <c r="O299" s="59"/>
      <c r="P299" s="52"/>
      <c r="Q299" s="11"/>
      <c r="R299" s="52"/>
      <c r="S299" s="10"/>
      <c r="T299" s="11"/>
      <c r="U299" s="11"/>
    </row>
    <row r="300" spans="2:21" ht="41.25" customHeight="1" hidden="1">
      <c r="B300" s="23"/>
      <c r="C300" s="18"/>
      <c r="D300" s="7">
        <v>551</v>
      </c>
      <c r="E300" s="7">
        <v>551</v>
      </c>
      <c r="F300" s="7">
        <v>551</v>
      </c>
      <c r="G300" s="14" t="s">
        <v>77</v>
      </c>
      <c r="H300" s="14" t="s">
        <v>9</v>
      </c>
      <c r="I300" s="14"/>
      <c r="J300" s="14"/>
      <c r="K300" s="11"/>
      <c r="L300" s="11"/>
      <c r="M300" s="11"/>
      <c r="N300" s="52"/>
      <c r="O300" s="59"/>
      <c r="P300" s="52"/>
      <c r="Q300" s="11"/>
      <c r="R300" s="52"/>
      <c r="S300" s="10"/>
      <c r="T300" s="11"/>
      <c r="U300" s="11"/>
    </row>
    <row r="301" spans="2:21" ht="69.75" customHeight="1" hidden="1">
      <c r="B301" s="31"/>
      <c r="C301" s="18"/>
      <c r="D301" s="7">
        <v>551</v>
      </c>
      <c r="E301" s="7">
        <v>551</v>
      </c>
      <c r="F301" s="7">
        <v>551</v>
      </c>
      <c r="G301" s="14" t="s">
        <v>77</v>
      </c>
      <c r="H301" s="14" t="s">
        <v>9</v>
      </c>
      <c r="I301" s="14"/>
      <c r="J301" s="14"/>
      <c r="K301" s="11"/>
      <c r="L301" s="11"/>
      <c r="M301" s="11"/>
      <c r="N301" s="52"/>
      <c r="O301" s="59"/>
      <c r="P301" s="52"/>
      <c r="Q301" s="11"/>
      <c r="R301" s="52"/>
      <c r="S301" s="10"/>
      <c r="T301" s="11"/>
      <c r="U301" s="11"/>
    </row>
    <row r="302" spans="2:21" ht="11.25" customHeight="1" hidden="1">
      <c r="B302" s="20"/>
      <c r="C302" s="18"/>
      <c r="D302" s="7">
        <v>551</v>
      </c>
      <c r="E302" s="7">
        <v>551</v>
      </c>
      <c r="F302" s="7">
        <v>551</v>
      </c>
      <c r="G302" s="14" t="s">
        <v>77</v>
      </c>
      <c r="H302" s="14" t="s">
        <v>9</v>
      </c>
      <c r="I302" s="14"/>
      <c r="J302" s="14"/>
      <c r="K302" s="11"/>
      <c r="L302" s="11"/>
      <c r="M302" s="11"/>
      <c r="N302" s="52"/>
      <c r="O302" s="59"/>
      <c r="P302" s="52"/>
      <c r="Q302" s="11"/>
      <c r="R302" s="52"/>
      <c r="S302" s="10"/>
      <c r="T302" s="11"/>
      <c r="U302" s="11"/>
    </row>
    <row r="303" spans="2:21" ht="49.5" customHeight="1" hidden="1">
      <c r="B303" s="20"/>
      <c r="C303" s="18"/>
      <c r="D303" s="7">
        <v>551</v>
      </c>
      <c r="E303" s="7">
        <v>551</v>
      </c>
      <c r="F303" s="7">
        <v>551</v>
      </c>
      <c r="G303" s="14" t="s">
        <v>77</v>
      </c>
      <c r="H303" s="14" t="s">
        <v>9</v>
      </c>
      <c r="I303" s="14"/>
      <c r="J303" s="14"/>
      <c r="K303" s="11"/>
      <c r="L303" s="11"/>
      <c r="M303" s="11"/>
      <c r="N303" s="52"/>
      <c r="O303" s="59"/>
      <c r="P303" s="52"/>
      <c r="Q303" s="11"/>
      <c r="R303" s="52"/>
      <c r="S303" s="10"/>
      <c r="T303" s="11"/>
      <c r="U303" s="11"/>
    </row>
    <row r="304" spans="2:21" ht="33" customHeight="1" hidden="1">
      <c r="B304" s="31"/>
      <c r="C304" s="18"/>
      <c r="D304" s="7">
        <v>551</v>
      </c>
      <c r="E304" s="7">
        <v>551</v>
      </c>
      <c r="F304" s="7">
        <v>551</v>
      </c>
      <c r="G304" s="14" t="s">
        <v>77</v>
      </c>
      <c r="H304" s="14" t="s">
        <v>9</v>
      </c>
      <c r="I304" s="14"/>
      <c r="J304" s="14"/>
      <c r="K304" s="11"/>
      <c r="L304" s="11"/>
      <c r="M304" s="11"/>
      <c r="N304" s="52"/>
      <c r="O304" s="59"/>
      <c r="P304" s="52"/>
      <c r="Q304" s="11"/>
      <c r="R304" s="52"/>
      <c r="S304" s="10"/>
      <c r="T304" s="11"/>
      <c r="U304" s="11"/>
    </row>
    <row r="305" spans="2:21" ht="42" customHeight="1" hidden="1">
      <c r="B305" s="20"/>
      <c r="C305" s="18"/>
      <c r="D305" s="7">
        <v>551</v>
      </c>
      <c r="E305" s="7">
        <v>551</v>
      </c>
      <c r="F305" s="7">
        <v>551</v>
      </c>
      <c r="G305" s="14" t="s">
        <v>77</v>
      </c>
      <c r="H305" s="14" t="s">
        <v>9</v>
      </c>
      <c r="I305" s="14"/>
      <c r="J305" s="14"/>
      <c r="K305" s="11"/>
      <c r="L305" s="11"/>
      <c r="M305" s="11"/>
      <c r="N305" s="52"/>
      <c r="O305" s="59"/>
      <c r="P305" s="52"/>
      <c r="Q305" s="11"/>
      <c r="R305" s="52"/>
      <c r="S305" s="10"/>
      <c r="T305" s="11"/>
      <c r="U305" s="11"/>
    </row>
    <row r="306" spans="2:21" ht="11.25" customHeight="1" hidden="1">
      <c r="B306" s="20"/>
      <c r="C306" s="18"/>
      <c r="D306" s="7">
        <v>551</v>
      </c>
      <c r="E306" s="7">
        <v>551</v>
      </c>
      <c r="F306" s="7">
        <v>551</v>
      </c>
      <c r="G306" s="14" t="s">
        <v>77</v>
      </c>
      <c r="H306" s="14" t="s">
        <v>9</v>
      </c>
      <c r="I306" s="14"/>
      <c r="J306" s="14"/>
      <c r="K306" s="11"/>
      <c r="L306" s="11"/>
      <c r="M306" s="11"/>
      <c r="N306" s="52"/>
      <c r="O306" s="59"/>
      <c r="P306" s="52"/>
      <c r="Q306" s="11"/>
      <c r="R306" s="52"/>
      <c r="S306" s="10"/>
      <c r="T306" s="11"/>
      <c r="U306" s="11"/>
    </row>
    <row r="307" spans="2:21" ht="58.5" customHeight="1">
      <c r="B307" s="20" t="s">
        <v>223</v>
      </c>
      <c r="C307" s="18"/>
      <c r="D307" s="7"/>
      <c r="E307" s="7"/>
      <c r="F307" s="7">
        <v>551</v>
      </c>
      <c r="G307" s="14" t="s">
        <v>77</v>
      </c>
      <c r="H307" s="14" t="s">
        <v>9</v>
      </c>
      <c r="I307" s="27" t="s">
        <v>307</v>
      </c>
      <c r="J307" s="14" t="s">
        <v>220</v>
      </c>
      <c r="K307" s="11"/>
      <c r="L307" s="11"/>
      <c r="M307" s="11"/>
      <c r="N307" s="52"/>
      <c r="O307" s="59"/>
      <c r="P307" s="52"/>
      <c r="Q307" s="11"/>
      <c r="R307" s="52"/>
      <c r="S307" s="10"/>
      <c r="T307" s="11">
        <f>T308</f>
        <v>1864000</v>
      </c>
      <c r="U307" s="11">
        <f>U308</f>
        <v>565170.92</v>
      </c>
    </row>
    <row r="308" spans="2:21" ht="58.5" customHeight="1">
      <c r="B308" s="20" t="s">
        <v>234</v>
      </c>
      <c r="C308" s="18"/>
      <c r="D308" s="7"/>
      <c r="E308" s="7"/>
      <c r="F308" s="7">
        <v>551</v>
      </c>
      <c r="G308" s="14" t="s">
        <v>77</v>
      </c>
      <c r="H308" s="14" t="s">
        <v>9</v>
      </c>
      <c r="I308" s="27" t="s">
        <v>307</v>
      </c>
      <c r="J308" s="14" t="s">
        <v>221</v>
      </c>
      <c r="K308" s="11"/>
      <c r="L308" s="11"/>
      <c r="M308" s="11"/>
      <c r="N308" s="52"/>
      <c r="O308" s="59"/>
      <c r="P308" s="52"/>
      <c r="Q308" s="11"/>
      <c r="R308" s="52"/>
      <c r="S308" s="10"/>
      <c r="T308" s="11">
        <f>3000000-466000-670000</f>
        <v>1864000</v>
      </c>
      <c r="U308" s="11">
        <v>565170.92</v>
      </c>
    </row>
    <row r="309" spans="2:21" ht="12.75">
      <c r="B309" s="35" t="s">
        <v>92</v>
      </c>
      <c r="C309" s="7">
        <v>551</v>
      </c>
      <c r="D309" s="7">
        <v>551</v>
      </c>
      <c r="E309" s="7">
        <v>551</v>
      </c>
      <c r="F309" s="7">
        <v>551</v>
      </c>
      <c r="G309" s="8" t="s">
        <v>77</v>
      </c>
      <c r="H309" s="8" t="s">
        <v>14</v>
      </c>
      <c r="I309" s="14"/>
      <c r="J309" s="14"/>
      <c r="K309" s="36" t="e">
        <f>K320+K315+K316</f>
        <v>#REF!</v>
      </c>
      <c r="L309" s="36" t="e">
        <f>L320+L315+L316+L312+L318</f>
        <v>#REF!</v>
      </c>
      <c r="M309" s="36" t="e">
        <f>M320+M315+M316+M312+M318+#REF!+#REF!</f>
        <v>#REF!</v>
      </c>
      <c r="N309" s="52" t="e">
        <f>M309-K309</f>
        <v>#REF!</v>
      </c>
      <c r="O309" s="61" t="e">
        <f>O320+O315+O316+O312+O318</f>
        <v>#REF!</v>
      </c>
      <c r="P309" s="52" t="e">
        <f aca="true" t="shared" si="21" ref="P309:P320">M309-L309</f>
        <v>#REF!</v>
      </c>
      <c r="Q309" s="36" t="e">
        <f>Q320+Q315+Q316+Q312+Q318</f>
        <v>#REF!</v>
      </c>
      <c r="R309" s="52" t="e">
        <f aca="true" t="shared" si="22" ref="R309:R320">Q309-M309</f>
        <v>#REF!</v>
      </c>
      <c r="S309" s="10" t="e">
        <f>#REF!-M309</f>
        <v>#REF!</v>
      </c>
      <c r="T309" s="36">
        <f>T320+T332+T337+T343</f>
        <v>6218890.77</v>
      </c>
      <c r="U309" s="36">
        <f>U320+U332+U337+U343</f>
        <v>6200120.85</v>
      </c>
    </row>
    <row r="310" spans="2:21" ht="0.75" customHeight="1">
      <c r="B310" s="22" t="s">
        <v>25</v>
      </c>
      <c r="C310" s="18">
        <v>551</v>
      </c>
      <c r="D310" s="7">
        <v>551</v>
      </c>
      <c r="E310" s="7">
        <v>551</v>
      </c>
      <c r="F310" s="7">
        <v>551</v>
      </c>
      <c r="G310" s="28" t="s">
        <v>77</v>
      </c>
      <c r="H310" s="28" t="s">
        <v>14</v>
      </c>
      <c r="I310" s="28" t="s">
        <v>26</v>
      </c>
      <c r="J310" s="14"/>
      <c r="K310" s="37">
        <f>K311</f>
        <v>0</v>
      </c>
      <c r="L310" s="37">
        <f>L311</f>
        <v>0</v>
      </c>
      <c r="M310" s="37">
        <f>M311</f>
        <v>0</v>
      </c>
      <c r="N310" s="52">
        <f>M310-K310</f>
        <v>0</v>
      </c>
      <c r="O310" s="60">
        <f>O311</f>
        <v>0</v>
      </c>
      <c r="P310" s="52">
        <f t="shared" si="21"/>
        <v>0</v>
      </c>
      <c r="Q310" s="37">
        <f>Q311</f>
        <v>0</v>
      </c>
      <c r="R310" s="52">
        <f t="shared" si="22"/>
        <v>0</v>
      </c>
      <c r="S310" s="10" t="e">
        <f>#REF!-M310</f>
        <v>#REF!</v>
      </c>
      <c r="T310" s="37">
        <f>T311</f>
        <v>0</v>
      </c>
      <c r="U310" s="37">
        <f>U311</f>
        <v>0</v>
      </c>
    </row>
    <row r="311" spans="2:21" ht="23.25" customHeight="1" hidden="1">
      <c r="B311" s="20" t="s">
        <v>17</v>
      </c>
      <c r="C311" s="18">
        <v>551</v>
      </c>
      <c r="D311" s="7">
        <v>551</v>
      </c>
      <c r="E311" s="7">
        <v>551</v>
      </c>
      <c r="F311" s="7">
        <v>551</v>
      </c>
      <c r="G311" s="14" t="s">
        <v>77</v>
      </c>
      <c r="H311" s="14" t="s">
        <v>14</v>
      </c>
      <c r="I311" s="28" t="s">
        <v>26</v>
      </c>
      <c r="J311" s="14" t="s">
        <v>12</v>
      </c>
      <c r="K311" s="11"/>
      <c r="L311" s="11"/>
      <c r="M311" s="11"/>
      <c r="N311" s="52">
        <f>M311-K311</f>
        <v>0</v>
      </c>
      <c r="O311" s="59"/>
      <c r="P311" s="52">
        <f t="shared" si="21"/>
        <v>0</v>
      </c>
      <c r="Q311" s="11"/>
      <c r="R311" s="52">
        <f t="shared" si="22"/>
        <v>0</v>
      </c>
      <c r="S311" s="10" t="e">
        <f>#REF!-M311</f>
        <v>#REF!</v>
      </c>
      <c r="T311" s="11"/>
      <c r="U311" s="11"/>
    </row>
    <row r="312" spans="2:21" ht="33.75" customHeight="1" hidden="1">
      <c r="B312" s="22" t="s">
        <v>141</v>
      </c>
      <c r="C312" s="18"/>
      <c r="D312" s="7">
        <v>551</v>
      </c>
      <c r="E312" s="7">
        <v>551</v>
      </c>
      <c r="F312" s="7">
        <v>551</v>
      </c>
      <c r="G312" s="27" t="s">
        <v>77</v>
      </c>
      <c r="H312" s="27" t="s">
        <v>14</v>
      </c>
      <c r="I312" s="27" t="s">
        <v>128</v>
      </c>
      <c r="J312" s="14"/>
      <c r="K312" s="11"/>
      <c r="L312" s="11">
        <f>L313</f>
        <v>0</v>
      </c>
      <c r="M312" s="11">
        <f>M313</f>
        <v>0</v>
      </c>
      <c r="N312" s="52"/>
      <c r="O312" s="59">
        <f>O313</f>
        <v>0</v>
      </c>
      <c r="P312" s="52">
        <f t="shared" si="21"/>
        <v>0</v>
      </c>
      <c r="Q312" s="11">
        <f>Q313</f>
        <v>0</v>
      </c>
      <c r="R312" s="52">
        <f t="shared" si="22"/>
        <v>0</v>
      </c>
      <c r="S312" s="10" t="e">
        <f>#REF!-M312</f>
        <v>#REF!</v>
      </c>
      <c r="T312" s="11">
        <f>T313</f>
        <v>0</v>
      </c>
      <c r="U312" s="11">
        <f>U313</f>
        <v>0</v>
      </c>
    </row>
    <row r="313" spans="2:21" ht="23.25" customHeight="1" hidden="1">
      <c r="B313" s="31" t="s">
        <v>11</v>
      </c>
      <c r="C313" s="18"/>
      <c r="D313" s="7">
        <v>551</v>
      </c>
      <c r="E313" s="7">
        <v>551</v>
      </c>
      <c r="F313" s="7">
        <v>551</v>
      </c>
      <c r="G313" s="14" t="s">
        <v>77</v>
      </c>
      <c r="H313" s="14" t="s">
        <v>14</v>
      </c>
      <c r="I313" s="28" t="s">
        <v>128</v>
      </c>
      <c r="J313" s="14" t="s">
        <v>152</v>
      </c>
      <c r="K313" s="11">
        <v>2000000</v>
      </c>
      <c r="L313" s="11"/>
      <c r="M313" s="11"/>
      <c r="N313" s="52"/>
      <c r="O313" s="59"/>
      <c r="P313" s="52">
        <f t="shared" si="21"/>
        <v>0</v>
      </c>
      <c r="Q313" s="11"/>
      <c r="R313" s="52">
        <f t="shared" si="22"/>
        <v>0</v>
      </c>
      <c r="S313" s="10" t="e">
        <f>#REF!-M313</f>
        <v>#REF!</v>
      </c>
      <c r="T313" s="11"/>
      <c r="U313" s="11"/>
    </row>
    <row r="314" spans="2:21" ht="23.25" customHeight="1" hidden="1">
      <c r="B314" s="22" t="s">
        <v>140</v>
      </c>
      <c r="C314" s="18"/>
      <c r="D314" s="7">
        <v>551</v>
      </c>
      <c r="E314" s="7">
        <v>551</v>
      </c>
      <c r="F314" s="7">
        <v>551</v>
      </c>
      <c r="G314" s="27" t="s">
        <v>77</v>
      </c>
      <c r="H314" s="27" t="s">
        <v>14</v>
      </c>
      <c r="I314" s="27" t="s">
        <v>139</v>
      </c>
      <c r="J314" s="27"/>
      <c r="K314" s="11"/>
      <c r="L314" s="11">
        <f>L315</f>
        <v>0</v>
      </c>
      <c r="M314" s="11">
        <f>M315</f>
        <v>0</v>
      </c>
      <c r="N314" s="52"/>
      <c r="O314" s="59">
        <f>O315</f>
        <v>0</v>
      </c>
      <c r="P314" s="52">
        <f t="shared" si="21"/>
        <v>0</v>
      </c>
      <c r="Q314" s="11">
        <f>Q315</f>
        <v>0</v>
      </c>
      <c r="R314" s="52">
        <f t="shared" si="22"/>
        <v>0</v>
      </c>
      <c r="S314" s="10" t="e">
        <f>#REF!-M314</f>
        <v>#REF!</v>
      </c>
      <c r="T314" s="11">
        <f>T315</f>
        <v>0</v>
      </c>
      <c r="U314" s="11">
        <f>U315</f>
        <v>0</v>
      </c>
    </row>
    <row r="315" spans="2:21" ht="23.25" customHeight="1" hidden="1">
      <c r="B315" s="31" t="s">
        <v>11</v>
      </c>
      <c r="C315" s="18"/>
      <c r="D315" s="7">
        <v>551</v>
      </c>
      <c r="E315" s="7">
        <v>551</v>
      </c>
      <c r="F315" s="7">
        <v>551</v>
      </c>
      <c r="G315" s="14" t="s">
        <v>77</v>
      </c>
      <c r="H315" s="14" t="s">
        <v>14</v>
      </c>
      <c r="I315" s="28" t="s">
        <v>139</v>
      </c>
      <c r="J315" s="14" t="s">
        <v>152</v>
      </c>
      <c r="K315" s="11">
        <v>2000000</v>
      </c>
      <c r="L315" s="11"/>
      <c r="M315" s="11"/>
      <c r="N315" s="52">
        <f>M315-K315</f>
        <v>-2000000</v>
      </c>
      <c r="O315" s="59"/>
      <c r="P315" s="52">
        <f t="shared" si="21"/>
        <v>0</v>
      </c>
      <c r="Q315" s="11"/>
      <c r="R315" s="52">
        <f t="shared" si="22"/>
        <v>0</v>
      </c>
      <c r="S315" s="10" t="e">
        <f>#REF!-M315</f>
        <v>#REF!</v>
      </c>
      <c r="T315" s="11"/>
      <c r="U315" s="11"/>
    </row>
    <row r="316" spans="2:21" ht="54" customHeight="1" hidden="1">
      <c r="B316" s="20" t="s">
        <v>132</v>
      </c>
      <c r="C316" s="18"/>
      <c r="D316" s="7">
        <v>551</v>
      </c>
      <c r="E316" s="7">
        <v>551</v>
      </c>
      <c r="F316" s="7">
        <v>551</v>
      </c>
      <c r="G316" s="14" t="s">
        <v>77</v>
      </c>
      <c r="H316" s="14" t="s">
        <v>14</v>
      </c>
      <c r="I316" s="28" t="s">
        <v>131</v>
      </c>
      <c r="J316" s="14"/>
      <c r="K316" s="11">
        <f>K317</f>
        <v>2340300</v>
      </c>
      <c r="L316" s="11">
        <f>L317</f>
        <v>577217</v>
      </c>
      <c r="M316" s="11">
        <f>M317</f>
        <v>0</v>
      </c>
      <c r="N316" s="52">
        <f>M316-K316</f>
        <v>-2340300</v>
      </c>
      <c r="O316" s="59">
        <f>O317</f>
        <v>0</v>
      </c>
      <c r="P316" s="52">
        <f t="shared" si="21"/>
        <v>-577217</v>
      </c>
      <c r="Q316" s="11">
        <f>Q317</f>
        <v>577217</v>
      </c>
      <c r="R316" s="52">
        <f t="shared" si="22"/>
        <v>577217</v>
      </c>
      <c r="S316" s="10" t="e">
        <f>#REF!-M316</f>
        <v>#REF!</v>
      </c>
      <c r="T316" s="11">
        <f>T317</f>
        <v>0</v>
      </c>
      <c r="U316" s="11">
        <f>U317</f>
        <v>0</v>
      </c>
    </row>
    <row r="317" spans="2:21" ht="34.5" customHeight="1" hidden="1">
      <c r="B317" s="31" t="s">
        <v>11</v>
      </c>
      <c r="C317" s="18"/>
      <c r="D317" s="7">
        <v>551</v>
      </c>
      <c r="E317" s="7">
        <v>551</v>
      </c>
      <c r="F317" s="7">
        <v>551</v>
      </c>
      <c r="G317" s="14" t="s">
        <v>77</v>
      </c>
      <c r="H317" s="14" t="s">
        <v>14</v>
      </c>
      <c r="I317" s="28" t="s">
        <v>131</v>
      </c>
      <c r="J317" s="14" t="s">
        <v>152</v>
      </c>
      <c r="K317" s="11">
        <v>2340300</v>
      </c>
      <c r="L317" s="11">
        <f>673969-96752</f>
        <v>577217</v>
      </c>
      <c r="M317" s="11"/>
      <c r="N317" s="52">
        <f>M317-K317</f>
        <v>-2340300</v>
      </c>
      <c r="O317" s="59"/>
      <c r="P317" s="52">
        <f t="shared" si="21"/>
        <v>-577217</v>
      </c>
      <c r="Q317" s="11">
        <f>673969-96752</f>
        <v>577217</v>
      </c>
      <c r="R317" s="52">
        <f t="shared" si="22"/>
        <v>577217</v>
      </c>
      <c r="S317" s="10" t="e">
        <f>#REF!-M317</f>
        <v>#REF!</v>
      </c>
      <c r="T317" s="11"/>
      <c r="U317" s="11"/>
    </row>
    <row r="318" spans="2:21" ht="68.25" customHeight="1" hidden="1">
      <c r="B318" s="20" t="s">
        <v>150</v>
      </c>
      <c r="C318" s="18"/>
      <c r="D318" s="7">
        <v>551</v>
      </c>
      <c r="E318" s="7">
        <v>551</v>
      </c>
      <c r="F318" s="7">
        <v>551</v>
      </c>
      <c r="G318" s="14" t="s">
        <v>77</v>
      </c>
      <c r="H318" s="14" t="s">
        <v>14</v>
      </c>
      <c r="I318" s="28" t="s">
        <v>151</v>
      </c>
      <c r="J318" s="14"/>
      <c r="K318" s="11">
        <f>K319</f>
        <v>2340300</v>
      </c>
      <c r="L318" s="11">
        <f>L319</f>
        <v>0</v>
      </c>
      <c r="M318" s="11">
        <f>M319</f>
        <v>0</v>
      </c>
      <c r="N318" s="52"/>
      <c r="O318" s="59">
        <f>O319</f>
        <v>0</v>
      </c>
      <c r="P318" s="52">
        <f t="shared" si="21"/>
        <v>0</v>
      </c>
      <c r="Q318" s="11">
        <f>Q319</f>
        <v>0</v>
      </c>
      <c r="R318" s="52">
        <f t="shared" si="22"/>
        <v>0</v>
      </c>
      <c r="S318" s="10" t="e">
        <f>#REF!-M318</f>
        <v>#REF!</v>
      </c>
      <c r="T318" s="11">
        <f>T319</f>
        <v>0</v>
      </c>
      <c r="U318" s="11">
        <f>U319</f>
        <v>0</v>
      </c>
    </row>
    <row r="319" spans="2:21" ht="34.5" customHeight="1" hidden="1">
      <c r="B319" s="31" t="s">
        <v>11</v>
      </c>
      <c r="C319" s="18"/>
      <c r="D319" s="7">
        <v>551</v>
      </c>
      <c r="E319" s="7">
        <v>551</v>
      </c>
      <c r="F319" s="7">
        <v>551</v>
      </c>
      <c r="G319" s="14" t="s">
        <v>77</v>
      </c>
      <c r="H319" s="14" t="s">
        <v>14</v>
      </c>
      <c r="I319" s="28" t="s">
        <v>151</v>
      </c>
      <c r="J319" s="14" t="s">
        <v>152</v>
      </c>
      <c r="K319" s="11">
        <v>2340300</v>
      </c>
      <c r="L319" s="11"/>
      <c r="M319" s="11"/>
      <c r="N319" s="52"/>
      <c r="O319" s="59"/>
      <c r="P319" s="52">
        <f t="shared" si="21"/>
        <v>0</v>
      </c>
      <c r="Q319" s="11"/>
      <c r="R319" s="52">
        <f t="shared" si="22"/>
        <v>0</v>
      </c>
      <c r="S319" s="10" t="e">
        <f>#REF!-M319</f>
        <v>#REF!</v>
      </c>
      <c r="T319" s="11"/>
      <c r="U319" s="11"/>
    </row>
    <row r="320" spans="2:21" ht="51">
      <c r="B320" s="21" t="s">
        <v>310</v>
      </c>
      <c r="C320" s="7">
        <v>551</v>
      </c>
      <c r="D320" s="7">
        <v>551</v>
      </c>
      <c r="E320" s="7">
        <v>551</v>
      </c>
      <c r="F320" s="7">
        <v>551</v>
      </c>
      <c r="G320" s="16" t="s">
        <v>77</v>
      </c>
      <c r="H320" s="16" t="s">
        <v>14</v>
      </c>
      <c r="I320" s="16" t="s">
        <v>309</v>
      </c>
      <c r="J320" s="14"/>
      <c r="K320" s="10" t="e">
        <f>#REF!+K324+K326+#REF!</f>
        <v>#REF!</v>
      </c>
      <c r="L320" s="10" t="e">
        <f>#REF!+L324+L326+#REF!</f>
        <v>#REF!</v>
      </c>
      <c r="M320" s="10" t="e">
        <f>#REF!+M324+M326+#REF!+M332</f>
        <v>#REF!</v>
      </c>
      <c r="N320" s="52" t="e">
        <f>M320-K320</f>
        <v>#REF!</v>
      </c>
      <c r="O320" s="58" t="e">
        <f>#REF!+O324+O326+#REF!</f>
        <v>#REF!</v>
      </c>
      <c r="P320" s="52" t="e">
        <f t="shared" si="21"/>
        <v>#REF!</v>
      </c>
      <c r="Q320" s="10" t="e">
        <f>#REF!+Q324+Q326+#REF!</f>
        <v>#REF!</v>
      </c>
      <c r="R320" s="52" t="e">
        <f t="shared" si="22"/>
        <v>#REF!</v>
      </c>
      <c r="S320" s="10" t="e">
        <f>#REF!-M320</f>
        <v>#REF!</v>
      </c>
      <c r="T320" s="10">
        <f>T321</f>
        <v>3349972.9899999998</v>
      </c>
      <c r="U320" s="10">
        <f>U321</f>
        <v>3346329.07</v>
      </c>
    </row>
    <row r="321" spans="2:21" ht="12.75">
      <c r="B321" s="21" t="s">
        <v>93</v>
      </c>
      <c r="C321" s="7"/>
      <c r="D321" s="7"/>
      <c r="E321" s="7"/>
      <c r="F321" s="7">
        <v>551</v>
      </c>
      <c r="G321" s="16" t="s">
        <v>77</v>
      </c>
      <c r="H321" s="16" t="s">
        <v>14</v>
      </c>
      <c r="I321" s="16" t="s">
        <v>311</v>
      </c>
      <c r="J321" s="14"/>
      <c r="K321" s="10"/>
      <c r="L321" s="10"/>
      <c r="M321" s="10"/>
      <c r="N321" s="52"/>
      <c r="O321" s="58"/>
      <c r="P321" s="52"/>
      <c r="Q321" s="10"/>
      <c r="R321" s="52"/>
      <c r="S321" s="10"/>
      <c r="T321" s="10">
        <f>T322</f>
        <v>3349972.9899999998</v>
      </c>
      <c r="U321" s="10">
        <f>U322</f>
        <v>3346329.07</v>
      </c>
    </row>
    <row r="322" spans="2:21" ht="23.25" customHeight="1">
      <c r="B322" s="31" t="s">
        <v>93</v>
      </c>
      <c r="C322" s="18">
        <v>551</v>
      </c>
      <c r="D322" s="7">
        <v>551</v>
      </c>
      <c r="E322" s="7">
        <v>551</v>
      </c>
      <c r="F322" s="7">
        <v>551</v>
      </c>
      <c r="G322" s="14" t="s">
        <v>77</v>
      </c>
      <c r="H322" s="14" t="s">
        <v>14</v>
      </c>
      <c r="I322" s="16" t="s">
        <v>312</v>
      </c>
      <c r="J322" s="14"/>
      <c r="K322" s="11">
        <v>1449805.29</v>
      </c>
      <c r="L322" s="11">
        <f>1150000-50000</f>
        <v>1100000</v>
      </c>
      <c r="M322" s="11">
        <v>1700000</v>
      </c>
      <c r="N322" s="52">
        <f>M322-K322</f>
        <v>250194.70999999996</v>
      </c>
      <c r="O322" s="59"/>
      <c r="P322" s="52">
        <f>M322-L322</f>
        <v>600000</v>
      </c>
      <c r="Q322" s="11">
        <f>1150000-50000</f>
        <v>1100000</v>
      </c>
      <c r="R322" s="52">
        <f>Q322-M322</f>
        <v>-600000</v>
      </c>
      <c r="S322" s="10" t="e">
        <f>#REF!-M322</f>
        <v>#REF!</v>
      </c>
      <c r="T322" s="11">
        <f>T323+T331</f>
        <v>3349972.9899999998</v>
      </c>
      <c r="U322" s="11">
        <f>U323+U331</f>
        <v>3346329.07</v>
      </c>
    </row>
    <row r="323" spans="2:21" ht="43.5" customHeight="1">
      <c r="B323" s="17" t="s">
        <v>222</v>
      </c>
      <c r="C323" s="18"/>
      <c r="D323" s="7"/>
      <c r="E323" s="7"/>
      <c r="F323" s="7">
        <v>551</v>
      </c>
      <c r="G323" s="14" t="s">
        <v>77</v>
      </c>
      <c r="H323" s="14" t="s">
        <v>14</v>
      </c>
      <c r="I323" s="16" t="s">
        <v>312</v>
      </c>
      <c r="J323" s="14" t="s">
        <v>219</v>
      </c>
      <c r="K323" s="11"/>
      <c r="L323" s="11"/>
      <c r="M323" s="11"/>
      <c r="N323" s="52"/>
      <c r="O323" s="59"/>
      <c r="P323" s="52"/>
      <c r="Q323" s="11"/>
      <c r="R323" s="52"/>
      <c r="S323" s="10"/>
      <c r="T323" s="11">
        <f>T324</f>
        <v>3345410.61</v>
      </c>
      <c r="U323" s="11">
        <f>U324</f>
        <v>3341766.69</v>
      </c>
    </row>
    <row r="324" spans="2:21" ht="53.25" customHeight="1">
      <c r="B324" s="20" t="s">
        <v>223</v>
      </c>
      <c r="C324" s="7"/>
      <c r="D324" s="7"/>
      <c r="E324" s="7"/>
      <c r="F324" s="7">
        <v>551</v>
      </c>
      <c r="G324" s="14" t="s">
        <v>77</v>
      </c>
      <c r="H324" s="14" t="s">
        <v>14</v>
      </c>
      <c r="I324" s="16" t="s">
        <v>312</v>
      </c>
      <c r="J324" s="14" t="s">
        <v>220</v>
      </c>
      <c r="K324" s="10"/>
      <c r="L324" s="10"/>
      <c r="M324" s="10"/>
      <c r="N324" s="52"/>
      <c r="O324" s="58"/>
      <c r="P324" s="52"/>
      <c r="Q324" s="10"/>
      <c r="R324" s="52"/>
      <c r="S324" s="10"/>
      <c r="T324" s="10">
        <f>T325</f>
        <v>3345410.61</v>
      </c>
      <c r="U324" s="10">
        <f>U325</f>
        <v>3341766.69</v>
      </c>
    </row>
    <row r="325" spans="2:21" ht="48" customHeight="1">
      <c r="B325" s="20" t="s">
        <v>234</v>
      </c>
      <c r="C325" s="18"/>
      <c r="D325" s="7"/>
      <c r="E325" s="7"/>
      <c r="F325" s="7">
        <v>551</v>
      </c>
      <c r="G325" s="14" t="s">
        <v>77</v>
      </c>
      <c r="H325" s="14" t="s">
        <v>14</v>
      </c>
      <c r="I325" s="16" t="s">
        <v>312</v>
      </c>
      <c r="J325" s="14" t="s">
        <v>221</v>
      </c>
      <c r="K325" s="11"/>
      <c r="L325" s="11"/>
      <c r="M325" s="11"/>
      <c r="N325" s="52"/>
      <c r="O325" s="59"/>
      <c r="P325" s="52"/>
      <c r="Q325" s="11"/>
      <c r="R325" s="52"/>
      <c r="S325" s="10"/>
      <c r="T325" s="11">
        <v>3345410.61</v>
      </c>
      <c r="U325" s="11">
        <v>3341766.69</v>
      </c>
    </row>
    <row r="326" spans="2:21" ht="12.75" hidden="1">
      <c r="B326" s="21" t="s">
        <v>94</v>
      </c>
      <c r="C326" s="7">
        <v>551</v>
      </c>
      <c r="D326" s="7">
        <v>551</v>
      </c>
      <c r="E326" s="7">
        <v>551</v>
      </c>
      <c r="F326" s="7">
        <v>551</v>
      </c>
      <c r="G326" s="16" t="s">
        <v>77</v>
      </c>
      <c r="H326" s="16" t="s">
        <v>14</v>
      </c>
      <c r="I326" s="16" t="s">
        <v>95</v>
      </c>
      <c r="J326" s="14"/>
      <c r="K326" s="10">
        <f>K327</f>
        <v>0</v>
      </c>
      <c r="L326" s="10">
        <f>L327</f>
        <v>0</v>
      </c>
      <c r="M326" s="10">
        <f>M327</f>
        <v>0</v>
      </c>
      <c r="N326" s="52">
        <f>M326-K326</f>
        <v>0</v>
      </c>
      <c r="O326" s="58">
        <f>O327</f>
        <v>0</v>
      </c>
      <c r="P326" s="52">
        <f>M326-L326</f>
        <v>0</v>
      </c>
      <c r="Q326" s="10">
        <f>Q327</f>
        <v>0</v>
      </c>
      <c r="R326" s="52">
        <f>Q326-M326</f>
        <v>0</v>
      </c>
      <c r="S326" s="10" t="e">
        <f>#REF!-M326</f>
        <v>#REF!</v>
      </c>
      <c r="T326" s="10">
        <f>T327</f>
        <v>0</v>
      </c>
      <c r="U326" s="10">
        <f>U327</f>
        <v>0</v>
      </c>
    </row>
    <row r="327" spans="2:21" ht="25.5" hidden="1">
      <c r="B327" s="31" t="s">
        <v>11</v>
      </c>
      <c r="C327" s="18">
        <v>551</v>
      </c>
      <c r="D327" s="7">
        <v>551</v>
      </c>
      <c r="E327" s="7">
        <v>551</v>
      </c>
      <c r="F327" s="7">
        <v>551</v>
      </c>
      <c r="G327" s="14" t="s">
        <v>77</v>
      </c>
      <c r="H327" s="14" t="s">
        <v>14</v>
      </c>
      <c r="I327" s="14" t="s">
        <v>95</v>
      </c>
      <c r="J327" s="14" t="s">
        <v>12</v>
      </c>
      <c r="K327" s="11"/>
      <c r="L327" s="11"/>
      <c r="M327" s="11"/>
      <c r="N327" s="52">
        <f>M327-K327</f>
        <v>0</v>
      </c>
      <c r="O327" s="59"/>
      <c r="P327" s="52">
        <f>M327-L327</f>
        <v>0</v>
      </c>
      <c r="Q327" s="11"/>
      <c r="R327" s="52">
        <f>Q327-M327</f>
        <v>0</v>
      </c>
      <c r="S327" s="10" t="e">
        <f>#REF!-M327</f>
        <v>#REF!</v>
      </c>
      <c r="T327" s="11"/>
      <c r="U327" s="11"/>
    </row>
    <row r="328" spans="2:21" ht="25.5" hidden="1">
      <c r="B328" s="21" t="s">
        <v>96</v>
      </c>
      <c r="C328" s="7">
        <v>551</v>
      </c>
      <c r="D328" s="7">
        <v>551</v>
      </c>
      <c r="E328" s="7">
        <v>551</v>
      </c>
      <c r="F328" s="7">
        <v>551</v>
      </c>
      <c r="G328" s="16" t="s">
        <v>77</v>
      </c>
      <c r="H328" s="16" t="s">
        <v>14</v>
      </c>
      <c r="I328" s="16" t="s">
        <v>97</v>
      </c>
      <c r="J328" s="14"/>
      <c r="K328" s="10">
        <f>K329</f>
        <v>0</v>
      </c>
      <c r="L328" s="10">
        <f>L329</f>
        <v>0</v>
      </c>
      <c r="M328" s="10">
        <f>M329</f>
        <v>0</v>
      </c>
      <c r="N328" s="52">
        <f>M328-K328</f>
        <v>0</v>
      </c>
      <c r="O328" s="58">
        <f>O329</f>
        <v>0</v>
      </c>
      <c r="P328" s="52">
        <f>M328-L328</f>
        <v>0</v>
      </c>
      <c r="Q328" s="10">
        <f>Q329</f>
        <v>0</v>
      </c>
      <c r="R328" s="52">
        <f>Q328-M328</f>
        <v>0</v>
      </c>
      <c r="S328" s="10" t="e">
        <f>#REF!-M328</f>
        <v>#REF!</v>
      </c>
      <c r="T328" s="10">
        <f>T329</f>
        <v>0</v>
      </c>
      <c r="U328" s="10">
        <f>U329</f>
        <v>0</v>
      </c>
    </row>
    <row r="329" spans="2:21" ht="25.5" hidden="1">
      <c r="B329" s="31" t="s">
        <v>11</v>
      </c>
      <c r="C329" s="18">
        <v>551</v>
      </c>
      <c r="D329" s="7">
        <v>551</v>
      </c>
      <c r="E329" s="7">
        <v>551</v>
      </c>
      <c r="F329" s="7">
        <v>551</v>
      </c>
      <c r="G329" s="14" t="s">
        <v>77</v>
      </c>
      <c r="H329" s="14" t="s">
        <v>14</v>
      </c>
      <c r="I329" s="14" t="s">
        <v>97</v>
      </c>
      <c r="J329" s="14" t="s">
        <v>12</v>
      </c>
      <c r="K329" s="11"/>
      <c r="L329" s="11"/>
      <c r="M329" s="11"/>
      <c r="N329" s="52">
        <f>M329-K329</f>
        <v>0</v>
      </c>
      <c r="O329" s="59"/>
      <c r="P329" s="52">
        <f>M329-L329</f>
        <v>0</v>
      </c>
      <c r="Q329" s="11"/>
      <c r="R329" s="52">
        <f>Q329-M329</f>
        <v>0</v>
      </c>
      <c r="S329" s="10" t="e">
        <f>#REF!-M329</f>
        <v>#REF!</v>
      </c>
      <c r="T329" s="11"/>
      <c r="U329" s="11"/>
    </row>
    <row r="330" spans="2:21" ht="12.75" hidden="1">
      <c r="B330" s="31"/>
      <c r="C330" s="18"/>
      <c r="D330" s="7"/>
      <c r="E330" s="7"/>
      <c r="F330" s="7">
        <v>551</v>
      </c>
      <c r="G330" s="14"/>
      <c r="H330" s="14"/>
      <c r="I330" s="14"/>
      <c r="J330" s="14"/>
      <c r="K330" s="11"/>
      <c r="L330" s="11"/>
      <c r="M330" s="11"/>
      <c r="N330" s="52"/>
      <c r="O330" s="59"/>
      <c r="P330" s="52"/>
      <c r="Q330" s="11"/>
      <c r="R330" s="52"/>
      <c r="S330" s="10"/>
      <c r="T330" s="11"/>
      <c r="U330" s="11"/>
    </row>
    <row r="331" spans="2:21" ht="25.5">
      <c r="B331" s="31" t="s">
        <v>231</v>
      </c>
      <c r="C331" s="18"/>
      <c r="D331" s="7"/>
      <c r="E331" s="7"/>
      <c r="F331" s="7">
        <v>551</v>
      </c>
      <c r="G331" s="14" t="s">
        <v>77</v>
      </c>
      <c r="H331" s="14" t="s">
        <v>14</v>
      </c>
      <c r="I331" s="16" t="s">
        <v>312</v>
      </c>
      <c r="J331" s="14" t="s">
        <v>228</v>
      </c>
      <c r="K331" s="11"/>
      <c r="L331" s="11"/>
      <c r="M331" s="11"/>
      <c r="N331" s="52"/>
      <c r="O331" s="59"/>
      <c r="P331" s="52"/>
      <c r="Q331" s="11"/>
      <c r="R331" s="52"/>
      <c r="S331" s="10"/>
      <c r="T331" s="11">
        <v>4562.38</v>
      </c>
      <c r="U331" s="11">
        <v>4562.38</v>
      </c>
    </row>
    <row r="332" spans="2:21" ht="25.5">
      <c r="B332" s="31" t="s">
        <v>96</v>
      </c>
      <c r="C332" s="18"/>
      <c r="D332" s="7"/>
      <c r="E332" s="7">
        <v>551</v>
      </c>
      <c r="F332" s="7">
        <v>551</v>
      </c>
      <c r="G332" s="14" t="s">
        <v>77</v>
      </c>
      <c r="H332" s="14" t="s">
        <v>14</v>
      </c>
      <c r="I332" s="14" t="s">
        <v>314</v>
      </c>
      <c r="J332" s="14"/>
      <c r="K332" s="11"/>
      <c r="L332" s="11"/>
      <c r="M332" s="11">
        <f>M336</f>
        <v>0</v>
      </c>
      <c r="N332" s="52"/>
      <c r="O332" s="59"/>
      <c r="P332" s="52"/>
      <c r="Q332" s="11"/>
      <c r="R332" s="52"/>
      <c r="S332" s="10" t="e">
        <f>#REF!-M332</f>
        <v>#REF!</v>
      </c>
      <c r="T332" s="11">
        <f>T333</f>
        <v>80000</v>
      </c>
      <c r="U332" s="11">
        <f>U333</f>
        <v>77611.2</v>
      </c>
    </row>
    <row r="333" spans="2:21" ht="25.5">
      <c r="B333" s="31" t="s">
        <v>315</v>
      </c>
      <c r="C333" s="18"/>
      <c r="D333" s="7"/>
      <c r="E333" s="7"/>
      <c r="F333" s="7">
        <v>551</v>
      </c>
      <c r="G333" s="14" t="s">
        <v>77</v>
      </c>
      <c r="H333" s="14" t="s">
        <v>14</v>
      </c>
      <c r="I333" s="14" t="s">
        <v>313</v>
      </c>
      <c r="J333" s="14"/>
      <c r="K333" s="11"/>
      <c r="L333" s="11"/>
      <c r="M333" s="11"/>
      <c r="N333" s="52"/>
      <c r="O333" s="59"/>
      <c r="P333" s="52"/>
      <c r="Q333" s="11"/>
      <c r="R333" s="52"/>
      <c r="S333" s="10"/>
      <c r="T333" s="11">
        <f>T334</f>
        <v>80000</v>
      </c>
      <c r="U333" s="11">
        <f>U334</f>
        <v>77611.2</v>
      </c>
    </row>
    <row r="334" spans="2:21" ht="25.5">
      <c r="B334" s="17" t="s">
        <v>222</v>
      </c>
      <c r="C334" s="18"/>
      <c r="D334" s="7"/>
      <c r="E334" s="7"/>
      <c r="F334" s="7">
        <v>551</v>
      </c>
      <c r="G334" s="14" t="s">
        <v>77</v>
      </c>
      <c r="H334" s="14" t="s">
        <v>14</v>
      </c>
      <c r="I334" s="14" t="s">
        <v>313</v>
      </c>
      <c r="J334" s="14" t="s">
        <v>219</v>
      </c>
      <c r="K334" s="11"/>
      <c r="L334" s="11"/>
      <c r="M334" s="11"/>
      <c r="N334" s="52"/>
      <c r="O334" s="59"/>
      <c r="P334" s="52"/>
      <c r="Q334" s="11"/>
      <c r="R334" s="52"/>
      <c r="S334" s="10"/>
      <c r="T334" s="11">
        <f>T335</f>
        <v>80000</v>
      </c>
      <c r="U334" s="11">
        <f>U335</f>
        <v>77611.2</v>
      </c>
    </row>
    <row r="335" spans="2:21" ht="38.25">
      <c r="B335" s="20" t="s">
        <v>223</v>
      </c>
      <c r="C335" s="18"/>
      <c r="D335" s="7"/>
      <c r="E335" s="7"/>
      <c r="F335" s="7">
        <v>551</v>
      </c>
      <c r="G335" s="14" t="s">
        <v>77</v>
      </c>
      <c r="H335" s="14" t="s">
        <v>14</v>
      </c>
      <c r="I335" s="14" t="s">
        <v>313</v>
      </c>
      <c r="J335" s="14" t="s">
        <v>220</v>
      </c>
      <c r="K335" s="11"/>
      <c r="L335" s="11"/>
      <c r="M335" s="11"/>
      <c r="N335" s="52"/>
      <c r="O335" s="59"/>
      <c r="P335" s="52"/>
      <c r="Q335" s="11"/>
      <c r="R335" s="52"/>
      <c r="S335" s="10"/>
      <c r="T335" s="11">
        <f>T336</f>
        <v>80000</v>
      </c>
      <c r="U335" s="11">
        <f>U336</f>
        <v>77611.2</v>
      </c>
    </row>
    <row r="336" spans="2:21" ht="12.75">
      <c r="B336" s="20" t="s">
        <v>234</v>
      </c>
      <c r="C336" s="18"/>
      <c r="D336" s="7"/>
      <c r="E336" s="7"/>
      <c r="F336" s="7">
        <v>551</v>
      </c>
      <c r="G336" s="14" t="s">
        <v>77</v>
      </c>
      <c r="H336" s="14" t="s">
        <v>14</v>
      </c>
      <c r="I336" s="14" t="s">
        <v>313</v>
      </c>
      <c r="J336" s="14" t="s">
        <v>221</v>
      </c>
      <c r="K336" s="11"/>
      <c r="L336" s="11"/>
      <c r="M336" s="11"/>
      <c r="N336" s="52"/>
      <c r="O336" s="59"/>
      <c r="P336" s="52"/>
      <c r="Q336" s="11"/>
      <c r="R336" s="52"/>
      <c r="S336" s="10"/>
      <c r="T336" s="11">
        <v>80000</v>
      </c>
      <c r="U336" s="11">
        <v>77611.2</v>
      </c>
    </row>
    <row r="337" spans="2:21" ht="25.5">
      <c r="B337" s="31" t="s">
        <v>98</v>
      </c>
      <c r="C337" s="18"/>
      <c r="D337" s="7"/>
      <c r="E337" s="7">
        <v>551</v>
      </c>
      <c r="F337" s="7">
        <v>551</v>
      </c>
      <c r="G337" s="14" t="s">
        <v>77</v>
      </c>
      <c r="H337" s="14" t="s">
        <v>14</v>
      </c>
      <c r="I337" s="14" t="s">
        <v>316</v>
      </c>
      <c r="J337" s="14"/>
      <c r="K337" s="11"/>
      <c r="L337" s="11"/>
      <c r="M337" s="11"/>
      <c r="N337" s="52"/>
      <c r="O337" s="59"/>
      <c r="P337" s="52"/>
      <c r="Q337" s="11"/>
      <c r="R337" s="52"/>
      <c r="S337" s="10"/>
      <c r="T337" s="11">
        <f>T338</f>
        <v>2638917.78</v>
      </c>
      <c r="U337" s="11">
        <f>U338</f>
        <v>2626180.5799999996</v>
      </c>
    </row>
    <row r="338" spans="2:21" ht="25.5">
      <c r="B338" s="31" t="s">
        <v>318</v>
      </c>
      <c r="C338" s="18"/>
      <c r="D338" s="7"/>
      <c r="E338" s="7"/>
      <c r="F338" s="7">
        <v>551</v>
      </c>
      <c r="G338" s="14" t="s">
        <v>77</v>
      </c>
      <c r="H338" s="14" t="s">
        <v>14</v>
      </c>
      <c r="I338" s="14" t="s">
        <v>317</v>
      </c>
      <c r="J338" s="14"/>
      <c r="K338" s="11"/>
      <c r="L338" s="11"/>
      <c r="M338" s="11"/>
      <c r="N338" s="52"/>
      <c r="O338" s="59"/>
      <c r="P338" s="52"/>
      <c r="Q338" s="11"/>
      <c r="R338" s="52"/>
      <c r="S338" s="10"/>
      <c r="T338" s="11">
        <f>T339+T342</f>
        <v>2638917.78</v>
      </c>
      <c r="U338" s="11">
        <f>U339+U342</f>
        <v>2626180.5799999996</v>
      </c>
    </row>
    <row r="339" spans="2:21" ht="25.5">
      <c r="B339" s="17" t="s">
        <v>222</v>
      </c>
      <c r="C339" s="18"/>
      <c r="D339" s="7"/>
      <c r="E339" s="7"/>
      <c r="F339" s="7">
        <v>551</v>
      </c>
      <c r="G339" s="14" t="s">
        <v>77</v>
      </c>
      <c r="H339" s="14" t="s">
        <v>14</v>
      </c>
      <c r="I339" s="14" t="s">
        <v>317</v>
      </c>
      <c r="J339" s="14" t="s">
        <v>219</v>
      </c>
      <c r="K339" s="11"/>
      <c r="L339" s="11"/>
      <c r="M339" s="11"/>
      <c r="N339" s="52"/>
      <c r="O339" s="59"/>
      <c r="P339" s="52"/>
      <c r="Q339" s="11"/>
      <c r="R339" s="52"/>
      <c r="S339" s="10"/>
      <c r="T339" s="11">
        <f>T340</f>
        <v>2556702.73</v>
      </c>
      <c r="U339" s="11">
        <f>U340</f>
        <v>2543965.53</v>
      </c>
    </row>
    <row r="340" spans="2:21" ht="38.25">
      <c r="B340" s="20" t="s">
        <v>223</v>
      </c>
      <c r="C340" s="18"/>
      <c r="D340" s="7"/>
      <c r="E340" s="7"/>
      <c r="F340" s="7">
        <v>551</v>
      </c>
      <c r="G340" s="14" t="s">
        <v>77</v>
      </c>
      <c r="H340" s="14" t="s">
        <v>14</v>
      </c>
      <c r="I340" s="14" t="s">
        <v>317</v>
      </c>
      <c r="J340" s="14" t="s">
        <v>220</v>
      </c>
      <c r="K340" s="11"/>
      <c r="L340" s="11"/>
      <c r="M340" s="11"/>
      <c r="N340" s="52"/>
      <c r="O340" s="59"/>
      <c r="P340" s="52"/>
      <c r="Q340" s="11"/>
      <c r="R340" s="52"/>
      <c r="S340" s="10"/>
      <c r="T340" s="11">
        <f>T341</f>
        <v>2556702.73</v>
      </c>
      <c r="U340" s="11">
        <f>U341</f>
        <v>2543965.53</v>
      </c>
    </row>
    <row r="341" spans="2:21" ht="38.25">
      <c r="B341" s="20" t="s">
        <v>223</v>
      </c>
      <c r="C341" s="18"/>
      <c r="D341" s="7"/>
      <c r="E341" s="7"/>
      <c r="F341" s="7">
        <v>551</v>
      </c>
      <c r="G341" s="14" t="s">
        <v>77</v>
      </c>
      <c r="H341" s="14" t="s">
        <v>14</v>
      </c>
      <c r="I341" s="14" t="s">
        <v>317</v>
      </c>
      <c r="J341" s="14" t="s">
        <v>221</v>
      </c>
      <c r="K341" s="11"/>
      <c r="L341" s="11"/>
      <c r="M341" s="11"/>
      <c r="N341" s="52"/>
      <c r="O341" s="59"/>
      <c r="P341" s="52"/>
      <c r="Q341" s="11"/>
      <c r="R341" s="52"/>
      <c r="S341" s="10"/>
      <c r="T341" s="11">
        <v>2556702.73</v>
      </c>
      <c r="U341" s="11">
        <v>2543965.53</v>
      </c>
    </row>
    <row r="342" spans="2:21" ht="25.5">
      <c r="B342" s="20" t="s">
        <v>231</v>
      </c>
      <c r="C342" s="18"/>
      <c r="D342" s="7"/>
      <c r="E342" s="7"/>
      <c r="F342" s="7">
        <v>551</v>
      </c>
      <c r="G342" s="14" t="s">
        <v>77</v>
      </c>
      <c r="H342" s="14" t="s">
        <v>14</v>
      </c>
      <c r="I342" s="14" t="s">
        <v>317</v>
      </c>
      <c r="J342" s="88" t="s">
        <v>228</v>
      </c>
      <c r="K342" s="11"/>
      <c r="L342" s="11"/>
      <c r="M342" s="11"/>
      <c r="N342" s="52"/>
      <c r="O342" s="59"/>
      <c r="P342" s="52"/>
      <c r="Q342" s="11"/>
      <c r="R342" s="52"/>
      <c r="S342" s="10"/>
      <c r="T342" s="11">
        <f>28226.49+34146.71+19837.39+4.46</f>
        <v>82215.05</v>
      </c>
      <c r="U342" s="11">
        <v>82215.05</v>
      </c>
    </row>
    <row r="343" spans="2:21" ht="30" customHeight="1">
      <c r="B343" s="20" t="s">
        <v>356</v>
      </c>
      <c r="C343" s="18"/>
      <c r="D343" s="7"/>
      <c r="E343" s="7"/>
      <c r="F343" s="7">
        <v>551</v>
      </c>
      <c r="G343" s="14" t="s">
        <v>77</v>
      </c>
      <c r="H343" s="14" t="s">
        <v>14</v>
      </c>
      <c r="I343" s="14" t="s">
        <v>294</v>
      </c>
      <c r="J343" s="88"/>
      <c r="K343" s="11"/>
      <c r="L343" s="11"/>
      <c r="M343" s="11"/>
      <c r="N343" s="52"/>
      <c r="O343" s="59"/>
      <c r="P343" s="52"/>
      <c r="Q343" s="11"/>
      <c r="R343" s="52"/>
      <c r="S343" s="10"/>
      <c r="T343" s="11">
        <f>T344</f>
        <v>150000</v>
      </c>
      <c r="U343" s="11">
        <f>U344</f>
        <v>150000</v>
      </c>
    </row>
    <row r="344" spans="2:21" ht="12.75">
      <c r="B344" s="20" t="s">
        <v>394</v>
      </c>
      <c r="C344" s="18"/>
      <c r="D344" s="7"/>
      <c r="E344" s="7"/>
      <c r="F344" s="7">
        <v>551</v>
      </c>
      <c r="G344" s="14" t="s">
        <v>77</v>
      </c>
      <c r="H344" s="14" t="s">
        <v>14</v>
      </c>
      <c r="I344" s="14" t="s">
        <v>294</v>
      </c>
      <c r="J344" s="88" t="s">
        <v>393</v>
      </c>
      <c r="K344" s="11"/>
      <c r="L344" s="11"/>
      <c r="M344" s="11"/>
      <c r="N344" s="52"/>
      <c r="O344" s="59"/>
      <c r="P344" s="52"/>
      <c r="Q344" s="11"/>
      <c r="R344" s="52"/>
      <c r="S344" s="10"/>
      <c r="T344" s="11">
        <v>150000</v>
      </c>
      <c r="U344" s="11">
        <v>150000</v>
      </c>
    </row>
    <row r="345" spans="2:21" ht="12.75">
      <c r="B345" s="20"/>
      <c r="C345" s="18"/>
      <c r="D345" s="7"/>
      <c r="E345" s="7"/>
      <c r="F345" s="7"/>
      <c r="G345" s="14"/>
      <c r="H345" s="14"/>
      <c r="I345" s="14"/>
      <c r="J345" s="88"/>
      <c r="K345" s="11"/>
      <c r="L345" s="11"/>
      <c r="M345" s="11"/>
      <c r="N345" s="52"/>
      <c r="O345" s="59"/>
      <c r="P345" s="52"/>
      <c r="Q345" s="11"/>
      <c r="R345" s="52"/>
      <c r="S345" s="10"/>
      <c r="T345" s="11"/>
      <c r="U345" s="11"/>
    </row>
    <row r="346" spans="2:21" ht="15.75" customHeight="1">
      <c r="B346" s="13" t="s">
        <v>403</v>
      </c>
      <c r="C346" s="34"/>
      <c r="D346" s="7">
        <v>551</v>
      </c>
      <c r="E346" s="7">
        <v>551</v>
      </c>
      <c r="F346" s="7">
        <v>551</v>
      </c>
      <c r="G346" s="8" t="s">
        <v>155</v>
      </c>
      <c r="H346" s="8" t="s">
        <v>156</v>
      </c>
      <c r="I346" s="8"/>
      <c r="J346" s="87"/>
      <c r="K346" s="55"/>
      <c r="L346" s="55">
        <f>L347</f>
        <v>50000</v>
      </c>
      <c r="M346" s="55" t="e">
        <f>M347</f>
        <v>#REF!</v>
      </c>
      <c r="N346" s="52"/>
      <c r="O346" s="62">
        <f>O347</f>
        <v>0</v>
      </c>
      <c r="P346" s="52" t="e">
        <f>M346-L346</f>
        <v>#REF!</v>
      </c>
      <c r="Q346" s="55">
        <f>Q347</f>
        <v>50000</v>
      </c>
      <c r="R346" s="52" t="e">
        <f>Q346-M346</f>
        <v>#REF!</v>
      </c>
      <c r="S346" s="10" t="e">
        <f>#REF!-M346</f>
        <v>#REF!</v>
      </c>
      <c r="T346" s="55">
        <f>T347</f>
        <v>100000</v>
      </c>
      <c r="U346" s="55">
        <f>U347</f>
        <v>86804.64</v>
      </c>
    </row>
    <row r="347" spans="2:21" ht="23.25" customHeight="1">
      <c r="B347" s="13" t="s">
        <v>154</v>
      </c>
      <c r="C347" s="34"/>
      <c r="D347" s="7">
        <v>551</v>
      </c>
      <c r="E347" s="7">
        <v>551</v>
      </c>
      <c r="F347" s="7">
        <v>551</v>
      </c>
      <c r="G347" s="8" t="s">
        <v>155</v>
      </c>
      <c r="H347" s="8" t="s">
        <v>155</v>
      </c>
      <c r="I347" s="8"/>
      <c r="J347" s="87"/>
      <c r="K347" s="55"/>
      <c r="L347" s="55">
        <f>L348</f>
        <v>50000</v>
      </c>
      <c r="M347" s="55" t="e">
        <f>M348+#REF!</f>
        <v>#REF!</v>
      </c>
      <c r="N347" s="52"/>
      <c r="O347" s="62">
        <f>O348</f>
        <v>0</v>
      </c>
      <c r="P347" s="52" t="e">
        <f>M347-L347</f>
        <v>#REF!</v>
      </c>
      <c r="Q347" s="55">
        <f>Q348</f>
        <v>50000</v>
      </c>
      <c r="R347" s="52" t="e">
        <f>Q347-M347</f>
        <v>#REF!</v>
      </c>
      <c r="S347" s="10" t="e">
        <f>#REF!-M347</f>
        <v>#REF!</v>
      </c>
      <c r="T347" s="55">
        <f>T348</f>
        <v>100000</v>
      </c>
      <c r="U347" s="55">
        <f>U348</f>
        <v>86804.64</v>
      </c>
    </row>
    <row r="348" spans="2:21" ht="59.25" customHeight="1">
      <c r="B348" s="31" t="s">
        <v>404</v>
      </c>
      <c r="C348" s="18"/>
      <c r="D348" s="7">
        <v>551</v>
      </c>
      <c r="E348" s="7">
        <v>551</v>
      </c>
      <c r="F348" s="7">
        <v>551</v>
      </c>
      <c r="G348" s="14" t="s">
        <v>155</v>
      </c>
      <c r="H348" s="14" t="s">
        <v>155</v>
      </c>
      <c r="I348" s="14" t="s">
        <v>319</v>
      </c>
      <c r="J348" s="88"/>
      <c r="K348" s="11"/>
      <c r="L348" s="11">
        <f>L350</f>
        <v>50000</v>
      </c>
      <c r="M348" s="11">
        <f>M350</f>
        <v>100000</v>
      </c>
      <c r="N348" s="52"/>
      <c r="O348" s="59">
        <f>O350</f>
        <v>0</v>
      </c>
      <c r="P348" s="52">
        <f>M348-L348</f>
        <v>50000</v>
      </c>
      <c r="Q348" s="11">
        <f>Q350</f>
        <v>50000</v>
      </c>
      <c r="R348" s="52">
        <f>Q348-M348</f>
        <v>-50000</v>
      </c>
      <c r="S348" s="10" t="e">
        <f>#REF!-M348</f>
        <v>#REF!</v>
      </c>
      <c r="T348" s="11">
        <f>T349</f>
        <v>100000</v>
      </c>
      <c r="U348" s="11">
        <f>U349</f>
        <v>86804.64</v>
      </c>
    </row>
    <row r="349" spans="2:21" ht="35.25" customHeight="1">
      <c r="B349" s="31" t="s">
        <v>320</v>
      </c>
      <c r="C349" s="18"/>
      <c r="D349" s="7"/>
      <c r="E349" s="7"/>
      <c r="F349" s="7">
        <v>551</v>
      </c>
      <c r="G349" s="14" t="s">
        <v>155</v>
      </c>
      <c r="H349" s="14" t="s">
        <v>155</v>
      </c>
      <c r="I349" s="14" t="s">
        <v>323</v>
      </c>
      <c r="J349" s="88"/>
      <c r="K349" s="11"/>
      <c r="L349" s="11"/>
      <c r="M349" s="11"/>
      <c r="N349" s="52"/>
      <c r="O349" s="59"/>
      <c r="P349" s="52"/>
      <c r="Q349" s="11"/>
      <c r="R349" s="52"/>
      <c r="S349" s="10"/>
      <c r="T349" s="11">
        <f>T350</f>
        <v>100000</v>
      </c>
      <c r="U349" s="11">
        <f>U350</f>
        <v>86804.64</v>
      </c>
    </row>
    <row r="350" spans="2:21" ht="25.5">
      <c r="B350" s="17" t="s">
        <v>222</v>
      </c>
      <c r="C350" s="18"/>
      <c r="D350" s="7">
        <v>551</v>
      </c>
      <c r="E350" s="7">
        <v>551</v>
      </c>
      <c r="F350" s="7">
        <v>551</v>
      </c>
      <c r="G350" s="14" t="s">
        <v>155</v>
      </c>
      <c r="H350" s="14" t="s">
        <v>155</v>
      </c>
      <c r="I350" s="14" t="s">
        <v>323</v>
      </c>
      <c r="J350" s="88" t="s">
        <v>219</v>
      </c>
      <c r="K350" s="11"/>
      <c r="L350" s="11">
        <v>50000</v>
      </c>
      <c r="M350" s="11">
        <v>100000</v>
      </c>
      <c r="N350" s="52">
        <f aca="true" t="shared" si="23" ref="N350:N355">M350-K350</f>
        <v>100000</v>
      </c>
      <c r="O350" s="59"/>
      <c r="P350" s="52">
        <f aca="true" t="shared" si="24" ref="P350:P369">M350-L350</f>
        <v>50000</v>
      </c>
      <c r="Q350" s="11">
        <v>50000</v>
      </c>
      <c r="R350" s="52">
        <f aca="true" t="shared" si="25" ref="R350:R369">Q350-M350</f>
        <v>-50000</v>
      </c>
      <c r="S350" s="10" t="e">
        <f>#REF!-M350</f>
        <v>#REF!</v>
      </c>
      <c r="T350" s="11">
        <f>T370</f>
        <v>100000</v>
      </c>
      <c r="U350" s="11">
        <f>U370</f>
        <v>86804.64</v>
      </c>
    </row>
    <row r="351" spans="2:21" ht="38.25" hidden="1">
      <c r="B351" s="20" t="s">
        <v>223</v>
      </c>
      <c r="C351" s="7">
        <v>551</v>
      </c>
      <c r="D351" s="7">
        <v>551</v>
      </c>
      <c r="E351" s="7">
        <v>551</v>
      </c>
      <c r="F351" s="7">
        <v>551</v>
      </c>
      <c r="G351" s="8" t="s">
        <v>101</v>
      </c>
      <c r="H351" s="14"/>
      <c r="I351" s="14"/>
      <c r="J351" s="88"/>
      <c r="K351" s="10">
        <f>K352</f>
        <v>4947137</v>
      </c>
      <c r="L351" s="10">
        <f>L352</f>
        <v>5399548</v>
      </c>
      <c r="M351" s="10">
        <f>M352</f>
        <v>0</v>
      </c>
      <c r="N351" s="52">
        <f t="shared" si="23"/>
        <v>-4947137</v>
      </c>
      <c r="O351" s="58">
        <f>O352</f>
        <v>73192.81</v>
      </c>
      <c r="P351" s="52">
        <f t="shared" si="24"/>
        <v>-5399548</v>
      </c>
      <c r="Q351" s="10">
        <f>Q352</f>
        <v>5514910</v>
      </c>
      <c r="R351" s="52">
        <f t="shared" si="25"/>
        <v>5514910</v>
      </c>
      <c r="S351" s="10" t="e">
        <f>#REF!-M351</f>
        <v>#REF!</v>
      </c>
      <c r="T351" s="10">
        <f>T352</f>
        <v>0</v>
      </c>
      <c r="U351" s="10">
        <f>U352</f>
        <v>0</v>
      </c>
    </row>
    <row r="352" spans="2:21" ht="38.25" hidden="1">
      <c r="B352" s="20" t="s">
        <v>223</v>
      </c>
      <c r="C352" s="7">
        <v>551</v>
      </c>
      <c r="D352" s="7">
        <v>551</v>
      </c>
      <c r="E352" s="7">
        <v>551</v>
      </c>
      <c r="F352" s="7">
        <v>551</v>
      </c>
      <c r="G352" s="27" t="s">
        <v>101</v>
      </c>
      <c r="H352" s="27" t="s">
        <v>7</v>
      </c>
      <c r="I352" s="14"/>
      <c r="J352" s="88"/>
      <c r="K352" s="10">
        <f>K353</f>
        <v>4947137</v>
      </c>
      <c r="L352" s="10">
        <f>L353+L357+L358</f>
        <v>5399548</v>
      </c>
      <c r="M352" s="10">
        <f>M353+M357+M358</f>
        <v>0</v>
      </c>
      <c r="N352" s="52">
        <f t="shared" si="23"/>
        <v>-4947137</v>
      </c>
      <c r="O352" s="58">
        <f>O353+O357+O358</f>
        <v>73192.81</v>
      </c>
      <c r="P352" s="52">
        <f t="shared" si="24"/>
        <v>-5399548</v>
      </c>
      <c r="Q352" s="10">
        <f>Q353+Q357+Q358</f>
        <v>5514910</v>
      </c>
      <c r="R352" s="52">
        <f t="shared" si="25"/>
        <v>5514910</v>
      </c>
      <c r="S352" s="10" t="e">
        <f>#REF!-M352</f>
        <v>#REF!</v>
      </c>
      <c r="T352" s="10">
        <f>T353+T357+T358</f>
        <v>0</v>
      </c>
      <c r="U352" s="10">
        <f>U353+U357+U358</f>
        <v>0</v>
      </c>
    </row>
    <row r="353" spans="2:21" ht="29.25" customHeight="1" hidden="1">
      <c r="B353" s="15" t="s">
        <v>103</v>
      </c>
      <c r="C353" s="7">
        <v>551</v>
      </c>
      <c r="D353" s="7">
        <v>551</v>
      </c>
      <c r="E353" s="7">
        <v>551</v>
      </c>
      <c r="F353" s="7">
        <v>551</v>
      </c>
      <c r="G353" s="16" t="s">
        <v>101</v>
      </c>
      <c r="H353" s="16" t="s">
        <v>7</v>
      </c>
      <c r="I353" s="16" t="s">
        <v>104</v>
      </c>
      <c r="J353" s="88"/>
      <c r="K353" s="10">
        <f>K354+K358</f>
        <v>4947137</v>
      </c>
      <c r="L353" s="10">
        <f>L354</f>
        <v>5249548</v>
      </c>
      <c r="M353" s="10">
        <f>M354</f>
        <v>0</v>
      </c>
      <c r="N353" s="52">
        <f t="shared" si="23"/>
        <v>-4947137</v>
      </c>
      <c r="O353" s="58">
        <f>O354</f>
        <v>23192.81</v>
      </c>
      <c r="P353" s="52">
        <f t="shared" si="24"/>
        <v>-5249548</v>
      </c>
      <c r="Q353" s="10">
        <f>Q354</f>
        <v>5249548</v>
      </c>
      <c r="R353" s="52">
        <f t="shared" si="25"/>
        <v>5249548</v>
      </c>
      <c r="S353" s="10" t="e">
        <f>#REF!-M353</f>
        <v>#REF!</v>
      </c>
      <c r="T353" s="10">
        <f>T354</f>
        <v>0</v>
      </c>
      <c r="U353" s="10">
        <f>U354</f>
        <v>0</v>
      </c>
    </row>
    <row r="354" spans="2:21" ht="25.5" hidden="1">
      <c r="B354" s="31" t="s">
        <v>105</v>
      </c>
      <c r="C354" s="18">
        <v>551</v>
      </c>
      <c r="D354" s="7">
        <v>551</v>
      </c>
      <c r="E354" s="7">
        <v>551</v>
      </c>
      <c r="F354" s="7">
        <v>551</v>
      </c>
      <c r="G354" s="14" t="s">
        <v>101</v>
      </c>
      <c r="H354" s="14" t="s">
        <v>7</v>
      </c>
      <c r="I354" s="14" t="s">
        <v>106</v>
      </c>
      <c r="J354" s="88"/>
      <c r="K354" s="11">
        <f>K355</f>
        <v>4920737</v>
      </c>
      <c r="L354" s="11">
        <f>L355</f>
        <v>5249548</v>
      </c>
      <c r="M354" s="11">
        <f>M355</f>
        <v>0</v>
      </c>
      <c r="N354" s="52">
        <f t="shared" si="23"/>
        <v>-4920737</v>
      </c>
      <c r="O354" s="59">
        <f>O355</f>
        <v>23192.81</v>
      </c>
      <c r="P354" s="52">
        <f t="shared" si="24"/>
        <v>-5249548</v>
      </c>
      <c r="Q354" s="11">
        <f>Q355</f>
        <v>5249548</v>
      </c>
      <c r="R354" s="52">
        <f t="shared" si="25"/>
        <v>5249548</v>
      </c>
      <c r="S354" s="10" t="e">
        <f>#REF!-M354</f>
        <v>#REF!</v>
      </c>
      <c r="T354" s="11">
        <f>T355</f>
        <v>0</v>
      </c>
      <c r="U354" s="11">
        <f>U355</f>
        <v>0</v>
      </c>
    </row>
    <row r="355" spans="2:21" ht="28.5" customHeight="1" hidden="1">
      <c r="B355" s="17" t="s">
        <v>107</v>
      </c>
      <c r="C355" s="18">
        <v>551</v>
      </c>
      <c r="D355" s="7">
        <v>551</v>
      </c>
      <c r="E355" s="7">
        <v>551</v>
      </c>
      <c r="F355" s="7">
        <v>551</v>
      </c>
      <c r="G355" s="14" t="s">
        <v>101</v>
      </c>
      <c r="H355" s="14" t="s">
        <v>7</v>
      </c>
      <c r="I355" s="14" t="s">
        <v>106</v>
      </c>
      <c r="J355" s="88" t="s">
        <v>108</v>
      </c>
      <c r="K355" s="11">
        <f>4947137-26400</f>
        <v>4920737</v>
      </c>
      <c r="L355" s="11">
        <f>5429548-150000-30000</f>
        <v>5249548</v>
      </c>
      <c r="M355" s="11"/>
      <c r="N355" s="52">
        <f t="shared" si="23"/>
        <v>-4920737</v>
      </c>
      <c r="O355" s="59">
        <v>23192.81</v>
      </c>
      <c r="P355" s="52">
        <f t="shared" si="24"/>
        <v>-5249548</v>
      </c>
      <c r="Q355" s="11">
        <f>5429548-150000-30000</f>
        <v>5249548</v>
      </c>
      <c r="R355" s="52">
        <f t="shared" si="25"/>
        <v>5249548</v>
      </c>
      <c r="S355" s="10" t="e">
        <f>#REF!-M355</f>
        <v>#REF!</v>
      </c>
      <c r="T355" s="11"/>
      <c r="U355" s="11"/>
    </row>
    <row r="356" spans="2:21" ht="60.75" customHeight="1" hidden="1">
      <c r="B356" s="17" t="s">
        <v>161</v>
      </c>
      <c r="C356" s="18"/>
      <c r="D356" s="7">
        <v>551</v>
      </c>
      <c r="E356" s="7">
        <v>551</v>
      </c>
      <c r="F356" s="7">
        <v>551</v>
      </c>
      <c r="G356" s="14" t="s">
        <v>101</v>
      </c>
      <c r="H356" s="14" t="s">
        <v>7</v>
      </c>
      <c r="I356" s="14" t="s">
        <v>160</v>
      </c>
      <c r="J356" s="88"/>
      <c r="K356" s="11">
        <f>K357</f>
        <v>115362</v>
      </c>
      <c r="L356" s="11">
        <f>L357</f>
        <v>0</v>
      </c>
      <c r="M356" s="11">
        <f>M357</f>
        <v>0</v>
      </c>
      <c r="N356" s="52"/>
      <c r="O356" s="59">
        <f>O357</f>
        <v>0</v>
      </c>
      <c r="P356" s="52">
        <f t="shared" si="24"/>
        <v>0</v>
      </c>
      <c r="Q356" s="11">
        <f>Q357</f>
        <v>115362</v>
      </c>
      <c r="R356" s="52">
        <f t="shared" si="25"/>
        <v>115362</v>
      </c>
      <c r="S356" s="10" t="e">
        <f>#REF!-M356</f>
        <v>#REF!</v>
      </c>
      <c r="T356" s="11">
        <f>T357</f>
        <v>0</v>
      </c>
      <c r="U356" s="11">
        <f>U357</f>
        <v>0</v>
      </c>
    </row>
    <row r="357" spans="2:21" ht="27" customHeight="1" hidden="1">
      <c r="B357" s="17" t="s">
        <v>107</v>
      </c>
      <c r="C357" s="18"/>
      <c r="D357" s="7">
        <v>551</v>
      </c>
      <c r="E357" s="7">
        <v>551</v>
      </c>
      <c r="F357" s="7">
        <v>551</v>
      </c>
      <c r="G357" s="14" t="s">
        <v>101</v>
      </c>
      <c r="H357" s="14" t="s">
        <v>7</v>
      </c>
      <c r="I357" s="14" t="s">
        <v>160</v>
      </c>
      <c r="J357" s="88" t="s">
        <v>108</v>
      </c>
      <c r="K357" s="11">
        <v>115362</v>
      </c>
      <c r="L357" s="11"/>
      <c r="M357" s="11"/>
      <c r="N357" s="52"/>
      <c r="O357" s="59"/>
      <c r="P357" s="52">
        <f t="shared" si="24"/>
        <v>0</v>
      </c>
      <c r="Q357" s="11">
        <v>115362</v>
      </c>
      <c r="R357" s="52">
        <f t="shared" si="25"/>
        <v>115362</v>
      </c>
      <c r="S357" s="10" t="e">
        <f>#REF!-M357</f>
        <v>#REF!</v>
      </c>
      <c r="T357" s="11"/>
      <c r="U357" s="11"/>
    </row>
    <row r="358" spans="2:21" ht="87.75" customHeight="1" hidden="1">
      <c r="B358" s="13" t="s">
        <v>159</v>
      </c>
      <c r="C358" s="18">
        <v>551</v>
      </c>
      <c r="D358" s="7">
        <v>551</v>
      </c>
      <c r="E358" s="7">
        <v>551</v>
      </c>
      <c r="F358" s="7">
        <v>551</v>
      </c>
      <c r="G358" s="27" t="s">
        <v>101</v>
      </c>
      <c r="H358" s="27" t="s">
        <v>7</v>
      </c>
      <c r="I358" s="27" t="s">
        <v>158</v>
      </c>
      <c r="J358" s="89"/>
      <c r="K358" s="39">
        <f>K359</f>
        <v>26400</v>
      </c>
      <c r="L358" s="39">
        <f>L359</f>
        <v>150000</v>
      </c>
      <c r="M358" s="39">
        <f>M359</f>
        <v>0</v>
      </c>
      <c r="N358" s="52">
        <f aca="true" t="shared" si="26" ref="N358:N369">M358-K358</f>
        <v>-26400</v>
      </c>
      <c r="O358" s="63">
        <f>O359</f>
        <v>50000</v>
      </c>
      <c r="P358" s="52">
        <f t="shared" si="24"/>
        <v>-150000</v>
      </c>
      <c r="Q358" s="39">
        <f>Q359</f>
        <v>150000</v>
      </c>
      <c r="R358" s="52">
        <f t="shared" si="25"/>
        <v>150000</v>
      </c>
      <c r="S358" s="10" t="e">
        <f>#REF!-M358</f>
        <v>#REF!</v>
      </c>
      <c r="T358" s="39">
        <f>T359</f>
        <v>0</v>
      </c>
      <c r="U358" s="39">
        <f>U359</f>
        <v>0</v>
      </c>
    </row>
    <row r="359" spans="2:21" ht="23.25" customHeight="1" hidden="1">
      <c r="B359" s="17" t="s">
        <v>107</v>
      </c>
      <c r="C359" s="18">
        <v>551</v>
      </c>
      <c r="D359" s="7">
        <v>551</v>
      </c>
      <c r="E359" s="7">
        <v>551</v>
      </c>
      <c r="F359" s="7">
        <v>551</v>
      </c>
      <c r="G359" s="14" t="s">
        <v>101</v>
      </c>
      <c r="H359" s="14" t="s">
        <v>7</v>
      </c>
      <c r="I359" s="14" t="s">
        <v>158</v>
      </c>
      <c r="J359" s="88" t="s">
        <v>108</v>
      </c>
      <c r="K359" s="19">
        <v>26400</v>
      </c>
      <c r="L359" s="19">
        <v>150000</v>
      </c>
      <c r="M359" s="19"/>
      <c r="N359" s="52">
        <f t="shared" si="26"/>
        <v>-26400</v>
      </c>
      <c r="O359" s="64">
        <v>50000</v>
      </c>
      <c r="P359" s="52">
        <f t="shared" si="24"/>
        <v>-150000</v>
      </c>
      <c r="Q359" s="19">
        <v>150000</v>
      </c>
      <c r="R359" s="52">
        <f t="shared" si="25"/>
        <v>150000</v>
      </c>
      <c r="S359" s="10" t="e">
        <f>#REF!-M359</f>
        <v>#REF!</v>
      </c>
      <c r="T359" s="19"/>
      <c r="U359" s="19"/>
    </row>
    <row r="360" spans="2:21" ht="12.75" hidden="1">
      <c r="B360" s="17"/>
      <c r="C360" s="18"/>
      <c r="D360" s="7">
        <v>551</v>
      </c>
      <c r="E360" s="7">
        <v>551</v>
      </c>
      <c r="F360" s="7">
        <v>551</v>
      </c>
      <c r="G360" s="14"/>
      <c r="H360" s="14"/>
      <c r="I360" s="14"/>
      <c r="J360" s="88"/>
      <c r="K360" s="19"/>
      <c r="L360" s="19"/>
      <c r="M360" s="19"/>
      <c r="N360" s="52">
        <f t="shared" si="26"/>
        <v>0</v>
      </c>
      <c r="O360" s="64"/>
      <c r="P360" s="52">
        <f t="shared" si="24"/>
        <v>0</v>
      </c>
      <c r="Q360" s="19"/>
      <c r="R360" s="52">
        <f t="shared" si="25"/>
        <v>0</v>
      </c>
      <c r="S360" s="10" t="e">
        <f>#REF!-M360</f>
        <v>#REF!</v>
      </c>
      <c r="T360" s="19"/>
      <c r="U360" s="19"/>
    </row>
    <row r="361" spans="2:21" ht="25.5" hidden="1">
      <c r="B361" s="30" t="s">
        <v>109</v>
      </c>
      <c r="C361" s="7">
        <v>551</v>
      </c>
      <c r="D361" s="7">
        <v>551</v>
      </c>
      <c r="E361" s="7">
        <v>551</v>
      </c>
      <c r="F361" s="7">
        <v>551</v>
      </c>
      <c r="G361" s="27" t="s">
        <v>67</v>
      </c>
      <c r="H361" s="14"/>
      <c r="I361" s="14"/>
      <c r="J361" s="88"/>
      <c r="K361" s="10">
        <f>K362</f>
        <v>36600</v>
      </c>
      <c r="L361" s="10">
        <f>L362</f>
        <v>0</v>
      </c>
      <c r="M361" s="10">
        <f>M362</f>
        <v>0</v>
      </c>
      <c r="N361" s="52">
        <f t="shared" si="26"/>
        <v>-36600</v>
      </c>
      <c r="O361" s="58">
        <f>O362</f>
        <v>0</v>
      </c>
      <c r="P361" s="52">
        <f t="shared" si="24"/>
        <v>0</v>
      </c>
      <c r="Q361" s="10">
        <f>Q362</f>
        <v>0</v>
      </c>
      <c r="R361" s="52">
        <f t="shared" si="25"/>
        <v>0</v>
      </c>
      <c r="S361" s="10" t="e">
        <f>#REF!-M361</f>
        <v>#REF!</v>
      </c>
      <c r="T361" s="10">
        <f>T362</f>
        <v>0</v>
      </c>
      <c r="U361" s="10">
        <f>U362</f>
        <v>0</v>
      </c>
    </row>
    <row r="362" spans="2:21" ht="12.75" hidden="1">
      <c r="B362" s="30" t="s">
        <v>110</v>
      </c>
      <c r="C362" s="34">
        <v>551</v>
      </c>
      <c r="D362" s="7">
        <v>551</v>
      </c>
      <c r="E362" s="7">
        <v>551</v>
      </c>
      <c r="F362" s="7">
        <v>551</v>
      </c>
      <c r="G362" s="27" t="s">
        <v>67</v>
      </c>
      <c r="H362" s="27" t="s">
        <v>101</v>
      </c>
      <c r="I362" s="14"/>
      <c r="J362" s="88"/>
      <c r="K362" s="10">
        <f>K365+K367+K363</f>
        <v>36600</v>
      </c>
      <c r="L362" s="10">
        <f>L365+L367+L363</f>
        <v>0</v>
      </c>
      <c r="M362" s="10">
        <f>M365+M367+M363</f>
        <v>0</v>
      </c>
      <c r="N362" s="52">
        <f t="shared" si="26"/>
        <v>-36600</v>
      </c>
      <c r="O362" s="58">
        <f>O365+O367+O363</f>
        <v>0</v>
      </c>
      <c r="P362" s="52">
        <f t="shared" si="24"/>
        <v>0</v>
      </c>
      <c r="Q362" s="10">
        <f>Q365+Q367+Q363</f>
        <v>0</v>
      </c>
      <c r="R362" s="52">
        <f t="shared" si="25"/>
        <v>0</v>
      </c>
      <c r="S362" s="10" t="e">
        <f>#REF!-M362</f>
        <v>#REF!</v>
      </c>
      <c r="T362" s="10">
        <f>T365+T367+T363</f>
        <v>0</v>
      </c>
      <c r="U362" s="10">
        <f>U365+U367+U363</f>
        <v>0</v>
      </c>
    </row>
    <row r="363" spans="2:21" ht="38.25" hidden="1">
      <c r="B363" s="30" t="s">
        <v>136</v>
      </c>
      <c r="C363" s="34"/>
      <c r="D363" s="7">
        <v>551</v>
      </c>
      <c r="E363" s="7">
        <v>551</v>
      </c>
      <c r="F363" s="7">
        <v>551</v>
      </c>
      <c r="G363" s="27" t="s">
        <v>67</v>
      </c>
      <c r="H363" s="27" t="s">
        <v>101</v>
      </c>
      <c r="I363" s="14" t="s">
        <v>135</v>
      </c>
      <c r="J363" s="88"/>
      <c r="K363" s="10">
        <f>K364</f>
        <v>0</v>
      </c>
      <c r="L363" s="10">
        <f>L364</f>
        <v>0</v>
      </c>
      <c r="M363" s="10">
        <f>M364</f>
        <v>0</v>
      </c>
      <c r="N363" s="52">
        <f t="shared" si="26"/>
        <v>0</v>
      </c>
      <c r="O363" s="58">
        <f>O364</f>
        <v>0</v>
      </c>
      <c r="P363" s="52">
        <f t="shared" si="24"/>
        <v>0</v>
      </c>
      <c r="Q363" s="10">
        <f>Q364</f>
        <v>0</v>
      </c>
      <c r="R363" s="52">
        <f t="shared" si="25"/>
        <v>0</v>
      </c>
      <c r="S363" s="10" t="e">
        <f>#REF!-M363</f>
        <v>#REF!</v>
      </c>
      <c r="T363" s="10">
        <f>T364</f>
        <v>0</v>
      </c>
      <c r="U363" s="10">
        <f>U364</f>
        <v>0</v>
      </c>
    </row>
    <row r="364" spans="2:21" ht="25.5" hidden="1">
      <c r="B364" s="31" t="s">
        <v>11</v>
      </c>
      <c r="C364" s="34"/>
      <c r="D364" s="7">
        <v>551</v>
      </c>
      <c r="E364" s="7">
        <v>551</v>
      </c>
      <c r="F364" s="7">
        <v>551</v>
      </c>
      <c r="G364" s="27" t="s">
        <v>67</v>
      </c>
      <c r="H364" s="27" t="s">
        <v>101</v>
      </c>
      <c r="I364" s="14" t="s">
        <v>135</v>
      </c>
      <c r="J364" s="88" t="s">
        <v>12</v>
      </c>
      <c r="K364" s="10"/>
      <c r="L364" s="10"/>
      <c r="M364" s="10"/>
      <c r="N364" s="52">
        <f t="shared" si="26"/>
        <v>0</v>
      </c>
      <c r="O364" s="58"/>
      <c r="P364" s="52">
        <f t="shared" si="24"/>
        <v>0</v>
      </c>
      <c r="Q364" s="10"/>
      <c r="R364" s="52">
        <f t="shared" si="25"/>
        <v>0</v>
      </c>
      <c r="S364" s="10" t="e">
        <f>#REF!-M364</f>
        <v>#REF!</v>
      </c>
      <c r="T364" s="10"/>
      <c r="U364" s="10"/>
    </row>
    <row r="365" spans="2:21" ht="25.5" hidden="1">
      <c r="B365" s="22" t="s">
        <v>25</v>
      </c>
      <c r="C365" s="34">
        <v>551</v>
      </c>
      <c r="D365" s="7">
        <v>551</v>
      </c>
      <c r="E365" s="7">
        <v>551</v>
      </c>
      <c r="F365" s="7">
        <v>551</v>
      </c>
      <c r="G365" s="27" t="s">
        <v>67</v>
      </c>
      <c r="H365" s="27" t="s">
        <v>101</v>
      </c>
      <c r="I365" s="27" t="s">
        <v>111</v>
      </c>
      <c r="J365" s="88"/>
      <c r="K365" s="10">
        <f>K366</f>
        <v>16600</v>
      </c>
      <c r="L365" s="10">
        <f>L366</f>
        <v>0</v>
      </c>
      <c r="M365" s="10">
        <f>M366</f>
        <v>0</v>
      </c>
      <c r="N365" s="52">
        <f t="shared" si="26"/>
        <v>-16600</v>
      </c>
      <c r="O365" s="58">
        <f>O366</f>
        <v>0</v>
      </c>
      <c r="P365" s="52">
        <f t="shared" si="24"/>
        <v>0</v>
      </c>
      <c r="Q365" s="10">
        <f>Q366</f>
        <v>0</v>
      </c>
      <c r="R365" s="52">
        <f t="shared" si="25"/>
        <v>0</v>
      </c>
      <c r="S365" s="10" t="e">
        <f>#REF!-M365</f>
        <v>#REF!</v>
      </c>
      <c r="T365" s="10">
        <f>T366</f>
        <v>0</v>
      </c>
      <c r="U365" s="10">
        <f>U366</f>
        <v>0</v>
      </c>
    </row>
    <row r="366" spans="2:21" ht="12.75" hidden="1">
      <c r="B366" s="20" t="s">
        <v>88</v>
      </c>
      <c r="C366" s="18">
        <v>551</v>
      </c>
      <c r="D366" s="7">
        <v>551</v>
      </c>
      <c r="E366" s="7">
        <v>551</v>
      </c>
      <c r="F366" s="7">
        <v>551</v>
      </c>
      <c r="G366" s="14" t="s">
        <v>67</v>
      </c>
      <c r="H366" s="14" t="s">
        <v>101</v>
      </c>
      <c r="I366" s="14" t="s">
        <v>111</v>
      </c>
      <c r="J366" s="88" t="s">
        <v>89</v>
      </c>
      <c r="K366" s="11">
        <v>16600</v>
      </c>
      <c r="L366" s="11"/>
      <c r="M366" s="11"/>
      <c r="N366" s="52">
        <f t="shared" si="26"/>
        <v>-16600</v>
      </c>
      <c r="O366" s="59"/>
      <c r="P366" s="52">
        <f t="shared" si="24"/>
        <v>0</v>
      </c>
      <c r="Q366" s="11"/>
      <c r="R366" s="52">
        <f t="shared" si="25"/>
        <v>0</v>
      </c>
      <c r="S366" s="10" t="e">
        <f>#REF!-M366</f>
        <v>#REF!</v>
      </c>
      <c r="T366" s="11"/>
      <c r="U366" s="11"/>
    </row>
    <row r="367" spans="2:21" ht="38.25" hidden="1">
      <c r="B367" s="30" t="s">
        <v>112</v>
      </c>
      <c r="C367" s="34"/>
      <c r="D367" s="7">
        <v>551</v>
      </c>
      <c r="E367" s="7">
        <v>551</v>
      </c>
      <c r="F367" s="7">
        <v>551</v>
      </c>
      <c r="G367" s="27" t="s">
        <v>67</v>
      </c>
      <c r="H367" s="27" t="s">
        <v>101</v>
      </c>
      <c r="I367" s="27" t="s">
        <v>113</v>
      </c>
      <c r="J367" s="89"/>
      <c r="K367" s="10">
        <f>K368</f>
        <v>20000</v>
      </c>
      <c r="L367" s="10">
        <f>L368</f>
        <v>0</v>
      </c>
      <c r="M367" s="10">
        <f>M368</f>
        <v>0</v>
      </c>
      <c r="N367" s="52">
        <f t="shared" si="26"/>
        <v>-20000</v>
      </c>
      <c r="O367" s="58">
        <f>O368</f>
        <v>0</v>
      </c>
      <c r="P367" s="52">
        <f t="shared" si="24"/>
        <v>0</v>
      </c>
      <c r="Q367" s="10">
        <f>Q368</f>
        <v>0</v>
      </c>
      <c r="R367" s="52">
        <f t="shared" si="25"/>
        <v>0</v>
      </c>
      <c r="S367" s="10" t="e">
        <f>#REF!-M367</f>
        <v>#REF!</v>
      </c>
      <c r="T367" s="10">
        <f>T368</f>
        <v>0</v>
      </c>
      <c r="U367" s="10">
        <f>U368</f>
        <v>0</v>
      </c>
    </row>
    <row r="368" spans="2:21" ht="12.75" hidden="1">
      <c r="B368" s="20" t="s">
        <v>88</v>
      </c>
      <c r="C368" s="18"/>
      <c r="D368" s="7">
        <v>551</v>
      </c>
      <c r="E368" s="7">
        <v>551</v>
      </c>
      <c r="F368" s="7">
        <v>551</v>
      </c>
      <c r="G368" s="14" t="s">
        <v>67</v>
      </c>
      <c r="H368" s="14" t="s">
        <v>101</v>
      </c>
      <c r="I368" s="14" t="s">
        <v>113</v>
      </c>
      <c r="J368" s="88" t="s">
        <v>89</v>
      </c>
      <c r="K368" s="11">
        <v>20000</v>
      </c>
      <c r="L368" s="11"/>
      <c r="M368" s="11"/>
      <c r="N368" s="52">
        <f t="shared" si="26"/>
        <v>-20000</v>
      </c>
      <c r="O368" s="59"/>
      <c r="P368" s="52">
        <f t="shared" si="24"/>
        <v>0</v>
      </c>
      <c r="Q368" s="11"/>
      <c r="R368" s="52">
        <f t="shared" si="25"/>
        <v>0</v>
      </c>
      <c r="S368" s="10" t="e">
        <f>#REF!-M368</f>
        <v>#REF!</v>
      </c>
      <c r="T368" s="11"/>
      <c r="U368" s="11"/>
    </row>
    <row r="369" spans="2:21" ht="12.75" hidden="1">
      <c r="B369" s="17"/>
      <c r="C369" s="18"/>
      <c r="D369" s="7">
        <v>551</v>
      </c>
      <c r="E369" s="7">
        <v>551</v>
      </c>
      <c r="F369" s="7">
        <v>551</v>
      </c>
      <c r="G369" s="14"/>
      <c r="H369" s="14"/>
      <c r="I369" s="14"/>
      <c r="J369" s="88"/>
      <c r="K369" s="19"/>
      <c r="L369" s="19"/>
      <c r="M369" s="19"/>
      <c r="N369" s="52">
        <f t="shared" si="26"/>
        <v>0</v>
      </c>
      <c r="O369" s="64"/>
      <c r="P369" s="52">
        <f t="shared" si="24"/>
        <v>0</v>
      </c>
      <c r="Q369" s="19"/>
      <c r="R369" s="52">
        <f t="shared" si="25"/>
        <v>0</v>
      </c>
      <c r="S369" s="10" t="e">
        <f>#REF!-M369</f>
        <v>#REF!</v>
      </c>
      <c r="T369" s="19"/>
      <c r="U369" s="19"/>
    </row>
    <row r="370" spans="2:21" ht="38.25">
      <c r="B370" s="20" t="s">
        <v>223</v>
      </c>
      <c r="C370" s="18"/>
      <c r="D370" s="7"/>
      <c r="E370" s="7"/>
      <c r="F370" s="7">
        <v>551</v>
      </c>
      <c r="G370" s="14" t="s">
        <v>155</v>
      </c>
      <c r="H370" s="14" t="s">
        <v>155</v>
      </c>
      <c r="I370" s="14" t="s">
        <v>323</v>
      </c>
      <c r="J370" s="88" t="s">
        <v>220</v>
      </c>
      <c r="K370" s="19"/>
      <c r="L370" s="19"/>
      <c r="M370" s="19"/>
      <c r="N370" s="52"/>
      <c r="O370" s="64"/>
      <c r="P370" s="52"/>
      <c r="Q370" s="19"/>
      <c r="R370" s="52"/>
      <c r="S370" s="10"/>
      <c r="T370" s="113">
        <f>T371</f>
        <v>100000</v>
      </c>
      <c r="U370" s="113">
        <f>U371</f>
        <v>86804.64</v>
      </c>
    </row>
    <row r="371" spans="2:21" ht="38.25">
      <c r="B371" s="20" t="s">
        <v>223</v>
      </c>
      <c r="C371" s="18"/>
      <c r="D371" s="7"/>
      <c r="E371" s="7">
        <v>551</v>
      </c>
      <c r="F371" s="7">
        <v>551</v>
      </c>
      <c r="G371" s="14" t="s">
        <v>155</v>
      </c>
      <c r="H371" s="14" t="s">
        <v>155</v>
      </c>
      <c r="I371" s="14" t="s">
        <v>323</v>
      </c>
      <c r="J371" s="88" t="s">
        <v>221</v>
      </c>
      <c r="K371" s="19"/>
      <c r="L371" s="19"/>
      <c r="M371" s="19"/>
      <c r="N371" s="52"/>
      <c r="O371" s="64"/>
      <c r="P371" s="52"/>
      <c r="Q371" s="19"/>
      <c r="R371" s="52"/>
      <c r="S371" s="10" t="e">
        <f>#REF!-M371</f>
        <v>#REF!</v>
      </c>
      <c r="T371" s="113">
        <v>100000</v>
      </c>
      <c r="U371" s="113">
        <v>86804.64</v>
      </c>
    </row>
    <row r="372" spans="2:21" ht="25.5">
      <c r="B372" s="13" t="s">
        <v>100</v>
      </c>
      <c r="C372" s="18"/>
      <c r="D372" s="7"/>
      <c r="E372" s="7">
        <v>551</v>
      </c>
      <c r="F372" s="7">
        <v>551</v>
      </c>
      <c r="G372" s="8" t="s">
        <v>101</v>
      </c>
      <c r="H372" s="14"/>
      <c r="I372" s="14"/>
      <c r="J372" s="88"/>
      <c r="K372" s="10" t="e">
        <f>K373</f>
        <v>#REF!</v>
      </c>
      <c r="L372" s="19"/>
      <c r="M372" s="10" t="e">
        <f>M373</f>
        <v>#REF!</v>
      </c>
      <c r="N372" s="52"/>
      <c r="O372" s="64"/>
      <c r="P372" s="52"/>
      <c r="Q372" s="19"/>
      <c r="R372" s="52"/>
      <c r="S372" s="10" t="e">
        <f>#REF!-M372</f>
        <v>#REF!</v>
      </c>
      <c r="T372" s="10">
        <f>T373</f>
        <v>9720000</v>
      </c>
      <c r="U372" s="10">
        <f>U373</f>
        <v>9720000</v>
      </c>
    </row>
    <row r="373" spans="2:21" ht="12.75">
      <c r="B373" s="30" t="s">
        <v>102</v>
      </c>
      <c r="C373" s="18"/>
      <c r="D373" s="7"/>
      <c r="E373" s="7">
        <v>551</v>
      </c>
      <c r="F373" s="7">
        <v>551</v>
      </c>
      <c r="G373" s="27" t="s">
        <v>101</v>
      </c>
      <c r="H373" s="27" t="s">
        <v>7</v>
      </c>
      <c r="I373" s="14"/>
      <c r="J373" s="88"/>
      <c r="K373" s="10" t="e">
        <f>K374+#REF!+K382</f>
        <v>#REF!</v>
      </c>
      <c r="L373" s="19"/>
      <c r="M373" s="10" t="e">
        <f>M374+#REF!+M382+#REF!+M380</f>
        <v>#REF!</v>
      </c>
      <c r="N373" s="52"/>
      <c r="O373" s="64"/>
      <c r="P373" s="52"/>
      <c r="Q373" s="19"/>
      <c r="R373" s="52"/>
      <c r="S373" s="10" t="e">
        <f>#REF!-M373</f>
        <v>#REF!</v>
      </c>
      <c r="T373" s="10">
        <f>T374</f>
        <v>9720000</v>
      </c>
      <c r="U373" s="10">
        <f>U374</f>
        <v>9720000</v>
      </c>
    </row>
    <row r="374" spans="2:21" ht="25.5">
      <c r="B374" s="15" t="s">
        <v>321</v>
      </c>
      <c r="C374" s="18"/>
      <c r="D374" s="7"/>
      <c r="E374" s="7">
        <v>551</v>
      </c>
      <c r="F374" s="7">
        <v>551</v>
      </c>
      <c r="G374" s="16" t="s">
        <v>101</v>
      </c>
      <c r="H374" s="16" t="s">
        <v>7</v>
      </c>
      <c r="I374" s="16" t="s">
        <v>322</v>
      </c>
      <c r="J374" s="88"/>
      <c r="K374" s="10">
        <f>K379</f>
        <v>5293708</v>
      </c>
      <c r="L374" s="19"/>
      <c r="M374" s="10">
        <f>M377</f>
        <v>6254160</v>
      </c>
      <c r="N374" s="52"/>
      <c r="O374" s="64"/>
      <c r="P374" s="52"/>
      <c r="Q374" s="19"/>
      <c r="R374" s="52"/>
      <c r="S374" s="10" t="e">
        <f>#REF!-M374</f>
        <v>#REF!</v>
      </c>
      <c r="T374" s="10">
        <f>T377+T375</f>
        <v>9720000</v>
      </c>
      <c r="U374" s="10">
        <f>U377+U375</f>
        <v>9720000</v>
      </c>
    </row>
    <row r="375" spans="2:21" ht="25.5">
      <c r="B375" s="15" t="s">
        <v>377</v>
      </c>
      <c r="C375" s="18"/>
      <c r="D375" s="7"/>
      <c r="E375" s="7"/>
      <c r="F375" s="7">
        <v>551</v>
      </c>
      <c r="G375" s="16" t="s">
        <v>101</v>
      </c>
      <c r="H375" s="16" t="s">
        <v>7</v>
      </c>
      <c r="I375" s="16" t="s">
        <v>376</v>
      </c>
      <c r="J375" s="88"/>
      <c r="K375" s="10"/>
      <c r="L375" s="19"/>
      <c r="M375" s="10"/>
      <c r="N375" s="52"/>
      <c r="O375" s="64"/>
      <c r="P375" s="52"/>
      <c r="Q375" s="19"/>
      <c r="R375" s="52"/>
      <c r="S375" s="10"/>
      <c r="T375" s="10">
        <f>T376</f>
        <v>200000</v>
      </c>
      <c r="U375" s="10">
        <f>U376</f>
        <v>200000</v>
      </c>
    </row>
    <row r="376" spans="2:21" ht="25.5">
      <c r="B376" s="17" t="s">
        <v>331</v>
      </c>
      <c r="C376" s="18"/>
      <c r="D376" s="7"/>
      <c r="E376" s="7"/>
      <c r="F376" s="7">
        <v>551</v>
      </c>
      <c r="G376" s="16" t="s">
        <v>101</v>
      </c>
      <c r="H376" s="16" t="s">
        <v>7</v>
      </c>
      <c r="I376" s="16" t="s">
        <v>376</v>
      </c>
      <c r="J376" s="88" t="s">
        <v>329</v>
      </c>
      <c r="K376" s="10"/>
      <c r="L376" s="19"/>
      <c r="M376" s="10"/>
      <c r="N376" s="52"/>
      <c r="O376" s="64"/>
      <c r="P376" s="52"/>
      <c r="Q376" s="19"/>
      <c r="R376" s="52"/>
      <c r="S376" s="10"/>
      <c r="T376" s="10">
        <v>200000</v>
      </c>
      <c r="U376" s="10">
        <v>200000</v>
      </c>
    </row>
    <row r="377" spans="2:21" ht="25.5">
      <c r="B377" s="31" t="s">
        <v>325</v>
      </c>
      <c r="C377" s="18"/>
      <c r="D377" s="7"/>
      <c r="E377" s="7">
        <v>551</v>
      </c>
      <c r="F377" s="7">
        <v>551</v>
      </c>
      <c r="G377" s="14" t="s">
        <v>101</v>
      </c>
      <c r="H377" s="14" t="s">
        <v>7</v>
      </c>
      <c r="I377" s="14" t="s">
        <v>324</v>
      </c>
      <c r="J377" s="88"/>
      <c r="K377" s="11">
        <f>K379</f>
        <v>5293708</v>
      </c>
      <c r="L377" s="19"/>
      <c r="M377" s="11">
        <f>M379+M378</f>
        <v>6254160</v>
      </c>
      <c r="N377" s="52"/>
      <c r="O377" s="64"/>
      <c r="P377" s="52"/>
      <c r="Q377" s="19"/>
      <c r="R377" s="52"/>
      <c r="S377" s="10" t="e">
        <f>#REF!-M377</f>
        <v>#REF!</v>
      </c>
      <c r="T377" s="11">
        <f>T378</f>
        <v>9520000</v>
      </c>
      <c r="U377" s="11">
        <f>U378</f>
        <v>9520000</v>
      </c>
    </row>
    <row r="378" spans="2:21" ht="12.75">
      <c r="B378" s="31" t="s">
        <v>327</v>
      </c>
      <c r="C378" s="18"/>
      <c r="D378" s="7"/>
      <c r="E378" s="7">
        <v>551</v>
      </c>
      <c r="F378" s="7">
        <v>551</v>
      </c>
      <c r="G378" s="14" t="s">
        <v>101</v>
      </c>
      <c r="H378" s="14" t="s">
        <v>7</v>
      </c>
      <c r="I378" s="14" t="s">
        <v>324</v>
      </c>
      <c r="J378" s="88" t="s">
        <v>326</v>
      </c>
      <c r="K378" s="11"/>
      <c r="L378" s="19"/>
      <c r="M378" s="11">
        <v>225000</v>
      </c>
      <c r="N378" s="52"/>
      <c r="O378" s="64"/>
      <c r="P378" s="52"/>
      <c r="Q378" s="19"/>
      <c r="R378" s="52"/>
      <c r="S378" s="10" t="e">
        <f>#REF!-M378</f>
        <v>#REF!</v>
      </c>
      <c r="T378" s="11">
        <f>T379+T384</f>
        <v>9520000</v>
      </c>
      <c r="U378" s="11">
        <f>U379+U384</f>
        <v>9520000</v>
      </c>
    </row>
    <row r="379" spans="2:21" ht="76.5">
      <c r="B379" s="17" t="s">
        <v>330</v>
      </c>
      <c r="C379" s="18"/>
      <c r="D379" s="7"/>
      <c r="E379" s="7">
        <v>551</v>
      </c>
      <c r="F379" s="7">
        <v>551</v>
      </c>
      <c r="G379" s="14" t="s">
        <v>101</v>
      </c>
      <c r="H379" s="14" t="s">
        <v>7</v>
      </c>
      <c r="I379" s="14" t="s">
        <v>324</v>
      </c>
      <c r="J379" s="88" t="s">
        <v>328</v>
      </c>
      <c r="K379" s="11">
        <f>5429548-150000-30000+44160</f>
        <v>5293708</v>
      </c>
      <c r="L379" s="19"/>
      <c r="M379" s="11">
        <f>5994160+35000</f>
        <v>6029160</v>
      </c>
      <c r="N379" s="52"/>
      <c r="O379" s="64"/>
      <c r="P379" s="52"/>
      <c r="Q379" s="19"/>
      <c r="R379" s="52"/>
      <c r="S379" s="10" t="e">
        <f>#REF!-M379</f>
        <v>#REF!</v>
      </c>
      <c r="T379" s="11">
        <f>9166840+270000</f>
        <v>9436840</v>
      </c>
      <c r="U379" s="11">
        <v>9436840</v>
      </c>
    </row>
    <row r="380" spans="2:21" ht="52.5" customHeight="1" hidden="1">
      <c r="B380" s="17"/>
      <c r="C380" s="18"/>
      <c r="D380" s="7"/>
      <c r="E380" s="7">
        <v>551</v>
      </c>
      <c r="F380" s="7">
        <v>551</v>
      </c>
      <c r="G380" s="14" t="s">
        <v>101</v>
      </c>
      <c r="H380" s="14" t="s">
        <v>7</v>
      </c>
      <c r="I380" s="14"/>
      <c r="J380" s="88"/>
      <c r="K380" s="11"/>
      <c r="L380" s="19"/>
      <c r="M380" s="11">
        <f>M381</f>
        <v>0</v>
      </c>
      <c r="N380" s="52"/>
      <c r="O380" s="64"/>
      <c r="P380" s="52"/>
      <c r="Q380" s="19"/>
      <c r="R380" s="52"/>
      <c r="S380" s="10" t="e">
        <f>#REF!-M380</f>
        <v>#REF!</v>
      </c>
      <c r="T380" s="11"/>
      <c r="U380" s="11"/>
    </row>
    <row r="381" spans="2:21" ht="12.75" hidden="1">
      <c r="B381" s="17"/>
      <c r="C381" s="18"/>
      <c r="D381" s="7"/>
      <c r="E381" s="7">
        <v>551</v>
      </c>
      <c r="F381" s="7">
        <v>551</v>
      </c>
      <c r="G381" s="14" t="s">
        <v>101</v>
      </c>
      <c r="H381" s="14" t="s">
        <v>7</v>
      </c>
      <c r="I381" s="14"/>
      <c r="J381" s="88" t="s">
        <v>108</v>
      </c>
      <c r="K381" s="11"/>
      <c r="L381" s="19"/>
      <c r="M381" s="11"/>
      <c r="N381" s="52"/>
      <c r="O381" s="64"/>
      <c r="P381" s="52"/>
      <c r="Q381" s="19"/>
      <c r="R381" s="52"/>
      <c r="S381" s="10" t="e">
        <f>#REF!-M381</f>
        <v>#REF!</v>
      </c>
      <c r="T381" s="11"/>
      <c r="U381" s="11"/>
    </row>
    <row r="382" spans="2:21" ht="12.75" hidden="1">
      <c r="B382" s="17"/>
      <c r="C382" s="18"/>
      <c r="D382" s="7"/>
      <c r="E382" s="7">
        <v>551</v>
      </c>
      <c r="F382" s="7">
        <v>551</v>
      </c>
      <c r="G382" s="14" t="s">
        <v>101</v>
      </c>
      <c r="H382" s="14" t="s">
        <v>7</v>
      </c>
      <c r="I382" s="14"/>
      <c r="J382" s="88"/>
      <c r="K382" s="11">
        <f>K383</f>
        <v>115362</v>
      </c>
      <c r="L382" s="19"/>
      <c r="M382" s="11">
        <f>M383</f>
        <v>0</v>
      </c>
      <c r="N382" s="52"/>
      <c r="O382" s="64"/>
      <c r="P382" s="52"/>
      <c r="Q382" s="19"/>
      <c r="R382" s="52"/>
      <c r="S382" s="10" t="e">
        <f>#REF!-M382</f>
        <v>#REF!</v>
      </c>
      <c r="T382" s="11"/>
      <c r="U382" s="11"/>
    </row>
    <row r="383" spans="2:21" ht="12.75" hidden="1">
      <c r="B383" s="17"/>
      <c r="C383" s="18"/>
      <c r="D383" s="7"/>
      <c r="E383" s="7">
        <v>551</v>
      </c>
      <c r="F383" s="7">
        <v>551</v>
      </c>
      <c r="G383" s="14" t="s">
        <v>101</v>
      </c>
      <c r="H383" s="14" t="s">
        <v>7</v>
      </c>
      <c r="I383" s="14"/>
      <c r="J383" s="88" t="s">
        <v>108</v>
      </c>
      <c r="K383" s="11">
        <v>115362</v>
      </c>
      <c r="L383" s="19"/>
      <c r="M383" s="11"/>
      <c r="N383" s="52"/>
      <c r="O383" s="64"/>
      <c r="P383" s="52"/>
      <c r="Q383" s="19"/>
      <c r="R383" s="52"/>
      <c r="S383" s="10" t="e">
        <f>#REF!-M383</f>
        <v>#REF!</v>
      </c>
      <c r="T383" s="11"/>
      <c r="U383" s="11"/>
    </row>
    <row r="384" spans="2:21" ht="25.5">
      <c r="B384" s="17" t="s">
        <v>331</v>
      </c>
      <c r="C384" s="18"/>
      <c r="D384" s="7"/>
      <c r="E384" s="7">
        <v>551</v>
      </c>
      <c r="F384" s="7">
        <v>551</v>
      </c>
      <c r="G384" s="14" t="s">
        <v>101</v>
      </c>
      <c r="H384" s="14" t="s">
        <v>7</v>
      </c>
      <c r="I384" s="14" t="s">
        <v>324</v>
      </c>
      <c r="J384" s="88" t="s">
        <v>329</v>
      </c>
      <c r="K384" s="11">
        <f>5429548-150000-30000+44160</f>
        <v>5293708</v>
      </c>
      <c r="L384" s="19"/>
      <c r="M384" s="11">
        <f>5994160+35000</f>
        <v>6029160</v>
      </c>
      <c r="N384" s="52"/>
      <c r="O384" s="64"/>
      <c r="P384" s="52"/>
      <c r="Q384" s="19"/>
      <c r="R384" s="52"/>
      <c r="S384" s="10" t="e">
        <f>#REF!-M384</f>
        <v>#REF!</v>
      </c>
      <c r="T384" s="11">
        <v>83160</v>
      </c>
      <c r="U384" s="11">
        <v>83160</v>
      </c>
    </row>
    <row r="385" spans="2:21" ht="12.75">
      <c r="B385" s="13" t="s">
        <v>114</v>
      </c>
      <c r="C385" s="7">
        <v>551</v>
      </c>
      <c r="D385" s="7">
        <v>551</v>
      </c>
      <c r="E385" s="7">
        <v>551</v>
      </c>
      <c r="F385" s="7">
        <v>551</v>
      </c>
      <c r="G385" s="8" t="s">
        <v>73</v>
      </c>
      <c r="H385" s="14"/>
      <c r="I385" s="14"/>
      <c r="J385" s="88"/>
      <c r="K385" s="10">
        <f>K386+K390</f>
        <v>3077275</v>
      </c>
      <c r="L385" s="10">
        <f>L386+L390+L409</f>
        <v>1800000</v>
      </c>
      <c r="M385" s="10" t="e">
        <f>M386+M390+M409+M401</f>
        <v>#REF!</v>
      </c>
      <c r="N385" s="52" t="e">
        <f aca="true" t="shared" si="27" ref="N385:N391">M385-K385</f>
        <v>#REF!</v>
      </c>
      <c r="O385" s="58">
        <f>O386+O390+O409</f>
        <v>0</v>
      </c>
      <c r="P385" s="52" t="e">
        <f aca="true" t="shared" si="28" ref="P385:P391">M385-L385</f>
        <v>#REF!</v>
      </c>
      <c r="Q385" s="10">
        <f>Q386+Q390+Q409</f>
        <v>4216837.5</v>
      </c>
      <c r="R385" s="52" t="e">
        <f aca="true" t="shared" si="29" ref="R385:R391">Q385-M385</f>
        <v>#REF!</v>
      </c>
      <c r="S385" s="10" t="e">
        <f>#REF!-M385</f>
        <v>#REF!</v>
      </c>
      <c r="T385" s="10">
        <f>T386+T390+T409+T401</f>
        <v>6523328.62</v>
      </c>
      <c r="U385" s="10">
        <f>U386+U390+U409+U401</f>
        <v>6523328.62</v>
      </c>
    </row>
    <row r="386" spans="2:21" ht="12.75">
      <c r="B386" s="30" t="s">
        <v>115</v>
      </c>
      <c r="C386" s="7">
        <v>551</v>
      </c>
      <c r="D386" s="7">
        <v>551</v>
      </c>
      <c r="E386" s="7">
        <v>551</v>
      </c>
      <c r="F386" s="7">
        <v>551</v>
      </c>
      <c r="G386" s="8" t="s">
        <v>73</v>
      </c>
      <c r="H386" s="8" t="s">
        <v>7</v>
      </c>
      <c r="I386" s="14"/>
      <c r="J386" s="88"/>
      <c r="K386" s="10">
        <f aca="true" t="shared" si="30" ref="K386:M388">K387</f>
        <v>90000</v>
      </c>
      <c r="L386" s="10">
        <f t="shared" si="30"/>
        <v>50000</v>
      </c>
      <c r="M386" s="10">
        <f t="shared" si="30"/>
        <v>70000</v>
      </c>
      <c r="N386" s="52">
        <f t="shared" si="27"/>
        <v>-20000</v>
      </c>
      <c r="O386" s="58">
        <f>O387</f>
        <v>0</v>
      </c>
      <c r="P386" s="52">
        <f t="shared" si="28"/>
        <v>20000</v>
      </c>
      <c r="Q386" s="10">
        <f>Q387</f>
        <v>50000</v>
      </c>
      <c r="R386" s="52">
        <f t="shared" si="29"/>
        <v>-20000</v>
      </c>
      <c r="S386" s="10" t="e">
        <f>#REF!-M386</f>
        <v>#REF!</v>
      </c>
      <c r="T386" s="10">
        <f>T387</f>
        <v>7788.62</v>
      </c>
      <c r="U386" s="10">
        <f>U387</f>
        <v>7788.62</v>
      </c>
    </row>
    <row r="387" spans="2:21" ht="25.5">
      <c r="B387" s="15" t="s">
        <v>116</v>
      </c>
      <c r="C387" s="7">
        <v>551</v>
      </c>
      <c r="D387" s="7">
        <v>551</v>
      </c>
      <c r="E387" s="7">
        <v>551</v>
      </c>
      <c r="F387" s="7">
        <v>551</v>
      </c>
      <c r="G387" s="16" t="s">
        <v>73</v>
      </c>
      <c r="H387" s="16" t="s">
        <v>7</v>
      </c>
      <c r="I387" s="16" t="s">
        <v>332</v>
      </c>
      <c r="J387" s="88"/>
      <c r="K387" s="10">
        <f t="shared" si="30"/>
        <v>90000</v>
      </c>
      <c r="L387" s="10">
        <f t="shared" si="30"/>
        <v>50000</v>
      </c>
      <c r="M387" s="10">
        <f t="shared" si="30"/>
        <v>70000</v>
      </c>
      <c r="N387" s="52">
        <f t="shared" si="27"/>
        <v>-20000</v>
      </c>
      <c r="O387" s="58">
        <f>O388</f>
        <v>0</v>
      </c>
      <c r="P387" s="52">
        <f t="shared" si="28"/>
        <v>20000</v>
      </c>
      <c r="Q387" s="10">
        <f>Q388</f>
        <v>50000</v>
      </c>
      <c r="R387" s="52">
        <f t="shared" si="29"/>
        <v>-20000</v>
      </c>
      <c r="S387" s="10" t="e">
        <f>#REF!-M387</f>
        <v>#REF!</v>
      </c>
      <c r="T387" s="10">
        <f>T388</f>
        <v>7788.62</v>
      </c>
      <c r="U387" s="10">
        <f>U388</f>
        <v>7788.62</v>
      </c>
    </row>
    <row r="388" spans="2:21" ht="38.25">
      <c r="B388" s="17" t="s">
        <v>117</v>
      </c>
      <c r="C388" s="18">
        <v>551</v>
      </c>
      <c r="D388" s="7">
        <v>551</v>
      </c>
      <c r="E388" s="7">
        <v>551</v>
      </c>
      <c r="F388" s="7">
        <v>551</v>
      </c>
      <c r="G388" s="14" t="s">
        <v>73</v>
      </c>
      <c r="H388" s="14" t="s">
        <v>7</v>
      </c>
      <c r="I388" s="16" t="s">
        <v>333</v>
      </c>
      <c r="J388" s="88"/>
      <c r="K388" s="11">
        <f t="shared" si="30"/>
        <v>90000</v>
      </c>
      <c r="L388" s="11">
        <f t="shared" si="30"/>
        <v>50000</v>
      </c>
      <c r="M388" s="11">
        <f t="shared" si="30"/>
        <v>70000</v>
      </c>
      <c r="N388" s="52">
        <f t="shared" si="27"/>
        <v>-20000</v>
      </c>
      <c r="O388" s="59">
        <f>O389</f>
        <v>0</v>
      </c>
      <c r="P388" s="52">
        <f t="shared" si="28"/>
        <v>20000</v>
      </c>
      <c r="Q388" s="11">
        <f>Q389</f>
        <v>50000</v>
      </c>
      <c r="R388" s="52">
        <f t="shared" si="29"/>
        <v>-20000</v>
      </c>
      <c r="S388" s="10" t="e">
        <f>#REF!-M388</f>
        <v>#REF!</v>
      </c>
      <c r="T388" s="11">
        <f>T389</f>
        <v>7788.62</v>
      </c>
      <c r="U388" s="11">
        <f>U389</f>
        <v>7788.62</v>
      </c>
    </row>
    <row r="389" spans="2:21" ht="38.25">
      <c r="B389" s="17" t="s">
        <v>335</v>
      </c>
      <c r="C389" s="18">
        <v>551</v>
      </c>
      <c r="D389" s="7">
        <v>551</v>
      </c>
      <c r="E389" s="7">
        <v>551</v>
      </c>
      <c r="F389" s="7">
        <v>551</v>
      </c>
      <c r="G389" s="14" t="s">
        <v>73</v>
      </c>
      <c r="H389" s="14" t="s">
        <v>7</v>
      </c>
      <c r="I389" s="16" t="s">
        <v>333</v>
      </c>
      <c r="J389" s="88" t="s">
        <v>334</v>
      </c>
      <c r="K389" s="11">
        <v>90000</v>
      </c>
      <c r="L389" s="11">
        <v>50000</v>
      </c>
      <c r="M389" s="11">
        <f>50000+20000</f>
        <v>70000</v>
      </c>
      <c r="N389" s="52">
        <f t="shared" si="27"/>
        <v>-20000</v>
      </c>
      <c r="O389" s="59"/>
      <c r="P389" s="52">
        <f t="shared" si="28"/>
        <v>20000</v>
      </c>
      <c r="Q389" s="11">
        <v>50000</v>
      </c>
      <c r="R389" s="52">
        <f t="shared" si="29"/>
        <v>-20000</v>
      </c>
      <c r="S389" s="10" t="e">
        <f>#REF!-M389</f>
        <v>#REF!</v>
      </c>
      <c r="T389" s="11">
        <v>7788.62</v>
      </c>
      <c r="U389" s="11">
        <v>7788.62</v>
      </c>
    </row>
    <row r="390" spans="2:21" ht="12.75">
      <c r="B390" s="30" t="s">
        <v>118</v>
      </c>
      <c r="C390" s="7">
        <v>551</v>
      </c>
      <c r="D390" s="7">
        <v>551</v>
      </c>
      <c r="E390" s="7">
        <v>551</v>
      </c>
      <c r="F390" s="7">
        <v>551</v>
      </c>
      <c r="G390" s="27" t="s">
        <v>73</v>
      </c>
      <c r="H390" s="27" t="s">
        <v>14</v>
      </c>
      <c r="I390" s="14"/>
      <c r="J390" s="88"/>
      <c r="K390" s="10">
        <f>K391+K396</f>
        <v>2987275</v>
      </c>
      <c r="L390" s="10">
        <f>L391+L396</f>
        <v>1750000</v>
      </c>
      <c r="M390" s="10">
        <f>M391+M396</f>
        <v>0</v>
      </c>
      <c r="N390" s="52">
        <f t="shared" si="27"/>
        <v>-2987275</v>
      </c>
      <c r="O390" s="58">
        <f>O391+O396</f>
        <v>0</v>
      </c>
      <c r="P390" s="52">
        <f t="shared" si="28"/>
        <v>-1750000</v>
      </c>
      <c r="Q390" s="10">
        <f>Q391+Q396</f>
        <v>4166837.5</v>
      </c>
      <c r="R390" s="52">
        <f t="shared" si="29"/>
        <v>4166837.5</v>
      </c>
      <c r="S390" s="10" t="e">
        <f>#REF!-M390</f>
        <v>#REF!</v>
      </c>
      <c r="T390" s="10">
        <f>T392</f>
        <v>5000</v>
      </c>
      <c r="U390" s="10">
        <f>U392</f>
        <v>5000</v>
      </c>
    </row>
    <row r="391" spans="2:21" ht="12.75" hidden="1">
      <c r="B391" s="15" t="s">
        <v>119</v>
      </c>
      <c r="C391" s="7">
        <v>551</v>
      </c>
      <c r="D391" s="7">
        <v>551</v>
      </c>
      <c r="E391" s="7">
        <v>551</v>
      </c>
      <c r="F391" s="7">
        <v>551</v>
      </c>
      <c r="G391" s="16" t="s">
        <v>73</v>
      </c>
      <c r="H391" s="16" t="s">
        <v>14</v>
      </c>
      <c r="I391" s="16" t="s">
        <v>120</v>
      </c>
      <c r="J391" s="88"/>
      <c r="K391" s="10">
        <f>K394</f>
        <v>0</v>
      </c>
      <c r="L391" s="10">
        <f>L394</f>
        <v>0</v>
      </c>
      <c r="M391" s="10">
        <f>M394</f>
        <v>0</v>
      </c>
      <c r="N391" s="52">
        <f t="shared" si="27"/>
        <v>0</v>
      </c>
      <c r="O391" s="58">
        <f>O394</f>
        <v>0</v>
      </c>
      <c r="P391" s="52">
        <f t="shared" si="28"/>
        <v>0</v>
      </c>
      <c r="Q391" s="10">
        <f>Q394</f>
        <v>1612937.5</v>
      </c>
      <c r="R391" s="52">
        <f t="shared" si="29"/>
        <v>1612937.5</v>
      </c>
      <c r="S391" s="10" t="e">
        <f>#REF!-M391</f>
        <v>#REF!</v>
      </c>
      <c r="T391" s="10">
        <f>T394</f>
        <v>0</v>
      </c>
      <c r="U391" s="10">
        <f>U394</f>
        <v>0</v>
      </c>
    </row>
    <row r="392" spans="2:21" ht="38.25">
      <c r="B392" s="15" t="s">
        <v>197</v>
      </c>
      <c r="C392" s="7"/>
      <c r="D392" s="7"/>
      <c r="E392" s="7"/>
      <c r="F392" s="7">
        <v>551</v>
      </c>
      <c r="G392" s="16" t="s">
        <v>73</v>
      </c>
      <c r="H392" s="16" t="s">
        <v>14</v>
      </c>
      <c r="I392" s="16" t="s">
        <v>336</v>
      </c>
      <c r="J392" s="88"/>
      <c r="K392" s="10"/>
      <c r="L392" s="10"/>
      <c r="M392" s="10"/>
      <c r="N392" s="52"/>
      <c r="O392" s="58"/>
      <c r="P392" s="52"/>
      <c r="Q392" s="10"/>
      <c r="R392" s="52"/>
      <c r="S392" s="10"/>
      <c r="T392" s="10">
        <f>T393</f>
        <v>5000</v>
      </c>
      <c r="U392" s="10">
        <f>U393</f>
        <v>5000</v>
      </c>
    </row>
    <row r="393" spans="2:21" ht="25.5">
      <c r="B393" s="17" t="s">
        <v>340</v>
      </c>
      <c r="C393" s="7"/>
      <c r="D393" s="7"/>
      <c r="E393" s="7"/>
      <c r="F393" s="7">
        <v>551</v>
      </c>
      <c r="G393" s="16" t="s">
        <v>73</v>
      </c>
      <c r="H393" s="16" t="s">
        <v>14</v>
      </c>
      <c r="I393" s="16" t="s">
        <v>336</v>
      </c>
      <c r="J393" s="88" t="s">
        <v>337</v>
      </c>
      <c r="K393" s="10"/>
      <c r="L393" s="10"/>
      <c r="M393" s="10"/>
      <c r="N393" s="52"/>
      <c r="O393" s="58"/>
      <c r="P393" s="52"/>
      <c r="Q393" s="10"/>
      <c r="R393" s="52"/>
      <c r="S393" s="10"/>
      <c r="T393" s="10">
        <f>T399</f>
        <v>5000</v>
      </c>
      <c r="U393" s="10">
        <f>U399</f>
        <v>5000</v>
      </c>
    </row>
    <row r="394" spans="2:21" ht="76.5" hidden="1">
      <c r="B394" s="17" t="s">
        <v>157</v>
      </c>
      <c r="C394" s="18">
        <v>551</v>
      </c>
      <c r="D394" s="7">
        <v>551</v>
      </c>
      <c r="E394" s="7">
        <v>551</v>
      </c>
      <c r="F394" s="7">
        <v>551</v>
      </c>
      <c r="G394" s="14" t="s">
        <v>73</v>
      </c>
      <c r="H394" s="14" t="s">
        <v>14</v>
      </c>
      <c r="I394" s="14" t="s">
        <v>153</v>
      </c>
      <c r="J394" s="88"/>
      <c r="K394" s="11">
        <f>K395</f>
        <v>0</v>
      </c>
      <c r="L394" s="11">
        <f>L395</f>
        <v>0</v>
      </c>
      <c r="M394" s="11">
        <f>M395</f>
        <v>0</v>
      </c>
      <c r="N394" s="52">
        <f>M394-K394</f>
        <v>0</v>
      </c>
      <c r="O394" s="59">
        <f>O395</f>
        <v>0</v>
      </c>
      <c r="P394" s="52">
        <f>M394-L394</f>
        <v>0</v>
      </c>
      <c r="Q394" s="11">
        <f>Q395</f>
        <v>1612937.5</v>
      </c>
      <c r="R394" s="52">
        <f>Q394-M394</f>
        <v>1612937.5</v>
      </c>
      <c r="S394" s="10" t="e">
        <f>#REF!-M394</f>
        <v>#REF!</v>
      </c>
      <c r="T394" s="11">
        <f>T395</f>
        <v>0</v>
      </c>
      <c r="U394" s="11">
        <f>U395</f>
        <v>0</v>
      </c>
    </row>
    <row r="395" spans="2:21" ht="14.25" customHeight="1" hidden="1">
      <c r="B395" s="17" t="s">
        <v>62</v>
      </c>
      <c r="C395" s="18">
        <v>551</v>
      </c>
      <c r="D395" s="7">
        <v>551</v>
      </c>
      <c r="E395" s="7">
        <v>551</v>
      </c>
      <c r="F395" s="7">
        <v>551</v>
      </c>
      <c r="G395" s="14" t="s">
        <v>73</v>
      </c>
      <c r="H395" s="14" t="s">
        <v>14</v>
      </c>
      <c r="I395" s="14" t="s">
        <v>153</v>
      </c>
      <c r="J395" s="14" t="s">
        <v>63</v>
      </c>
      <c r="K395" s="11">
        <v>0</v>
      </c>
      <c r="L395" s="11"/>
      <c r="M395" s="11"/>
      <c r="N395" s="52">
        <f>M395-K395</f>
        <v>0</v>
      </c>
      <c r="O395" s="59"/>
      <c r="P395" s="52">
        <f>M395-L395</f>
        <v>0</v>
      </c>
      <c r="Q395" s="11">
        <f>1531937.5+81000</f>
        <v>1612937.5</v>
      </c>
      <c r="R395" s="52">
        <f>Q395-M395</f>
        <v>1612937.5</v>
      </c>
      <c r="S395" s="10" t="e">
        <f>#REF!-M395</f>
        <v>#REF!</v>
      </c>
      <c r="T395" s="11"/>
      <c r="U395" s="11"/>
    </row>
    <row r="396" spans="2:61" s="40" customFormat="1" ht="77.25" customHeight="1" hidden="1">
      <c r="B396" s="76" t="s">
        <v>174</v>
      </c>
      <c r="C396" s="7">
        <v>551</v>
      </c>
      <c r="D396" s="7">
        <v>551</v>
      </c>
      <c r="E396" s="7">
        <v>551</v>
      </c>
      <c r="F396" s="7">
        <v>551</v>
      </c>
      <c r="G396" s="14" t="s">
        <v>73</v>
      </c>
      <c r="H396" s="14" t="s">
        <v>14</v>
      </c>
      <c r="I396" s="14" t="s">
        <v>121</v>
      </c>
      <c r="J396" s="29"/>
      <c r="K396" s="37">
        <f>K398</f>
        <v>2987275</v>
      </c>
      <c r="L396" s="37">
        <f>L398</f>
        <v>1750000</v>
      </c>
      <c r="M396" s="37">
        <f>M398</f>
        <v>0</v>
      </c>
      <c r="N396" s="52">
        <f>M396-K396</f>
        <v>-2987275</v>
      </c>
      <c r="O396" s="60">
        <f>O398</f>
        <v>0</v>
      </c>
      <c r="P396" s="52">
        <f>M396-L396</f>
        <v>-1750000</v>
      </c>
      <c r="Q396" s="37">
        <f>Q398</f>
        <v>2553900</v>
      </c>
      <c r="R396" s="52">
        <f>Q396-M396</f>
        <v>2553900</v>
      </c>
      <c r="S396" s="10" t="e">
        <f>#REF!-M396</f>
        <v>#REF!</v>
      </c>
      <c r="T396" s="37">
        <f>T398</f>
        <v>0</v>
      </c>
      <c r="U396" s="37">
        <f>U398</f>
        <v>0</v>
      </c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</row>
    <row r="397" spans="2:61" s="40" customFormat="1" ht="84" customHeight="1" hidden="1">
      <c r="B397" s="76" t="s">
        <v>173</v>
      </c>
      <c r="C397" s="7"/>
      <c r="D397" s="7">
        <v>551</v>
      </c>
      <c r="E397" s="7">
        <v>551</v>
      </c>
      <c r="F397" s="7">
        <v>551</v>
      </c>
      <c r="G397" s="14" t="s">
        <v>73</v>
      </c>
      <c r="H397" s="14" t="s">
        <v>14</v>
      </c>
      <c r="I397" s="14" t="s">
        <v>172</v>
      </c>
      <c r="J397" s="29"/>
      <c r="K397" s="37"/>
      <c r="L397" s="37"/>
      <c r="M397" s="37">
        <f>M398</f>
        <v>0</v>
      </c>
      <c r="N397" s="52"/>
      <c r="O397" s="60"/>
      <c r="P397" s="52"/>
      <c r="Q397" s="37"/>
      <c r="R397" s="52"/>
      <c r="S397" s="10" t="e">
        <f>#REF!-M397</f>
        <v>#REF!</v>
      </c>
      <c r="T397" s="37">
        <f>T398</f>
        <v>0</v>
      </c>
      <c r="U397" s="37">
        <f>U398</f>
        <v>0</v>
      </c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</row>
    <row r="398" spans="2:21" ht="13.5" customHeight="1" hidden="1">
      <c r="B398" s="17" t="s">
        <v>62</v>
      </c>
      <c r="C398" s="18">
        <v>551</v>
      </c>
      <c r="D398" s="7">
        <v>551</v>
      </c>
      <c r="E398" s="7">
        <v>551</v>
      </c>
      <c r="F398" s="7">
        <v>551</v>
      </c>
      <c r="G398" s="14" t="s">
        <v>73</v>
      </c>
      <c r="H398" s="14" t="s">
        <v>14</v>
      </c>
      <c r="I398" s="14" t="s">
        <v>172</v>
      </c>
      <c r="J398" s="14" t="s">
        <v>63</v>
      </c>
      <c r="K398" s="11">
        <v>2987275</v>
      </c>
      <c r="L398" s="11">
        <v>1750000</v>
      </c>
      <c r="M398" s="11"/>
      <c r="N398" s="52">
        <f>M398-K398</f>
        <v>-2987275</v>
      </c>
      <c r="O398" s="59"/>
      <c r="P398" s="52">
        <f>M398-L398</f>
        <v>-1750000</v>
      </c>
      <c r="Q398" s="11">
        <f>1750000+803900</f>
        <v>2553900</v>
      </c>
      <c r="R398" s="52">
        <f>Q398-M398</f>
        <v>2553900</v>
      </c>
      <c r="S398" s="10" t="e">
        <f>#REF!-M398</f>
        <v>#REF!</v>
      </c>
      <c r="T398" s="11"/>
      <c r="U398" s="11"/>
    </row>
    <row r="399" spans="2:21" ht="24.75" customHeight="1">
      <c r="B399" s="17" t="s">
        <v>341</v>
      </c>
      <c r="C399" s="18"/>
      <c r="D399" s="7"/>
      <c r="E399" s="7"/>
      <c r="F399" s="7">
        <v>551</v>
      </c>
      <c r="G399" s="14" t="s">
        <v>73</v>
      </c>
      <c r="H399" s="14" t="s">
        <v>14</v>
      </c>
      <c r="I399" s="16" t="s">
        <v>336</v>
      </c>
      <c r="J399" s="14" t="s">
        <v>338</v>
      </c>
      <c r="K399" s="11"/>
      <c r="L399" s="11"/>
      <c r="M399" s="11"/>
      <c r="N399" s="52"/>
      <c r="O399" s="59"/>
      <c r="P399" s="52"/>
      <c r="Q399" s="11"/>
      <c r="R399" s="52"/>
      <c r="S399" s="10"/>
      <c r="T399" s="11">
        <f>T400</f>
        <v>5000</v>
      </c>
      <c r="U399" s="11">
        <f>U400</f>
        <v>5000</v>
      </c>
    </row>
    <row r="400" spans="2:21" ht="43.5" customHeight="1">
      <c r="B400" s="17" t="s">
        <v>342</v>
      </c>
      <c r="C400" s="18"/>
      <c r="D400" s="7"/>
      <c r="E400" s="7"/>
      <c r="F400" s="7">
        <v>551</v>
      </c>
      <c r="G400" s="14" t="s">
        <v>73</v>
      </c>
      <c r="H400" s="14" t="s">
        <v>14</v>
      </c>
      <c r="I400" s="16" t="s">
        <v>336</v>
      </c>
      <c r="J400" s="14" t="s">
        <v>339</v>
      </c>
      <c r="K400" s="11"/>
      <c r="L400" s="11"/>
      <c r="M400" s="11"/>
      <c r="N400" s="52"/>
      <c r="O400" s="59"/>
      <c r="P400" s="52"/>
      <c r="Q400" s="11"/>
      <c r="R400" s="52"/>
      <c r="S400" s="10"/>
      <c r="T400" s="11">
        <f>10000-5000</f>
        <v>5000</v>
      </c>
      <c r="U400" s="11">
        <v>5000</v>
      </c>
    </row>
    <row r="401" spans="2:21" ht="13.5" customHeight="1">
      <c r="B401" s="17" t="s">
        <v>183</v>
      </c>
      <c r="C401" s="18"/>
      <c r="D401" s="7"/>
      <c r="E401" s="7">
        <v>551</v>
      </c>
      <c r="F401" s="7">
        <v>551</v>
      </c>
      <c r="G401" s="14" t="s">
        <v>73</v>
      </c>
      <c r="H401" s="14" t="s">
        <v>23</v>
      </c>
      <c r="I401" s="14"/>
      <c r="J401" s="14"/>
      <c r="K401" s="11"/>
      <c r="L401" s="11"/>
      <c r="M401" s="11" t="e">
        <f>#REF!+M407</f>
        <v>#REF!</v>
      </c>
      <c r="N401" s="52"/>
      <c r="O401" s="59"/>
      <c r="P401" s="52"/>
      <c r="Q401" s="11"/>
      <c r="R401" s="52"/>
      <c r="S401" s="10" t="e">
        <f>#REF!-M401</f>
        <v>#REF!</v>
      </c>
      <c r="T401" s="11">
        <f>T402</f>
        <v>6510540</v>
      </c>
      <c r="U401" s="11">
        <f>U402</f>
        <v>6510540</v>
      </c>
    </row>
    <row r="402" spans="2:21" ht="34.5" customHeight="1">
      <c r="B402" s="17" t="s">
        <v>345</v>
      </c>
      <c r="C402" s="18"/>
      <c r="D402" s="7"/>
      <c r="E402" s="7"/>
      <c r="F402" s="7">
        <v>551</v>
      </c>
      <c r="G402" s="14" t="s">
        <v>73</v>
      </c>
      <c r="H402" s="14" t="s">
        <v>23</v>
      </c>
      <c r="I402" s="14" t="s">
        <v>344</v>
      </c>
      <c r="J402" s="14"/>
      <c r="K402" s="11"/>
      <c r="L402" s="11"/>
      <c r="M402" s="11"/>
      <c r="N402" s="52"/>
      <c r="O402" s="59"/>
      <c r="P402" s="52"/>
      <c r="Q402" s="11"/>
      <c r="R402" s="52"/>
      <c r="S402" s="10"/>
      <c r="T402" s="11">
        <f>T403+T405</f>
        <v>6510540</v>
      </c>
      <c r="U402" s="11">
        <f>U403+U405</f>
        <v>6510540</v>
      </c>
    </row>
    <row r="403" spans="2:21" ht="69" customHeight="1">
      <c r="B403" s="17" t="s">
        <v>196</v>
      </c>
      <c r="C403" s="18"/>
      <c r="D403" s="7"/>
      <c r="E403" s="7"/>
      <c r="F403" s="7">
        <v>551</v>
      </c>
      <c r="G403" s="14" t="s">
        <v>73</v>
      </c>
      <c r="H403" s="14" t="s">
        <v>23</v>
      </c>
      <c r="I403" s="14" t="s">
        <v>347</v>
      </c>
      <c r="J403" s="14"/>
      <c r="K403" s="11"/>
      <c r="L403" s="11"/>
      <c r="M403" s="11"/>
      <c r="N403" s="52"/>
      <c r="O403" s="59"/>
      <c r="P403" s="52"/>
      <c r="Q403" s="11"/>
      <c r="R403" s="52"/>
      <c r="S403" s="10"/>
      <c r="T403" s="11">
        <f>T404</f>
        <v>4855700</v>
      </c>
      <c r="U403" s="11">
        <f>U404</f>
        <v>4855700</v>
      </c>
    </row>
    <row r="404" spans="2:21" ht="54" customHeight="1">
      <c r="B404" s="17" t="s">
        <v>299</v>
      </c>
      <c r="C404" s="18"/>
      <c r="D404" s="7"/>
      <c r="E404" s="7"/>
      <c r="F404" s="7">
        <v>551</v>
      </c>
      <c r="G404" s="14" t="s">
        <v>73</v>
      </c>
      <c r="H404" s="14" t="s">
        <v>23</v>
      </c>
      <c r="I404" s="14" t="s">
        <v>347</v>
      </c>
      <c r="J404" s="14" t="s">
        <v>297</v>
      </c>
      <c r="K404" s="11"/>
      <c r="L404" s="11"/>
      <c r="M404" s="11"/>
      <c r="N404" s="52"/>
      <c r="O404" s="59"/>
      <c r="P404" s="52"/>
      <c r="Q404" s="11"/>
      <c r="R404" s="52"/>
      <c r="S404" s="10"/>
      <c r="T404" s="11">
        <v>4855700</v>
      </c>
      <c r="U404" s="11">
        <v>4855700</v>
      </c>
    </row>
    <row r="405" spans="2:21" ht="88.5" customHeight="1">
      <c r="B405" s="17" t="s">
        <v>196</v>
      </c>
      <c r="C405" s="18"/>
      <c r="D405" s="7"/>
      <c r="E405" s="7"/>
      <c r="F405" s="7">
        <v>551</v>
      </c>
      <c r="G405" s="14" t="s">
        <v>73</v>
      </c>
      <c r="H405" s="14" t="s">
        <v>23</v>
      </c>
      <c r="I405" s="14" t="s">
        <v>343</v>
      </c>
      <c r="J405" s="14"/>
      <c r="K405" s="11"/>
      <c r="L405" s="11"/>
      <c r="M405" s="11"/>
      <c r="N405" s="52"/>
      <c r="O405" s="59"/>
      <c r="P405" s="52"/>
      <c r="Q405" s="11"/>
      <c r="R405" s="52"/>
      <c r="S405" s="10"/>
      <c r="T405" s="11">
        <f>T406</f>
        <v>1654840</v>
      </c>
      <c r="U405" s="11">
        <f>U406</f>
        <v>1654840</v>
      </c>
    </row>
    <row r="406" spans="2:21" ht="54.75" customHeight="1">
      <c r="B406" s="17" t="s">
        <v>299</v>
      </c>
      <c r="C406" s="18"/>
      <c r="D406" s="7"/>
      <c r="E406" s="7"/>
      <c r="F406" s="7">
        <v>551</v>
      </c>
      <c r="G406" s="14" t="s">
        <v>73</v>
      </c>
      <c r="H406" s="14" t="s">
        <v>23</v>
      </c>
      <c r="I406" s="14" t="s">
        <v>343</v>
      </c>
      <c r="J406" s="14" t="s">
        <v>297</v>
      </c>
      <c r="K406" s="11"/>
      <c r="L406" s="11"/>
      <c r="M406" s="11"/>
      <c r="N406" s="52"/>
      <c r="O406" s="59"/>
      <c r="P406" s="52"/>
      <c r="Q406" s="11"/>
      <c r="R406" s="52"/>
      <c r="S406" s="10"/>
      <c r="T406" s="11">
        <v>1654840</v>
      </c>
      <c r="U406" s="11">
        <v>1654840</v>
      </c>
    </row>
    <row r="407" spans="2:21" ht="91.5" customHeight="1" hidden="1">
      <c r="B407" s="76" t="s">
        <v>178</v>
      </c>
      <c r="C407" s="18"/>
      <c r="D407" s="7"/>
      <c r="E407" s="7">
        <v>551</v>
      </c>
      <c r="F407" s="7">
        <v>551</v>
      </c>
      <c r="G407" s="14" t="s">
        <v>73</v>
      </c>
      <c r="H407" s="14" t="s">
        <v>23</v>
      </c>
      <c r="I407" s="14" t="s">
        <v>177</v>
      </c>
      <c r="J407" s="14"/>
      <c r="K407" s="11"/>
      <c r="L407" s="11"/>
      <c r="M407" s="11">
        <f>M408</f>
        <v>0</v>
      </c>
      <c r="N407" s="52"/>
      <c r="O407" s="59"/>
      <c r="P407" s="52"/>
      <c r="Q407" s="11"/>
      <c r="R407" s="52"/>
      <c r="S407" s="10" t="e">
        <f>#REF!-M407</f>
        <v>#REF!</v>
      </c>
      <c r="T407" s="11">
        <f>T408</f>
        <v>0</v>
      </c>
      <c r="U407" s="11">
        <f>U408</f>
        <v>0</v>
      </c>
    </row>
    <row r="408" spans="2:21" ht="13.5" customHeight="1" hidden="1">
      <c r="B408" s="17" t="s">
        <v>62</v>
      </c>
      <c r="C408" s="18"/>
      <c r="D408" s="7"/>
      <c r="E408" s="7">
        <v>551</v>
      </c>
      <c r="F408" s="7">
        <v>551</v>
      </c>
      <c r="G408" s="14" t="s">
        <v>73</v>
      </c>
      <c r="H408" s="14" t="s">
        <v>23</v>
      </c>
      <c r="I408" s="14" t="s">
        <v>177</v>
      </c>
      <c r="J408" s="14" t="s">
        <v>63</v>
      </c>
      <c r="K408" s="11"/>
      <c r="L408" s="11"/>
      <c r="M408" s="11"/>
      <c r="N408" s="52"/>
      <c r="O408" s="59"/>
      <c r="P408" s="52"/>
      <c r="Q408" s="11"/>
      <c r="R408" s="52"/>
      <c r="S408" s="10" t="e">
        <f>#REF!-M408</f>
        <v>#REF!</v>
      </c>
      <c r="T408" s="11"/>
      <c r="U408" s="11"/>
    </row>
    <row r="409" spans="2:21" ht="35.25" customHeight="1" hidden="1">
      <c r="B409" s="17" t="s">
        <v>147</v>
      </c>
      <c r="C409" s="18"/>
      <c r="D409" s="7">
        <v>551</v>
      </c>
      <c r="E409" s="7">
        <v>551</v>
      </c>
      <c r="F409" s="7">
        <v>551</v>
      </c>
      <c r="G409" s="14" t="s">
        <v>73</v>
      </c>
      <c r="H409" s="14" t="s">
        <v>24</v>
      </c>
      <c r="I409" s="14"/>
      <c r="J409" s="14"/>
      <c r="K409" s="11"/>
      <c r="L409" s="11">
        <f>L410</f>
        <v>0</v>
      </c>
      <c r="M409" s="11">
        <f>M410</f>
        <v>0</v>
      </c>
      <c r="N409" s="52"/>
      <c r="O409" s="59">
        <f>O410</f>
        <v>0</v>
      </c>
      <c r="P409" s="52">
        <f aca="true" t="shared" si="31" ref="P409:P431">M409-L409</f>
        <v>0</v>
      </c>
      <c r="Q409" s="11">
        <f>Q410</f>
        <v>0</v>
      </c>
      <c r="R409" s="52">
        <f aca="true" t="shared" si="32" ref="R409:R431">Q409-M409</f>
        <v>0</v>
      </c>
      <c r="S409" s="10" t="e">
        <f>#REF!-M409</f>
        <v>#REF!</v>
      </c>
      <c r="T409" s="11">
        <f>T410</f>
        <v>0</v>
      </c>
      <c r="U409" s="11">
        <f>U410</f>
        <v>0</v>
      </c>
    </row>
    <row r="410" spans="2:21" ht="36" customHeight="1" hidden="1">
      <c r="B410" s="17" t="s">
        <v>146</v>
      </c>
      <c r="C410" s="18"/>
      <c r="D410" s="7">
        <v>551</v>
      </c>
      <c r="E410" s="7">
        <v>551</v>
      </c>
      <c r="F410" s="7">
        <v>551</v>
      </c>
      <c r="G410" s="14" t="s">
        <v>73</v>
      </c>
      <c r="H410" s="14" t="s">
        <v>24</v>
      </c>
      <c r="I410" s="14" t="s">
        <v>143</v>
      </c>
      <c r="J410" s="14"/>
      <c r="K410" s="11"/>
      <c r="L410" s="11">
        <f>L411</f>
        <v>0</v>
      </c>
      <c r="M410" s="11">
        <f>M411</f>
        <v>0</v>
      </c>
      <c r="N410" s="52"/>
      <c r="O410" s="59">
        <f>O411</f>
        <v>0</v>
      </c>
      <c r="P410" s="52">
        <f t="shared" si="31"/>
        <v>0</v>
      </c>
      <c r="Q410" s="11">
        <f>Q411</f>
        <v>0</v>
      </c>
      <c r="R410" s="52">
        <f t="shared" si="32"/>
        <v>0</v>
      </c>
      <c r="S410" s="10" t="e">
        <f>#REF!-M410</f>
        <v>#REF!</v>
      </c>
      <c r="T410" s="11">
        <f>T411</f>
        <v>0</v>
      </c>
      <c r="U410" s="11">
        <f>U411</f>
        <v>0</v>
      </c>
    </row>
    <row r="411" spans="2:21" ht="29.25" customHeight="1" hidden="1">
      <c r="B411" s="17" t="s">
        <v>145</v>
      </c>
      <c r="C411" s="18"/>
      <c r="D411" s="7">
        <v>551</v>
      </c>
      <c r="E411" s="7">
        <v>551</v>
      </c>
      <c r="F411" s="7">
        <v>551</v>
      </c>
      <c r="G411" s="14" t="s">
        <v>73</v>
      </c>
      <c r="H411" s="14" t="s">
        <v>24</v>
      </c>
      <c r="I411" s="14" t="s">
        <v>143</v>
      </c>
      <c r="J411" s="14" t="s">
        <v>144</v>
      </c>
      <c r="K411" s="11"/>
      <c r="L411" s="11"/>
      <c r="M411" s="11"/>
      <c r="N411" s="52"/>
      <c r="O411" s="59"/>
      <c r="P411" s="52">
        <f t="shared" si="31"/>
        <v>0</v>
      </c>
      <c r="Q411" s="11"/>
      <c r="R411" s="52">
        <f t="shared" si="32"/>
        <v>0</v>
      </c>
      <c r="S411" s="10" t="e">
        <f>#REF!-M411</f>
        <v>#REF!</v>
      </c>
      <c r="T411" s="11"/>
      <c r="U411" s="11"/>
    </row>
    <row r="412" spans="2:21" ht="13.5" customHeight="1" hidden="1">
      <c r="B412" s="13" t="s">
        <v>148</v>
      </c>
      <c r="C412" s="34"/>
      <c r="D412" s="7">
        <v>551</v>
      </c>
      <c r="E412" s="7">
        <v>551</v>
      </c>
      <c r="F412" s="7">
        <v>551</v>
      </c>
      <c r="G412" s="8" t="s">
        <v>28</v>
      </c>
      <c r="H412" s="8"/>
      <c r="I412" s="8"/>
      <c r="J412" s="8"/>
      <c r="K412" s="55"/>
      <c r="L412" s="55">
        <f>L413</f>
        <v>90000</v>
      </c>
      <c r="M412" s="55">
        <f>M413</f>
        <v>0</v>
      </c>
      <c r="N412" s="52"/>
      <c r="O412" s="62">
        <f>O413</f>
        <v>0</v>
      </c>
      <c r="P412" s="52">
        <f t="shared" si="31"/>
        <v>-90000</v>
      </c>
      <c r="Q412" s="55">
        <f>Q413</f>
        <v>90000</v>
      </c>
      <c r="R412" s="52">
        <f t="shared" si="32"/>
        <v>90000</v>
      </c>
      <c r="S412" s="10" t="e">
        <f>#REF!-M412</f>
        <v>#REF!</v>
      </c>
      <c r="T412" s="55">
        <f>T413</f>
        <v>0</v>
      </c>
      <c r="U412" s="55">
        <f>U413</f>
        <v>0</v>
      </c>
    </row>
    <row r="413" spans="2:21" ht="30" customHeight="1" hidden="1">
      <c r="B413" s="13" t="s">
        <v>149</v>
      </c>
      <c r="C413" s="34"/>
      <c r="D413" s="7">
        <v>551</v>
      </c>
      <c r="E413" s="7">
        <v>551</v>
      </c>
      <c r="F413" s="7">
        <v>551</v>
      </c>
      <c r="G413" s="8" t="s">
        <v>28</v>
      </c>
      <c r="H413" s="8" t="s">
        <v>77</v>
      </c>
      <c r="I413" s="8"/>
      <c r="J413" s="8"/>
      <c r="K413" s="55"/>
      <c r="L413" s="55">
        <f>L414+L416+L418</f>
        <v>90000</v>
      </c>
      <c r="M413" s="55">
        <f>M414+M416+M418</f>
        <v>0</v>
      </c>
      <c r="N413" s="52"/>
      <c r="O413" s="62">
        <f>O414+O416+O418</f>
        <v>0</v>
      </c>
      <c r="P413" s="52">
        <f t="shared" si="31"/>
        <v>-90000</v>
      </c>
      <c r="Q413" s="55">
        <f>Q414+Q416+Q418</f>
        <v>90000</v>
      </c>
      <c r="R413" s="52">
        <f t="shared" si="32"/>
        <v>90000</v>
      </c>
      <c r="S413" s="10" t="e">
        <f>#REF!-M413</f>
        <v>#REF!</v>
      </c>
      <c r="T413" s="55">
        <f>T414+T416+T418</f>
        <v>0</v>
      </c>
      <c r="U413" s="55">
        <f>U414+U416+U418</f>
        <v>0</v>
      </c>
    </row>
    <row r="414" spans="2:21" ht="54" customHeight="1" hidden="1">
      <c r="B414" s="13" t="s">
        <v>136</v>
      </c>
      <c r="C414" s="34"/>
      <c r="D414" s="7">
        <v>551</v>
      </c>
      <c r="E414" s="7">
        <v>551</v>
      </c>
      <c r="F414" s="7">
        <v>551</v>
      </c>
      <c r="G414" s="8" t="s">
        <v>28</v>
      </c>
      <c r="H414" s="8" t="s">
        <v>77</v>
      </c>
      <c r="I414" s="8" t="s">
        <v>111</v>
      </c>
      <c r="J414" s="8"/>
      <c r="K414" s="55"/>
      <c r="L414" s="55">
        <f>L415</f>
        <v>10000</v>
      </c>
      <c r="M414" s="55">
        <f>M415</f>
        <v>0</v>
      </c>
      <c r="N414" s="52"/>
      <c r="O414" s="62">
        <f>O415</f>
        <v>0</v>
      </c>
      <c r="P414" s="52">
        <f t="shared" si="31"/>
        <v>-10000</v>
      </c>
      <c r="Q414" s="55">
        <f>Q415</f>
        <v>10000</v>
      </c>
      <c r="R414" s="52">
        <f t="shared" si="32"/>
        <v>10000</v>
      </c>
      <c r="S414" s="10" t="e">
        <f>#REF!-M414</f>
        <v>#REF!</v>
      </c>
      <c r="T414" s="55">
        <f>T415</f>
        <v>0</v>
      </c>
      <c r="U414" s="55">
        <f>U415</f>
        <v>0</v>
      </c>
    </row>
    <row r="415" spans="2:21" ht="26.25" customHeight="1" hidden="1">
      <c r="B415" s="31" t="s">
        <v>11</v>
      </c>
      <c r="C415" s="18"/>
      <c r="D415" s="7">
        <v>551</v>
      </c>
      <c r="E415" s="7">
        <v>551</v>
      </c>
      <c r="F415" s="7">
        <v>551</v>
      </c>
      <c r="G415" s="14" t="s">
        <v>28</v>
      </c>
      <c r="H415" s="14" t="s">
        <v>77</v>
      </c>
      <c r="I415" s="14" t="s">
        <v>111</v>
      </c>
      <c r="J415" s="14" t="s">
        <v>152</v>
      </c>
      <c r="K415" s="11"/>
      <c r="L415" s="11">
        <v>10000</v>
      </c>
      <c r="M415" s="11"/>
      <c r="N415" s="52"/>
      <c r="O415" s="59"/>
      <c r="P415" s="52">
        <f t="shared" si="31"/>
        <v>-10000</v>
      </c>
      <c r="Q415" s="11">
        <v>10000</v>
      </c>
      <c r="R415" s="52">
        <f t="shared" si="32"/>
        <v>10000</v>
      </c>
      <c r="S415" s="10" t="e">
        <f>#REF!-M415</f>
        <v>#REF!</v>
      </c>
      <c r="T415" s="11"/>
      <c r="U415" s="11"/>
    </row>
    <row r="416" spans="2:21" ht="118.5" customHeight="1" hidden="1">
      <c r="B416" s="30" t="s">
        <v>168</v>
      </c>
      <c r="C416" s="18"/>
      <c r="D416" s="7">
        <v>551</v>
      </c>
      <c r="E416" s="7">
        <v>551</v>
      </c>
      <c r="F416" s="7">
        <v>551</v>
      </c>
      <c r="G416" s="14" t="s">
        <v>28</v>
      </c>
      <c r="H416" s="14" t="s">
        <v>77</v>
      </c>
      <c r="I416" s="14" t="s">
        <v>169</v>
      </c>
      <c r="J416" s="14"/>
      <c r="K416" s="11"/>
      <c r="L416" s="11">
        <f>L417</f>
        <v>60000</v>
      </c>
      <c r="M416" s="11">
        <f>M417</f>
        <v>0</v>
      </c>
      <c r="N416" s="52"/>
      <c r="O416" s="59">
        <f>O417</f>
        <v>0</v>
      </c>
      <c r="P416" s="52">
        <f t="shared" si="31"/>
        <v>-60000</v>
      </c>
      <c r="Q416" s="11">
        <f>Q417</f>
        <v>60000</v>
      </c>
      <c r="R416" s="52">
        <f t="shared" si="32"/>
        <v>60000</v>
      </c>
      <c r="S416" s="10" t="e">
        <f>#REF!-M416</f>
        <v>#REF!</v>
      </c>
      <c r="T416" s="11">
        <f>T417</f>
        <v>0</v>
      </c>
      <c r="U416" s="11">
        <f>U417</f>
        <v>0</v>
      </c>
    </row>
    <row r="417" spans="2:21" ht="26.25" customHeight="1" hidden="1">
      <c r="B417" s="20" t="s">
        <v>88</v>
      </c>
      <c r="C417" s="18"/>
      <c r="D417" s="7">
        <v>551</v>
      </c>
      <c r="E417" s="7">
        <v>551</v>
      </c>
      <c r="F417" s="7">
        <v>551</v>
      </c>
      <c r="G417" s="14" t="s">
        <v>28</v>
      </c>
      <c r="H417" s="14" t="s">
        <v>77</v>
      </c>
      <c r="I417" s="14" t="s">
        <v>169</v>
      </c>
      <c r="J417" s="14" t="s">
        <v>89</v>
      </c>
      <c r="K417" s="11"/>
      <c r="L417" s="11">
        <v>60000</v>
      </c>
      <c r="M417" s="11"/>
      <c r="N417" s="52"/>
      <c r="O417" s="59"/>
      <c r="P417" s="52">
        <f t="shared" si="31"/>
        <v>-60000</v>
      </c>
      <c r="Q417" s="11">
        <v>60000</v>
      </c>
      <c r="R417" s="52">
        <f t="shared" si="32"/>
        <v>60000</v>
      </c>
      <c r="S417" s="10" t="e">
        <f>#REF!-M417</f>
        <v>#REF!</v>
      </c>
      <c r="T417" s="11"/>
      <c r="U417" s="11"/>
    </row>
    <row r="418" spans="2:21" ht="26.25" customHeight="1" hidden="1">
      <c r="B418" s="22" t="s">
        <v>25</v>
      </c>
      <c r="C418" s="18"/>
      <c r="D418" s="7">
        <v>551</v>
      </c>
      <c r="E418" s="7">
        <v>551</v>
      </c>
      <c r="F418" s="7">
        <v>551</v>
      </c>
      <c r="G418" s="14" t="s">
        <v>28</v>
      </c>
      <c r="H418" s="14" t="s">
        <v>77</v>
      </c>
      <c r="I418" s="14" t="s">
        <v>111</v>
      </c>
      <c r="J418" s="14"/>
      <c r="K418" s="11"/>
      <c r="L418" s="11">
        <f>L419</f>
        <v>20000</v>
      </c>
      <c r="M418" s="11">
        <f>M419</f>
        <v>0</v>
      </c>
      <c r="N418" s="52"/>
      <c r="O418" s="59">
        <f>O419</f>
        <v>0</v>
      </c>
      <c r="P418" s="52">
        <f t="shared" si="31"/>
        <v>-20000</v>
      </c>
      <c r="Q418" s="11">
        <f>Q419</f>
        <v>20000</v>
      </c>
      <c r="R418" s="52">
        <f t="shared" si="32"/>
        <v>20000</v>
      </c>
      <c r="S418" s="10" t="e">
        <f>#REF!-M418</f>
        <v>#REF!</v>
      </c>
      <c r="T418" s="11">
        <f>T419</f>
        <v>0</v>
      </c>
      <c r="U418" s="11">
        <f>U419</f>
        <v>0</v>
      </c>
    </row>
    <row r="419" spans="2:21" ht="26.25" customHeight="1" hidden="1">
      <c r="B419" s="20" t="s">
        <v>88</v>
      </c>
      <c r="C419" s="18"/>
      <c r="D419" s="7">
        <v>551</v>
      </c>
      <c r="E419" s="7">
        <v>551</v>
      </c>
      <c r="F419" s="7">
        <v>551</v>
      </c>
      <c r="G419" s="14" t="s">
        <v>28</v>
      </c>
      <c r="H419" s="14" t="s">
        <v>77</v>
      </c>
      <c r="I419" s="14" t="s">
        <v>111</v>
      </c>
      <c r="J419" s="14" t="s">
        <v>89</v>
      </c>
      <c r="K419" s="11"/>
      <c r="L419" s="11">
        <v>20000</v>
      </c>
      <c r="M419" s="11"/>
      <c r="N419" s="52"/>
      <c r="O419" s="59"/>
      <c r="P419" s="52">
        <f t="shared" si="31"/>
        <v>-20000</v>
      </c>
      <c r="Q419" s="11">
        <v>20000</v>
      </c>
      <c r="R419" s="52">
        <f t="shared" si="32"/>
        <v>20000</v>
      </c>
      <c r="S419" s="10" t="e">
        <f>#REF!-M419</f>
        <v>#REF!</v>
      </c>
      <c r="T419" s="11"/>
      <c r="U419" s="11"/>
    </row>
    <row r="420" spans="2:62" s="42" customFormat="1" ht="31.5" customHeight="1">
      <c r="B420" s="90" t="s">
        <v>27</v>
      </c>
      <c r="C420" s="7">
        <v>551</v>
      </c>
      <c r="D420" s="7">
        <v>551</v>
      </c>
      <c r="E420" s="7">
        <v>551</v>
      </c>
      <c r="F420" s="7">
        <v>551</v>
      </c>
      <c r="G420" s="91">
        <v>13</v>
      </c>
      <c r="H420" s="29"/>
      <c r="I420" s="92"/>
      <c r="J420" s="92"/>
      <c r="K420" s="93">
        <f>K421</f>
        <v>814400</v>
      </c>
      <c r="L420" s="93">
        <f>L421</f>
        <v>5000</v>
      </c>
      <c r="M420" s="93">
        <f>M421</f>
        <v>5000</v>
      </c>
      <c r="N420" s="52">
        <f aca="true" t="shared" si="33" ref="N420:N431">M420-K420</f>
        <v>-809400</v>
      </c>
      <c r="O420" s="94">
        <f>O421</f>
        <v>0</v>
      </c>
      <c r="P420" s="52">
        <f t="shared" si="31"/>
        <v>0</v>
      </c>
      <c r="Q420" s="93">
        <f>Q421</f>
        <v>5000</v>
      </c>
      <c r="R420" s="52">
        <f t="shared" si="32"/>
        <v>0</v>
      </c>
      <c r="S420" s="10" t="e">
        <f>#REF!-M420</f>
        <v>#REF!</v>
      </c>
      <c r="T420" s="93">
        <f>T421</f>
        <v>100000</v>
      </c>
      <c r="U420" s="93">
        <f>U421</f>
        <v>0</v>
      </c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</row>
    <row r="421" spans="2:62" s="40" customFormat="1" ht="40.5" customHeight="1">
      <c r="B421" s="90" t="s">
        <v>142</v>
      </c>
      <c r="C421" s="7">
        <v>551</v>
      </c>
      <c r="D421" s="7">
        <v>551</v>
      </c>
      <c r="E421" s="7">
        <v>551</v>
      </c>
      <c r="F421" s="7">
        <v>551</v>
      </c>
      <c r="G421" s="91">
        <v>13</v>
      </c>
      <c r="H421" s="29" t="s">
        <v>7</v>
      </c>
      <c r="I421" s="29"/>
      <c r="J421" s="29"/>
      <c r="K421" s="95">
        <f>K422+K425+K427</f>
        <v>814400</v>
      </c>
      <c r="L421" s="95">
        <f>L422+L425+L427</f>
        <v>5000</v>
      </c>
      <c r="M421" s="95">
        <f>M422+M425+M427</f>
        <v>5000</v>
      </c>
      <c r="N421" s="52">
        <f t="shared" si="33"/>
        <v>-809400</v>
      </c>
      <c r="O421" s="96">
        <f>O422+O425+O427</f>
        <v>0</v>
      </c>
      <c r="P421" s="52">
        <f t="shared" si="31"/>
        <v>0</v>
      </c>
      <c r="Q421" s="95">
        <f>Q422+Q425+Q427</f>
        <v>5000</v>
      </c>
      <c r="R421" s="52">
        <f t="shared" si="32"/>
        <v>0</v>
      </c>
      <c r="S421" s="10" t="e">
        <f>#REF!-M421</f>
        <v>#REF!</v>
      </c>
      <c r="T421" s="95">
        <f>T422</f>
        <v>100000</v>
      </c>
      <c r="U421" s="95">
        <f>U422</f>
        <v>0</v>
      </c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</row>
    <row r="422" spans="2:62" ht="29.25" customHeight="1">
      <c r="B422" s="17" t="s">
        <v>270</v>
      </c>
      <c r="C422" s="18">
        <v>551</v>
      </c>
      <c r="D422" s="7">
        <v>551</v>
      </c>
      <c r="E422" s="7">
        <v>551</v>
      </c>
      <c r="F422" s="7">
        <v>551</v>
      </c>
      <c r="G422" s="97">
        <v>13</v>
      </c>
      <c r="H422" s="14" t="s">
        <v>7</v>
      </c>
      <c r="I422" s="14" t="s">
        <v>346</v>
      </c>
      <c r="J422" s="14"/>
      <c r="K422" s="98">
        <f>K423</f>
        <v>814400</v>
      </c>
      <c r="L422" s="98">
        <f>L423</f>
        <v>5000</v>
      </c>
      <c r="M422" s="98">
        <f>M423</f>
        <v>5000</v>
      </c>
      <c r="N422" s="52">
        <f t="shared" si="33"/>
        <v>-809400</v>
      </c>
      <c r="O422" s="99">
        <f>O423</f>
        <v>0</v>
      </c>
      <c r="P422" s="52">
        <f t="shared" si="31"/>
        <v>0</v>
      </c>
      <c r="Q422" s="98">
        <f>Q423</f>
        <v>5000</v>
      </c>
      <c r="R422" s="52">
        <f t="shared" si="32"/>
        <v>0</v>
      </c>
      <c r="S422" s="10" t="e">
        <f>#REF!-M422</f>
        <v>#REF!</v>
      </c>
      <c r="T422" s="98">
        <f>T423</f>
        <v>100000</v>
      </c>
      <c r="U422" s="98">
        <f>U423</f>
        <v>0</v>
      </c>
      <c r="BJ422" s="1"/>
    </row>
    <row r="423" spans="2:62" ht="21" customHeight="1">
      <c r="B423" s="17" t="s">
        <v>270</v>
      </c>
      <c r="C423" s="18">
        <v>551</v>
      </c>
      <c r="D423" s="7">
        <v>551</v>
      </c>
      <c r="E423" s="7">
        <v>551</v>
      </c>
      <c r="F423" s="7">
        <v>551</v>
      </c>
      <c r="G423" s="100">
        <v>13</v>
      </c>
      <c r="H423" s="14" t="s">
        <v>7</v>
      </c>
      <c r="I423" s="14" t="s">
        <v>346</v>
      </c>
      <c r="J423" s="14" t="s">
        <v>269</v>
      </c>
      <c r="K423" s="98">
        <f>K424</f>
        <v>814400</v>
      </c>
      <c r="L423" s="98">
        <v>5000</v>
      </c>
      <c r="M423" s="98">
        <v>5000</v>
      </c>
      <c r="N423" s="52">
        <f t="shared" si="33"/>
        <v>-809400</v>
      </c>
      <c r="O423" s="99"/>
      <c r="P423" s="52">
        <f t="shared" si="31"/>
        <v>0</v>
      </c>
      <c r="Q423" s="98">
        <v>5000</v>
      </c>
      <c r="R423" s="52">
        <f t="shared" si="32"/>
        <v>0</v>
      </c>
      <c r="S423" s="10" t="e">
        <f>#REF!-M423</f>
        <v>#REF!</v>
      </c>
      <c r="T423" s="98">
        <v>100000</v>
      </c>
      <c r="U423" s="98"/>
      <c r="BJ423" s="1"/>
    </row>
    <row r="424" spans="2:62" ht="18" customHeight="1" hidden="1">
      <c r="B424" s="38" t="s">
        <v>122</v>
      </c>
      <c r="C424" s="18">
        <v>551</v>
      </c>
      <c r="D424" s="18"/>
      <c r="E424" s="18"/>
      <c r="F424" s="18"/>
      <c r="G424" s="46">
        <v>11</v>
      </c>
      <c r="H424" s="32" t="s">
        <v>23</v>
      </c>
      <c r="I424" s="32" t="s">
        <v>123</v>
      </c>
      <c r="J424" s="32" t="s">
        <v>124</v>
      </c>
      <c r="K424" s="45">
        <v>814400</v>
      </c>
      <c r="L424" s="45"/>
      <c r="M424" s="71"/>
      <c r="N424" s="52">
        <f t="shared" si="33"/>
        <v>-814400</v>
      </c>
      <c r="O424" s="65"/>
      <c r="P424" s="52">
        <f t="shared" si="31"/>
        <v>0</v>
      </c>
      <c r="Q424" s="45"/>
      <c r="R424" s="52">
        <f t="shared" si="32"/>
        <v>0</v>
      </c>
      <c r="S424" s="70" t="e">
        <f>#REF!-M424</f>
        <v>#REF!</v>
      </c>
      <c r="T424" s="71"/>
      <c r="U424" s="71"/>
      <c r="BJ424" s="1"/>
    </row>
    <row r="425" spans="2:62" ht="40.5" customHeight="1" hidden="1">
      <c r="B425" s="38" t="s">
        <v>134</v>
      </c>
      <c r="C425" s="18"/>
      <c r="D425" s="18"/>
      <c r="E425" s="18"/>
      <c r="F425" s="18"/>
      <c r="G425" s="46">
        <v>11</v>
      </c>
      <c r="H425" s="32" t="s">
        <v>23</v>
      </c>
      <c r="I425" s="32" t="s">
        <v>133</v>
      </c>
      <c r="J425" s="32"/>
      <c r="K425" s="45">
        <f>K426</f>
        <v>0</v>
      </c>
      <c r="L425" s="45">
        <f>L426</f>
        <v>0</v>
      </c>
      <c r="M425" s="71">
        <f>M426</f>
        <v>0</v>
      </c>
      <c r="N425" s="52">
        <f t="shared" si="33"/>
        <v>0</v>
      </c>
      <c r="O425" s="65">
        <f>O426</f>
        <v>0</v>
      </c>
      <c r="P425" s="52">
        <f t="shared" si="31"/>
        <v>0</v>
      </c>
      <c r="Q425" s="45">
        <f>Q426</f>
        <v>0</v>
      </c>
      <c r="R425" s="52">
        <f t="shared" si="32"/>
        <v>0</v>
      </c>
      <c r="S425" s="70" t="e">
        <f>#REF!-M425</f>
        <v>#REF!</v>
      </c>
      <c r="T425" s="71">
        <f>T426</f>
        <v>0</v>
      </c>
      <c r="U425" s="71">
        <f>U426</f>
        <v>0</v>
      </c>
      <c r="BJ425" s="1"/>
    </row>
    <row r="426" spans="2:62" ht="18" customHeight="1" hidden="1">
      <c r="B426" s="38" t="s">
        <v>122</v>
      </c>
      <c r="C426" s="18"/>
      <c r="D426" s="18"/>
      <c r="E426" s="18"/>
      <c r="F426" s="18"/>
      <c r="G426" s="46">
        <v>11</v>
      </c>
      <c r="H426" s="32" t="s">
        <v>23</v>
      </c>
      <c r="I426" s="32" t="s">
        <v>133</v>
      </c>
      <c r="J426" s="32" t="s">
        <v>124</v>
      </c>
      <c r="K426" s="45"/>
      <c r="L426" s="45"/>
      <c r="M426" s="71"/>
      <c r="N426" s="52">
        <f t="shared" si="33"/>
        <v>0</v>
      </c>
      <c r="O426" s="65"/>
      <c r="P426" s="52">
        <f t="shared" si="31"/>
        <v>0</v>
      </c>
      <c r="Q426" s="45"/>
      <c r="R426" s="52">
        <f t="shared" si="32"/>
        <v>0</v>
      </c>
      <c r="S426" s="70" t="e">
        <f>#REF!-M426</f>
        <v>#REF!</v>
      </c>
      <c r="T426" s="71"/>
      <c r="U426" s="71"/>
      <c r="BJ426" s="1"/>
    </row>
    <row r="427" spans="2:62" ht="39" customHeight="1" hidden="1">
      <c r="B427" s="38" t="s">
        <v>64</v>
      </c>
      <c r="C427" s="18"/>
      <c r="D427" s="18"/>
      <c r="E427" s="18"/>
      <c r="F427" s="18"/>
      <c r="G427" s="46">
        <v>11</v>
      </c>
      <c r="H427" s="32" t="s">
        <v>23</v>
      </c>
      <c r="I427" s="32" t="s">
        <v>127</v>
      </c>
      <c r="J427" s="32"/>
      <c r="K427" s="45">
        <f>K428</f>
        <v>0</v>
      </c>
      <c r="L427" s="45">
        <f>L428</f>
        <v>0</v>
      </c>
      <c r="M427" s="71">
        <f>M428</f>
        <v>0</v>
      </c>
      <c r="N427" s="52">
        <f t="shared" si="33"/>
        <v>0</v>
      </c>
      <c r="O427" s="65">
        <f>O428</f>
        <v>0</v>
      </c>
      <c r="P427" s="52">
        <f t="shared" si="31"/>
        <v>0</v>
      </c>
      <c r="Q427" s="45">
        <f>Q428</f>
        <v>0</v>
      </c>
      <c r="R427" s="52">
        <f t="shared" si="32"/>
        <v>0</v>
      </c>
      <c r="S427" s="70" t="e">
        <f>#REF!-M427</f>
        <v>#REF!</v>
      </c>
      <c r="T427" s="71">
        <f>T428</f>
        <v>0</v>
      </c>
      <c r="U427" s="71">
        <f>U428</f>
        <v>0</v>
      </c>
      <c r="BJ427" s="1"/>
    </row>
    <row r="428" spans="2:62" ht="18" customHeight="1" hidden="1">
      <c r="B428" s="38" t="s">
        <v>122</v>
      </c>
      <c r="C428" s="18"/>
      <c r="D428" s="18"/>
      <c r="E428" s="18"/>
      <c r="F428" s="18"/>
      <c r="G428" s="46">
        <v>11</v>
      </c>
      <c r="H428" s="32" t="s">
        <v>23</v>
      </c>
      <c r="I428" s="32" t="s">
        <v>127</v>
      </c>
      <c r="J428" s="32" t="s">
        <v>124</v>
      </c>
      <c r="K428" s="45"/>
      <c r="L428" s="45"/>
      <c r="M428" s="71"/>
      <c r="N428" s="52">
        <f t="shared" si="33"/>
        <v>0</v>
      </c>
      <c r="O428" s="65"/>
      <c r="P428" s="52">
        <f t="shared" si="31"/>
        <v>0</v>
      </c>
      <c r="Q428" s="45"/>
      <c r="R428" s="52">
        <f t="shared" si="32"/>
        <v>0</v>
      </c>
      <c r="S428" s="70" t="e">
        <f>#REF!-M428</f>
        <v>#REF!</v>
      </c>
      <c r="T428" s="71"/>
      <c r="U428" s="71"/>
      <c r="BJ428" s="1"/>
    </row>
    <row r="429" spans="2:62" ht="73.5" customHeight="1" hidden="1">
      <c r="B429" s="13" t="s">
        <v>13</v>
      </c>
      <c r="C429" s="7">
        <v>551</v>
      </c>
      <c r="D429" s="7">
        <v>551</v>
      </c>
      <c r="E429" s="7">
        <v>551</v>
      </c>
      <c r="F429" s="7"/>
      <c r="G429" s="8" t="s">
        <v>7</v>
      </c>
      <c r="H429" s="8" t="s">
        <v>14</v>
      </c>
      <c r="I429" s="9"/>
      <c r="J429" s="9"/>
      <c r="K429" s="10" t="e">
        <f>#REF!+#REF!</f>
        <v>#REF!</v>
      </c>
      <c r="L429" s="10" t="e">
        <f>#REF!+#REF!</f>
        <v>#REF!</v>
      </c>
      <c r="M429" s="70" t="e">
        <f>#REF!+#REF!</f>
        <v>#REF!</v>
      </c>
      <c r="N429" s="52" t="e">
        <f t="shared" si="33"/>
        <v>#REF!</v>
      </c>
      <c r="O429" s="58" t="e">
        <f>#REF!+#REF!</f>
        <v>#REF!</v>
      </c>
      <c r="P429" s="52" t="e">
        <f t="shared" si="31"/>
        <v>#REF!</v>
      </c>
      <c r="Q429" s="10" t="e">
        <f>#REF!+#REF!</f>
        <v>#REF!</v>
      </c>
      <c r="R429" s="52" t="e">
        <f t="shared" si="32"/>
        <v>#REF!</v>
      </c>
      <c r="S429" s="70" t="e">
        <f>#REF!-M429</f>
        <v>#REF!</v>
      </c>
      <c r="T429" s="70">
        <f>T430+T434+T432</f>
        <v>0</v>
      </c>
      <c r="U429" s="70">
        <f>U430+U434+U432</f>
        <v>0</v>
      </c>
      <c r="BJ429" s="1"/>
    </row>
    <row r="430" spans="2:62" ht="27" customHeight="1" hidden="1">
      <c r="B430" s="20" t="s">
        <v>15</v>
      </c>
      <c r="C430" s="18">
        <v>551</v>
      </c>
      <c r="D430" s="7">
        <v>551</v>
      </c>
      <c r="E430" s="7">
        <v>551</v>
      </c>
      <c r="F430" s="7"/>
      <c r="G430" s="9" t="s">
        <v>7</v>
      </c>
      <c r="H430" s="9" t="s">
        <v>14</v>
      </c>
      <c r="I430" s="9" t="s">
        <v>16</v>
      </c>
      <c r="J430" s="9"/>
      <c r="K430" s="11">
        <f>K431</f>
        <v>182791</v>
      </c>
      <c r="L430" s="11">
        <f>L431</f>
        <v>228140</v>
      </c>
      <c r="M430" s="69">
        <f>M431</f>
        <v>228140</v>
      </c>
      <c r="N430" s="52">
        <f t="shared" si="33"/>
        <v>45349</v>
      </c>
      <c r="O430" s="59">
        <f>O431</f>
        <v>0</v>
      </c>
      <c r="P430" s="52">
        <f t="shared" si="31"/>
        <v>0</v>
      </c>
      <c r="Q430" s="11">
        <f>Q431</f>
        <v>228140</v>
      </c>
      <c r="R430" s="52">
        <f t="shared" si="32"/>
        <v>0</v>
      </c>
      <c r="S430" s="70" t="e">
        <f>#REF!-M430</f>
        <v>#REF!</v>
      </c>
      <c r="T430" s="69">
        <f>T431</f>
        <v>0</v>
      </c>
      <c r="U430" s="69">
        <f>U431</f>
        <v>0</v>
      </c>
      <c r="BJ430" s="1"/>
    </row>
    <row r="431" spans="2:62" ht="32.25" customHeight="1" hidden="1">
      <c r="B431" s="20" t="s">
        <v>17</v>
      </c>
      <c r="C431" s="18">
        <v>551</v>
      </c>
      <c r="D431" s="7">
        <v>551</v>
      </c>
      <c r="E431" s="7">
        <v>551</v>
      </c>
      <c r="F431" s="7"/>
      <c r="G431" s="9" t="s">
        <v>7</v>
      </c>
      <c r="H431" s="9" t="s">
        <v>14</v>
      </c>
      <c r="I431" s="9" t="s">
        <v>16</v>
      </c>
      <c r="J431" s="9" t="s">
        <v>152</v>
      </c>
      <c r="K431" s="11">
        <v>182791</v>
      </c>
      <c r="L431" s="11">
        <v>228140</v>
      </c>
      <c r="M431" s="69">
        <v>228140</v>
      </c>
      <c r="N431" s="52">
        <f t="shared" si="33"/>
        <v>45349</v>
      </c>
      <c r="O431" s="59"/>
      <c r="P431" s="52">
        <f t="shared" si="31"/>
        <v>0</v>
      </c>
      <c r="Q431" s="11">
        <v>228140</v>
      </c>
      <c r="R431" s="52">
        <f t="shared" si="32"/>
        <v>0</v>
      </c>
      <c r="S431" s="70" t="e">
        <f>#REF!-M431</f>
        <v>#REF!</v>
      </c>
      <c r="T431" s="69"/>
      <c r="U431" s="69"/>
      <c r="BJ431" s="1"/>
    </row>
    <row r="432" spans="2:62" ht="27" customHeight="1" hidden="1">
      <c r="B432" s="20" t="s">
        <v>18</v>
      </c>
      <c r="C432" s="18"/>
      <c r="D432" s="7"/>
      <c r="E432" s="7"/>
      <c r="F432" s="7"/>
      <c r="G432" s="9" t="s">
        <v>7</v>
      </c>
      <c r="H432" s="9" t="s">
        <v>14</v>
      </c>
      <c r="I432" s="9" t="s">
        <v>19</v>
      </c>
      <c r="J432" s="9"/>
      <c r="K432" s="11"/>
      <c r="L432" s="11"/>
      <c r="M432" s="69"/>
      <c r="N432" s="52"/>
      <c r="O432" s="59"/>
      <c r="P432" s="52"/>
      <c r="Q432" s="11"/>
      <c r="R432" s="52"/>
      <c r="S432" s="70"/>
      <c r="T432" s="69">
        <f>T433</f>
        <v>0</v>
      </c>
      <c r="U432" s="69">
        <f>U433</f>
        <v>0</v>
      </c>
      <c r="BJ432" s="1"/>
    </row>
    <row r="433" spans="2:62" ht="25.5" customHeight="1" hidden="1">
      <c r="B433" s="20" t="s">
        <v>17</v>
      </c>
      <c r="C433" s="18"/>
      <c r="D433" s="7"/>
      <c r="E433" s="7"/>
      <c r="F433" s="7"/>
      <c r="G433" s="9" t="s">
        <v>7</v>
      </c>
      <c r="H433" s="9" t="s">
        <v>14</v>
      </c>
      <c r="I433" s="9" t="s">
        <v>19</v>
      </c>
      <c r="J433" s="9" t="s">
        <v>152</v>
      </c>
      <c r="K433" s="11"/>
      <c r="L433" s="11"/>
      <c r="M433" s="69"/>
      <c r="N433" s="52"/>
      <c r="O433" s="59"/>
      <c r="P433" s="52"/>
      <c r="Q433" s="11"/>
      <c r="R433" s="52"/>
      <c r="S433" s="70"/>
      <c r="T433" s="69"/>
      <c r="U433" s="69"/>
      <c r="BJ433" s="1"/>
    </row>
    <row r="434" spans="2:62" ht="33.75" customHeight="1" hidden="1">
      <c r="B434" s="20" t="s">
        <v>20</v>
      </c>
      <c r="C434" s="18"/>
      <c r="D434" s="7"/>
      <c r="E434" s="7"/>
      <c r="F434" s="7"/>
      <c r="G434" s="9" t="s">
        <v>7</v>
      </c>
      <c r="H434" s="9" t="s">
        <v>14</v>
      </c>
      <c r="I434" s="9" t="s">
        <v>21</v>
      </c>
      <c r="J434" s="9"/>
      <c r="K434" s="11"/>
      <c r="L434" s="11"/>
      <c r="M434" s="69"/>
      <c r="N434" s="52"/>
      <c r="O434" s="59"/>
      <c r="P434" s="52"/>
      <c r="Q434" s="11"/>
      <c r="R434" s="52"/>
      <c r="S434" s="70"/>
      <c r="T434" s="69">
        <f>T435</f>
        <v>0</v>
      </c>
      <c r="U434" s="69">
        <f>U435</f>
        <v>0</v>
      </c>
      <c r="BJ434" s="1"/>
    </row>
    <row r="435" spans="2:62" ht="30.75" customHeight="1" hidden="1">
      <c r="B435" s="20" t="s">
        <v>17</v>
      </c>
      <c r="C435" s="18"/>
      <c r="D435" s="7"/>
      <c r="E435" s="7"/>
      <c r="F435" s="7"/>
      <c r="G435" s="9" t="s">
        <v>7</v>
      </c>
      <c r="H435" s="9" t="s">
        <v>14</v>
      </c>
      <c r="I435" s="9" t="s">
        <v>21</v>
      </c>
      <c r="J435" s="9" t="s">
        <v>152</v>
      </c>
      <c r="K435" s="11"/>
      <c r="L435" s="11"/>
      <c r="M435" s="69"/>
      <c r="N435" s="52"/>
      <c r="O435" s="59"/>
      <c r="P435" s="52"/>
      <c r="Q435" s="11"/>
      <c r="R435" s="52"/>
      <c r="S435" s="70"/>
      <c r="T435" s="69"/>
      <c r="U435" s="69"/>
      <c r="BJ435" s="1"/>
    </row>
    <row r="436" spans="2:62" ht="50.25" customHeight="1">
      <c r="B436" s="103" t="s">
        <v>400</v>
      </c>
      <c r="C436" s="18"/>
      <c r="D436" s="7"/>
      <c r="E436" s="7"/>
      <c r="F436" s="7">
        <v>552</v>
      </c>
      <c r="G436" s="9"/>
      <c r="H436" s="9"/>
      <c r="I436" s="9"/>
      <c r="J436" s="9"/>
      <c r="K436" s="11"/>
      <c r="L436" s="11"/>
      <c r="M436" s="69"/>
      <c r="N436" s="52"/>
      <c r="O436" s="59"/>
      <c r="P436" s="52"/>
      <c r="Q436" s="11"/>
      <c r="R436" s="52"/>
      <c r="S436" s="70"/>
      <c r="T436" s="69">
        <f>T437+T451</f>
        <v>736434.6</v>
      </c>
      <c r="U436" s="69">
        <f>U437+U451</f>
        <v>695103.6799999999</v>
      </c>
      <c r="BJ436" s="1"/>
    </row>
    <row r="437" spans="2:62" ht="45" customHeight="1">
      <c r="B437" s="13" t="s">
        <v>13</v>
      </c>
      <c r="C437" s="7">
        <v>551</v>
      </c>
      <c r="D437" s="7">
        <v>551</v>
      </c>
      <c r="E437" s="7">
        <v>551</v>
      </c>
      <c r="F437" s="7">
        <v>552</v>
      </c>
      <c r="G437" s="8" t="s">
        <v>7</v>
      </c>
      <c r="H437" s="8" t="s">
        <v>14</v>
      </c>
      <c r="I437" s="9"/>
      <c r="J437" s="9"/>
      <c r="K437" s="10">
        <f>K438+K447</f>
        <v>0</v>
      </c>
      <c r="L437" s="10">
        <f>L438+L447</f>
        <v>0</v>
      </c>
      <c r="M437" s="10">
        <f>M438+M447</f>
        <v>0</v>
      </c>
      <c r="N437" s="52">
        <f>M437-K437</f>
        <v>0</v>
      </c>
      <c r="O437" s="58">
        <f>O438+O447</f>
        <v>0</v>
      </c>
      <c r="P437" s="52">
        <f>M437-L437</f>
        <v>0</v>
      </c>
      <c r="Q437" s="10">
        <f>Q438+Q447</f>
        <v>0</v>
      </c>
      <c r="R437" s="52">
        <f>Q437-M437</f>
        <v>0</v>
      </c>
      <c r="S437" s="10" t="e">
        <f>#REF!-M437</f>
        <v>#REF!</v>
      </c>
      <c r="T437" s="10">
        <f>T438</f>
        <v>723154.6</v>
      </c>
      <c r="U437" s="10">
        <f>U438</f>
        <v>681823.6799999999</v>
      </c>
      <c r="BJ437" s="1"/>
    </row>
    <row r="438" spans="2:62" ht="41.25" customHeight="1">
      <c r="B438" s="15" t="s">
        <v>213</v>
      </c>
      <c r="C438" s="7">
        <v>551</v>
      </c>
      <c r="D438" s="7">
        <v>551</v>
      </c>
      <c r="E438" s="7">
        <v>551</v>
      </c>
      <c r="F438" s="7">
        <v>552</v>
      </c>
      <c r="G438" s="16" t="s">
        <v>7</v>
      </c>
      <c r="H438" s="16" t="s">
        <v>14</v>
      </c>
      <c r="I438" s="16" t="s">
        <v>209</v>
      </c>
      <c r="J438" s="9"/>
      <c r="K438" s="10">
        <f>K439</f>
        <v>0</v>
      </c>
      <c r="L438" s="10">
        <f>L439</f>
        <v>0</v>
      </c>
      <c r="M438" s="10">
        <f>M439</f>
        <v>0</v>
      </c>
      <c r="N438" s="52">
        <f>M438-K438</f>
        <v>0</v>
      </c>
      <c r="O438" s="58">
        <f>O439</f>
        <v>0</v>
      </c>
      <c r="P438" s="52">
        <f>M438-L438</f>
        <v>0</v>
      </c>
      <c r="Q438" s="10">
        <f>Q439</f>
        <v>0</v>
      </c>
      <c r="R438" s="52">
        <f>Q438-M438</f>
        <v>0</v>
      </c>
      <c r="S438" s="10" t="e">
        <f>#REF!-M438</f>
        <v>#REF!</v>
      </c>
      <c r="T438" s="10">
        <f>T439+T443+T448</f>
        <v>723154.6</v>
      </c>
      <c r="U438" s="10">
        <f>U439+U443+U448</f>
        <v>681823.6799999999</v>
      </c>
      <c r="BJ438" s="1"/>
    </row>
    <row r="439" spans="2:62" ht="30.75" customHeight="1">
      <c r="B439" s="20" t="s">
        <v>214</v>
      </c>
      <c r="C439" s="18">
        <v>551</v>
      </c>
      <c r="D439" s="7">
        <v>551</v>
      </c>
      <c r="E439" s="7">
        <v>551</v>
      </c>
      <c r="F439" s="7">
        <v>552</v>
      </c>
      <c r="G439" s="9" t="s">
        <v>7</v>
      </c>
      <c r="H439" s="9" t="s">
        <v>14</v>
      </c>
      <c r="I439" s="16" t="s">
        <v>210</v>
      </c>
      <c r="J439" s="9"/>
      <c r="K439" s="11">
        <f>K443</f>
        <v>0</v>
      </c>
      <c r="L439" s="11">
        <f>L443</f>
        <v>0</v>
      </c>
      <c r="M439" s="11">
        <f>M443</f>
        <v>0</v>
      </c>
      <c r="N439" s="52">
        <f>M439-K439</f>
        <v>0</v>
      </c>
      <c r="O439" s="59">
        <f>O443</f>
        <v>0</v>
      </c>
      <c r="P439" s="52">
        <f>M439-L439</f>
        <v>0</v>
      </c>
      <c r="Q439" s="11">
        <f>Q443</f>
        <v>0</v>
      </c>
      <c r="R439" s="52">
        <f>Q439-M439</f>
        <v>0</v>
      </c>
      <c r="S439" s="10" t="e">
        <f>#REF!-M439</f>
        <v>#REF!</v>
      </c>
      <c r="T439" s="11">
        <f>T440</f>
        <v>426383.6</v>
      </c>
      <c r="U439" s="11">
        <f>U440</f>
        <v>426322.35</v>
      </c>
      <c r="BJ439" s="1"/>
    </row>
    <row r="440" spans="2:62" ht="30.75" customHeight="1">
      <c r="B440" s="20" t="s">
        <v>215</v>
      </c>
      <c r="C440" s="18"/>
      <c r="D440" s="7"/>
      <c r="E440" s="7"/>
      <c r="F440" s="7">
        <v>552</v>
      </c>
      <c r="G440" s="9" t="s">
        <v>7</v>
      </c>
      <c r="H440" s="9" t="s">
        <v>14</v>
      </c>
      <c r="I440" s="16" t="s">
        <v>211</v>
      </c>
      <c r="J440" s="9"/>
      <c r="K440" s="11"/>
      <c r="L440" s="11"/>
      <c r="M440" s="11"/>
      <c r="N440" s="52"/>
      <c r="O440" s="59"/>
      <c r="P440" s="52"/>
      <c r="Q440" s="11"/>
      <c r="R440" s="52"/>
      <c r="S440" s="10"/>
      <c r="T440" s="11">
        <f>T441+T442</f>
        <v>426383.6</v>
      </c>
      <c r="U440" s="11">
        <f>U441+U442</f>
        <v>426322.35</v>
      </c>
      <c r="BJ440" s="1"/>
    </row>
    <row r="441" spans="2:62" ht="48.75" customHeight="1">
      <c r="B441" s="17" t="s">
        <v>205</v>
      </c>
      <c r="C441" s="18"/>
      <c r="D441" s="7"/>
      <c r="E441" s="7"/>
      <c r="F441" s="7">
        <v>552</v>
      </c>
      <c r="G441" s="9" t="s">
        <v>7</v>
      </c>
      <c r="H441" s="9" t="s">
        <v>14</v>
      </c>
      <c r="I441" s="16" t="s">
        <v>211</v>
      </c>
      <c r="J441" s="9" t="s">
        <v>200</v>
      </c>
      <c r="K441" s="11"/>
      <c r="L441" s="11"/>
      <c r="M441" s="11"/>
      <c r="N441" s="52"/>
      <c r="O441" s="59"/>
      <c r="P441" s="52"/>
      <c r="Q441" s="11"/>
      <c r="R441" s="52"/>
      <c r="S441" s="10"/>
      <c r="T441" s="11">
        <f>371851+39210+7300</f>
        <v>418361</v>
      </c>
      <c r="U441" s="11">
        <v>418299.75</v>
      </c>
      <c r="BJ441" s="1"/>
    </row>
    <row r="442" spans="2:62" ht="30.75" customHeight="1">
      <c r="B442" s="20" t="s">
        <v>216</v>
      </c>
      <c r="C442" s="18"/>
      <c r="D442" s="7"/>
      <c r="E442" s="7"/>
      <c r="F442" s="7">
        <v>552</v>
      </c>
      <c r="G442" s="9" t="s">
        <v>7</v>
      </c>
      <c r="H442" s="9" t="s">
        <v>14</v>
      </c>
      <c r="I442" s="16" t="s">
        <v>211</v>
      </c>
      <c r="J442" s="9" t="s">
        <v>212</v>
      </c>
      <c r="K442" s="11"/>
      <c r="L442" s="11"/>
      <c r="M442" s="11"/>
      <c r="N442" s="52"/>
      <c r="O442" s="59"/>
      <c r="P442" s="52"/>
      <c r="Q442" s="11"/>
      <c r="R442" s="52"/>
      <c r="S442" s="10"/>
      <c r="T442" s="11">
        <v>8022.6</v>
      </c>
      <c r="U442" s="11">
        <v>8022.6</v>
      </c>
      <c r="BJ442" s="1"/>
    </row>
    <row r="443" spans="2:62" ht="30.75" customHeight="1">
      <c r="B443" s="20" t="s">
        <v>20</v>
      </c>
      <c r="C443" s="18">
        <v>551</v>
      </c>
      <c r="D443" s="7">
        <v>551</v>
      </c>
      <c r="E443" s="7">
        <v>551</v>
      </c>
      <c r="F443" s="7">
        <v>552</v>
      </c>
      <c r="G443" s="9" t="s">
        <v>7</v>
      </c>
      <c r="H443" s="9" t="s">
        <v>14</v>
      </c>
      <c r="I443" s="16" t="s">
        <v>217</v>
      </c>
      <c r="J443" s="9"/>
      <c r="K443" s="11"/>
      <c r="L443" s="11"/>
      <c r="M443" s="11"/>
      <c r="N443" s="52"/>
      <c r="O443" s="59"/>
      <c r="P443" s="52"/>
      <c r="Q443" s="11"/>
      <c r="R443" s="52"/>
      <c r="S443" s="10"/>
      <c r="T443" s="11">
        <f>T444</f>
        <v>84000</v>
      </c>
      <c r="U443" s="11">
        <f>U444</f>
        <v>82500</v>
      </c>
      <c r="BJ443" s="1"/>
    </row>
    <row r="444" spans="2:62" ht="30.75" customHeight="1">
      <c r="B444" s="20" t="s">
        <v>215</v>
      </c>
      <c r="C444" s="18"/>
      <c r="D444" s="7"/>
      <c r="E444" s="7"/>
      <c r="F444" s="7">
        <v>552</v>
      </c>
      <c r="G444" s="9" t="s">
        <v>7</v>
      </c>
      <c r="H444" s="9" t="s">
        <v>14</v>
      </c>
      <c r="I444" s="16" t="s">
        <v>218</v>
      </c>
      <c r="J444" s="9"/>
      <c r="K444" s="11"/>
      <c r="L444" s="11"/>
      <c r="M444" s="11"/>
      <c r="N444" s="52"/>
      <c r="O444" s="59"/>
      <c r="P444" s="52"/>
      <c r="Q444" s="11"/>
      <c r="R444" s="52"/>
      <c r="S444" s="10"/>
      <c r="T444" s="11">
        <f>T445</f>
        <v>84000</v>
      </c>
      <c r="U444" s="11">
        <f>U445</f>
        <v>82500</v>
      </c>
      <c r="BJ444" s="1"/>
    </row>
    <row r="445" spans="2:62" ht="30.75" customHeight="1">
      <c r="B445" s="17" t="s">
        <v>222</v>
      </c>
      <c r="C445" s="18"/>
      <c r="D445" s="7"/>
      <c r="E445" s="7"/>
      <c r="F445" s="7">
        <v>552</v>
      </c>
      <c r="G445" s="9" t="s">
        <v>7</v>
      </c>
      <c r="H445" s="9" t="s">
        <v>14</v>
      </c>
      <c r="I445" s="16" t="s">
        <v>218</v>
      </c>
      <c r="J445" s="9" t="s">
        <v>219</v>
      </c>
      <c r="K445" s="11"/>
      <c r="L445" s="11"/>
      <c r="M445" s="11"/>
      <c r="N445" s="52"/>
      <c r="O445" s="59"/>
      <c r="P445" s="52"/>
      <c r="Q445" s="11"/>
      <c r="R445" s="52"/>
      <c r="S445" s="10"/>
      <c r="T445" s="11">
        <f>T446</f>
        <v>84000</v>
      </c>
      <c r="U445" s="11">
        <f>U446</f>
        <v>82500</v>
      </c>
      <c r="BJ445" s="1"/>
    </row>
    <row r="446" spans="2:62" ht="49.5" customHeight="1">
      <c r="B446" s="20" t="s">
        <v>223</v>
      </c>
      <c r="C446" s="18"/>
      <c r="D446" s="7"/>
      <c r="E446" s="7"/>
      <c r="F446" s="7">
        <v>552</v>
      </c>
      <c r="G446" s="9" t="s">
        <v>7</v>
      </c>
      <c r="H446" s="9" t="s">
        <v>14</v>
      </c>
      <c r="I446" s="16" t="s">
        <v>218</v>
      </c>
      <c r="J446" s="9" t="s">
        <v>220</v>
      </c>
      <c r="K446" s="11"/>
      <c r="L446" s="11"/>
      <c r="M446" s="11"/>
      <c r="N446" s="52"/>
      <c r="O446" s="59"/>
      <c r="P446" s="52"/>
      <c r="Q446" s="11"/>
      <c r="R446" s="52"/>
      <c r="S446" s="10"/>
      <c r="T446" s="11">
        <f>T447</f>
        <v>84000</v>
      </c>
      <c r="U446" s="11">
        <f>U447</f>
        <v>82500</v>
      </c>
      <c r="BJ446" s="1"/>
    </row>
    <row r="447" spans="2:62" ht="54" customHeight="1">
      <c r="B447" s="20" t="s">
        <v>224</v>
      </c>
      <c r="C447" s="18">
        <v>551</v>
      </c>
      <c r="D447" s="7">
        <v>551</v>
      </c>
      <c r="E447" s="7">
        <v>551</v>
      </c>
      <c r="F447" s="7">
        <v>552</v>
      </c>
      <c r="G447" s="9" t="s">
        <v>7</v>
      </c>
      <c r="H447" s="9" t="s">
        <v>14</v>
      </c>
      <c r="I447" s="16" t="s">
        <v>218</v>
      </c>
      <c r="J447" s="9" t="s">
        <v>378</v>
      </c>
      <c r="K447" s="11"/>
      <c r="L447" s="11"/>
      <c r="M447" s="11"/>
      <c r="N447" s="52"/>
      <c r="O447" s="59"/>
      <c r="P447" s="52"/>
      <c r="Q447" s="11"/>
      <c r="R447" s="52"/>
      <c r="S447" s="10"/>
      <c r="T447" s="11">
        <v>84000</v>
      </c>
      <c r="U447" s="11">
        <v>82500</v>
      </c>
      <c r="BJ447" s="1"/>
    </row>
    <row r="448" spans="2:62" ht="30.75" customHeight="1">
      <c r="B448" s="20" t="s">
        <v>244</v>
      </c>
      <c r="C448" s="18"/>
      <c r="D448" s="7"/>
      <c r="E448" s="7"/>
      <c r="F448" s="7">
        <v>552</v>
      </c>
      <c r="G448" s="9" t="s">
        <v>7</v>
      </c>
      <c r="H448" s="9" t="s">
        <v>14</v>
      </c>
      <c r="I448" s="16" t="s">
        <v>243</v>
      </c>
      <c r="J448" s="9"/>
      <c r="K448" s="11"/>
      <c r="L448" s="11"/>
      <c r="M448" s="11"/>
      <c r="N448" s="52"/>
      <c r="O448" s="59"/>
      <c r="P448" s="52"/>
      <c r="Q448" s="11"/>
      <c r="R448" s="52"/>
      <c r="S448" s="10"/>
      <c r="T448" s="11">
        <f>T449</f>
        <v>212771</v>
      </c>
      <c r="U448" s="11">
        <f>U449</f>
        <v>173001.33</v>
      </c>
      <c r="BJ448" s="1"/>
    </row>
    <row r="449" spans="2:62" ht="30.75" customHeight="1">
      <c r="B449" s="20" t="s">
        <v>215</v>
      </c>
      <c r="C449" s="18"/>
      <c r="D449" s="7"/>
      <c r="E449" s="7"/>
      <c r="F449" s="7">
        <v>552</v>
      </c>
      <c r="G449" s="9" t="s">
        <v>7</v>
      </c>
      <c r="H449" s="9" t="s">
        <v>14</v>
      </c>
      <c r="I449" s="16" t="s">
        <v>245</v>
      </c>
      <c r="J449" s="9"/>
      <c r="K449" s="11"/>
      <c r="L449" s="11"/>
      <c r="M449" s="11"/>
      <c r="N449" s="52"/>
      <c r="O449" s="59"/>
      <c r="P449" s="52"/>
      <c r="Q449" s="11"/>
      <c r="R449" s="52"/>
      <c r="S449" s="10"/>
      <c r="T449" s="11">
        <f>T450</f>
        <v>212771</v>
      </c>
      <c r="U449" s="11">
        <f>U450</f>
        <v>173001.33</v>
      </c>
      <c r="BJ449" s="1"/>
    </row>
    <row r="450" spans="2:62" ht="49.5" customHeight="1">
      <c r="B450" s="20" t="s">
        <v>224</v>
      </c>
      <c r="C450" s="18"/>
      <c r="D450" s="7"/>
      <c r="E450" s="7"/>
      <c r="F450" s="7">
        <v>552</v>
      </c>
      <c r="G450" s="9" t="s">
        <v>7</v>
      </c>
      <c r="H450" s="9" t="s">
        <v>14</v>
      </c>
      <c r="I450" s="16" t="s">
        <v>245</v>
      </c>
      <c r="J450" s="9" t="s">
        <v>221</v>
      </c>
      <c r="K450" s="11"/>
      <c r="L450" s="11"/>
      <c r="M450" s="11"/>
      <c r="N450" s="52"/>
      <c r="O450" s="59"/>
      <c r="P450" s="52"/>
      <c r="Q450" s="11"/>
      <c r="R450" s="52"/>
      <c r="S450" s="10"/>
      <c r="T450" s="11">
        <v>212771</v>
      </c>
      <c r="U450" s="11">
        <v>173001.33</v>
      </c>
      <c r="BJ450" s="1"/>
    </row>
    <row r="451" spans="2:62" ht="54.75" customHeight="1">
      <c r="B451" s="20" t="s">
        <v>375</v>
      </c>
      <c r="C451" s="18"/>
      <c r="D451" s="7"/>
      <c r="E451" s="7"/>
      <c r="F451" s="7">
        <v>552</v>
      </c>
      <c r="G451" s="14" t="s">
        <v>7</v>
      </c>
      <c r="H451" s="14" t="s">
        <v>24</v>
      </c>
      <c r="I451" s="16"/>
      <c r="J451" s="14" t="s">
        <v>401</v>
      </c>
      <c r="K451" s="11"/>
      <c r="L451" s="11"/>
      <c r="M451" s="11"/>
      <c r="N451" s="52"/>
      <c r="O451" s="59"/>
      <c r="P451" s="52"/>
      <c r="Q451" s="11"/>
      <c r="R451" s="52"/>
      <c r="S451" s="10"/>
      <c r="T451" s="11">
        <f>T452</f>
        <v>13280</v>
      </c>
      <c r="U451" s="11">
        <f>U452</f>
        <v>13280</v>
      </c>
      <c r="BJ451" s="1"/>
    </row>
    <row r="452" spans="2:62" ht="30.75" customHeight="1">
      <c r="B452" s="20" t="s">
        <v>215</v>
      </c>
      <c r="C452" s="18"/>
      <c r="D452" s="7"/>
      <c r="E452" s="7"/>
      <c r="F452" s="7">
        <v>552</v>
      </c>
      <c r="G452" s="14" t="s">
        <v>7</v>
      </c>
      <c r="H452" s="14" t="s">
        <v>24</v>
      </c>
      <c r="I452" s="16" t="s">
        <v>286</v>
      </c>
      <c r="J452" s="14"/>
      <c r="K452" s="11"/>
      <c r="L452" s="11"/>
      <c r="M452" s="11"/>
      <c r="N452" s="52"/>
      <c r="O452" s="59"/>
      <c r="P452" s="52"/>
      <c r="Q452" s="11"/>
      <c r="R452" s="52"/>
      <c r="S452" s="10"/>
      <c r="T452" s="11">
        <f>T453</f>
        <v>13280</v>
      </c>
      <c r="U452" s="11">
        <f>U453</f>
        <v>13280</v>
      </c>
      <c r="BJ452" s="1"/>
    </row>
    <row r="453" spans="2:62" ht="30.75" customHeight="1">
      <c r="B453" s="20" t="s">
        <v>234</v>
      </c>
      <c r="C453" s="18"/>
      <c r="D453" s="7"/>
      <c r="E453" s="7"/>
      <c r="F453" s="7">
        <v>552</v>
      </c>
      <c r="G453" s="14" t="s">
        <v>7</v>
      </c>
      <c r="H453" s="14" t="s">
        <v>24</v>
      </c>
      <c r="I453" s="16" t="s">
        <v>286</v>
      </c>
      <c r="J453" s="14" t="s">
        <v>250</v>
      </c>
      <c r="K453" s="11"/>
      <c r="L453" s="11"/>
      <c r="M453" s="11"/>
      <c r="N453" s="52"/>
      <c r="O453" s="59"/>
      <c r="P453" s="52"/>
      <c r="Q453" s="11"/>
      <c r="R453" s="52"/>
      <c r="S453" s="10"/>
      <c r="T453" s="11">
        <f>150000+5281.67-142001.67</f>
        <v>13280</v>
      </c>
      <c r="U453" s="11">
        <v>13280</v>
      </c>
      <c r="BJ453" s="1"/>
    </row>
    <row r="454" spans="2:62" ht="30.75" customHeight="1" hidden="1">
      <c r="B454" s="20"/>
      <c r="C454" s="18"/>
      <c r="D454" s="7"/>
      <c r="E454" s="7"/>
      <c r="F454" s="7"/>
      <c r="G454" s="9"/>
      <c r="H454" s="9"/>
      <c r="I454" s="9"/>
      <c r="J454" s="9"/>
      <c r="K454" s="11"/>
      <c r="L454" s="11"/>
      <c r="M454" s="69"/>
      <c r="N454" s="52"/>
      <c r="O454" s="59"/>
      <c r="P454" s="52"/>
      <c r="Q454" s="11"/>
      <c r="R454" s="52"/>
      <c r="S454" s="70"/>
      <c r="T454" s="69"/>
      <c r="U454" s="69"/>
      <c r="BJ454" s="1"/>
    </row>
    <row r="455" spans="2:62" ht="30.75" customHeight="1" hidden="1">
      <c r="B455" s="20"/>
      <c r="C455" s="18"/>
      <c r="D455" s="7"/>
      <c r="E455" s="7"/>
      <c r="F455" s="7"/>
      <c r="G455" s="9"/>
      <c r="H455" s="9"/>
      <c r="I455" s="9"/>
      <c r="J455" s="9"/>
      <c r="K455" s="11"/>
      <c r="L455" s="11"/>
      <c r="M455" s="69"/>
      <c r="N455" s="52"/>
      <c r="O455" s="59"/>
      <c r="P455" s="52"/>
      <c r="Q455" s="11"/>
      <c r="R455" s="52"/>
      <c r="S455" s="70"/>
      <c r="T455" s="69"/>
      <c r="U455" s="69"/>
      <c r="BJ455" s="1"/>
    </row>
    <row r="456" spans="2:62" ht="30.75" customHeight="1" hidden="1">
      <c r="B456" s="20"/>
      <c r="C456" s="18"/>
      <c r="D456" s="7"/>
      <c r="E456" s="7"/>
      <c r="F456" s="7"/>
      <c r="G456" s="9"/>
      <c r="H456" s="9"/>
      <c r="I456" s="9"/>
      <c r="J456" s="9"/>
      <c r="K456" s="11"/>
      <c r="L456" s="11"/>
      <c r="M456" s="69"/>
      <c r="N456" s="52"/>
      <c r="O456" s="59"/>
      <c r="P456" s="52"/>
      <c r="Q456" s="11"/>
      <c r="R456" s="52"/>
      <c r="S456" s="70"/>
      <c r="T456" s="69"/>
      <c r="U456" s="69"/>
      <c r="BJ456" s="1"/>
    </row>
    <row r="457" spans="2:62" ht="30.75" customHeight="1" hidden="1">
      <c r="B457" s="20"/>
      <c r="C457" s="18"/>
      <c r="D457" s="7"/>
      <c r="E457" s="7"/>
      <c r="F457" s="7"/>
      <c r="G457" s="9"/>
      <c r="H457" s="9"/>
      <c r="I457" s="9"/>
      <c r="J457" s="9"/>
      <c r="K457" s="11"/>
      <c r="L457" s="11"/>
      <c r="M457" s="69"/>
      <c r="N457" s="52"/>
      <c r="O457" s="59"/>
      <c r="P457" s="52"/>
      <c r="Q457" s="11"/>
      <c r="R457" s="52"/>
      <c r="S457" s="70"/>
      <c r="T457" s="69"/>
      <c r="U457" s="69"/>
      <c r="BJ457" s="1"/>
    </row>
    <row r="458" spans="2:62" ht="30.75" customHeight="1" hidden="1">
      <c r="B458" s="20"/>
      <c r="C458" s="18"/>
      <c r="D458" s="7"/>
      <c r="E458" s="7"/>
      <c r="F458" s="7"/>
      <c r="G458" s="9"/>
      <c r="H458" s="9"/>
      <c r="I458" s="9"/>
      <c r="J458" s="9"/>
      <c r="K458" s="11"/>
      <c r="L458" s="11"/>
      <c r="M458" s="69"/>
      <c r="N458" s="52"/>
      <c r="O458" s="59"/>
      <c r="P458" s="52"/>
      <c r="Q458" s="11"/>
      <c r="R458" s="52"/>
      <c r="S458" s="70"/>
      <c r="T458" s="69"/>
      <c r="U458" s="69"/>
      <c r="BJ458" s="1"/>
    </row>
    <row r="459" spans="2:62" ht="30.75" customHeight="1" hidden="1">
      <c r="B459" s="20"/>
      <c r="C459" s="18"/>
      <c r="D459" s="7"/>
      <c r="E459" s="7"/>
      <c r="F459" s="7"/>
      <c r="G459" s="9"/>
      <c r="H459" s="9"/>
      <c r="I459" s="9"/>
      <c r="J459" s="9"/>
      <c r="K459" s="11"/>
      <c r="L459" s="11"/>
      <c r="M459" s="69"/>
      <c r="N459" s="52"/>
      <c r="O459" s="59"/>
      <c r="P459" s="52"/>
      <c r="Q459" s="11"/>
      <c r="R459" s="52"/>
      <c r="S459" s="70"/>
      <c r="T459" s="69"/>
      <c r="U459" s="69"/>
      <c r="BJ459" s="1"/>
    </row>
    <row r="460" spans="2:62" ht="30.75" customHeight="1" hidden="1">
      <c r="B460" s="20"/>
      <c r="C460" s="18"/>
      <c r="D460" s="7"/>
      <c r="E460" s="7"/>
      <c r="F460" s="7"/>
      <c r="G460" s="9"/>
      <c r="H460" s="9"/>
      <c r="I460" s="9"/>
      <c r="J460" s="9"/>
      <c r="K460" s="11"/>
      <c r="L460" s="11"/>
      <c r="M460" s="69"/>
      <c r="N460" s="52"/>
      <c r="O460" s="59"/>
      <c r="P460" s="52"/>
      <c r="Q460" s="11"/>
      <c r="R460" s="52"/>
      <c r="S460" s="70"/>
      <c r="T460" s="69"/>
      <c r="U460" s="69"/>
      <c r="BJ460" s="1"/>
    </row>
    <row r="461" spans="2:62" ht="30.75" customHeight="1" hidden="1">
      <c r="B461" s="20"/>
      <c r="C461" s="18"/>
      <c r="D461" s="7"/>
      <c r="E461" s="7"/>
      <c r="F461" s="7"/>
      <c r="G461" s="9"/>
      <c r="H461" s="9"/>
      <c r="I461" s="9"/>
      <c r="J461" s="9"/>
      <c r="K461" s="11"/>
      <c r="L461" s="11"/>
      <c r="M461" s="69"/>
      <c r="N461" s="52"/>
      <c r="O461" s="59"/>
      <c r="P461" s="52"/>
      <c r="Q461" s="11"/>
      <c r="R461" s="52"/>
      <c r="S461" s="70"/>
      <c r="T461" s="69"/>
      <c r="U461" s="69"/>
      <c r="BJ461" s="1"/>
    </row>
    <row r="462" spans="2:62" ht="30.75" customHeight="1" hidden="1">
      <c r="B462" s="20"/>
      <c r="C462" s="18"/>
      <c r="D462" s="7"/>
      <c r="E462" s="7"/>
      <c r="F462" s="7"/>
      <c r="G462" s="9"/>
      <c r="H462" s="9"/>
      <c r="I462" s="9"/>
      <c r="J462" s="9"/>
      <c r="K462" s="11"/>
      <c r="L462" s="11"/>
      <c r="M462" s="69"/>
      <c r="N462" s="52"/>
      <c r="O462" s="59"/>
      <c r="P462" s="52"/>
      <c r="Q462" s="11"/>
      <c r="R462" s="52"/>
      <c r="S462" s="70"/>
      <c r="T462" s="69"/>
      <c r="U462" s="69"/>
      <c r="BJ462" s="1"/>
    </row>
    <row r="463" spans="2:62" ht="30.75" customHeight="1" hidden="1">
      <c r="B463" s="20"/>
      <c r="C463" s="18"/>
      <c r="D463" s="7"/>
      <c r="E463" s="7"/>
      <c r="F463" s="7"/>
      <c r="G463" s="9"/>
      <c r="H463" s="9"/>
      <c r="I463" s="9"/>
      <c r="J463" s="9"/>
      <c r="K463" s="11"/>
      <c r="L463" s="11"/>
      <c r="M463" s="69"/>
      <c r="N463" s="52"/>
      <c r="O463" s="59"/>
      <c r="P463" s="52"/>
      <c r="Q463" s="11"/>
      <c r="R463" s="52"/>
      <c r="S463" s="70"/>
      <c r="T463" s="69"/>
      <c r="U463" s="69"/>
      <c r="BJ463" s="1"/>
    </row>
    <row r="464" spans="2:62" ht="30.75" customHeight="1" hidden="1">
      <c r="B464" s="20"/>
      <c r="C464" s="18"/>
      <c r="D464" s="7"/>
      <c r="E464" s="7"/>
      <c r="F464" s="7"/>
      <c r="G464" s="9"/>
      <c r="H464" s="9"/>
      <c r="I464" s="9"/>
      <c r="J464" s="9"/>
      <c r="K464" s="11"/>
      <c r="L464" s="11"/>
      <c r="M464" s="69"/>
      <c r="N464" s="52"/>
      <c r="O464" s="59"/>
      <c r="P464" s="52"/>
      <c r="Q464" s="11"/>
      <c r="R464" s="52"/>
      <c r="S464" s="70"/>
      <c r="T464" s="69"/>
      <c r="U464" s="69"/>
      <c r="BJ464" s="1"/>
    </row>
    <row r="465" spans="2:62" ht="30.75" customHeight="1" hidden="1">
      <c r="B465" s="20"/>
      <c r="C465" s="18"/>
      <c r="D465" s="7"/>
      <c r="E465" s="7"/>
      <c r="F465" s="7"/>
      <c r="G465" s="9"/>
      <c r="H465" s="9"/>
      <c r="I465" s="9"/>
      <c r="J465" s="9"/>
      <c r="K465" s="11"/>
      <c r="L465" s="11"/>
      <c r="M465" s="69"/>
      <c r="N465" s="52"/>
      <c r="O465" s="59"/>
      <c r="P465" s="52"/>
      <c r="Q465" s="11"/>
      <c r="R465" s="52"/>
      <c r="S465" s="70"/>
      <c r="T465" s="69"/>
      <c r="U465" s="69"/>
      <c r="BJ465" s="1"/>
    </row>
    <row r="466" spans="2:62" ht="30.75" customHeight="1" hidden="1">
      <c r="B466" s="20"/>
      <c r="C466" s="18"/>
      <c r="D466" s="7"/>
      <c r="E466" s="7"/>
      <c r="F466" s="7"/>
      <c r="G466" s="9"/>
      <c r="H466" s="9"/>
      <c r="I466" s="9"/>
      <c r="J466" s="9"/>
      <c r="K466" s="11"/>
      <c r="L466" s="11"/>
      <c r="M466" s="69"/>
      <c r="N466" s="52"/>
      <c r="O466" s="59"/>
      <c r="P466" s="52"/>
      <c r="Q466" s="11"/>
      <c r="R466" s="52"/>
      <c r="S466" s="70"/>
      <c r="T466" s="69"/>
      <c r="U466" s="69"/>
      <c r="BJ466" s="1"/>
    </row>
    <row r="467" spans="2:21" ht="15.75">
      <c r="B467" s="47" t="s">
        <v>125</v>
      </c>
      <c r="C467" s="48"/>
      <c r="D467" s="48"/>
      <c r="E467" s="48"/>
      <c r="F467" s="48"/>
      <c r="G467" s="5"/>
      <c r="H467" s="5"/>
      <c r="I467" s="5"/>
      <c r="J467" s="5"/>
      <c r="K467" s="49" t="e">
        <f>K16+K113+K162+K212+K351+K361+K385+K420</f>
        <v>#REF!</v>
      </c>
      <c r="L467" s="49" t="e">
        <f>L16+L113+L162+L212+L351+L361+L385+L420+L412+L346</f>
        <v>#REF!</v>
      </c>
      <c r="M467" s="72" t="e">
        <f>M16+M113+M162+M212+M351+M361+M385+M420+M412+M346+M372</f>
        <v>#REF!</v>
      </c>
      <c r="N467" s="52" t="e">
        <f>M467-K467</f>
        <v>#REF!</v>
      </c>
      <c r="O467" s="66" t="e">
        <f>O16+O113+O162+O212+O351+O361+O385+O420+O412+O346</f>
        <v>#REF!</v>
      </c>
      <c r="P467" s="52" t="e">
        <f>M467-L467</f>
        <v>#REF!</v>
      </c>
      <c r="Q467" s="49" t="e">
        <f>Q16+Q113+Q162+Q212+Q351+Q361+Q385+Q420+Q412+Q346</f>
        <v>#REF!</v>
      </c>
      <c r="R467" s="52" t="e">
        <f>Q467-M467</f>
        <v>#REF!</v>
      </c>
      <c r="S467" s="70" t="e">
        <f>#REF!-M467</f>
        <v>#REF!</v>
      </c>
      <c r="T467" s="79">
        <f>T16+T113+T162+T212+T346+T372+T385+T420+T436</f>
        <v>154679098.04</v>
      </c>
      <c r="U467" s="79">
        <f>U16+U113+U162+U212+U346+U372+U385+U420+U436</f>
        <v>128416300.13000001</v>
      </c>
    </row>
    <row r="468" spans="10:20" ht="12.75">
      <c r="J468" s="2"/>
      <c r="L468" s="67"/>
      <c r="S468" s="73"/>
      <c r="T468" s="73"/>
    </row>
    <row r="469" ht="12.75">
      <c r="T469" s="73"/>
    </row>
    <row r="470" ht="12.75">
      <c r="T470" s="73"/>
    </row>
    <row r="472" ht="12.75">
      <c r="M472" s="67"/>
    </row>
  </sheetData>
  <sheetProtection/>
  <mergeCells count="16">
    <mergeCell ref="F11:F12"/>
    <mergeCell ref="G11:G12"/>
    <mergeCell ref="J3:T3"/>
    <mergeCell ref="H11:H12"/>
    <mergeCell ref="I11:I12"/>
    <mergeCell ref="J11:J12"/>
    <mergeCell ref="B11:B12"/>
    <mergeCell ref="C11:C12"/>
    <mergeCell ref="D11:D12"/>
    <mergeCell ref="B4:T4"/>
    <mergeCell ref="B5:R5"/>
    <mergeCell ref="B6:M6"/>
    <mergeCell ref="E11:E12"/>
    <mergeCell ref="B9:K9"/>
    <mergeCell ref="B8:N8"/>
    <mergeCell ref="J1:T1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66" r:id="rId1"/>
  <rowBreaks count="1" manualBreakCount="1">
    <brk id="30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467"/>
  <sheetViews>
    <sheetView view="pageBreakPreview" zoomScale="60" zoomScalePageLayoutView="0" workbookViewId="0" topLeftCell="A392">
      <selection activeCell="V23" sqref="V23"/>
    </sheetView>
  </sheetViews>
  <sheetFormatPr defaultColWidth="9.140625" defaultRowHeight="12.75"/>
  <cols>
    <col min="1" max="1" width="1.8515625" style="0" customWidth="1"/>
    <col min="2" max="2" width="39.00390625" style="0" customWidth="1"/>
    <col min="3" max="5" width="6.421875" style="0" hidden="1" customWidth="1"/>
    <col min="6" max="6" width="4.57421875" style="0" customWidth="1"/>
    <col min="7" max="7" width="6.8515625" style="0" customWidth="1"/>
    <col min="8" max="8" width="17.140625" style="0" customWidth="1"/>
    <col min="9" max="9" width="8.8515625" style="0" customWidth="1"/>
    <col min="10" max="10" width="17.421875" style="2" hidden="1" customWidth="1"/>
    <col min="11" max="11" width="18.8515625" style="2" hidden="1" customWidth="1"/>
    <col min="12" max="12" width="20.00390625" style="1" hidden="1" customWidth="1"/>
    <col min="13" max="13" width="18.8515625" style="1" hidden="1" customWidth="1"/>
    <col min="14" max="15" width="17.8515625" style="1" hidden="1" customWidth="1"/>
    <col min="16" max="16" width="20.7109375" style="1" hidden="1" customWidth="1"/>
    <col min="17" max="17" width="17.8515625" style="1" hidden="1" customWidth="1"/>
    <col min="18" max="18" width="18.8515625" style="1" hidden="1" customWidth="1"/>
    <col min="19" max="19" width="20.421875" style="1" customWidth="1"/>
    <col min="20" max="20" width="20.8515625" style="1" hidden="1" customWidth="1"/>
    <col min="21" max="21" width="17.421875" style="1" hidden="1" customWidth="1"/>
    <col min="22" max="22" width="20.28125" style="1" customWidth="1"/>
    <col min="23" max="60" width="9.140625" style="1" customWidth="1"/>
  </cols>
  <sheetData>
    <row r="1" spans="9:19" ht="87" customHeight="1">
      <c r="I1" s="104" t="s">
        <v>405</v>
      </c>
      <c r="J1" s="105"/>
      <c r="K1" s="105"/>
      <c r="L1" s="105"/>
      <c r="M1" s="105"/>
      <c r="N1" s="105"/>
      <c r="O1" s="105"/>
      <c r="P1" s="105"/>
      <c r="Q1" s="105"/>
      <c r="R1" s="105"/>
      <c r="S1" s="105"/>
    </row>
    <row r="3" spans="9:19" ht="6.75" customHeight="1"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</row>
    <row r="4" spans="2:21" ht="63.75" customHeight="1">
      <c r="B4" s="108" t="s">
        <v>406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78"/>
      <c r="U4" s="78"/>
    </row>
    <row r="5" spans="2:17" ht="8.25" customHeight="1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</row>
    <row r="6" spans="2:12" ht="33.75" customHeight="1" hidden="1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ht="12.75" hidden="1"/>
    <row r="8" spans="2:13" ht="22.5" customHeight="1" hidden="1"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2:61" ht="4.5" customHeight="1">
      <c r="B9" s="110"/>
      <c r="C9" s="110"/>
      <c r="D9" s="110"/>
      <c r="E9" s="110"/>
      <c r="F9" s="110"/>
      <c r="G9" s="110"/>
      <c r="H9" s="110"/>
      <c r="I9" s="110"/>
      <c r="J9" s="110"/>
      <c r="K9" s="56"/>
      <c r="BI9" s="1"/>
    </row>
    <row r="10" ht="3.75" customHeight="1" hidden="1"/>
    <row r="11" spans="2:22" ht="23.25" customHeight="1">
      <c r="B11" s="106" t="s">
        <v>0</v>
      </c>
      <c r="C11" s="107" t="s">
        <v>1</v>
      </c>
      <c r="D11" s="107" t="s">
        <v>164</v>
      </c>
      <c r="E11" s="107" t="s">
        <v>164</v>
      </c>
      <c r="F11" s="107" t="s">
        <v>2</v>
      </c>
      <c r="G11" s="107" t="s">
        <v>3</v>
      </c>
      <c r="H11" s="107" t="s">
        <v>4</v>
      </c>
      <c r="I11" s="107" t="s">
        <v>5</v>
      </c>
      <c r="J11" s="53"/>
      <c r="K11" s="53" t="s">
        <v>162</v>
      </c>
      <c r="L11" s="57" t="s">
        <v>188</v>
      </c>
      <c r="O11" s="5" t="s">
        <v>163</v>
      </c>
      <c r="P11" s="57" t="s">
        <v>166</v>
      </c>
      <c r="R11" s="57" t="s">
        <v>187</v>
      </c>
      <c r="S11" s="74" t="s">
        <v>408</v>
      </c>
      <c r="T11" s="74" t="s">
        <v>192</v>
      </c>
      <c r="U11" s="74" t="s">
        <v>167</v>
      </c>
      <c r="V11" s="74" t="s">
        <v>407</v>
      </c>
    </row>
    <row r="12" spans="2:22" ht="31.5" customHeight="1">
      <c r="B12" s="106"/>
      <c r="C12" s="107"/>
      <c r="D12" s="107"/>
      <c r="E12" s="107"/>
      <c r="F12" s="107"/>
      <c r="G12" s="107"/>
      <c r="H12" s="107"/>
      <c r="I12" s="107"/>
      <c r="J12" s="51" t="s">
        <v>138</v>
      </c>
      <c r="K12" s="51"/>
      <c r="L12" s="44" t="s">
        <v>125</v>
      </c>
      <c r="M12" s="50" t="s">
        <v>137</v>
      </c>
      <c r="O12" s="5"/>
      <c r="P12" s="44" t="s">
        <v>125</v>
      </c>
      <c r="Q12" s="68" t="s">
        <v>167</v>
      </c>
      <c r="R12" s="44" t="s">
        <v>125</v>
      </c>
      <c r="S12" s="44" t="s">
        <v>193</v>
      </c>
      <c r="T12" s="44" t="s">
        <v>193</v>
      </c>
      <c r="U12" s="44" t="s">
        <v>193</v>
      </c>
      <c r="V12" s="44" t="s">
        <v>193</v>
      </c>
    </row>
    <row r="13" spans="2:22" ht="12.75">
      <c r="B13" s="3">
        <v>1</v>
      </c>
      <c r="C13" s="3">
        <v>2</v>
      </c>
      <c r="D13" s="3">
        <v>2</v>
      </c>
      <c r="E13" s="3">
        <v>2</v>
      </c>
      <c r="F13" s="3">
        <v>2</v>
      </c>
      <c r="G13" s="3">
        <v>3</v>
      </c>
      <c r="H13" s="3">
        <v>4</v>
      </c>
      <c r="I13" s="4">
        <v>5</v>
      </c>
      <c r="J13" s="4">
        <v>7</v>
      </c>
      <c r="K13" s="54"/>
      <c r="L13" s="54">
        <v>7</v>
      </c>
      <c r="O13" s="5"/>
      <c r="P13" s="54">
        <v>6</v>
      </c>
      <c r="R13" s="54">
        <v>7</v>
      </c>
      <c r="S13" s="75">
        <v>6</v>
      </c>
      <c r="T13" s="75">
        <v>6</v>
      </c>
      <c r="U13" s="75">
        <v>6</v>
      </c>
      <c r="V13" s="75">
        <v>7</v>
      </c>
    </row>
    <row r="14" spans="2:22" ht="63" hidden="1">
      <c r="B14" s="77" t="s">
        <v>195</v>
      </c>
      <c r="C14" s="3"/>
      <c r="D14" s="3"/>
      <c r="E14" s="3"/>
      <c r="F14" s="3"/>
      <c r="G14" s="3"/>
      <c r="H14" s="3"/>
      <c r="I14" s="4"/>
      <c r="J14" s="4"/>
      <c r="K14" s="54"/>
      <c r="L14" s="54"/>
      <c r="O14" s="5"/>
      <c r="P14" s="54"/>
      <c r="R14" s="54"/>
      <c r="S14" s="5"/>
      <c r="T14" s="5"/>
      <c r="U14" s="5"/>
      <c r="V14" s="5"/>
    </row>
    <row r="15" spans="2:60" s="2" customFormat="1" ht="12.75">
      <c r="B15" s="6" t="s">
        <v>6</v>
      </c>
      <c r="C15" s="7">
        <v>551</v>
      </c>
      <c r="D15" s="7">
        <v>551</v>
      </c>
      <c r="E15" s="7">
        <v>551</v>
      </c>
      <c r="F15" s="8" t="s">
        <v>7</v>
      </c>
      <c r="G15" s="9"/>
      <c r="H15" s="9"/>
      <c r="I15" s="9"/>
      <c r="J15" s="10">
        <f>J16+J23+J38+J42+J71+J75+J80+J82</f>
        <v>1109303</v>
      </c>
      <c r="K15" s="10">
        <f>K16+K23+K38+K42+K71+K75+K80+K82</f>
        <v>1028303</v>
      </c>
      <c r="L15" s="70">
        <f>L16+L23+L38+L42+L71+L75+L80+L82+L90</f>
        <v>984173</v>
      </c>
      <c r="M15" s="52">
        <f>L15-J15</f>
        <v>-125130</v>
      </c>
      <c r="N15" s="58">
        <f>N16+N23+N38+N42+N71+N75+N80+N82</f>
        <v>0</v>
      </c>
      <c r="O15" s="52">
        <f>L15-K15</f>
        <v>-44130</v>
      </c>
      <c r="P15" s="10">
        <f>P16+P23+P38+P42+P71+P75+P80+P82</f>
        <v>984173</v>
      </c>
      <c r="Q15" s="52">
        <f>P15-L15</f>
        <v>0</v>
      </c>
      <c r="R15" s="70" t="e">
        <f>#REF!-L15</f>
        <v>#REF!</v>
      </c>
      <c r="S15" s="70">
        <f>S16+S23+S38+S71+S90+S67</f>
        <v>13550110</v>
      </c>
      <c r="T15" s="70">
        <f>T16+T23+T38+T71+T90+T67</f>
        <v>13450110</v>
      </c>
      <c r="U15" s="70">
        <f>S15-T15</f>
        <v>100000</v>
      </c>
      <c r="V15" s="70">
        <f>V16+V23+V38+V71+V90+V67</f>
        <v>13408274.629999999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2:60" s="2" customFormat="1" ht="36.75" customHeight="1">
      <c r="B16" s="13" t="s">
        <v>8</v>
      </c>
      <c r="C16" s="7">
        <v>551</v>
      </c>
      <c r="D16" s="7">
        <v>551</v>
      </c>
      <c r="E16" s="7">
        <v>551</v>
      </c>
      <c r="F16" s="8" t="s">
        <v>7</v>
      </c>
      <c r="G16" s="8" t="s">
        <v>9</v>
      </c>
      <c r="H16" s="14"/>
      <c r="I16" s="14"/>
      <c r="J16" s="10">
        <f aca="true" t="shared" si="0" ref="J16:L17">J17</f>
        <v>978303</v>
      </c>
      <c r="K16" s="10">
        <f t="shared" si="0"/>
        <v>978303</v>
      </c>
      <c r="L16" s="10">
        <f t="shared" si="0"/>
        <v>934173</v>
      </c>
      <c r="M16" s="52">
        <f>L16-J16</f>
        <v>-44130</v>
      </c>
      <c r="N16" s="58">
        <f>N17</f>
        <v>0</v>
      </c>
      <c r="O16" s="52">
        <f>L16-K16</f>
        <v>-44130</v>
      </c>
      <c r="P16" s="10">
        <f>P17</f>
        <v>934173</v>
      </c>
      <c r="Q16" s="52">
        <f>P16-L16</f>
        <v>0</v>
      </c>
      <c r="R16" s="10" t="e">
        <f>#REF!-L16</f>
        <v>#REF!</v>
      </c>
      <c r="S16" s="10">
        <f>S17</f>
        <v>998410</v>
      </c>
      <c r="T16" s="10">
        <f>T17</f>
        <v>998410</v>
      </c>
      <c r="U16" s="70">
        <f aca="true" t="shared" si="1" ref="U16:U79">S16-T16</f>
        <v>0</v>
      </c>
      <c r="V16" s="10">
        <f>V17</f>
        <v>998410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2:60" s="2" customFormat="1" ht="44.25" customHeight="1">
      <c r="B17" s="15" t="s">
        <v>201</v>
      </c>
      <c r="C17" s="7">
        <v>551</v>
      </c>
      <c r="D17" s="7">
        <v>551</v>
      </c>
      <c r="E17" s="7">
        <v>551</v>
      </c>
      <c r="F17" s="16" t="s">
        <v>7</v>
      </c>
      <c r="G17" s="16" t="s">
        <v>9</v>
      </c>
      <c r="H17" s="16" t="s">
        <v>253</v>
      </c>
      <c r="I17" s="14"/>
      <c r="J17" s="10">
        <f t="shared" si="0"/>
        <v>978303</v>
      </c>
      <c r="K17" s="10">
        <f t="shared" si="0"/>
        <v>978303</v>
      </c>
      <c r="L17" s="10">
        <f t="shared" si="0"/>
        <v>934173</v>
      </c>
      <c r="M17" s="52">
        <f>L17-J17</f>
        <v>-44130</v>
      </c>
      <c r="N17" s="58">
        <f>N18</f>
        <v>0</v>
      </c>
      <c r="O17" s="52">
        <f>L17-K17</f>
        <v>-44130</v>
      </c>
      <c r="P17" s="10">
        <f>P18</f>
        <v>934173</v>
      </c>
      <c r="Q17" s="52">
        <f>P17-L17</f>
        <v>0</v>
      </c>
      <c r="R17" s="10" t="e">
        <f>#REF!-L17</f>
        <v>#REF!</v>
      </c>
      <c r="S17" s="10">
        <f>S18</f>
        <v>998410</v>
      </c>
      <c r="T17" s="10">
        <f>T18</f>
        <v>998410</v>
      </c>
      <c r="U17" s="70">
        <f t="shared" si="1"/>
        <v>0</v>
      </c>
      <c r="V17" s="10">
        <f>V18</f>
        <v>998410</v>
      </c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2:60" s="2" customFormat="1" ht="30.75" customHeight="1">
      <c r="B18" s="17" t="s">
        <v>10</v>
      </c>
      <c r="C18" s="18">
        <v>551</v>
      </c>
      <c r="D18" s="7">
        <v>551</v>
      </c>
      <c r="E18" s="7">
        <v>551</v>
      </c>
      <c r="F18" s="14" t="s">
        <v>7</v>
      </c>
      <c r="G18" s="14" t="s">
        <v>9</v>
      </c>
      <c r="H18" s="16" t="s">
        <v>207</v>
      </c>
      <c r="I18" s="14"/>
      <c r="J18" s="11">
        <v>978303</v>
      </c>
      <c r="K18" s="11">
        <f>K20</f>
        <v>978303</v>
      </c>
      <c r="L18" s="11">
        <f>L20</f>
        <v>934173</v>
      </c>
      <c r="M18" s="52">
        <f>L18-J18</f>
        <v>-44130</v>
      </c>
      <c r="N18" s="59">
        <f>N20</f>
        <v>0</v>
      </c>
      <c r="O18" s="52">
        <f>L18-K18</f>
        <v>-44130</v>
      </c>
      <c r="P18" s="11">
        <f>P20</f>
        <v>934173</v>
      </c>
      <c r="Q18" s="52">
        <f>P18-L18</f>
        <v>0</v>
      </c>
      <c r="R18" s="10" t="e">
        <f>#REF!-L18</f>
        <v>#REF!</v>
      </c>
      <c r="S18" s="11">
        <f>S20</f>
        <v>998410</v>
      </c>
      <c r="T18" s="11">
        <f>T20</f>
        <v>998410</v>
      </c>
      <c r="U18" s="70">
        <f t="shared" si="1"/>
        <v>0</v>
      </c>
      <c r="V18" s="11">
        <f>V20</f>
        <v>998410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2:60" s="2" customFormat="1" ht="30.75" customHeight="1">
      <c r="B19" s="17" t="s">
        <v>202</v>
      </c>
      <c r="C19" s="18">
        <v>551</v>
      </c>
      <c r="D19" s="7">
        <v>551</v>
      </c>
      <c r="E19" s="7">
        <v>551</v>
      </c>
      <c r="F19" s="14" t="s">
        <v>7</v>
      </c>
      <c r="G19" s="14" t="s">
        <v>9</v>
      </c>
      <c r="H19" s="16" t="s">
        <v>252</v>
      </c>
      <c r="I19" s="14"/>
      <c r="J19" s="11"/>
      <c r="K19" s="11"/>
      <c r="L19" s="11"/>
      <c r="M19" s="52"/>
      <c r="N19" s="59"/>
      <c r="O19" s="52"/>
      <c r="P19" s="11"/>
      <c r="Q19" s="52"/>
      <c r="R19" s="10"/>
      <c r="S19" s="11">
        <f aca="true" t="shared" si="2" ref="S19:V21">S20</f>
        <v>998410</v>
      </c>
      <c r="T19" s="11">
        <f t="shared" si="2"/>
        <v>998410</v>
      </c>
      <c r="U19" s="70">
        <f t="shared" si="1"/>
        <v>0</v>
      </c>
      <c r="V19" s="11">
        <f t="shared" si="2"/>
        <v>998410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2:60" s="2" customFormat="1" ht="89.25" customHeight="1">
      <c r="B20" s="17" t="s">
        <v>203</v>
      </c>
      <c r="C20" s="18">
        <v>551</v>
      </c>
      <c r="D20" s="7">
        <v>551</v>
      </c>
      <c r="E20" s="7">
        <v>551</v>
      </c>
      <c r="F20" s="14" t="s">
        <v>7</v>
      </c>
      <c r="G20" s="14" t="s">
        <v>9</v>
      </c>
      <c r="H20" s="16" t="s">
        <v>252</v>
      </c>
      <c r="I20" s="14" t="s">
        <v>198</v>
      </c>
      <c r="J20" s="11">
        <v>978303</v>
      </c>
      <c r="K20" s="11">
        <v>978303</v>
      </c>
      <c r="L20" s="11">
        <f>978303-44130</f>
        <v>934173</v>
      </c>
      <c r="M20" s="52">
        <f>L20-J20</f>
        <v>-44130</v>
      </c>
      <c r="N20" s="59"/>
      <c r="O20" s="52">
        <f>L20-K20</f>
        <v>-44130</v>
      </c>
      <c r="P20" s="11">
        <f>978303-44130</f>
        <v>934173</v>
      </c>
      <c r="Q20" s="52">
        <f>P20-L20</f>
        <v>0</v>
      </c>
      <c r="R20" s="10" t="e">
        <f>#REF!-L20</f>
        <v>#REF!</v>
      </c>
      <c r="S20" s="11">
        <f t="shared" si="2"/>
        <v>998410</v>
      </c>
      <c r="T20" s="11">
        <f t="shared" si="2"/>
        <v>998410</v>
      </c>
      <c r="U20" s="70">
        <f t="shared" si="1"/>
        <v>0</v>
      </c>
      <c r="V20" s="11">
        <f t="shared" si="2"/>
        <v>998410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2:60" s="2" customFormat="1" ht="37.5" customHeight="1">
      <c r="B21" s="17" t="s">
        <v>204</v>
      </c>
      <c r="C21" s="18"/>
      <c r="D21" s="7"/>
      <c r="E21" s="7"/>
      <c r="F21" s="14" t="s">
        <v>7</v>
      </c>
      <c r="G21" s="14" t="s">
        <v>9</v>
      </c>
      <c r="H21" s="16" t="s">
        <v>208</v>
      </c>
      <c r="I21" s="14" t="s">
        <v>199</v>
      </c>
      <c r="J21" s="11"/>
      <c r="K21" s="11"/>
      <c r="L21" s="11"/>
      <c r="M21" s="52"/>
      <c r="N21" s="59"/>
      <c r="O21" s="52"/>
      <c r="P21" s="11"/>
      <c r="Q21" s="52"/>
      <c r="R21" s="10"/>
      <c r="S21" s="11">
        <f t="shared" si="2"/>
        <v>998410</v>
      </c>
      <c r="T21" s="11">
        <f t="shared" si="2"/>
        <v>998410</v>
      </c>
      <c r="U21" s="70">
        <f t="shared" si="1"/>
        <v>0</v>
      </c>
      <c r="V21" s="11">
        <f t="shared" si="2"/>
        <v>998410</v>
      </c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2:60" s="2" customFormat="1" ht="39" customHeight="1">
      <c r="B22" s="17" t="s">
        <v>205</v>
      </c>
      <c r="C22" s="18"/>
      <c r="D22" s="7"/>
      <c r="E22" s="7"/>
      <c r="F22" s="14" t="s">
        <v>7</v>
      </c>
      <c r="G22" s="14" t="s">
        <v>9</v>
      </c>
      <c r="H22" s="16" t="s">
        <v>208</v>
      </c>
      <c r="I22" s="14" t="s">
        <v>200</v>
      </c>
      <c r="J22" s="11"/>
      <c r="K22" s="11"/>
      <c r="L22" s="11"/>
      <c r="M22" s="52"/>
      <c r="N22" s="59"/>
      <c r="O22" s="52"/>
      <c r="P22" s="11"/>
      <c r="Q22" s="52"/>
      <c r="R22" s="10"/>
      <c r="S22" s="11">
        <v>998410</v>
      </c>
      <c r="T22" s="11">
        <v>998410</v>
      </c>
      <c r="U22" s="70">
        <f t="shared" si="1"/>
        <v>0</v>
      </c>
      <c r="V22" s="11">
        <v>998410</v>
      </c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2:60" s="2" customFormat="1" ht="64.5" customHeight="1">
      <c r="B23" s="13" t="s">
        <v>13</v>
      </c>
      <c r="C23" s="7">
        <v>551</v>
      </c>
      <c r="D23" s="7">
        <v>551</v>
      </c>
      <c r="E23" s="7">
        <v>551</v>
      </c>
      <c r="F23" s="8" t="s">
        <v>7</v>
      </c>
      <c r="G23" s="8" t="s">
        <v>14</v>
      </c>
      <c r="H23" s="9"/>
      <c r="I23" s="9"/>
      <c r="J23" s="10">
        <f>J24+J33</f>
        <v>0</v>
      </c>
      <c r="K23" s="10">
        <f>K24+K33</f>
        <v>0</v>
      </c>
      <c r="L23" s="10">
        <f>L24+L33</f>
        <v>0</v>
      </c>
      <c r="M23" s="52">
        <f>L23-J23</f>
        <v>0</v>
      </c>
      <c r="N23" s="58">
        <f>N24+N33</f>
        <v>0</v>
      </c>
      <c r="O23" s="52">
        <f>L23-K23</f>
        <v>0</v>
      </c>
      <c r="P23" s="10">
        <f>P24+P33</f>
        <v>0</v>
      </c>
      <c r="Q23" s="52">
        <f>P23-L23</f>
        <v>0</v>
      </c>
      <c r="R23" s="10" t="e">
        <f>#REF!-L23</f>
        <v>#REF!</v>
      </c>
      <c r="S23" s="10">
        <f>S24</f>
        <v>723154.6</v>
      </c>
      <c r="T23" s="10">
        <f>T24</f>
        <v>723154.6</v>
      </c>
      <c r="U23" s="70">
        <f t="shared" si="1"/>
        <v>0</v>
      </c>
      <c r="V23" s="10">
        <f>V24</f>
        <v>681823.6799999999</v>
      </c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2:60" s="2" customFormat="1" ht="63" customHeight="1">
      <c r="B24" s="15" t="s">
        <v>213</v>
      </c>
      <c r="C24" s="7">
        <v>551</v>
      </c>
      <c r="D24" s="7">
        <v>551</v>
      </c>
      <c r="E24" s="7">
        <v>551</v>
      </c>
      <c r="F24" s="16" t="s">
        <v>7</v>
      </c>
      <c r="G24" s="16" t="s">
        <v>14</v>
      </c>
      <c r="H24" s="16" t="s">
        <v>209</v>
      </c>
      <c r="I24" s="9"/>
      <c r="J24" s="10">
        <f>J25</f>
        <v>0</v>
      </c>
      <c r="K24" s="10">
        <f>K25</f>
        <v>0</v>
      </c>
      <c r="L24" s="10">
        <f>L25</f>
        <v>0</v>
      </c>
      <c r="M24" s="52">
        <f>L24-J24</f>
        <v>0</v>
      </c>
      <c r="N24" s="58">
        <f>N25</f>
        <v>0</v>
      </c>
      <c r="O24" s="52">
        <f>L24-K24</f>
        <v>0</v>
      </c>
      <c r="P24" s="10">
        <f>P25</f>
        <v>0</v>
      </c>
      <c r="Q24" s="52">
        <f>P24-L24</f>
        <v>0</v>
      </c>
      <c r="R24" s="10" t="e">
        <f>#REF!-L24</f>
        <v>#REF!</v>
      </c>
      <c r="S24" s="10">
        <f>S25+S29+S34</f>
        <v>723154.6</v>
      </c>
      <c r="T24" s="10">
        <f>T25+T29+T34</f>
        <v>723154.6</v>
      </c>
      <c r="U24" s="70">
        <f t="shared" si="1"/>
        <v>0</v>
      </c>
      <c r="V24" s="10">
        <f>V25+V29+V34</f>
        <v>681823.6799999999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2:60" s="2" customFormat="1" ht="35.25" customHeight="1">
      <c r="B25" s="20" t="s">
        <v>214</v>
      </c>
      <c r="C25" s="18">
        <v>551</v>
      </c>
      <c r="D25" s="7">
        <v>551</v>
      </c>
      <c r="E25" s="7">
        <v>551</v>
      </c>
      <c r="F25" s="9" t="s">
        <v>7</v>
      </c>
      <c r="G25" s="9" t="s">
        <v>14</v>
      </c>
      <c r="H25" s="16" t="s">
        <v>210</v>
      </c>
      <c r="I25" s="9"/>
      <c r="J25" s="11">
        <f>J29</f>
        <v>0</v>
      </c>
      <c r="K25" s="11">
        <f>K29</f>
        <v>0</v>
      </c>
      <c r="L25" s="11">
        <f>L29</f>
        <v>0</v>
      </c>
      <c r="M25" s="52">
        <f>L25-J25</f>
        <v>0</v>
      </c>
      <c r="N25" s="59">
        <f>N29</f>
        <v>0</v>
      </c>
      <c r="O25" s="52">
        <f>L25-K25</f>
        <v>0</v>
      </c>
      <c r="P25" s="11">
        <f>P29</f>
        <v>0</v>
      </c>
      <c r="Q25" s="52">
        <f>P25-L25</f>
        <v>0</v>
      </c>
      <c r="R25" s="10" t="e">
        <f>#REF!-L25</f>
        <v>#REF!</v>
      </c>
      <c r="S25" s="11">
        <f>S26</f>
        <v>426383.6</v>
      </c>
      <c r="T25" s="11">
        <f>T26</f>
        <v>428361</v>
      </c>
      <c r="U25" s="70">
        <f t="shared" si="1"/>
        <v>-1977.4000000000233</v>
      </c>
      <c r="V25" s="11">
        <f>V26</f>
        <v>426322.35</v>
      </c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2:60" s="2" customFormat="1" ht="35.25" customHeight="1">
      <c r="B26" s="20" t="s">
        <v>215</v>
      </c>
      <c r="C26" s="18"/>
      <c r="D26" s="7"/>
      <c r="E26" s="7"/>
      <c r="F26" s="9" t="s">
        <v>7</v>
      </c>
      <c r="G26" s="9" t="s">
        <v>14</v>
      </c>
      <c r="H26" s="16" t="s">
        <v>211</v>
      </c>
      <c r="I26" s="9"/>
      <c r="J26" s="11"/>
      <c r="K26" s="11"/>
      <c r="L26" s="11"/>
      <c r="M26" s="52"/>
      <c r="N26" s="59"/>
      <c r="O26" s="52"/>
      <c r="P26" s="11"/>
      <c r="Q26" s="52"/>
      <c r="R26" s="10"/>
      <c r="S26" s="11">
        <f>S27+S28</f>
        <v>426383.6</v>
      </c>
      <c r="T26" s="11">
        <f>T27+T28</f>
        <v>428361</v>
      </c>
      <c r="U26" s="70">
        <f t="shared" si="1"/>
        <v>-1977.4000000000233</v>
      </c>
      <c r="V26" s="11">
        <f>V27+V28</f>
        <v>426322.35</v>
      </c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2:60" s="2" customFormat="1" ht="54.75" customHeight="1">
      <c r="B27" s="17" t="s">
        <v>205</v>
      </c>
      <c r="C27" s="18"/>
      <c r="D27" s="7"/>
      <c r="E27" s="7"/>
      <c r="F27" s="9" t="s">
        <v>7</v>
      </c>
      <c r="G27" s="9" t="s">
        <v>14</v>
      </c>
      <c r="H27" s="16" t="s">
        <v>211</v>
      </c>
      <c r="I27" s="9" t="s">
        <v>200</v>
      </c>
      <c r="J27" s="11"/>
      <c r="K27" s="11"/>
      <c r="L27" s="11"/>
      <c r="M27" s="52"/>
      <c r="N27" s="59"/>
      <c r="O27" s="52"/>
      <c r="P27" s="11"/>
      <c r="Q27" s="52"/>
      <c r="R27" s="10"/>
      <c r="S27" s="11">
        <f>371851+39210+7300</f>
        <v>418361</v>
      </c>
      <c r="T27" s="11">
        <f>371851+39210+7300</f>
        <v>418361</v>
      </c>
      <c r="U27" s="70">
        <f t="shared" si="1"/>
        <v>0</v>
      </c>
      <c r="V27" s="11">
        <v>418299.75</v>
      </c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2:60" s="2" customFormat="1" ht="48" customHeight="1">
      <c r="B28" s="20" t="s">
        <v>216</v>
      </c>
      <c r="C28" s="18"/>
      <c r="D28" s="7"/>
      <c r="E28" s="7"/>
      <c r="F28" s="9" t="s">
        <v>7</v>
      </c>
      <c r="G28" s="9" t="s">
        <v>14</v>
      </c>
      <c r="H28" s="16" t="s">
        <v>211</v>
      </c>
      <c r="I28" s="9" t="s">
        <v>212</v>
      </c>
      <c r="J28" s="11"/>
      <c r="K28" s="11"/>
      <c r="L28" s="11"/>
      <c r="M28" s="52"/>
      <c r="N28" s="59"/>
      <c r="O28" s="52"/>
      <c r="P28" s="11"/>
      <c r="Q28" s="52"/>
      <c r="R28" s="10"/>
      <c r="S28" s="11">
        <v>8022.6</v>
      </c>
      <c r="T28" s="11">
        <v>10000</v>
      </c>
      <c r="U28" s="70">
        <f t="shared" si="1"/>
        <v>-1977.3999999999996</v>
      </c>
      <c r="V28" s="11">
        <v>8022.6</v>
      </c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2:60" s="2" customFormat="1" ht="52.5" customHeight="1">
      <c r="B29" s="20" t="s">
        <v>20</v>
      </c>
      <c r="C29" s="18">
        <v>551</v>
      </c>
      <c r="D29" s="7">
        <v>551</v>
      </c>
      <c r="E29" s="7">
        <v>551</v>
      </c>
      <c r="F29" s="9" t="s">
        <v>7</v>
      </c>
      <c r="G29" s="9" t="s">
        <v>14</v>
      </c>
      <c r="H29" s="16" t="s">
        <v>217</v>
      </c>
      <c r="I29" s="9"/>
      <c r="J29" s="11"/>
      <c r="K29" s="11"/>
      <c r="L29" s="11"/>
      <c r="M29" s="52"/>
      <c r="N29" s="59"/>
      <c r="O29" s="52"/>
      <c r="P29" s="11"/>
      <c r="Q29" s="52"/>
      <c r="R29" s="10"/>
      <c r="S29" s="11">
        <f aca="true" t="shared" si="3" ref="S29:V32">S30</f>
        <v>84000</v>
      </c>
      <c r="T29" s="11">
        <f t="shared" si="3"/>
        <v>84000</v>
      </c>
      <c r="U29" s="70">
        <f t="shared" si="1"/>
        <v>0</v>
      </c>
      <c r="V29" s="11">
        <f t="shared" si="3"/>
        <v>82500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2:60" s="2" customFormat="1" ht="52.5" customHeight="1">
      <c r="B30" s="20" t="s">
        <v>215</v>
      </c>
      <c r="C30" s="18"/>
      <c r="D30" s="7"/>
      <c r="E30" s="7"/>
      <c r="F30" s="9" t="s">
        <v>7</v>
      </c>
      <c r="G30" s="9" t="s">
        <v>14</v>
      </c>
      <c r="H30" s="16" t="s">
        <v>218</v>
      </c>
      <c r="I30" s="9"/>
      <c r="J30" s="11"/>
      <c r="K30" s="11"/>
      <c r="L30" s="11"/>
      <c r="M30" s="52"/>
      <c r="N30" s="59"/>
      <c r="O30" s="52"/>
      <c r="P30" s="11"/>
      <c r="Q30" s="52"/>
      <c r="R30" s="10"/>
      <c r="S30" s="11">
        <f t="shared" si="3"/>
        <v>84000</v>
      </c>
      <c r="T30" s="11">
        <f t="shared" si="3"/>
        <v>84000</v>
      </c>
      <c r="U30" s="70">
        <f t="shared" si="1"/>
        <v>0</v>
      </c>
      <c r="V30" s="11">
        <f t="shared" si="3"/>
        <v>82500</v>
      </c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2:60" s="2" customFormat="1" ht="52.5" customHeight="1" hidden="1">
      <c r="B31" s="17" t="s">
        <v>222</v>
      </c>
      <c r="C31" s="18"/>
      <c r="D31" s="7"/>
      <c r="E31" s="7"/>
      <c r="F31" s="9" t="s">
        <v>7</v>
      </c>
      <c r="G31" s="9" t="s">
        <v>14</v>
      </c>
      <c r="H31" s="16" t="s">
        <v>218</v>
      </c>
      <c r="I31" s="9" t="s">
        <v>219</v>
      </c>
      <c r="J31" s="11"/>
      <c r="K31" s="11"/>
      <c r="L31" s="11"/>
      <c r="M31" s="52"/>
      <c r="N31" s="59"/>
      <c r="O31" s="52"/>
      <c r="P31" s="11"/>
      <c r="Q31" s="52"/>
      <c r="R31" s="10"/>
      <c r="S31" s="11">
        <f t="shared" si="3"/>
        <v>84000</v>
      </c>
      <c r="T31" s="11">
        <f t="shared" si="3"/>
        <v>84000</v>
      </c>
      <c r="U31" s="70">
        <f t="shared" si="1"/>
        <v>0</v>
      </c>
      <c r="V31" s="11">
        <f t="shared" si="3"/>
        <v>82500</v>
      </c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2:60" s="2" customFormat="1" ht="52.5" customHeight="1" hidden="1">
      <c r="B32" s="20" t="s">
        <v>223</v>
      </c>
      <c r="C32" s="18"/>
      <c r="D32" s="7"/>
      <c r="E32" s="7"/>
      <c r="F32" s="9" t="s">
        <v>7</v>
      </c>
      <c r="G32" s="9" t="s">
        <v>14</v>
      </c>
      <c r="H32" s="16" t="s">
        <v>218</v>
      </c>
      <c r="I32" s="9" t="s">
        <v>220</v>
      </c>
      <c r="J32" s="11"/>
      <c r="K32" s="11"/>
      <c r="L32" s="11"/>
      <c r="M32" s="52"/>
      <c r="N32" s="59"/>
      <c r="O32" s="52"/>
      <c r="P32" s="11"/>
      <c r="Q32" s="52"/>
      <c r="R32" s="10"/>
      <c r="S32" s="11">
        <f t="shared" si="3"/>
        <v>84000</v>
      </c>
      <c r="T32" s="11">
        <f t="shared" si="3"/>
        <v>84000</v>
      </c>
      <c r="U32" s="70">
        <f t="shared" si="1"/>
        <v>0</v>
      </c>
      <c r="V32" s="11">
        <f t="shared" si="3"/>
        <v>82500</v>
      </c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2:60" s="2" customFormat="1" ht="52.5" customHeight="1">
      <c r="B33" s="20" t="s">
        <v>224</v>
      </c>
      <c r="C33" s="18">
        <v>551</v>
      </c>
      <c r="D33" s="7">
        <v>551</v>
      </c>
      <c r="E33" s="7">
        <v>551</v>
      </c>
      <c r="F33" s="9" t="s">
        <v>7</v>
      </c>
      <c r="G33" s="9" t="s">
        <v>14</v>
      </c>
      <c r="H33" s="16" t="s">
        <v>218</v>
      </c>
      <c r="I33" s="9" t="s">
        <v>378</v>
      </c>
      <c r="J33" s="11"/>
      <c r="K33" s="11"/>
      <c r="L33" s="11"/>
      <c r="M33" s="52"/>
      <c r="N33" s="59"/>
      <c r="O33" s="52"/>
      <c r="P33" s="11"/>
      <c r="Q33" s="52"/>
      <c r="R33" s="10"/>
      <c r="S33" s="11">
        <v>84000</v>
      </c>
      <c r="T33" s="11">
        <v>84000</v>
      </c>
      <c r="U33" s="70">
        <f t="shared" si="1"/>
        <v>0</v>
      </c>
      <c r="V33" s="11">
        <v>82500</v>
      </c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2:60" s="2" customFormat="1" ht="39" customHeight="1">
      <c r="B34" s="20" t="s">
        <v>244</v>
      </c>
      <c r="C34" s="18"/>
      <c r="D34" s="7"/>
      <c r="E34" s="7"/>
      <c r="F34" s="9" t="s">
        <v>7</v>
      </c>
      <c r="G34" s="9" t="s">
        <v>14</v>
      </c>
      <c r="H34" s="16" t="s">
        <v>243</v>
      </c>
      <c r="I34" s="9"/>
      <c r="J34" s="11"/>
      <c r="K34" s="11"/>
      <c r="L34" s="11"/>
      <c r="M34" s="52"/>
      <c r="N34" s="59"/>
      <c r="O34" s="52"/>
      <c r="P34" s="11"/>
      <c r="Q34" s="52"/>
      <c r="R34" s="10"/>
      <c r="S34" s="11">
        <f>S35</f>
        <v>212771</v>
      </c>
      <c r="T34" s="11">
        <f>T35</f>
        <v>210793.6</v>
      </c>
      <c r="U34" s="70">
        <f t="shared" si="1"/>
        <v>1977.3999999999942</v>
      </c>
      <c r="V34" s="11">
        <f>V35</f>
        <v>173001.33</v>
      </c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60" s="2" customFormat="1" ht="52.5" customHeight="1">
      <c r="B35" s="20" t="s">
        <v>215</v>
      </c>
      <c r="C35" s="18"/>
      <c r="D35" s="7"/>
      <c r="E35" s="7"/>
      <c r="F35" s="9" t="s">
        <v>7</v>
      </c>
      <c r="G35" s="9" t="s">
        <v>14</v>
      </c>
      <c r="H35" s="16" t="s">
        <v>245</v>
      </c>
      <c r="I35" s="9"/>
      <c r="J35" s="11"/>
      <c r="K35" s="11"/>
      <c r="L35" s="11"/>
      <c r="M35" s="52"/>
      <c r="N35" s="59"/>
      <c r="O35" s="52"/>
      <c r="P35" s="11"/>
      <c r="Q35" s="52"/>
      <c r="R35" s="10"/>
      <c r="S35" s="11">
        <f>S36</f>
        <v>212771</v>
      </c>
      <c r="T35" s="11">
        <f>T36</f>
        <v>210793.6</v>
      </c>
      <c r="U35" s="70">
        <f t="shared" si="1"/>
        <v>1977.3999999999942</v>
      </c>
      <c r="V35" s="11">
        <f>V36</f>
        <v>173001.33</v>
      </c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2:60" s="2" customFormat="1" ht="52.5" customHeight="1">
      <c r="B36" s="20" t="s">
        <v>224</v>
      </c>
      <c r="C36" s="18"/>
      <c r="D36" s="7"/>
      <c r="E36" s="7"/>
      <c r="F36" s="9" t="s">
        <v>7</v>
      </c>
      <c r="G36" s="9" t="s">
        <v>14</v>
      </c>
      <c r="H36" s="16" t="s">
        <v>245</v>
      </c>
      <c r="I36" s="9" t="s">
        <v>221</v>
      </c>
      <c r="J36" s="11"/>
      <c r="K36" s="11"/>
      <c r="L36" s="11"/>
      <c r="M36" s="52"/>
      <c r="N36" s="59"/>
      <c r="O36" s="52"/>
      <c r="P36" s="11"/>
      <c r="Q36" s="52"/>
      <c r="R36" s="10"/>
      <c r="S36" s="11">
        <v>212771</v>
      </c>
      <c r="T36" s="11">
        <f>234149-1977.4-11678-4700-5000</f>
        <v>210793.6</v>
      </c>
      <c r="U36" s="70">
        <f t="shared" si="1"/>
        <v>1977.3999999999942</v>
      </c>
      <c r="V36" s="11">
        <v>173001.33</v>
      </c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2:60" s="2" customFormat="1" ht="52.5" customHeight="1" hidden="1">
      <c r="B37" s="20"/>
      <c r="C37" s="18"/>
      <c r="D37" s="7"/>
      <c r="E37" s="7"/>
      <c r="F37" s="9"/>
      <c r="G37" s="9"/>
      <c r="H37" s="16"/>
      <c r="I37" s="9"/>
      <c r="J37" s="11"/>
      <c r="K37" s="11"/>
      <c r="L37" s="11"/>
      <c r="M37" s="52"/>
      <c r="N37" s="59"/>
      <c r="O37" s="52"/>
      <c r="P37" s="11"/>
      <c r="Q37" s="52"/>
      <c r="R37" s="10"/>
      <c r="S37" s="11"/>
      <c r="T37" s="11"/>
      <c r="U37" s="70">
        <f t="shared" si="1"/>
        <v>0</v>
      </c>
      <c r="V37" s="11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2:60" s="2" customFormat="1" ht="80.25" customHeight="1">
      <c r="B38" s="13" t="s">
        <v>22</v>
      </c>
      <c r="C38" s="7">
        <v>551</v>
      </c>
      <c r="D38" s="7">
        <v>551</v>
      </c>
      <c r="E38" s="7">
        <v>551</v>
      </c>
      <c r="F38" s="8" t="s">
        <v>7</v>
      </c>
      <c r="G38" s="8" t="s">
        <v>23</v>
      </c>
      <c r="H38" s="14"/>
      <c r="I38" s="14"/>
      <c r="J38" s="10">
        <f>J39+J56+J58</f>
        <v>0</v>
      </c>
      <c r="K38" s="10">
        <f>K39+K56+K58+K66</f>
        <v>0</v>
      </c>
      <c r="L38" s="10">
        <f>L39+L56+L58+L66</f>
        <v>0</v>
      </c>
      <c r="M38" s="52">
        <f>L38-J38</f>
        <v>0</v>
      </c>
      <c r="N38" s="58">
        <f>N39+N56+N58+N66</f>
        <v>0</v>
      </c>
      <c r="O38" s="52">
        <f>L38-K38</f>
        <v>0</v>
      </c>
      <c r="P38" s="10">
        <f>P39+P56+P58+P66</f>
        <v>0</v>
      </c>
      <c r="Q38" s="52">
        <f>P38-L38</f>
        <v>0</v>
      </c>
      <c r="R38" s="10" t="e">
        <f>#REF!-L38</f>
        <v>#REF!</v>
      </c>
      <c r="S38" s="10">
        <f>S39</f>
        <v>11523265.4</v>
      </c>
      <c r="T38" s="10">
        <f>T39</f>
        <v>11423265.4</v>
      </c>
      <c r="U38" s="70">
        <f t="shared" si="1"/>
        <v>100000</v>
      </c>
      <c r="V38" s="10">
        <f>V39</f>
        <v>11472760.95</v>
      </c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</row>
    <row r="39" spans="2:60" s="2" customFormat="1" ht="67.5" customHeight="1">
      <c r="B39" s="15" t="s">
        <v>201</v>
      </c>
      <c r="C39" s="7">
        <v>551</v>
      </c>
      <c r="D39" s="7">
        <v>551</v>
      </c>
      <c r="E39" s="7">
        <v>551</v>
      </c>
      <c r="F39" s="16" t="s">
        <v>7</v>
      </c>
      <c r="G39" s="16" t="s">
        <v>23</v>
      </c>
      <c r="H39" s="16" t="s">
        <v>206</v>
      </c>
      <c r="I39" s="14"/>
      <c r="J39" s="10"/>
      <c r="K39" s="10"/>
      <c r="L39" s="10"/>
      <c r="M39" s="52"/>
      <c r="N39" s="58"/>
      <c r="O39" s="52"/>
      <c r="P39" s="10"/>
      <c r="Q39" s="52"/>
      <c r="R39" s="10"/>
      <c r="S39" s="10">
        <f>S40</f>
        <v>11523265.4</v>
      </c>
      <c r="T39" s="10">
        <f>T40</f>
        <v>11423265.4</v>
      </c>
      <c r="U39" s="70">
        <f t="shared" si="1"/>
        <v>100000</v>
      </c>
      <c r="V39" s="10">
        <f>V40</f>
        <v>11472760.95</v>
      </c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</row>
    <row r="40" spans="2:60" s="2" customFormat="1" ht="44.25" customHeight="1">
      <c r="B40" s="17" t="s">
        <v>229</v>
      </c>
      <c r="C40" s="18">
        <v>551</v>
      </c>
      <c r="D40" s="7">
        <v>551</v>
      </c>
      <c r="E40" s="7">
        <v>551</v>
      </c>
      <c r="F40" s="16" t="s">
        <v>7</v>
      </c>
      <c r="G40" s="16" t="s">
        <v>23</v>
      </c>
      <c r="H40" s="16" t="s">
        <v>225</v>
      </c>
      <c r="I40" s="14"/>
      <c r="J40" s="11"/>
      <c r="K40" s="11"/>
      <c r="L40" s="11"/>
      <c r="M40" s="52"/>
      <c r="N40" s="59"/>
      <c r="O40" s="52"/>
      <c r="P40" s="11"/>
      <c r="Q40" s="52"/>
      <c r="R40" s="10"/>
      <c r="S40" s="11">
        <f>S41+S65</f>
        <v>11523265.4</v>
      </c>
      <c r="T40" s="11">
        <f>T41+T65</f>
        <v>11423265.4</v>
      </c>
      <c r="U40" s="70">
        <f t="shared" si="1"/>
        <v>100000</v>
      </c>
      <c r="V40" s="11">
        <f>V41+V65</f>
        <v>11472760.95</v>
      </c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</row>
    <row r="41" spans="2:60" s="2" customFormat="1" ht="33" customHeight="1">
      <c r="B41" s="20" t="s">
        <v>215</v>
      </c>
      <c r="C41" s="18">
        <v>551</v>
      </c>
      <c r="D41" s="7">
        <v>551</v>
      </c>
      <c r="E41" s="7">
        <v>551</v>
      </c>
      <c r="F41" s="14" t="s">
        <v>7</v>
      </c>
      <c r="G41" s="14" t="s">
        <v>23</v>
      </c>
      <c r="H41" s="16" t="s">
        <v>226</v>
      </c>
      <c r="I41" s="14"/>
      <c r="J41" s="11"/>
      <c r="K41" s="11"/>
      <c r="L41" s="11"/>
      <c r="M41" s="52"/>
      <c r="N41" s="59"/>
      <c r="O41" s="52"/>
      <c r="P41" s="11"/>
      <c r="Q41" s="52"/>
      <c r="R41" s="10"/>
      <c r="S41" s="11">
        <f>S60+S61+S62+S63+S64</f>
        <v>11448265.4</v>
      </c>
      <c r="T41" s="11">
        <f>T60+T61+T62+T63+T64</f>
        <v>11348265.4</v>
      </c>
      <c r="U41" s="70">
        <f t="shared" si="1"/>
        <v>100000</v>
      </c>
      <c r="V41" s="11">
        <f>V60+V61+V62+V63+V64</f>
        <v>11397760.95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</row>
    <row r="42" spans="2:60" s="2" customFormat="1" ht="36" customHeight="1" hidden="1">
      <c r="B42" s="21"/>
      <c r="C42" s="7">
        <v>551</v>
      </c>
      <c r="D42" s="7">
        <v>551</v>
      </c>
      <c r="E42" s="7">
        <v>551</v>
      </c>
      <c r="F42" s="16"/>
      <c r="G42" s="16"/>
      <c r="H42" s="16"/>
      <c r="I42" s="14"/>
      <c r="J42" s="10"/>
      <c r="K42" s="10"/>
      <c r="L42" s="10"/>
      <c r="M42" s="52"/>
      <c r="N42" s="58"/>
      <c r="O42" s="52"/>
      <c r="P42" s="10"/>
      <c r="Q42" s="52"/>
      <c r="R42" s="10"/>
      <c r="S42" s="10"/>
      <c r="T42" s="10"/>
      <c r="U42" s="70">
        <f t="shared" si="1"/>
        <v>0</v>
      </c>
      <c r="V42" s="10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</row>
    <row r="43" spans="2:60" s="2" customFormat="1" ht="72.75" customHeight="1" hidden="1">
      <c r="B43" s="22"/>
      <c r="C43" s="18">
        <v>551</v>
      </c>
      <c r="D43" s="7">
        <v>551</v>
      </c>
      <c r="E43" s="7">
        <v>551</v>
      </c>
      <c r="F43" s="28"/>
      <c r="G43" s="28"/>
      <c r="H43" s="28"/>
      <c r="I43" s="14"/>
      <c r="J43" s="11"/>
      <c r="K43" s="11"/>
      <c r="L43" s="11"/>
      <c r="M43" s="52"/>
      <c r="N43" s="59"/>
      <c r="O43" s="52"/>
      <c r="P43" s="11"/>
      <c r="Q43" s="52"/>
      <c r="R43" s="10"/>
      <c r="S43" s="11"/>
      <c r="T43" s="11"/>
      <c r="U43" s="70">
        <f t="shared" si="1"/>
        <v>0</v>
      </c>
      <c r="V43" s="11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2:60" s="2" customFormat="1" ht="47.25" customHeight="1" hidden="1">
      <c r="B44" s="20"/>
      <c r="C44" s="18">
        <v>551</v>
      </c>
      <c r="D44" s="7">
        <v>551</v>
      </c>
      <c r="E44" s="7">
        <v>551</v>
      </c>
      <c r="F44" s="14"/>
      <c r="G44" s="14"/>
      <c r="H44" s="14"/>
      <c r="I44" s="14"/>
      <c r="J44" s="11"/>
      <c r="K44" s="11"/>
      <c r="L44" s="11"/>
      <c r="M44" s="52"/>
      <c r="N44" s="59"/>
      <c r="O44" s="52"/>
      <c r="P44" s="11"/>
      <c r="Q44" s="52"/>
      <c r="R44" s="10"/>
      <c r="S44" s="11"/>
      <c r="T44" s="11"/>
      <c r="U44" s="70">
        <f t="shared" si="1"/>
        <v>0</v>
      </c>
      <c r="V44" s="11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2:60" s="2" customFormat="1" ht="32.25" customHeight="1" hidden="1">
      <c r="B45" s="20"/>
      <c r="C45" s="18">
        <v>551</v>
      </c>
      <c r="D45" s="7">
        <v>551</v>
      </c>
      <c r="E45" s="7">
        <v>551</v>
      </c>
      <c r="F45" s="14"/>
      <c r="G45" s="14"/>
      <c r="H45" s="14"/>
      <c r="I45" s="14"/>
      <c r="J45" s="11"/>
      <c r="K45" s="11"/>
      <c r="L45" s="11"/>
      <c r="M45" s="52"/>
      <c r="N45" s="59"/>
      <c r="O45" s="52"/>
      <c r="P45" s="11"/>
      <c r="Q45" s="52"/>
      <c r="R45" s="10"/>
      <c r="S45" s="11"/>
      <c r="T45" s="11"/>
      <c r="U45" s="70">
        <f t="shared" si="1"/>
        <v>0</v>
      </c>
      <c r="V45" s="11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2:60" s="2" customFormat="1" ht="49.5" customHeight="1" hidden="1">
      <c r="B46" s="20"/>
      <c r="C46" s="18">
        <v>551</v>
      </c>
      <c r="D46" s="7">
        <v>551</v>
      </c>
      <c r="E46" s="7">
        <v>551</v>
      </c>
      <c r="F46" s="14"/>
      <c r="G46" s="14"/>
      <c r="H46" s="14"/>
      <c r="I46" s="14"/>
      <c r="J46" s="11"/>
      <c r="K46" s="11"/>
      <c r="L46" s="11"/>
      <c r="M46" s="52"/>
      <c r="N46" s="59"/>
      <c r="O46" s="52"/>
      <c r="P46" s="11"/>
      <c r="Q46" s="52"/>
      <c r="R46" s="10"/>
      <c r="S46" s="11"/>
      <c r="T46" s="11"/>
      <c r="U46" s="70">
        <f t="shared" si="1"/>
        <v>0</v>
      </c>
      <c r="V46" s="11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</row>
    <row r="47" spans="2:60" s="2" customFormat="1" ht="32.25" customHeight="1" hidden="1">
      <c r="B47" s="20"/>
      <c r="C47" s="18">
        <v>551</v>
      </c>
      <c r="D47" s="7">
        <v>551</v>
      </c>
      <c r="E47" s="7">
        <v>551</v>
      </c>
      <c r="F47" s="14"/>
      <c r="G47" s="14"/>
      <c r="H47" s="14"/>
      <c r="I47" s="14"/>
      <c r="J47" s="11"/>
      <c r="K47" s="11"/>
      <c r="L47" s="11"/>
      <c r="M47" s="52"/>
      <c r="N47" s="59"/>
      <c r="O47" s="52"/>
      <c r="P47" s="11"/>
      <c r="Q47" s="52"/>
      <c r="R47" s="10"/>
      <c r="S47" s="11"/>
      <c r="T47" s="11"/>
      <c r="U47" s="70">
        <f t="shared" si="1"/>
        <v>0</v>
      </c>
      <c r="V47" s="11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</row>
    <row r="48" spans="2:60" s="2" customFormat="1" ht="45.75" customHeight="1" hidden="1">
      <c r="B48" s="20"/>
      <c r="C48" s="18">
        <v>551</v>
      </c>
      <c r="D48" s="7">
        <v>551</v>
      </c>
      <c r="E48" s="7">
        <v>551</v>
      </c>
      <c r="F48" s="14"/>
      <c r="G48" s="14"/>
      <c r="H48" s="14"/>
      <c r="I48" s="14"/>
      <c r="J48" s="11"/>
      <c r="K48" s="11"/>
      <c r="L48" s="11"/>
      <c r="M48" s="52"/>
      <c r="N48" s="59"/>
      <c r="O48" s="52"/>
      <c r="P48" s="11"/>
      <c r="Q48" s="52"/>
      <c r="R48" s="10"/>
      <c r="S48" s="11"/>
      <c r="T48" s="11"/>
      <c r="U48" s="70">
        <f t="shared" si="1"/>
        <v>0</v>
      </c>
      <c r="V48" s="11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</row>
    <row r="49" spans="2:60" s="2" customFormat="1" ht="56.25" customHeight="1" hidden="1">
      <c r="B49" s="20"/>
      <c r="C49" s="18">
        <v>551</v>
      </c>
      <c r="D49" s="7">
        <v>551</v>
      </c>
      <c r="E49" s="7">
        <v>551</v>
      </c>
      <c r="F49" s="14"/>
      <c r="G49" s="14"/>
      <c r="H49" s="14"/>
      <c r="I49" s="14"/>
      <c r="J49" s="11"/>
      <c r="K49" s="11"/>
      <c r="L49" s="11"/>
      <c r="M49" s="52"/>
      <c r="N49" s="59"/>
      <c r="O49" s="52"/>
      <c r="P49" s="11"/>
      <c r="Q49" s="52"/>
      <c r="R49" s="10"/>
      <c r="S49" s="11"/>
      <c r="T49" s="11"/>
      <c r="U49" s="70">
        <f t="shared" si="1"/>
        <v>0</v>
      </c>
      <c r="V49" s="11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</row>
    <row r="50" spans="2:60" s="2" customFormat="1" ht="33" customHeight="1" hidden="1">
      <c r="B50" s="17"/>
      <c r="C50" s="18">
        <v>551</v>
      </c>
      <c r="D50" s="7">
        <v>551</v>
      </c>
      <c r="E50" s="7">
        <v>551</v>
      </c>
      <c r="F50" s="14"/>
      <c r="G50" s="14"/>
      <c r="H50" s="14"/>
      <c r="I50" s="14"/>
      <c r="J50" s="11"/>
      <c r="K50" s="11"/>
      <c r="L50" s="11"/>
      <c r="M50" s="52"/>
      <c r="N50" s="59"/>
      <c r="O50" s="52"/>
      <c r="P50" s="11"/>
      <c r="Q50" s="52"/>
      <c r="R50" s="10"/>
      <c r="S50" s="11"/>
      <c r="T50" s="11"/>
      <c r="U50" s="70">
        <f t="shared" si="1"/>
        <v>0</v>
      </c>
      <c r="V50" s="11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</row>
    <row r="51" spans="2:60" s="2" customFormat="1" ht="27" customHeight="1" hidden="1">
      <c r="B51" s="17"/>
      <c r="C51" s="18">
        <v>551</v>
      </c>
      <c r="D51" s="7">
        <v>551</v>
      </c>
      <c r="E51" s="7">
        <v>551</v>
      </c>
      <c r="F51" s="14"/>
      <c r="G51" s="14"/>
      <c r="H51" s="14"/>
      <c r="I51" s="14"/>
      <c r="J51" s="11"/>
      <c r="K51" s="11"/>
      <c r="L51" s="11"/>
      <c r="M51" s="52"/>
      <c r="N51" s="59"/>
      <c r="O51" s="52"/>
      <c r="P51" s="11"/>
      <c r="Q51" s="52"/>
      <c r="R51" s="10"/>
      <c r="S51" s="11"/>
      <c r="T51" s="11"/>
      <c r="U51" s="70">
        <f t="shared" si="1"/>
        <v>0</v>
      </c>
      <c r="V51" s="11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</row>
    <row r="52" spans="2:60" s="2" customFormat="1" ht="27.75" customHeight="1" hidden="1">
      <c r="B52" s="17"/>
      <c r="C52" s="18">
        <v>551</v>
      </c>
      <c r="D52" s="7">
        <v>551</v>
      </c>
      <c r="E52" s="7">
        <v>551</v>
      </c>
      <c r="F52" s="14"/>
      <c r="G52" s="14"/>
      <c r="H52" s="14"/>
      <c r="I52" s="14"/>
      <c r="J52" s="11"/>
      <c r="K52" s="11"/>
      <c r="L52" s="11"/>
      <c r="M52" s="52"/>
      <c r="N52" s="59"/>
      <c r="O52" s="52"/>
      <c r="P52" s="11"/>
      <c r="Q52" s="52"/>
      <c r="R52" s="10"/>
      <c r="S52" s="11"/>
      <c r="T52" s="11"/>
      <c r="U52" s="70">
        <f t="shared" si="1"/>
        <v>0</v>
      </c>
      <c r="V52" s="11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</row>
    <row r="53" spans="2:60" s="2" customFormat="1" ht="31.5" customHeight="1" hidden="1">
      <c r="B53" s="20"/>
      <c r="C53" s="18">
        <v>551</v>
      </c>
      <c r="D53" s="7">
        <v>551</v>
      </c>
      <c r="E53" s="7">
        <v>551</v>
      </c>
      <c r="F53" s="14"/>
      <c r="G53" s="14"/>
      <c r="H53" s="14"/>
      <c r="I53" s="14"/>
      <c r="J53" s="11"/>
      <c r="K53" s="11"/>
      <c r="L53" s="11"/>
      <c r="M53" s="52"/>
      <c r="N53" s="59"/>
      <c r="O53" s="52"/>
      <c r="P53" s="11"/>
      <c r="Q53" s="52"/>
      <c r="R53" s="10"/>
      <c r="S53" s="11"/>
      <c r="T53" s="11"/>
      <c r="U53" s="70">
        <f t="shared" si="1"/>
        <v>0</v>
      </c>
      <c r="V53" s="11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</row>
    <row r="54" spans="2:60" s="2" customFormat="1" ht="30.75" customHeight="1" hidden="1">
      <c r="B54" s="22"/>
      <c r="C54" s="18">
        <v>551</v>
      </c>
      <c r="D54" s="7">
        <v>551</v>
      </c>
      <c r="E54" s="7">
        <v>551</v>
      </c>
      <c r="F54" s="28"/>
      <c r="G54" s="28"/>
      <c r="H54" s="28"/>
      <c r="I54" s="14"/>
      <c r="J54" s="11"/>
      <c r="K54" s="11"/>
      <c r="L54" s="11"/>
      <c r="M54" s="52"/>
      <c r="N54" s="59"/>
      <c r="O54" s="52"/>
      <c r="P54" s="11"/>
      <c r="Q54" s="52"/>
      <c r="R54" s="10"/>
      <c r="S54" s="11"/>
      <c r="T54" s="11"/>
      <c r="U54" s="70">
        <f t="shared" si="1"/>
        <v>0</v>
      </c>
      <c r="V54" s="11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</row>
    <row r="55" spans="2:60" s="2" customFormat="1" ht="40.5" customHeight="1" hidden="1">
      <c r="B55" s="20"/>
      <c r="C55" s="18">
        <v>551</v>
      </c>
      <c r="D55" s="7">
        <v>551</v>
      </c>
      <c r="E55" s="7">
        <v>551</v>
      </c>
      <c r="F55" s="14"/>
      <c r="G55" s="14"/>
      <c r="H55" s="28"/>
      <c r="I55" s="14"/>
      <c r="J55" s="11"/>
      <c r="K55" s="11"/>
      <c r="L55" s="11"/>
      <c r="M55" s="52"/>
      <c r="N55" s="59"/>
      <c r="O55" s="52"/>
      <c r="P55" s="11"/>
      <c r="Q55" s="52"/>
      <c r="R55" s="10"/>
      <c r="S55" s="11"/>
      <c r="T55" s="11"/>
      <c r="U55" s="70">
        <f t="shared" si="1"/>
        <v>0</v>
      </c>
      <c r="V55" s="11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</row>
    <row r="56" spans="2:60" s="2" customFormat="1" ht="44.25" customHeight="1" hidden="1">
      <c r="B56" s="20"/>
      <c r="C56" s="18"/>
      <c r="D56" s="7">
        <v>551</v>
      </c>
      <c r="E56" s="7">
        <v>551</v>
      </c>
      <c r="F56" s="14"/>
      <c r="G56" s="14"/>
      <c r="H56" s="28"/>
      <c r="I56" s="14"/>
      <c r="J56" s="11"/>
      <c r="K56" s="11"/>
      <c r="L56" s="11"/>
      <c r="M56" s="52"/>
      <c r="N56" s="59"/>
      <c r="O56" s="52"/>
      <c r="P56" s="11"/>
      <c r="Q56" s="52"/>
      <c r="R56" s="10"/>
      <c r="S56" s="11"/>
      <c r="T56" s="11"/>
      <c r="U56" s="70">
        <f t="shared" si="1"/>
        <v>0</v>
      </c>
      <c r="V56" s="11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</row>
    <row r="57" spans="2:60" s="2" customFormat="1" ht="27.75" customHeight="1" hidden="1">
      <c r="B57" s="20"/>
      <c r="C57" s="18"/>
      <c r="D57" s="7">
        <v>551</v>
      </c>
      <c r="E57" s="7">
        <v>551</v>
      </c>
      <c r="F57" s="14"/>
      <c r="G57" s="14"/>
      <c r="H57" s="28"/>
      <c r="I57" s="14"/>
      <c r="J57" s="11"/>
      <c r="K57" s="11"/>
      <c r="L57" s="11"/>
      <c r="M57" s="52"/>
      <c r="N57" s="59"/>
      <c r="O57" s="52"/>
      <c r="P57" s="11"/>
      <c r="Q57" s="52"/>
      <c r="R57" s="10"/>
      <c r="S57" s="11"/>
      <c r="T57" s="11"/>
      <c r="U57" s="70">
        <f t="shared" si="1"/>
        <v>0</v>
      </c>
      <c r="V57" s="11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</row>
    <row r="58" spans="2:60" s="2" customFormat="1" ht="60" customHeight="1" hidden="1">
      <c r="B58" s="20"/>
      <c r="C58" s="18"/>
      <c r="D58" s="7">
        <v>551</v>
      </c>
      <c r="E58" s="7">
        <v>551</v>
      </c>
      <c r="F58" s="14"/>
      <c r="G58" s="14"/>
      <c r="H58" s="28"/>
      <c r="I58" s="14"/>
      <c r="J58" s="11"/>
      <c r="K58" s="11"/>
      <c r="L58" s="11"/>
      <c r="M58" s="52"/>
      <c r="N58" s="59"/>
      <c r="O58" s="52"/>
      <c r="P58" s="11"/>
      <c r="Q58" s="52"/>
      <c r="R58" s="10"/>
      <c r="S58" s="11"/>
      <c r="T58" s="11"/>
      <c r="U58" s="70">
        <f t="shared" si="1"/>
        <v>0</v>
      </c>
      <c r="V58" s="11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</row>
    <row r="59" spans="2:60" s="2" customFormat="1" ht="33.75" customHeight="1" hidden="1">
      <c r="B59" s="20"/>
      <c r="C59" s="18"/>
      <c r="D59" s="7">
        <v>551</v>
      </c>
      <c r="E59" s="7">
        <v>551</v>
      </c>
      <c r="F59" s="14"/>
      <c r="G59" s="14"/>
      <c r="H59" s="28"/>
      <c r="I59" s="14"/>
      <c r="J59" s="11"/>
      <c r="K59" s="11"/>
      <c r="L59" s="11"/>
      <c r="M59" s="52"/>
      <c r="N59" s="59"/>
      <c r="O59" s="52"/>
      <c r="P59" s="11"/>
      <c r="Q59" s="52"/>
      <c r="R59" s="10"/>
      <c r="S59" s="11"/>
      <c r="T59" s="11"/>
      <c r="U59" s="70">
        <f t="shared" si="1"/>
        <v>0</v>
      </c>
      <c r="V59" s="11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</row>
    <row r="60" spans="2:60" s="2" customFormat="1" ht="45" customHeight="1">
      <c r="B60" s="17" t="s">
        <v>205</v>
      </c>
      <c r="C60" s="18"/>
      <c r="D60" s="7"/>
      <c r="E60" s="7"/>
      <c r="F60" s="14" t="s">
        <v>7</v>
      </c>
      <c r="G60" s="14" t="s">
        <v>23</v>
      </c>
      <c r="H60" s="16" t="s">
        <v>226</v>
      </c>
      <c r="I60" s="14" t="s">
        <v>200</v>
      </c>
      <c r="J60" s="11"/>
      <c r="K60" s="11"/>
      <c r="L60" s="11"/>
      <c r="M60" s="52"/>
      <c r="N60" s="59"/>
      <c r="O60" s="52"/>
      <c r="P60" s="11"/>
      <c r="Q60" s="52"/>
      <c r="R60" s="10"/>
      <c r="S60" s="11">
        <v>8180883.37</v>
      </c>
      <c r="T60" s="11">
        <v>8180883.37</v>
      </c>
      <c r="U60" s="70">
        <f t="shared" si="1"/>
        <v>0</v>
      </c>
      <c r="V60" s="11">
        <v>8179436.55</v>
      </c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</row>
    <row r="61" spans="2:60" s="2" customFormat="1" ht="42.75" customHeight="1">
      <c r="B61" s="20" t="s">
        <v>216</v>
      </c>
      <c r="C61" s="18"/>
      <c r="D61" s="7"/>
      <c r="E61" s="7"/>
      <c r="F61" s="14" t="s">
        <v>7</v>
      </c>
      <c r="G61" s="14" t="s">
        <v>23</v>
      </c>
      <c r="H61" s="16" t="s">
        <v>226</v>
      </c>
      <c r="I61" s="14" t="s">
        <v>212</v>
      </c>
      <c r="J61" s="11"/>
      <c r="K61" s="11"/>
      <c r="L61" s="11"/>
      <c r="M61" s="52"/>
      <c r="N61" s="59"/>
      <c r="O61" s="52"/>
      <c r="P61" s="11"/>
      <c r="Q61" s="52"/>
      <c r="R61" s="10"/>
      <c r="S61" s="11">
        <v>210000</v>
      </c>
      <c r="T61" s="11">
        <v>210000</v>
      </c>
      <c r="U61" s="70">
        <f t="shared" si="1"/>
        <v>0</v>
      </c>
      <c r="V61" s="11">
        <v>192325.77</v>
      </c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</row>
    <row r="62" spans="2:60" s="2" customFormat="1" ht="44.25" customHeight="1">
      <c r="B62" s="20" t="s">
        <v>224</v>
      </c>
      <c r="C62" s="18"/>
      <c r="D62" s="7"/>
      <c r="E62" s="7"/>
      <c r="F62" s="14" t="s">
        <v>7</v>
      </c>
      <c r="G62" s="14" t="s">
        <v>23</v>
      </c>
      <c r="H62" s="16" t="s">
        <v>226</v>
      </c>
      <c r="I62" s="14" t="s">
        <v>221</v>
      </c>
      <c r="J62" s="11"/>
      <c r="K62" s="11"/>
      <c r="L62" s="11"/>
      <c r="M62" s="52"/>
      <c r="N62" s="59"/>
      <c r="O62" s="52"/>
      <c r="P62" s="11"/>
      <c r="Q62" s="52"/>
      <c r="R62" s="10"/>
      <c r="S62" s="11">
        <f>2928679.03+100000</f>
        <v>3028679.03</v>
      </c>
      <c r="T62" s="11">
        <v>2928679.03</v>
      </c>
      <c r="U62" s="70">
        <f t="shared" si="1"/>
        <v>100000</v>
      </c>
      <c r="V62" s="11">
        <v>2998760.71</v>
      </c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</row>
    <row r="63" spans="2:60" s="2" customFormat="1" ht="33.75" customHeight="1">
      <c r="B63" s="20" t="s">
        <v>230</v>
      </c>
      <c r="C63" s="18"/>
      <c r="D63" s="7"/>
      <c r="E63" s="7"/>
      <c r="F63" s="14" t="s">
        <v>7</v>
      </c>
      <c r="G63" s="14" t="s">
        <v>23</v>
      </c>
      <c r="H63" s="16" t="s">
        <v>226</v>
      </c>
      <c r="I63" s="14" t="s">
        <v>227</v>
      </c>
      <c r="J63" s="11"/>
      <c r="K63" s="11"/>
      <c r="L63" s="11"/>
      <c r="M63" s="52"/>
      <c r="N63" s="59"/>
      <c r="O63" s="52"/>
      <c r="P63" s="11"/>
      <c r="Q63" s="52"/>
      <c r="R63" s="10"/>
      <c r="S63" s="11">
        <v>6177</v>
      </c>
      <c r="T63" s="11">
        <v>6177</v>
      </c>
      <c r="U63" s="70">
        <f t="shared" si="1"/>
        <v>0</v>
      </c>
      <c r="V63" s="11">
        <v>6177</v>
      </c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</row>
    <row r="64" spans="2:60" s="2" customFormat="1" ht="33.75" customHeight="1">
      <c r="B64" s="20" t="s">
        <v>231</v>
      </c>
      <c r="C64" s="18"/>
      <c r="D64" s="7"/>
      <c r="E64" s="7"/>
      <c r="F64" s="14" t="s">
        <v>7</v>
      </c>
      <c r="G64" s="14" t="s">
        <v>23</v>
      </c>
      <c r="H64" s="16" t="s">
        <v>226</v>
      </c>
      <c r="I64" s="14" t="s">
        <v>228</v>
      </c>
      <c r="J64" s="11"/>
      <c r="K64" s="11"/>
      <c r="L64" s="11"/>
      <c r="M64" s="52"/>
      <c r="N64" s="59"/>
      <c r="O64" s="52"/>
      <c r="P64" s="11"/>
      <c r="Q64" s="52"/>
      <c r="R64" s="10"/>
      <c r="S64" s="11">
        <f>15000+7526</f>
        <v>22526</v>
      </c>
      <c r="T64" s="11">
        <f>15000+7526</f>
        <v>22526</v>
      </c>
      <c r="U64" s="70">
        <f t="shared" si="1"/>
        <v>0</v>
      </c>
      <c r="V64" s="11">
        <v>21060.92</v>
      </c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</row>
    <row r="65" spans="2:60" s="2" customFormat="1" ht="55.5" customHeight="1">
      <c r="B65" s="20" t="s">
        <v>233</v>
      </c>
      <c r="C65" s="18"/>
      <c r="D65" s="7"/>
      <c r="E65" s="7"/>
      <c r="F65" s="14" t="s">
        <v>7</v>
      </c>
      <c r="G65" s="14" t="s">
        <v>23</v>
      </c>
      <c r="H65" s="16" t="s">
        <v>232</v>
      </c>
      <c r="I65" s="14"/>
      <c r="J65" s="11"/>
      <c r="K65" s="11"/>
      <c r="L65" s="11"/>
      <c r="M65" s="52"/>
      <c r="N65" s="59"/>
      <c r="O65" s="52"/>
      <c r="P65" s="11"/>
      <c r="Q65" s="52"/>
      <c r="R65" s="10"/>
      <c r="S65" s="11">
        <f>S66</f>
        <v>75000</v>
      </c>
      <c r="T65" s="11">
        <f>T66</f>
        <v>75000</v>
      </c>
      <c r="U65" s="70">
        <f t="shared" si="1"/>
        <v>0</v>
      </c>
      <c r="V65" s="11">
        <f>V66</f>
        <v>75000</v>
      </c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</row>
    <row r="66" spans="2:60" s="2" customFormat="1" ht="12.75">
      <c r="B66" s="20" t="s">
        <v>234</v>
      </c>
      <c r="C66" s="18"/>
      <c r="D66" s="7">
        <v>551</v>
      </c>
      <c r="E66" s="7">
        <v>551</v>
      </c>
      <c r="F66" s="14" t="s">
        <v>7</v>
      </c>
      <c r="G66" s="14" t="s">
        <v>23</v>
      </c>
      <c r="H66" s="16" t="s">
        <v>232</v>
      </c>
      <c r="I66" s="14" t="s">
        <v>221</v>
      </c>
      <c r="J66" s="11"/>
      <c r="K66" s="11"/>
      <c r="L66" s="11"/>
      <c r="M66" s="52"/>
      <c r="N66" s="59"/>
      <c r="O66" s="52"/>
      <c r="P66" s="11"/>
      <c r="Q66" s="52"/>
      <c r="R66" s="10"/>
      <c r="S66" s="11">
        <v>75000</v>
      </c>
      <c r="T66" s="11">
        <v>75000</v>
      </c>
      <c r="U66" s="70">
        <f t="shared" si="1"/>
        <v>0</v>
      </c>
      <c r="V66" s="11">
        <v>75000</v>
      </c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</row>
    <row r="67" spans="2:60" s="2" customFormat="1" ht="51">
      <c r="B67" s="20" t="s">
        <v>375</v>
      </c>
      <c r="C67" s="18"/>
      <c r="D67" s="7"/>
      <c r="E67" s="7"/>
      <c r="F67" s="14" t="s">
        <v>7</v>
      </c>
      <c r="G67" s="14" t="s">
        <v>24</v>
      </c>
      <c r="H67" s="16"/>
      <c r="I67" s="14"/>
      <c r="J67" s="11"/>
      <c r="K67" s="11"/>
      <c r="L67" s="11"/>
      <c r="M67" s="52"/>
      <c r="N67" s="59"/>
      <c r="O67" s="52"/>
      <c r="P67" s="11"/>
      <c r="Q67" s="52"/>
      <c r="R67" s="10"/>
      <c r="S67" s="11">
        <f>S68</f>
        <v>13280</v>
      </c>
      <c r="T67" s="11">
        <f>T68</f>
        <v>13280</v>
      </c>
      <c r="U67" s="70">
        <f t="shared" si="1"/>
        <v>0</v>
      </c>
      <c r="V67" s="11">
        <f>V68</f>
        <v>13280</v>
      </c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</row>
    <row r="68" spans="2:60" s="2" customFormat="1" ht="38.25">
      <c r="B68" s="20" t="s">
        <v>215</v>
      </c>
      <c r="C68" s="18"/>
      <c r="D68" s="7"/>
      <c r="E68" s="7"/>
      <c r="F68" s="14" t="s">
        <v>7</v>
      </c>
      <c r="G68" s="14" t="s">
        <v>24</v>
      </c>
      <c r="H68" s="16" t="s">
        <v>286</v>
      </c>
      <c r="I68" s="14"/>
      <c r="J68" s="11"/>
      <c r="K68" s="11"/>
      <c r="L68" s="11"/>
      <c r="M68" s="52"/>
      <c r="N68" s="59"/>
      <c r="O68" s="52"/>
      <c r="P68" s="11"/>
      <c r="Q68" s="52"/>
      <c r="R68" s="10"/>
      <c r="S68" s="11">
        <f>S69</f>
        <v>13280</v>
      </c>
      <c r="T68" s="11">
        <f>T69</f>
        <v>13280</v>
      </c>
      <c r="U68" s="70">
        <f t="shared" si="1"/>
        <v>0</v>
      </c>
      <c r="V68" s="11">
        <f>V69</f>
        <v>13280</v>
      </c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</row>
    <row r="69" spans="2:60" s="2" customFormat="1" ht="12.75">
      <c r="B69" s="20" t="s">
        <v>234</v>
      </c>
      <c r="C69" s="18"/>
      <c r="D69" s="7"/>
      <c r="E69" s="7"/>
      <c r="F69" s="14" t="s">
        <v>7</v>
      </c>
      <c r="G69" s="14" t="s">
        <v>24</v>
      </c>
      <c r="H69" s="16" t="s">
        <v>286</v>
      </c>
      <c r="I69" s="14" t="s">
        <v>250</v>
      </c>
      <c r="J69" s="11"/>
      <c r="K69" s="11"/>
      <c r="L69" s="11"/>
      <c r="M69" s="52"/>
      <c r="N69" s="59"/>
      <c r="O69" s="52"/>
      <c r="P69" s="11"/>
      <c r="Q69" s="52"/>
      <c r="R69" s="10"/>
      <c r="S69" s="11">
        <f>150000+5281.67-142001.67</f>
        <v>13280</v>
      </c>
      <c r="T69" s="11">
        <f>150000+5281.67-142001.67</f>
        <v>13280</v>
      </c>
      <c r="U69" s="70">
        <f t="shared" si="1"/>
        <v>0</v>
      </c>
      <c r="V69" s="11">
        <v>13280</v>
      </c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</row>
    <row r="70" spans="2:60" s="2" customFormat="1" ht="12.75" hidden="1">
      <c r="B70" s="20"/>
      <c r="C70" s="18"/>
      <c r="D70" s="7"/>
      <c r="E70" s="7"/>
      <c r="F70" s="14" t="s">
        <v>7</v>
      </c>
      <c r="G70" s="14" t="s">
        <v>24</v>
      </c>
      <c r="H70" s="16"/>
      <c r="I70" s="14"/>
      <c r="J70" s="11"/>
      <c r="K70" s="11"/>
      <c r="L70" s="11"/>
      <c r="M70" s="52"/>
      <c r="N70" s="59"/>
      <c r="O70" s="52"/>
      <c r="P70" s="11"/>
      <c r="Q70" s="52"/>
      <c r="R70" s="10"/>
      <c r="S70" s="11"/>
      <c r="T70" s="11"/>
      <c r="U70" s="70">
        <f t="shared" si="1"/>
        <v>0</v>
      </c>
      <c r="V70" s="11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</row>
    <row r="71" spans="2:60" s="2" customFormat="1" ht="25.5" customHeight="1">
      <c r="B71" s="13" t="s">
        <v>32</v>
      </c>
      <c r="C71" s="7">
        <v>551</v>
      </c>
      <c r="D71" s="7">
        <v>551</v>
      </c>
      <c r="E71" s="7">
        <v>551</v>
      </c>
      <c r="F71" s="8" t="s">
        <v>7</v>
      </c>
      <c r="G71" s="8" t="s">
        <v>28</v>
      </c>
      <c r="H71" s="14"/>
      <c r="I71" s="14"/>
      <c r="J71" s="10">
        <f>J72</f>
        <v>10000</v>
      </c>
      <c r="K71" s="10">
        <f>K73</f>
        <v>50000</v>
      </c>
      <c r="L71" s="10">
        <f>L73</f>
        <v>50000</v>
      </c>
      <c r="M71" s="52">
        <f aca="true" t="shared" si="4" ref="M71:M88">L71-J71</f>
        <v>40000</v>
      </c>
      <c r="N71" s="58">
        <f>N73</f>
        <v>0</v>
      </c>
      <c r="O71" s="52">
        <f aca="true" t="shared" si="5" ref="O71:O88">L71-K71</f>
        <v>0</v>
      </c>
      <c r="P71" s="10">
        <f>P73</f>
        <v>50000</v>
      </c>
      <c r="Q71" s="52">
        <f aca="true" t="shared" si="6" ref="Q71:Q88">P71-L71</f>
        <v>0</v>
      </c>
      <c r="R71" s="10" t="e">
        <f>#REF!-L71</f>
        <v>#REF!</v>
      </c>
      <c r="S71" s="10">
        <f>S73</f>
        <v>50000</v>
      </c>
      <c r="T71" s="10">
        <f>T73</f>
        <v>50000</v>
      </c>
      <c r="U71" s="70">
        <f t="shared" si="1"/>
        <v>0</v>
      </c>
      <c r="V71" s="10">
        <f>V73</f>
        <v>0</v>
      </c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</row>
    <row r="72" spans="2:60" s="2" customFormat="1" ht="25.5" customHeight="1" hidden="1">
      <c r="B72" s="15" t="s">
        <v>29</v>
      </c>
      <c r="C72" s="7">
        <v>551</v>
      </c>
      <c r="D72" s="7">
        <v>551</v>
      </c>
      <c r="E72" s="7">
        <v>551</v>
      </c>
      <c r="F72" s="16" t="s">
        <v>7</v>
      </c>
      <c r="G72" s="16" t="s">
        <v>28</v>
      </c>
      <c r="H72" s="16"/>
      <c r="I72" s="14"/>
      <c r="J72" s="10">
        <f>J73</f>
        <v>10000</v>
      </c>
      <c r="K72" s="10"/>
      <c r="L72" s="10"/>
      <c r="M72" s="52">
        <f t="shared" si="4"/>
        <v>-10000</v>
      </c>
      <c r="N72" s="58"/>
      <c r="O72" s="52">
        <f t="shared" si="5"/>
        <v>0</v>
      </c>
      <c r="P72" s="10"/>
      <c r="Q72" s="52">
        <f t="shared" si="6"/>
        <v>0</v>
      </c>
      <c r="R72" s="10" t="e">
        <f>#REF!-L72</f>
        <v>#REF!</v>
      </c>
      <c r="S72" s="10"/>
      <c r="T72" s="10"/>
      <c r="U72" s="70">
        <f t="shared" si="1"/>
        <v>0</v>
      </c>
      <c r="V72" s="10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</row>
    <row r="73" spans="2:60" s="2" customFormat="1" ht="12.75">
      <c r="B73" s="23" t="s">
        <v>235</v>
      </c>
      <c r="C73" s="18">
        <v>551</v>
      </c>
      <c r="D73" s="7">
        <v>551</v>
      </c>
      <c r="E73" s="7">
        <v>551</v>
      </c>
      <c r="F73" s="14" t="s">
        <v>7</v>
      </c>
      <c r="G73" s="14" t="s">
        <v>28</v>
      </c>
      <c r="H73" s="14" t="s">
        <v>282</v>
      </c>
      <c r="I73" s="14"/>
      <c r="J73" s="11">
        <f>J74</f>
        <v>10000</v>
      </c>
      <c r="K73" s="11">
        <f>K74</f>
        <v>50000</v>
      </c>
      <c r="L73" s="11">
        <f>L74</f>
        <v>50000</v>
      </c>
      <c r="M73" s="52">
        <f t="shared" si="4"/>
        <v>40000</v>
      </c>
      <c r="N73" s="59">
        <f>N74</f>
        <v>0</v>
      </c>
      <c r="O73" s="52">
        <f t="shared" si="5"/>
        <v>0</v>
      </c>
      <c r="P73" s="11">
        <f>P74</f>
        <v>50000</v>
      </c>
      <c r="Q73" s="52">
        <f t="shared" si="6"/>
        <v>0</v>
      </c>
      <c r="R73" s="10" t="e">
        <f>#REF!-L73</f>
        <v>#REF!</v>
      </c>
      <c r="S73" s="11">
        <f>S74</f>
        <v>50000</v>
      </c>
      <c r="T73" s="11">
        <f>T74</f>
        <v>50000</v>
      </c>
      <c r="U73" s="70">
        <f t="shared" si="1"/>
        <v>0</v>
      </c>
      <c r="V73" s="11">
        <f>V74</f>
        <v>0</v>
      </c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</row>
    <row r="74" spans="2:60" s="2" customFormat="1" ht="15.75" customHeight="1">
      <c r="B74" s="23" t="s">
        <v>235</v>
      </c>
      <c r="C74" s="18">
        <v>551</v>
      </c>
      <c r="D74" s="7">
        <v>551</v>
      </c>
      <c r="E74" s="7">
        <v>551</v>
      </c>
      <c r="F74" s="14" t="s">
        <v>7</v>
      </c>
      <c r="G74" s="14" t="s">
        <v>28</v>
      </c>
      <c r="H74" s="14" t="s">
        <v>285</v>
      </c>
      <c r="I74" s="14"/>
      <c r="J74" s="11">
        <v>10000</v>
      </c>
      <c r="K74" s="11">
        <v>50000</v>
      </c>
      <c r="L74" s="11">
        <v>50000</v>
      </c>
      <c r="M74" s="52">
        <f t="shared" si="4"/>
        <v>40000</v>
      </c>
      <c r="N74" s="59"/>
      <c r="O74" s="52">
        <f t="shared" si="5"/>
        <v>0</v>
      </c>
      <c r="P74" s="11">
        <v>50000</v>
      </c>
      <c r="Q74" s="52">
        <f t="shared" si="6"/>
        <v>0</v>
      </c>
      <c r="R74" s="10" t="e">
        <f>#REF!-L74</f>
        <v>#REF!</v>
      </c>
      <c r="S74" s="11">
        <f>S89</f>
        <v>50000</v>
      </c>
      <c r="T74" s="11">
        <f>T89</f>
        <v>50000</v>
      </c>
      <c r="U74" s="70">
        <f t="shared" si="1"/>
        <v>0</v>
      </c>
      <c r="V74" s="11">
        <f>V89</f>
        <v>0</v>
      </c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</row>
    <row r="75" spans="2:60" s="2" customFormat="1" ht="13.5" customHeight="1" hidden="1">
      <c r="B75" s="13" t="s">
        <v>32</v>
      </c>
      <c r="C75" s="7">
        <v>551</v>
      </c>
      <c r="D75" s="7">
        <v>551</v>
      </c>
      <c r="E75" s="7">
        <v>551</v>
      </c>
      <c r="F75" s="8" t="s">
        <v>7</v>
      </c>
      <c r="G75" s="8" t="s">
        <v>33</v>
      </c>
      <c r="H75" s="9"/>
      <c r="I75" s="9"/>
      <c r="J75" s="10">
        <f aca="true" t="shared" si="7" ref="J75:L77">J76</f>
        <v>50000</v>
      </c>
      <c r="K75" s="10">
        <f t="shared" si="7"/>
        <v>0</v>
      </c>
      <c r="L75" s="10">
        <f t="shared" si="7"/>
        <v>0</v>
      </c>
      <c r="M75" s="52">
        <f t="shared" si="4"/>
        <v>-50000</v>
      </c>
      <c r="N75" s="58">
        <f>N76</f>
        <v>0</v>
      </c>
      <c r="O75" s="52">
        <f t="shared" si="5"/>
        <v>0</v>
      </c>
      <c r="P75" s="10">
        <f>P76</f>
        <v>0</v>
      </c>
      <c r="Q75" s="52">
        <f t="shared" si="6"/>
        <v>0</v>
      </c>
      <c r="R75" s="10" t="e">
        <f>#REF!-L75</f>
        <v>#REF!</v>
      </c>
      <c r="S75" s="10">
        <f aca="true" t="shared" si="8" ref="S75:V77">S76</f>
        <v>0</v>
      </c>
      <c r="T75" s="10">
        <f t="shared" si="8"/>
        <v>0</v>
      </c>
      <c r="U75" s="70">
        <f t="shared" si="1"/>
        <v>0</v>
      </c>
      <c r="V75" s="10">
        <f t="shared" si="8"/>
        <v>0</v>
      </c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</row>
    <row r="76" spans="2:60" s="2" customFormat="1" ht="15" customHeight="1" hidden="1">
      <c r="B76" s="15" t="s">
        <v>32</v>
      </c>
      <c r="C76" s="7">
        <v>551</v>
      </c>
      <c r="D76" s="7">
        <v>551</v>
      </c>
      <c r="E76" s="7">
        <v>551</v>
      </c>
      <c r="F76" s="16" t="s">
        <v>7</v>
      </c>
      <c r="G76" s="16" t="s">
        <v>33</v>
      </c>
      <c r="H76" s="16" t="s">
        <v>34</v>
      </c>
      <c r="I76" s="14"/>
      <c r="J76" s="10">
        <f t="shared" si="7"/>
        <v>50000</v>
      </c>
      <c r="K76" s="10">
        <f t="shared" si="7"/>
        <v>0</v>
      </c>
      <c r="L76" s="10">
        <f t="shared" si="7"/>
        <v>0</v>
      </c>
      <c r="M76" s="52">
        <f t="shared" si="4"/>
        <v>-50000</v>
      </c>
      <c r="N76" s="58">
        <f>N77</f>
        <v>0</v>
      </c>
      <c r="O76" s="52">
        <f t="shared" si="5"/>
        <v>0</v>
      </c>
      <c r="P76" s="10">
        <f>P77</f>
        <v>0</v>
      </c>
      <c r="Q76" s="52">
        <f t="shared" si="6"/>
        <v>0</v>
      </c>
      <c r="R76" s="10" t="e">
        <f>#REF!-L76</f>
        <v>#REF!</v>
      </c>
      <c r="S76" s="10">
        <f t="shared" si="8"/>
        <v>0</v>
      </c>
      <c r="T76" s="10">
        <f t="shared" si="8"/>
        <v>0</v>
      </c>
      <c r="U76" s="70">
        <f t="shared" si="1"/>
        <v>0</v>
      </c>
      <c r="V76" s="10">
        <f t="shared" si="8"/>
        <v>0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</row>
    <row r="77" spans="2:60" s="2" customFormat="1" ht="25.5" hidden="1">
      <c r="B77" s="23" t="s">
        <v>35</v>
      </c>
      <c r="C77" s="18">
        <v>551</v>
      </c>
      <c r="D77" s="7">
        <v>551</v>
      </c>
      <c r="E77" s="7">
        <v>551</v>
      </c>
      <c r="F77" s="14" t="s">
        <v>7</v>
      </c>
      <c r="G77" s="14" t="s">
        <v>33</v>
      </c>
      <c r="H77" s="14" t="s">
        <v>36</v>
      </c>
      <c r="I77" s="14"/>
      <c r="J77" s="11">
        <f t="shared" si="7"/>
        <v>50000</v>
      </c>
      <c r="K77" s="11">
        <f t="shared" si="7"/>
        <v>0</v>
      </c>
      <c r="L77" s="11">
        <f t="shared" si="7"/>
        <v>0</v>
      </c>
      <c r="M77" s="52">
        <f t="shared" si="4"/>
        <v>-50000</v>
      </c>
      <c r="N77" s="59">
        <f>N78</f>
        <v>0</v>
      </c>
      <c r="O77" s="52">
        <f t="shared" si="5"/>
        <v>0</v>
      </c>
      <c r="P77" s="11">
        <f>P78</f>
        <v>0</v>
      </c>
      <c r="Q77" s="52">
        <f t="shared" si="6"/>
        <v>0</v>
      </c>
      <c r="R77" s="10" t="e">
        <f>#REF!-L77</f>
        <v>#REF!</v>
      </c>
      <c r="S77" s="11">
        <f t="shared" si="8"/>
        <v>0</v>
      </c>
      <c r="T77" s="11">
        <f t="shared" si="8"/>
        <v>0</v>
      </c>
      <c r="U77" s="70">
        <f t="shared" si="1"/>
        <v>0</v>
      </c>
      <c r="V77" s="11">
        <f t="shared" si="8"/>
        <v>0</v>
      </c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</row>
    <row r="78" spans="2:60" s="2" customFormat="1" ht="11.25" customHeight="1" hidden="1">
      <c r="B78" s="23" t="s">
        <v>30</v>
      </c>
      <c r="C78" s="18">
        <v>551</v>
      </c>
      <c r="D78" s="7">
        <v>551</v>
      </c>
      <c r="E78" s="7">
        <v>551</v>
      </c>
      <c r="F78" s="14" t="s">
        <v>7</v>
      </c>
      <c r="G78" s="14" t="s">
        <v>33</v>
      </c>
      <c r="H78" s="14" t="s">
        <v>36</v>
      </c>
      <c r="I78" s="14" t="s">
        <v>31</v>
      </c>
      <c r="J78" s="11">
        <f>100000-50000</f>
        <v>50000</v>
      </c>
      <c r="K78" s="11"/>
      <c r="L78" s="11"/>
      <c r="M78" s="52">
        <f t="shared" si="4"/>
        <v>-50000</v>
      </c>
      <c r="N78" s="59"/>
      <c r="O78" s="52">
        <f t="shared" si="5"/>
        <v>0</v>
      </c>
      <c r="P78" s="11"/>
      <c r="Q78" s="52">
        <f t="shared" si="6"/>
        <v>0</v>
      </c>
      <c r="R78" s="10" t="e">
        <f>#REF!-L78</f>
        <v>#REF!</v>
      </c>
      <c r="S78" s="11"/>
      <c r="T78" s="11"/>
      <c r="U78" s="70">
        <f t="shared" si="1"/>
        <v>0</v>
      </c>
      <c r="V78" s="11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</row>
    <row r="79" spans="2:60" s="2" customFormat="1" ht="13.5" customHeight="1" hidden="1">
      <c r="B79" s="24" t="s">
        <v>37</v>
      </c>
      <c r="C79" s="7">
        <v>551</v>
      </c>
      <c r="D79" s="7">
        <v>551</v>
      </c>
      <c r="E79" s="7">
        <v>551</v>
      </c>
      <c r="F79" s="8" t="s">
        <v>7</v>
      </c>
      <c r="G79" s="8" t="s">
        <v>38</v>
      </c>
      <c r="H79" s="14"/>
      <c r="I79" s="14"/>
      <c r="J79" s="11">
        <f aca="true" t="shared" si="9" ref="J79:L80">J80</f>
        <v>0</v>
      </c>
      <c r="K79" s="11">
        <f t="shared" si="9"/>
        <v>0</v>
      </c>
      <c r="L79" s="11">
        <f t="shared" si="9"/>
        <v>0</v>
      </c>
      <c r="M79" s="52">
        <f t="shared" si="4"/>
        <v>0</v>
      </c>
      <c r="N79" s="59">
        <f>N80</f>
        <v>0</v>
      </c>
      <c r="O79" s="52">
        <f t="shared" si="5"/>
        <v>0</v>
      </c>
      <c r="P79" s="11">
        <f>P80</f>
        <v>0</v>
      </c>
      <c r="Q79" s="52">
        <f t="shared" si="6"/>
        <v>0</v>
      </c>
      <c r="R79" s="10" t="e">
        <f>#REF!-L79</f>
        <v>#REF!</v>
      </c>
      <c r="S79" s="11">
        <f>S80</f>
        <v>0</v>
      </c>
      <c r="T79" s="11">
        <f>T80</f>
        <v>0</v>
      </c>
      <c r="U79" s="70">
        <f t="shared" si="1"/>
        <v>0</v>
      </c>
      <c r="V79" s="11">
        <f>V80</f>
        <v>0</v>
      </c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</row>
    <row r="80" spans="2:60" s="2" customFormat="1" ht="36" customHeight="1" hidden="1">
      <c r="B80" s="25" t="s">
        <v>39</v>
      </c>
      <c r="C80" s="7">
        <v>551</v>
      </c>
      <c r="D80" s="7">
        <v>551</v>
      </c>
      <c r="E80" s="7">
        <v>551</v>
      </c>
      <c r="F80" s="16" t="s">
        <v>7</v>
      </c>
      <c r="G80" s="16" t="s">
        <v>38</v>
      </c>
      <c r="H80" s="16" t="s">
        <v>40</v>
      </c>
      <c r="I80" s="14"/>
      <c r="J80" s="10">
        <f t="shared" si="9"/>
        <v>0</v>
      </c>
      <c r="K80" s="10">
        <f t="shared" si="9"/>
        <v>0</v>
      </c>
      <c r="L80" s="10">
        <f t="shared" si="9"/>
        <v>0</v>
      </c>
      <c r="M80" s="52">
        <f t="shared" si="4"/>
        <v>0</v>
      </c>
      <c r="N80" s="58">
        <f>N81</f>
        <v>0</v>
      </c>
      <c r="O80" s="52">
        <f t="shared" si="5"/>
        <v>0</v>
      </c>
      <c r="P80" s="10">
        <f>P81</f>
        <v>0</v>
      </c>
      <c r="Q80" s="52">
        <f t="shared" si="6"/>
        <v>0</v>
      </c>
      <c r="R80" s="10" t="e">
        <f>#REF!-L80</f>
        <v>#REF!</v>
      </c>
      <c r="S80" s="10">
        <f>S81</f>
        <v>0</v>
      </c>
      <c r="T80" s="10">
        <f>T81</f>
        <v>0</v>
      </c>
      <c r="U80" s="70">
        <f aca="true" t="shared" si="10" ref="U80:U143">S80-T80</f>
        <v>0</v>
      </c>
      <c r="V80" s="10">
        <f>V81</f>
        <v>0</v>
      </c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</row>
    <row r="81" spans="2:60" s="2" customFormat="1" ht="12.75" customHeight="1" hidden="1">
      <c r="B81" s="23" t="s">
        <v>11</v>
      </c>
      <c r="C81" s="18">
        <v>551</v>
      </c>
      <c r="D81" s="7">
        <v>551</v>
      </c>
      <c r="E81" s="7">
        <v>551</v>
      </c>
      <c r="F81" s="14" t="s">
        <v>7</v>
      </c>
      <c r="G81" s="14" t="s">
        <v>38</v>
      </c>
      <c r="H81" s="14" t="s">
        <v>41</v>
      </c>
      <c r="I81" s="14" t="s">
        <v>12</v>
      </c>
      <c r="J81" s="11"/>
      <c r="K81" s="11"/>
      <c r="L81" s="11"/>
      <c r="M81" s="52">
        <f t="shared" si="4"/>
        <v>0</v>
      </c>
      <c r="N81" s="59"/>
      <c r="O81" s="52">
        <f t="shared" si="5"/>
        <v>0</v>
      </c>
      <c r="P81" s="11"/>
      <c r="Q81" s="52">
        <f t="shared" si="6"/>
        <v>0</v>
      </c>
      <c r="R81" s="10" t="e">
        <f>#REF!-L81</f>
        <v>#REF!</v>
      </c>
      <c r="S81" s="11"/>
      <c r="T81" s="11"/>
      <c r="U81" s="70">
        <f t="shared" si="10"/>
        <v>0</v>
      </c>
      <c r="V81" s="11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</row>
    <row r="82" spans="2:60" s="2" customFormat="1" ht="12.75" customHeight="1" hidden="1">
      <c r="B82" s="26" t="s">
        <v>37</v>
      </c>
      <c r="C82" s="18"/>
      <c r="D82" s="7">
        <v>551</v>
      </c>
      <c r="E82" s="7">
        <v>551</v>
      </c>
      <c r="F82" s="14" t="s">
        <v>7</v>
      </c>
      <c r="G82" s="14" t="s">
        <v>38</v>
      </c>
      <c r="H82" s="14"/>
      <c r="I82" s="14"/>
      <c r="J82" s="11">
        <f>J83+J85</f>
        <v>71000</v>
      </c>
      <c r="K82" s="11">
        <f>K83+K85</f>
        <v>0</v>
      </c>
      <c r="L82" s="11">
        <f>L83+L85</f>
        <v>0</v>
      </c>
      <c r="M82" s="52">
        <f t="shared" si="4"/>
        <v>-71000</v>
      </c>
      <c r="N82" s="59">
        <f>N83+N85</f>
        <v>0</v>
      </c>
      <c r="O82" s="52">
        <f t="shared" si="5"/>
        <v>0</v>
      </c>
      <c r="P82" s="11">
        <f>P83+P85</f>
        <v>0</v>
      </c>
      <c r="Q82" s="52">
        <f t="shared" si="6"/>
        <v>0</v>
      </c>
      <c r="R82" s="10" t="e">
        <f>#REF!-L82</f>
        <v>#REF!</v>
      </c>
      <c r="S82" s="11">
        <f>S83+S85</f>
        <v>0</v>
      </c>
      <c r="T82" s="11">
        <f>T83+T85</f>
        <v>0</v>
      </c>
      <c r="U82" s="70">
        <f t="shared" si="10"/>
        <v>0</v>
      </c>
      <c r="V82" s="11">
        <f>V83+V85</f>
        <v>0</v>
      </c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</row>
    <row r="83" spans="2:60" s="2" customFormat="1" ht="12.75" customHeight="1" hidden="1">
      <c r="B83" s="20" t="s">
        <v>130</v>
      </c>
      <c r="C83" s="18"/>
      <c r="D83" s="7">
        <v>551</v>
      </c>
      <c r="E83" s="7">
        <v>551</v>
      </c>
      <c r="F83" s="14" t="s">
        <v>7</v>
      </c>
      <c r="G83" s="14" t="s">
        <v>38</v>
      </c>
      <c r="H83" s="28" t="s">
        <v>113</v>
      </c>
      <c r="I83" s="14"/>
      <c r="J83" s="11">
        <f>J84</f>
        <v>38800</v>
      </c>
      <c r="K83" s="11">
        <f>K84</f>
        <v>0</v>
      </c>
      <c r="L83" s="11">
        <f>L84</f>
        <v>0</v>
      </c>
      <c r="M83" s="52">
        <f t="shared" si="4"/>
        <v>-38800</v>
      </c>
      <c r="N83" s="59">
        <f>N84</f>
        <v>0</v>
      </c>
      <c r="O83" s="52">
        <f t="shared" si="5"/>
        <v>0</v>
      </c>
      <c r="P83" s="11">
        <f>P84</f>
        <v>0</v>
      </c>
      <c r="Q83" s="52">
        <f t="shared" si="6"/>
        <v>0</v>
      </c>
      <c r="R83" s="10" t="e">
        <f>#REF!-L83</f>
        <v>#REF!</v>
      </c>
      <c r="S83" s="11">
        <f>S84</f>
        <v>0</v>
      </c>
      <c r="T83" s="11">
        <f>T84</f>
        <v>0</v>
      </c>
      <c r="U83" s="70">
        <f t="shared" si="10"/>
        <v>0</v>
      </c>
      <c r="V83" s="11">
        <f>V84</f>
        <v>0</v>
      </c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</row>
    <row r="84" spans="2:60" s="2" customFormat="1" ht="12.75" customHeight="1" hidden="1">
      <c r="B84" s="20" t="s">
        <v>17</v>
      </c>
      <c r="C84" s="18"/>
      <c r="D84" s="7">
        <v>551</v>
      </c>
      <c r="E84" s="7">
        <v>551</v>
      </c>
      <c r="F84" s="14" t="s">
        <v>7</v>
      </c>
      <c r="G84" s="14" t="s">
        <v>38</v>
      </c>
      <c r="H84" s="28" t="s">
        <v>113</v>
      </c>
      <c r="I84" s="14" t="s">
        <v>12</v>
      </c>
      <c r="J84" s="11">
        <v>38800</v>
      </c>
      <c r="K84" s="11"/>
      <c r="L84" s="11"/>
      <c r="M84" s="52">
        <f t="shared" si="4"/>
        <v>-38800</v>
      </c>
      <c r="N84" s="59"/>
      <c r="O84" s="52">
        <f t="shared" si="5"/>
        <v>0</v>
      </c>
      <c r="P84" s="11"/>
      <c r="Q84" s="52">
        <f t="shared" si="6"/>
        <v>0</v>
      </c>
      <c r="R84" s="10" t="e">
        <f>#REF!-L84</f>
        <v>#REF!</v>
      </c>
      <c r="S84" s="11"/>
      <c r="T84" s="11"/>
      <c r="U84" s="70">
        <f t="shared" si="10"/>
        <v>0</v>
      </c>
      <c r="V84" s="11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</row>
    <row r="85" spans="2:60" s="2" customFormat="1" ht="12.75" customHeight="1" hidden="1">
      <c r="B85" s="20" t="s">
        <v>129</v>
      </c>
      <c r="C85" s="18"/>
      <c r="D85" s="7">
        <v>551</v>
      </c>
      <c r="E85" s="7">
        <v>551</v>
      </c>
      <c r="F85" s="14" t="s">
        <v>7</v>
      </c>
      <c r="G85" s="14" t="s">
        <v>38</v>
      </c>
      <c r="H85" s="28" t="s">
        <v>111</v>
      </c>
      <c r="I85" s="14"/>
      <c r="J85" s="11">
        <f>J86</f>
        <v>32200</v>
      </c>
      <c r="K85" s="11">
        <f>K86</f>
        <v>0</v>
      </c>
      <c r="L85" s="11">
        <f>L86</f>
        <v>0</v>
      </c>
      <c r="M85" s="52">
        <f t="shared" si="4"/>
        <v>-32200</v>
      </c>
      <c r="N85" s="59">
        <f>N86</f>
        <v>0</v>
      </c>
      <c r="O85" s="52">
        <f t="shared" si="5"/>
        <v>0</v>
      </c>
      <c r="P85" s="11">
        <f>P86</f>
        <v>0</v>
      </c>
      <c r="Q85" s="52">
        <f t="shared" si="6"/>
        <v>0</v>
      </c>
      <c r="R85" s="10" t="e">
        <f>#REF!-L85</f>
        <v>#REF!</v>
      </c>
      <c r="S85" s="11">
        <f>S86</f>
        <v>0</v>
      </c>
      <c r="T85" s="11">
        <f>T86</f>
        <v>0</v>
      </c>
      <c r="U85" s="70">
        <f t="shared" si="10"/>
        <v>0</v>
      </c>
      <c r="V85" s="11">
        <f>V86</f>
        <v>0</v>
      </c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</row>
    <row r="86" spans="2:60" s="2" customFormat="1" ht="12.75" customHeight="1" hidden="1">
      <c r="B86" s="20" t="s">
        <v>17</v>
      </c>
      <c r="C86" s="18"/>
      <c r="D86" s="7">
        <v>551</v>
      </c>
      <c r="E86" s="7">
        <v>551</v>
      </c>
      <c r="F86" s="14" t="s">
        <v>7</v>
      </c>
      <c r="G86" s="14" t="s">
        <v>38</v>
      </c>
      <c r="H86" s="28" t="s">
        <v>111</v>
      </c>
      <c r="I86" s="14" t="s">
        <v>12</v>
      </c>
      <c r="J86" s="11">
        <v>32200</v>
      </c>
      <c r="K86" s="11"/>
      <c r="L86" s="11"/>
      <c r="M86" s="52">
        <f t="shared" si="4"/>
        <v>-32200</v>
      </c>
      <c r="N86" s="59"/>
      <c r="O86" s="52">
        <f t="shared" si="5"/>
        <v>0</v>
      </c>
      <c r="P86" s="11"/>
      <c r="Q86" s="52">
        <f t="shared" si="6"/>
        <v>0</v>
      </c>
      <c r="R86" s="10" t="e">
        <f>#REF!-L86</f>
        <v>#REF!</v>
      </c>
      <c r="S86" s="11"/>
      <c r="T86" s="11"/>
      <c r="U86" s="70">
        <f t="shared" si="10"/>
        <v>0</v>
      </c>
      <c r="V86" s="11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</row>
    <row r="87" spans="2:60" s="2" customFormat="1" ht="12.75" customHeight="1" hidden="1">
      <c r="B87" s="23"/>
      <c r="C87" s="18"/>
      <c r="D87" s="7">
        <v>551</v>
      </c>
      <c r="E87" s="7">
        <v>551</v>
      </c>
      <c r="F87" s="14"/>
      <c r="G87" s="14"/>
      <c r="H87" s="14"/>
      <c r="I87" s="14"/>
      <c r="J87" s="11"/>
      <c r="K87" s="11"/>
      <c r="L87" s="11"/>
      <c r="M87" s="52">
        <f t="shared" si="4"/>
        <v>0</v>
      </c>
      <c r="N87" s="59"/>
      <c r="O87" s="52">
        <f t="shared" si="5"/>
        <v>0</v>
      </c>
      <c r="P87" s="11"/>
      <c r="Q87" s="52">
        <f t="shared" si="6"/>
        <v>0</v>
      </c>
      <c r="R87" s="10" t="e">
        <f>#REF!-L87</f>
        <v>#REF!</v>
      </c>
      <c r="S87" s="11"/>
      <c r="T87" s="11"/>
      <c r="U87" s="70">
        <f t="shared" si="10"/>
        <v>0</v>
      </c>
      <c r="V87" s="11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</row>
    <row r="88" spans="2:60" s="2" customFormat="1" ht="12.75" hidden="1">
      <c r="B88" s="23"/>
      <c r="C88" s="18"/>
      <c r="D88" s="7">
        <v>551</v>
      </c>
      <c r="E88" s="7">
        <v>551</v>
      </c>
      <c r="F88" s="14"/>
      <c r="G88" s="14"/>
      <c r="H88" s="14"/>
      <c r="I88" s="14"/>
      <c r="J88" s="11"/>
      <c r="K88" s="11"/>
      <c r="L88" s="11"/>
      <c r="M88" s="52">
        <f t="shared" si="4"/>
        <v>0</v>
      </c>
      <c r="N88" s="59"/>
      <c r="O88" s="52">
        <f t="shared" si="5"/>
        <v>0</v>
      </c>
      <c r="P88" s="11"/>
      <c r="Q88" s="52">
        <f t="shared" si="6"/>
        <v>0</v>
      </c>
      <c r="R88" s="10" t="e">
        <f>#REF!-L88</f>
        <v>#REF!</v>
      </c>
      <c r="S88" s="11"/>
      <c r="T88" s="11"/>
      <c r="U88" s="70">
        <f t="shared" si="10"/>
        <v>0</v>
      </c>
      <c r="V88" s="11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</row>
    <row r="89" spans="2:60" s="2" customFormat="1" ht="12.75">
      <c r="B89" s="23" t="s">
        <v>237</v>
      </c>
      <c r="C89" s="18"/>
      <c r="D89" s="7"/>
      <c r="E89" s="7"/>
      <c r="F89" s="14" t="s">
        <v>7</v>
      </c>
      <c r="G89" s="14" t="s">
        <v>28</v>
      </c>
      <c r="H89" s="14" t="s">
        <v>285</v>
      </c>
      <c r="I89" s="14" t="s">
        <v>236</v>
      </c>
      <c r="J89" s="11"/>
      <c r="K89" s="11"/>
      <c r="L89" s="11"/>
      <c r="M89" s="52"/>
      <c r="N89" s="59"/>
      <c r="O89" s="52"/>
      <c r="P89" s="11"/>
      <c r="Q89" s="52"/>
      <c r="R89" s="10"/>
      <c r="S89" s="11">
        <v>50000</v>
      </c>
      <c r="T89" s="11">
        <v>50000</v>
      </c>
      <c r="U89" s="70">
        <f t="shared" si="10"/>
        <v>0</v>
      </c>
      <c r="V89" s="11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</row>
    <row r="90" spans="2:60" s="2" customFormat="1" ht="25.5">
      <c r="B90" s="13" t="s">
        <v>37</v>
      </c>
      <c r="C90" s="34"/>
      <c r="D90" s="7">
        <v>551</v>
      </c>
      <c r="E90" s="7">
        <v>551</v>
      </c>
      <c r="F90" s="8" t="s">
        <v>7</v>
      </c>
      <c r="G90" s="8" t="s">
        <v>175</v>
      </c>
      <c r="H90" s="8"/>
      <c r="I90" s="8"/>
      <c r="J90" s="55"/>
      <c r="K90" s="55"/>
      <c r="L90" s="55"/>
      <c r="M90" s="52"/>
      <c r="N90" s="59"/>
      <c r="O90" s="52"/>
      <c r="P90" s="11"/>
      <c r="Q90" s="52"/>
      <c r="R90" s="10"/>
      <c r="S90" s="55">
        <f>S91+S102+S108+S107</f>
        <v>242000</v>
      </c>
      <c r="T90" s="55">
        <f>T91+T102+T108+T107</f>
        <v>242000</v>
      </c>
      <c r="U90" s="70">
        <f t="shared" si="10"/>
        <v>0</v>
      </c>
      <c r="V90" s="55">
        <f>V91+V102+V108+V107</f>
        <v>242000</v>
      </c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</row>
    <row r="91" spans="2:60" s="2" customFormat="1" ht="86.25" customHeight="1">
      <c r="B91" s="13" t="s">
        <v>239</v>
      </c>
      <c r="C91" s="34"/>
      <c r="D91" s="7"/>
      <c r="E91" s="7"/>
      <c r="F91" s="8" t="s">
        <v>7</v>
      </c>
      <c r="G91" s="8" t="s">
        <v>175</v>
      </c>
      <c r="H91" s="8" t="s">
        <v>242</v>
      </c>
      <c r="I91" s="8"/>
      <c r="J91" s="55"/>
      <c r="K91" s="55"/>
      <c r="L91" s="55"/>
      <c r="M91" s="52"/>
      <c r="N91" s="59"/>
      <c r="O91" s="52"/>
      <c r="P91" s="11"/>
      <c r="Q91" s="52"/>
      <c r="R91" s="10"/>
      <c r="S91" s="55">
        <f>S92</f>
        <v>0</v>
      </c>
      <c r="T91" s="55">
        <f>T92</f>
        <v>0</v>
      </c>
      <c r="U91" s="70">
        <f t="shared" si="10"/>
        <v>0</v>
      </c>
      <c r="V91" s="55">
        <f>V92</f>
        <v>0</v>
      </c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</row>
    <row r="92" spans="2:60" s="2" customFormat="1" ht="42.75" customHeight="1">
      <c r="B92" s="17" t="s">
        <v>246</v>
      </c>
      <c r="C92" s="34"/>
      <c r="D92" s="7"/>
      <c r="E92" s="7"/>
      <c r="F92" s="8" t="s">
        <v>7</v>
      </c>
      <c r="G92" s="8" t="s">
        <v>175</v>
      </c>
      <c r="H92" s="8" t="s">
        <v>254</v>
      </c>
      <c r="I92" s="8"/>
      <c r="J92" s="55"/>
      <c r="K92" s="55"/>
      <c r="L92" s="55"/>
      <c r="M92" s="52"/>
      <c r="N92" s="59"/>
      <c r="O92" s="52"/>
      <c r="P92" s="11"/>
      <c r="Q92" s="52"/>
      <c r="R92" s="10"/>
      <c r="S92" s="55">
        <f>S94</f>
        <v>0</v>
      </c>
      <c r="T92" s="55">
        <f>T94</f>
        <v>0</v>
      </c>
      <c r="U92" s="70">
        <f t="shared" si="10"/>
        <v>0</v>
      </c>
      <c r="V92" s="55">
        <f>V94</f>
        <v>0</v>
      </c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</row>
    <row r="93" spans="2:60" s="2" customFormat="1" ht="42.75" customHeight="1">
      <c r="B93" s="17" t="s">
        <v>222</v>
      </c>
      <c r="C93" s="34"/>
      <c r="D93" s="7"/>
      <c r="E93" s="7"/>
      <c r="F93" s="8" t="s">
        <v>7</v>
      </c>
      <c r="G93" s="8" t="s">
        <v>175</v>
      </c>
      <c r="H93" s="8" t="s">
        <v>254</v>
      </c>
      <c r="I93" s="8" t="s">
        <v>219</v>
      </c>
      <c r="J93" s="55"/>
      <c r="K93" s="55"/>
      <c r="L93" s="55"/>
      <c r="M93" s="52"/>
      <c r="N93" s="59"/>
      <c r="O93" s="52"/>
      <c r="P93" s="11"/>
      <c r="Q93" s="52"/>
      <c r="R93" s="10"/>
      <c r="S93" s="55">
        <f>S94</f>
        <v>0</v>
      </c>
      <c r="T93" s="55">
        <f>T94</f>
        <v>0</v>
      </c>
      <c r="U93" s="70">
        <f t="shared" si="10"/>
        <v>0</v>
      </c>
      <c r="V93" s="55">
        <f>V94</f>
        <v>0</v>
      </c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</row>
    <row r="94" spans="2:60" s="2" customFormat="1" ht="38.25">
      <c r="B94" s="20" t="s">
        <v>223</v>
      </c>
      <c r="C94" s="34"/>
      <c r="D94" s="7"/>
      <c r="E94" s="7"/>
      <c r="F94" s="8" t="s">
        <v>7</v>
      </c>
      <c r="G94" s="8" t="s">
        <v>175</v>
      </c>
      <c r="H94" s="8" t="s">
        <v>254</v>
      </c>
      <c r="I94" s="8" t="s">
        <v>220</v>
      </c>
      <c r="J94" s="55"/>
      <c r="K94" s="55"/>
      <c r="L94" s="55"/>
      <c r="M94" s="52"/>
      <c r="N94" s="59"/>
      <c r="O94" s="52"/>
      <c r="P94" s="11"/>
      <c r="Q94" s="52"/>
      <c r="R94" s="10"/>
      <c r="S94" s="55">
        <f>S95</f>
        <v>0</v>
      </c>
      <c r="T94" s="55">
        <f>T95</f>
        <v>0</v>
      </c>
      <c r="U94" s="70">
        <f t="shared" si="10"/>
        <v>0</v>
      </c>
      <c r="V94" s="55">
        <f>V95</f>
        <v>0</v>
      </c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</row>
    <row r="95" spans="2:60" s="2" customFormat="1" ht="25.5" customHeight="1">
      <c r="B95" s="20" t="s">
        <v>234</v>
      </c>
      <c r="C95" s="34"/>
      <c r="D95" s="7"/>
      <c r="E95" s="7"/>
      <c r="F95" s="8" t="s">
        <v>7</v>
      </c>
      <c r="G95" s="8" t="s">
        <v>175</v>
      </c>
      <c r="H95" s="8" t="s">
        <v>254</v>
      </c>
      <c r="I95" s="8" t="s">
        <v>221</v>
      </c>
      <c r="J95" s="55"/>
      <c r="K95" s="55"/>
      <c r="L95" s="55"/>
      <c r="M95" s="52"/>
      <c r="N95" s="59"/>
      <c r="O95" s="52"/>
      <c r="P95" s="11"/>
      <c r="Q95" s="52"/>
      <c r="R95" s="10"/>
      <c r="S95" s="55"/>
      <c r="T95" s="55"/>
      <c r="U95" s="70">
        <f t="shared" si="10"/>
        <v>0</v>
      </c>
      <c r="V95" s="55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</row>
    <row r="96" spans="2:60" s="2" customFormat="1" ht="89.25" hidden="1">
      <c r="B96" s="31" t="s">
        <v>168</v>
      </c>
      <c r="C96" s="18"/>
      <c r="D96" s="7"/>
      <c r="E96" s="7">
        <v>551</v>
      </c>
      <c r="F96" s="14" t="s">
        <v>7</v>
      </c>
      <c r="G96" s="14" t="s">
        <v>175</v>
      </c>
      <c r="H96" s="14" t="s">
        <v>186</v>
      </c>
      <c r="I96" s="14"/>
      <c r="J96" s="11"/>
      <c r="K96" s="11"/>
      <c r="L96" s="11">
        <f>L97</f>
        <v>187300</v>
      </c>
      <c r="M96" s="52"/>
      <c r="N96" s="59"/>
      <c r="O96" s="52"/>
      <c r="P96" s="11"/>
      <c r="Q96" s="52"/>
      <c r="R96" s="10" t="e">
        <f>#REF!-L96</f>
        <v>#REF!</v>
      </c>
      <c r="S96" s="11">
        <f>S97</f>
        <v>0</v>
      </c>
      <c r="T96" s="11">
        <f>T97</f>
        <v>0</v>
      </c>
      <c r="U96" s="70">
        <f t="shared" si="10"/>
        <v>0</v>
      </c>
      <c r="V96" s="11">
        <f>V97</f>
        <v>0</v>
      </c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</row>
    <row r="97" spans="2:60" s="2" customFormat="1" ht="25.5" hidden="1">
      <c r="B97" s="31" t="s">
        <v>11</v>
      </c>
      <c r="C97" s="18"/>
      <c r="D97" s="7"/>
      <c r="E97" s="7">
        <v>551</v>
      </c>
      <c r="F97" s="14" t="s">
        <v>7</v>
      </c>
      <c r="G97" s="14" t="s">
        <v>175</v>
      </c>
      <c r="H97" s="14" t="s">
        <v>186</v>
      </c>
      <c r="I97" s="14" t="s">
        <v>152</v>
      </c>
      <c r="J97" s="11"/>
      <c r="K97" s="11"/>
      <c r="L97" s="11">
        <v>187300</v>
      </c>
      <c r="M97" s="52"/>
      <c r="N97" s="59"/>
      <c r="O97" s="52"/>
      <c r="P97" s="11"/>
      <c r="Q97" s="52"/>
      <c r="R97" s="10" t="e">
        <f>#REF!-L97</f>
        <v>#REF!</v>
      </c>
      <c r="S97" s="11"/>
      <c r="T97" s="11"/>
      <c r="U97" s="70">
        <f t="shared" si="10"/>
        <v>0</v>
      </c>
      <c r="V97" s="11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</row>
    <row r="98" spans="2:60" s="2" customFormat="1" ht="114.75" hidden="1">
      <c r="B98" s="30" t="s">
        <v>168</v>
      </c>
      <c r="C98" s="18"/>
      <c r="D98" s="7">
        <v>551</v>
      </c>
      <c r="E98" s="7">
        <v>551</v>
      </c>
      <c r="F98" s="14" t="s">
        <v>7</v>
      </c>
      <c r="G98" s="14" t="s">
        <v>175</v>
      </c>
      <c r="H98" s="14" t="s">
        <v>169</v>
      </c>
      <c r="I98" s="14"/>
      <c r="J98" s="11"/>
      <c r="K98" s="11">
        <f>K99</f>
        <v>60000</v>
      </c>
      <c r="L98" s="11">
        <f>L99</f>
        <v>37460</v>
      </c>
      <c r="M98" s="52"/>
      <c r="N98" s="59"/>
      <c r="O98" s="52"/>
      <c r="P98" s="11"/>
      <c r="Q98" s="52"/>
      <c r="R98" s="10" t="e">
        <f>#REF!-L98</f>
        <v>#REF!</v>
      </c>
      <c r="S98" s="11">
        <f>S99</f>
        <v>0</v>
      </c>
      <c r="T98" s="11">
        <f>T99</f>
        <v>0</v>
      </c>
      <c r="U98" s="70">
        <f t="shared" si="10"/>
        <v>0</v>
      </c>
      <c r="V98" s="11">
        <f>V99</f>
        <v>0</v>
      </c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</row>
    <row r="99" spans="2:60" s="2" customFormat="1" ht="12.75" hidden="1">
      <c r="B99" s="20" t="s">
        <v>88</v>
      </c>
      <c r="C99" s="18"/>
      <c r="D99" s="7">
        <v>551</v>
      </c>
      <c r="E99" s="7">
        <v>551</v>
      </c>
      <c r="F99" s="14" t="s">
        <v>7</v>
      </c>
      <c r="G99" s="14" t="s">
        <v>175</v>
      </c>
      <c r="H99" s="14" t="s">
        <v>169</v>
      </c>
      <c r="I99" s="14" t="s">
        <v>152</v>
      </c>
      <c r="J99" s="11"/>
      <c r="K99" s="11">
        <v>60000</v>
      </c>
      <c r="L99" s="11">
        <v>37460</v>
      </c>
      <c r="M99" s="52"/>
      <c r="N99" s="59"/>
      <c r="O99" s="52"/>
      <c r="P99" s="11"/>
      <c r="Q99" s="52"/>
      <c r="R99" s="10" t="e">
        <f>#REF!-L99</f>
        <v>#REF!</v>
      </c>
      <c r="S99" s="11"/>
      <c r="T99" s="11"/>
      <c r="U99" s="70">
        <f t="shared" si="10"/>
        <v>0</v>
      </c>
      <c r="V99" s="11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</row>
    <row r="100" spans="2:60" s="2" customFormat="1" ht="25.5" hidden="1">
      <c r="B100" s="22" t="s">
        <v>25</v>
      </c>
      <c r="C100" s="18"/>
      <c r="D100" s="7">
        <v>551</v>
      </c>
      <c r="E100" s="7">
        <v>551</v>
      </c>
      <c r="F100" s="14" t="s">
        <v>7</v>
      </c>
      <c r="G100" s="14" t="s">
        <v>175</v>
      </c>
      <c r="H100" s="14" t="s">
        <v>111</v>
      </c>
      <c r="I100" s="14"/>
      <c r="J100" s="11"/>
      <c r="K100" s="11">
        <f>K101</f>
        <v>20000</v>
      </c>
      <c r="L100" s="11">
        <f>L101</f>
        <v>0</v>
      </c>
      <c r="M100" s="52"/>
      <c r="N100" s="59"/>
      <c r="O100" s="52"/>
      <c r="P100" s="11"/>
      <c r="Q100" s="52"/>
      <c r="R100" s="10" t="e">
        <f>#REF!-L100</f>
        <v>#REF!</v>
      </c>
      <c r="S100" s="11">
        <f>S101</f>
        <v>0</v>
      </c>
      <c r="T100" s="11">
        <f>T101</f>
        <v>0</v>
      </c>
      <c r="U100" s="70">
        <f t="shared" si="10"/>
        <v>0</v>
      </c>
      <c r="V100" s="11">
        <f>V101</f>
        <v>0</v>
      </c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</row>
    <row r="101" spans="2:60" s="2" customFormat="1" ht="12.75" hidden="1">
      <c r="B101" s="20" t="s">
        <v>88</v>
      </c>
      <c r="C101" s="18"/>
      <c r="D101" s="7">
        <v>551</v>
      </c>
      <c r="E101" s="7">
        <v>551</v>
      </c>
      <c r="F101" s="14" t="s">
        <v>7</v>
      </c>
      <c r="G101" s="14" t="s">
        <v>175</v>
      </c>
      <c r="H101" s="14" t="s">
        <v>111</v>
      </c>
      <c r="I101" s="14" t="s">
        <v>152</v>
      </c>
      <c r="J101" s="11"/>
      <c r="K101" s="11">
        <v>20000</v>
      </c>
      <c r="L101" s="11"/>
      <c r="M101" s="52"/>
      <c r="N101" s="59"/>
      <c r="O101" s="52"/>
      <c r="P101" s="11"/>
      <c r="Q101" s="52"/>
      <c r="R101" s="10" t="e">
        <f>#REF!-L101</f>
        <v>#REF!</v>
      </c>
      <c r="S101" s="11"/>
      <c r="T101" s="11"/>
      <c r="U101" s="70">
        <f t="shared" si="10"/>
        <v>0</v>
      </c>
      <c r="V101" s="11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</row>
    <row r="102" spans="2:60" s="2" customFormat="1" ht="25.5">
      <c r="B102" s="20" t="s">
        <v>246</v>
      </c>
      <c r="C102" s="18"/>
      <c r="D102" s="7"/>
      <c r="E102" s="7"/>
      <c r="F102" s="14" t="s">
        <v>7</v>
      </c>
      <c r="G102" s="14" t="s">
        <v>175</v>
      </c>
      <c r="H102" s="14" t="s">
        <v>372</v>
      </c>
      <c r="I102" s="14"/>
      <c r="J102" s="11"/>
      <c r="K102" s="11"/>
      <c r="L102" s="11"/>
      <c r="M102" s="52"/>
      <c r="N102" s="59"/>
      <c r="O102" s="52"/>
      <c r="P102" s="11"/>
      <c r="Q102" s="52"/>
      <c r="R102" s="10"/>
      <c r="S102" s="11">
        <f>S103+S104+S105</f>
        <v>123750</v>
      </c>
      <c r="T102" s="11">
        <f>T103+T104+T105</f>
        <v>123750</v>
      </c>
      <c r="U102" s="70">
        <f t="shared" si="10"/>
        <v>0</v>
      </c>
      <c r="V102" s="11">
        <f>V103+V104+V105</f>
        <v>123750</v>
      </c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</row>
    <row r="103" spans="2:60" s="2" customFormat="1" ht="12.75">
      <c r="B103" s="20" t="s">
        <v>234</v>
      </c>
      <c r="C103" s="18"/>
      <c r="D103" s="7"/>
      <c r="E103" s="7"/>
      <c r="F103" s="14" t="s">
        <v>7</v>
      </c>
      <c r="G103" s="14" t="s">
        <v>175</v>
      </c>
      <c r="H103" s="14" t="s">
        <v>372</v>
      </c>
      <c r="I103" s="14" t="s">
        <v>221</v>
      </c>
      <c r="J103" s="11"/>
      <c r="K103" s="11"/>
      <c r="L103" s="11"/>
      <c r="M103" s="52"/>
      <c r="N103" s="59"/>
      <c r="O103" s="52"/>
      <c r="P103" s="11"/>
      <c r="Q103" s="52"/>
      <c r="R103" s="10"/>
      <c r="S103" s="11">
        <v>48750</v>
      </c>
      <c r="T103" s="11">
        <v>48750</v>
      </c>
      <c r="U103" s="70">
        <f t="shared" si="10"/>
        <v>0</v>
      </c>
      <c r="V103" s="11">
        <v>48750</v>
      </c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</row>
    <row r="104" spans="2:60" s="2" customFormat="1" ht="51" hidden="1">
      <c r="B104" s="31" t="s">
        <v>264</v>
      </c>
      <c r="C104" s="18"/>
      <c r="D104" s="7"/>
      <c r="E104" s="7"/>
      <c r="F104" s="14" t="s">
        <v>7</v>
      </c>
      <c r="G104" s="14" t="s">
        <v>175</v>
      </c>
      <c r="H104" s="14" t="s">
        <v>372</v>
      </c>
      <c r="I104" s="14" t="s">
        <v>263</v>
      </c>
      <c r="J104" s="11"/>
      <c r="K104" s="11"/>
      <c r="L104" s="11"/>
      <c r="M104" s="52"/>
      <c r="N104" s="59"/>
      <c r="O104" s="52"/>
      <c r="P104" s="11"/>
      <c r="Q104" s="52"/>
      <c r="R104" s="10"/>
      <c r="S104" s="11"/>
      <c r="T104" s="11"/>
      <c r="U104" s="70">
        <f t="shared" si="10"/>
        <v>0</v>
      </c>
      <c r="V104" s="11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</row>
    <row r="105" spans="2:60" s="2" customFormat="1" ht="38.25">
      <c r="B105" s="31" t="s">
        <v>388</v>
      </c>
      <c r="C105" s="18"/>
      <c r="D105" s="7"/>
      <c r="E105" s="7"/>
      <c r="F105" s="14" t="s">
        <v>7</v>
      </c>
      <c r="G105" s="14" t="s">
        <v>175</v>
      </c>
      <c r="H105" s="14" t="s">
        <v>372</v>
      </c>
      <c r="I105" s="14" t="s">
        <v>384</v>
      </c>
      <c r="J105" s="11"/>
      <c r="K105" s="11"/>
      <c r="L105" s="11"/>
      <c r="M105" s="52"/>
      <c r="N105" s="59"/>
      <c r="O105" s="52"/>
      <c r="P105" s="11"/>
      <c r="Q105" s="52"/>
      <c r="R105" s="10"/>
      <c r="S105" s="11">
        <v>75000</v>
      </c>
      <c r="T105" s="11">
        <v>75000</v>
      </c>
      <c r="U105" s="70">
        <f t="shared" si="10"/>
        <v>0</v>
      </c>
      <c r="V105" s="11">
        <v>75000</v>
      </c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</row>
    <row r="106" spans="2:60" s="2" customFormat="1" ht="25.5">
      <c r="B106" s="31" t="s">
        <v>246</v>
      </c>
      <c r="C106" s="18"/>
      <c r="D106" s="7"/>
      <c r="E106" s="7"/>
      <c r="F106" s="14" t="s">
        <v>7</v>
      </c>
      <c r="G106" s="14" t="s">
        <v>175</v>
      </c>
      <c r="H106" s="14" t="s">
        <v>389</v>
      </c>
      <c r="I106" s="14"/>
      <c r="J106" s="11"/>
      <c r="K106" s="11"/>
      <c r="L106" s="11"/>
      <c r="M106" s="52"/>
      <c r="N106" s="59"/>
      <c r="O106" s="52"/>
      <c r="P106" s="11"/>
      <c r="Q106" s="52"/>
      <c r="R106" s="10"/>
      <c r="S106" s="11">
        <f>S107</f>
        <v>77000</v>
      </c>
      <c r="T106" s="11">
        <f>T107</f>
        <v>77000</v>
      </c>
      <c r="U106" s="70">
        <f t="shared" si="10"/>
        <v>0</v>
      </c>
      <c r="V106" s="11">
        <f>V107</f>
        <v>77000</v>
      </c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</row>
    <row r="107" spans="2:60" s="2" customFormat="1" ht="12.75">
      <c r="B107" s="20" t="s">
        <v>234</v>
      </c>
      <c r="C107" s="18"/>
      <c r="D107" s="7"/>
      <c r="E107" s="7"/>
      <c r="F107" s="14" t="s">
        <v>7</v>
      </c>
      <c r="G107" s="14" t="s">
        <v>175</v>
      </c>
      <c r="H107" s="14" t="s">
        <v>389</v>
      </c>
      <c r="I107" s="14" t="s">
        <v>221</v>
      </c>
      <c r="J107" s="11"/>
      <c r="K107" s="11"/>
      <c r="L107" s="11"/>
      <c r="M107" s="52"/>
      <c r="N107" s="59"/>
      <c r="O107" s="52"/>
      <c r="P107" s="11"/>
      <c r="Q107" s="52"/>
      <c r="R107" s="10"/>
      <c r="S107" s="11">
        <v>77000</v>
      </c>
      <c r="T107" s="11">
        <v>77000</v>
      </c>
      <c r="U107" s="70">
        <f t="shared" si="10"/>
        <v>0</v>
      </c>
      <c r="V107" s="11">
        <v>77000</v>
      </c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</row>
    <row r="108" spans="2:60" s="2" customFormat="1" ht="38.25">
      <c r="B108" s="20" t="s">
        <v>374</v>
      </c>
      <c r="C108" s="18"/>
      <c r="D108" s="7"/>
      <c r="E108" s="7"/>
      <c r="F108" s="14" t="s">
        <v>7</v>
      </c>
      <c r="G108" s="14" t="s">
        <v>175</v>
      </c>
      <c r="H108" s="14" t="s">
        <v>373</v>
      </c>
      <c r="I108" s="14"/>
      <c r="J108" s="11"/>
      <c r="K108" s="11"/>
      <c r="L108" s="11"/>
      <c r="M108" s="52"/>
      <c r="N108" s="59"/>
      <c r="O108" s="52"/>
      <c r="P108" s="11"/>
      <c r="Q108" s="52"/>
      <c r="R108" s="10"/>
      <c r="S108" s="11">
        <f>S109+S110+S111</f>
        <v>41250</v>
      </c>
      <c r="T108" s="11">
        <f>T109+T110+T111</f>
        <v>41250</v>
      </c>
      <c r="U108" s="70">
        <f t="shared" si="10"/>
        <v>0</v>
      </c>
      <c r="V108" s="11">
        <f>V109+V110+V111</f>
        <v>41250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</row>
    <row r="109" spans="2:60" s="2" customFormat="1" ht="12.75">
      <c r="B109" s="20" t="s">
        <v>234</v>
      </c>
      <c r="C109" s="18"/>
      <c r="D109" s="7"/>
      <c r="E109" s="7"/>
      <c r="F109" s="14" t="s">
        <v>7</v>
      </c>
      <c r="G109" s="14" t="s">
        <v>175</v>
      </c>
      <c r="H109" s="14" t="s">
        <v>373</v>
      </c>
      <c r="I109" s="14" t="s">
        <v>221</v>
      </c>
      <c r="J109" s="11"/>
      <c r="K109" s="11"/>
      <c r="L109" s="11"/>
      <c r="M109" s="52"/>
      <c r="N109" s="59"/>
      <c r="O109" s="52"/>
      <c r="P109" s="11"/>
      <c r="Q109" s="52"/>
      <c r="R109" s="10"/>
      <c r="S109" s="11">
        <v>16250</v>
      </c>
      <c r="T109" s="11">
        <v>16250</v>
      </c>
      <c r="U109" s="70">
        <f t="shared" si="10"/>
        <v>0</v>
      </c>
      <c r="V109" s="11">
        <v>16250</v>
      </c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</row>
    <row r="110" spans="2:60" s="2" customFormat="1" ht="51" hidden="1">
      <c r="B110" s="31" t="s">
        <v>264</v>
      </c>
      <c r="C110" s="18"/>
      <c r="D110" s="7"/>
      <c r="E110" s="7"/>
      <c r="F110" s="14" t="s">
        <v>7</v>
      </c>
      <c r="G110" s="14" t="s">
        <v>175</v>
      </c>
      <c r="H110" s="14" t="s">
        <v>373</v>
      </c>
      <c r="I110" s="14" t="s">
        <v>263</v>
      </c>
      <c r="J110" s="11"/>
      <c r="K110" s="11"/>
      <c r="L110" s="11"/>
      <c r="M110" s="52"/>
      <c r="N110" s="59"/>
      <c r="O110" s="52"/>
      <c r="P110" s="11"/>
      <c r="Q110" s="52"/>
      <c r="R110" s="10"/>
      <c r="S110" s="11"/>
      <c r="T110" s="11"/>
      <c r="U110" s="70">
        <f t="shared" si="10"/>
        <v>0</v>
      </c>
      <c r="V110" s="11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</row>
    <row r="111" spans="2:60" s="2" customFormat="1" ht="12.75">
      <c r="B111" s="31"/>
      <c r="C111" s="18"/>
      <c r="D111" s="7"/>
      <c r="E111" s="7"/>
      <c r="F111" s="14" t="s">
        <v>7</v>
      </c>
      <c r="G111" s="14" t="s">
        <v>175</v>
      </c>
      <c r="H111" s="14" t="s">
        <v>373</v>
      </c>
      <c r="I111" s="14" t="s">
        <v>384</v>
      </c>
      <c r="J111" s="11"/>
      <c r="K111" s="11"/>
      <c r="L111" s="11"/>
      <c r="M111" s="52"/>
      <c r="N111" s="59"/>
      <c r="O111" s="52"/>
      <c r="P111" s="11"/>
      <c r="Q111" s="52"/>
      <c r="R111" s="10"/>
      <c r="S111" s="11">
        <v>25000</v>
      </c>
      <c r="T111" s="11">
        <v>25000</v>
      </c>
      <c r="U111" s="70">
        <f t="shared" si="10"/>
        <v>0</v>
      </c>
      <c r="V111" s="11">
        <v>25000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</row>
    <row r="112" spans="2:60" s="2" customFormat="1" ht="24.75" customHeight="1">
      <c r="B112" s="13" t="s">
        <v>42</v>
      </c>
      <c r="C112" s="7">
        <v>551</v>
      </c>
      <c r="D112" s="7">
        <v>551</v>
      </c>
      <c r="E112" s="7">
        <v>551</v>
      </c>
      <c r="F112" s="8" t="s">
        <v>14</v>
      </c>
      <c r="G112" s="14"/>
      <c r="H112" s="14"/>
      <c r="I112" s="14"/>
      <c r="J112" s="10" t="e">
        <f>J113+J139+J156</f>
        <v>#REF!</v>
      </c>
      <c r="K112" s="10" t="e">
        <f>K113+K139+K156</f>
        <v>#REF!</v>
      </c>
      <c r="L112" s="10" t="e">
        <f>L113+L139+L156</f>
        <v>#REF!</v>
      </c>
      <c r="M112" s="52" t="e">
        <f aca="true" t="shared" si="11" ref="M112:M139">L112-J112</f>
        <v>#REF!</v>
      </c>
      <c r="N112" s="58" t="e">
        <f>N113+N139+N156</f>
        <v>#REF!</v>
      </c>
      <c r="O112" s="52" t="e">
        <f aca="true" t="shared" si="12" ref="O112:O139">L112-K112</f>
        <v>#REF!</v>
      </c>
      <c r="P112" s="10" t="e">
        <f>P113+P139+P156</f>
        <v>#REF!</v>
      </c>
      <c r="Q112" s="52" t="e">
        <f aca="true" t="shared" si="13" ref="Q112:Q139">P112-L112</f>
        <v>#REF!</v>
      </c>
      <c r="R112" s="10" t="e">
        <f>#REF!-L112</f>
        <v>#REF!</v>
      </c>
      <c r="S112" s="10">
        <f>S139+S156</f>
        <v>864000</v>
      </c>
      <c r="T112" s="10">
        <f>T139+T156</f>
        <v>864000</v>
      </c>
      <c r="U112" s="70">
        <f t="shared" si="10"/>
        <v>0</v>
      </c>
      <c r="V112" s="10">
        <f>V139+V156</f>
        <v>338887.37</v>
      </c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</row>
    <row r="113" spans="2:60" s="2" customFormat="1" ht="11.25" customHeight="1" hidden="1">
      <c r="B113" s="26" t="s">
        <v>43</v>
      </c>
      <c r="C113" s="7">
        <v>551</v>
      </c>
      <c r="D113" s="7">
        <v>551</v>
      </c>
      <c r="E113" s="7">
        <v>551</v>
      </c>
      <c r="F113" s="8" t="s">
        <v>14</v>
      </c>
      <c r="G113" s="8" t="s">
        <v>9</v>
      </c>
      <c r="H113" s="14"/>
      <c r="I113" s="14"/>
      <c r="J113" s="10">
        <f aca="true" t="shared" si="14" ref="J113:L115">J114</f>
        <v>0</v>
      </c>
      <c r="K113" s="10">
        <f t="shared" si="14"/>
        <v>0</v>
      </c>
      <c r="L113" s="10">
        <f t="shared" si="14"/>
        <v>0</v>
      </c>
      <c r="M113" s="52">
        <f t="shared" si="11"/>
        <v>0</v>
      </c>
      <c r="N113" s="58">
        <f>N114</f>
        <v>0</v>
      </c>
      <c r="O113" s="52">
        <f t="shared" si="12"/>
        <v>0</v>
      </c>
      <c r="P113" s="10">
        <f>P114</f>
        <v>0</v>
      </c>
      <c r="Q113" s="52">
        <f t="shared" si="13"/>
        <v>0</v>
      </c>
      <c r="R113" s="10" t="e">
        <f>#REF!-L113</f>
        <v>#REF!</v>
      </c>
      <c r="S113" s="10">
        <f aca="true" t="shared" si="15" ref="S113:V115">S114</f>
        <v>0</v>
      </c>
      <c r="T113" s="10">
        <f t="shared" si="15"/>
        <v>0</v>
      </c>
      <c r="U113" s="70">
        <f t="shared" si="10"/>
        <v>0</v>
      </c>
      <c r="V113" s="10">
        <f t="shared" si="15"/>
        <v>0</v>
      </c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</row>
    <row r="114" spans="2:60" s="2" customFormat="1" ht="23.25" customHeight="1" hidden="1">
      <c r="B114" s="25" t="s">
        <v>44</v>
      </c>
      <c r="C114" s="7">
        <v>551</v>
      </c>
      <c r="D114" s="7">
        <v>551</v>
      </c>
      <c r="E114" s="7">
        <v>551</v>
      </c>
      <c r="F114" s="8" t="s">
        <v>14</v>
      </c>
      <c r="G114" s="8" t="s">
        <v>9</v>
      </c>
      <c r="H114" s="27" t="s">
        <v>45</v>
      </c>
      <c r="I114" s="14" t="s">
        <v>46</v>
      </c>
      <c r="J114" s="10">
        <f t="shared" si="14"/>
        <v>0</v>
      </c>
      <c r="K114" s="10">
        <f t="shared" si="14"/>
        <v>0</v>
      </c>
      <c r="L114" s="10">
        <f t="shared" si="14"/>
        <v>0</v>
      </c>
      <c r="M114" s="52">
        <f t="shared" si="11"/>
        <v>0</v>
      </c>
      <c r="N114" s="58">
        <f>N115</f>
        <v>0</v>
      </c>
      <c r="O114" s="52">
        <f t="shared" si="12"/>
        <v>0</v>
      </c>
      <c r="P114" s="10">
        <f>P115</f>
        <v>0</v>
      </c>
      <c r="Q114" s="52">
        <f t="shared" si="13"/>
        <v>0</v>
      </c>
      <c r="R114" s="10" t="e">
        <f>#REF!-L114</f>
        <v>#REF!</v>
      </c>
      <c r="S114" s="10">
        <f t="shared" si="15"/>
        <v>0</v>
      </c>
      <c r="T114" s="10">
        <f t="shared" si="15"/>
        <v>0</v>
      </c>
      <c r="U114" s="70">
        <f t="shared" si="10"/>
        <v>0</v>
      </c>
      <c r="V114" s="10">
        <f t="shared" si="15"/>
        <v>0</v>
      </c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</row>
    <row r="115" spans="2:60" s="2" customFormat="1" ht="58.5" customHeight="1" hidden="1">
      <c r="B115" s="26" t="s">
        <v>47</v>
      </c>
      <c r="C115" s="18">
        <v>551</v>
      </c>
      <c r="D115" s="7">
        <v>551</v>
      </c>
      <c r="E115" s="7">
        <v>551</v>
      </c>
      <c r="F115" s="28" t="s">
        <v>14</v>
      </c>
      <c r="G115" s="28" t="s">
        <v>9</v>
      </c>
      <c r="H115" s="14" t="s">
        <v>48</v>
      </c>
      <c r="I115" s="14"/>
      <c r="J115" s="11">
        <f t="shared" si="14"/>
        <v>0</v>
      </c>
      <c r="K115" s="11">
        <f t="shared" si="14"/>
        <v>0</v>
      </c>
      <c r="L115" s="11">
        <f t="shared" si="14"/>
        <v>0</v>
      </c>
      <c r="M115" s="52">
        <f t="shared" si="11"/>
        <v>0</v>
      </c>
      <c r="N115" s="59">
        <f>N116</f>
        <v>0</v>
      </c>
      <c r="O115" s="52">
        <f t="shared" si="12"/>
        <v>0</v>
      </c>
      <c r="P115" s="11">
        <f>P116</f>
        <v>0</v>
      </c>
      <c r="Q115" s="52">
        <f t="shared" si="13"/>
        <v>0</v>
      </c>
      <c r="R115" s="10" t="e">
        <f>#REF!-L115</f>
        <v>#REF!</v>
      </c>
      <c r="S115" s="11">
        <f t="shared" si="15"/>
        <v>0</v>
      </c>
      <c r="T115" s="11">
        <f t="shared" si="15"/>
        <v>0</v>
      </c>
      <c r="U115" s="70">
        <f t="shared" si="10"/>
        <v>0</v>
      </c>
      <c r="V115" s="11">
        <f t="shared" si="15"/>
        <v>0</v>
      </c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</row>
    <row r="116" spans="2:60" s="2" customFormat="1" ht="65.25" customHeight="1" hidden="1">
      <c r="B116" s="26" t="s">
        <v>49</v>
      </c>
      <c r="C116" s="18">
        <v>551</v>
      </c>
      <c r="D116" s="7">
        <v>551</v>
      </c>
      <c r="E116" s="7">
        <v>551</v>
      </c>
      <c r="F116" s="28" t="s">
        <v>14</v>
      </c>
      <c r="G116" s="28" t="s">
        <v>9</v>
      </c>
      <c r="H116" s="14" t="s">
        <v>48</v>
      </c>
      <c r="I116" s="14" t="s">
        <v>50</v>
      </c>
      <c r="J116" s="11"/>
      <c r="K116" s="11"/>
      <c r="L116" s="11"/>
      <c r="M116" s="52">
        <f t="shared" si="11"/>
        <v>0</v>
      </c>
      <c r="N116" s="59"/>
      <c r="O116" s="52">
        <f t="shared" si="12"/>
        <v>0</v>
      </c>
      <c r="P116" s="11"/>
      <c r="Q116" s="52">
        <f t="shared" si="13"/>
        <v>0</v>
      </c>
      <c r="R116" s="10" t="e">
        <f>#REF!-L116</f>
        <v>#REF!</v>
      </c>
      <c r="S116" s="11"/>
      <c r="T116" s="11"/>
      <c r="U116" s="70">
        <f t="shared" si="10"/>
        <v>0</v>
      </c>
      <c r="V116" s="11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</row>
    <row r="117" spans="2:60" s="2" customFormat="1" ht="12" customHeight="1" hidden="1">
      <c r="B117" s="80" t="s">
        <v>43</v>
      </c>
      <c r="C117" s="7">
        <v>551</v>
      </c>
      <c r="D117" s="7">
        <v>551</v>
      </c>
      <c r="E117" s="7">
        <v>551</v>
      </c>
      <c r="F117" s="14" t="s">
        <v>14</v>
      </c>
      <c r="G117" s="14" t="s">
        <v>9</v>
      </c>
      <c r="H117" s="14"/>
      <c r="I117" s="14"/>
      <c r="J117" s="11"/>
      <c r="K117" s="11"/>
      <c r="L117" s="11"/>
      <c r="M117" s="52">
        <f t="shared" si="11"/>
        <v>0</v>
      </c>
      <c r="N117" s="59"/>
      <c r="O117" s="52">
        <f t="shared" si="12"/>
        <v>0</v>
      </c>
      <c r="P117" s="11"/>
      <c r="Q117" s="52">
        <f t="shared" si="13"/>
        <v>0</v>
      </c>
      <c r="R117" s="10" t="e">
        <f>#REF!-L117</f>
        <v>#REF!</v>
      </c>
      <c r="S117" s="11"/>
      <c r="T117" s="11"/>
      <c r="U117" s="70">
        <f t="shared" si="10"/>
        <v>0</v>
      </c>
      <c r="V117" s="11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</row>
    <row r="118" spans="2:60" s="2" customFormat="1" ht="11.25" customHeight="1" hidden="1">
      <c r="B118" s="80" t="s">
        <v>44</v>
      </c>
      <c r="C118" s="7">
        <v>551</v>
      </c>
      <c r="D118" s="7">
        <v>551</v>
      </c>
      <c r="E118" s="7">
        <v>551</v>
      </c>
      <c r="F118" s="14" t="s">
        <v>14</v>
      </c>
      <c r="G118" s="14" t="s">
        <v>9</v>
      </c>
      <c r="H118" s="14" t="s">
        <v>45</v>
      </c>
      <c r="I118" s="14"/>
      <c r="J118" s="11"/>
      <c r="K118" s="11"/>
      <c r="L118" s="11"/>
      <c r="M118" s="52">
        <f t="shared" si="11"/>
        <v>0</v>
      </c>
      <c r="N118" s="59"/>
      <c r="O118" s="52">
        <f t="shared" si="12"/>
        <v>0</v>
      </c>
      <c r="P118" s="11"/>
      <c r="Q118" s="52">
        <f t="shared" si="13"/>
        <v>0</v>
      </c>
      <c r="R118" s="10" t="e">
        <f>#REF!-L118</f>
        <v>#REF!</v>
      </c>
      <c r="S118" s="11"/>
      <c r="T118" s="11"/>
      <c r="U118" s="70">
        <f t="shared" si="10"/>
        <v>0</v>
      </c>
      <c r="V118" s="11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</row>
    <row r="119" spans="2:60" s="2" customFormat="1" ht="14.25" customHeight="1" hidden="1">
      <c r="B119" s="80" t="s">
        <v>51</v>
      </c>
      <c r="C119" s="7">
        <v>551</v>
      </c>
      <c r="D119" s="7">
        <v>551</v>
      </c>
      <c r="E119" s="7">
        <v>551</v>
      </c>
      <c r="F119" s="14" t="s">
        <v>14</v>
      </c>
      <c r="G119" s="14" t="s">
        <v>9</v>
      </c>
      <c r="H119" s="14" t="s">
        <v>52</v>
      </c>
      <c r="I119" s="14" t="s">
        <v>53</v>
      </c>
      <c r="J119" s="11"/>
      <c r="K119" s="11"/>
      <c r="L119" s="11"/>
      <c r="M119" s="52">
        <f t="shared" si="11"/>
        <v>0</v>
      </c>
      <c r="N119" s="59"/>
      <c r="O119" s="52">
        <f t="shared" si="12"/>
        <v>0</v>
      </c>
      <c r="P119" s="11"/>
      <c r="Q119" s="52">
        <f t="shared" si="13"/>
        <v>0</v>
      </c>
      <c r="R119" s="10" t="e">
        <f>#REF!-L119</f>
        <v>#REF!</v>
      </c>
      <c r="S119" s="11"/>
      <c r="T119" s="11"/>
      <c r="U119" s="70">
        <f t="shared" si="10"/>
        <v>0</v>
      </c>
      <c r="V119" s="11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</row>
    <row r="120" spans="2:60" s="2" customFormat="1" ht="10.5" customHeight="1" hidden="1">
      <c r="B120" s="80" t="s">
        <v>49</v>
      </c>
      <c r="C120" s="7">
        <v>551</v>
      </c>
      <c r="D120" s="7">
        <v>551</v>
      </c>
      <c r="E120" s="7">
        <v>551</v>
      </c>
      <c r="F120" s="14" t="s">
        <v>14</v>
      </c>
      <c r="G120" s="14" t="s">
        <v>9</v>
      </c>
      <c r="H120" s="14" t="s">
        <v>52</v>
      </c>
      <c r="I120" s="14" t="s">
        <v>50</v>
      </c>
      <c r="J120" s="11"/>
      <c r="K120" s="11"/>
      <c r="L120" s="11"/>
      <c r="M120" s="52">
        <f t="shared" si="11"/>
        <v>0</v>
      </c>
      <c r="N120" s="59"/>
      <c r="O120" s="52">
        <f t="shared" si="12"/>
        <v>0</v>
      </c>
      <c r="P120" s="11"/>
      <c r="Q120" s="52">
        <f t="shared" si="13"/>
        <v>0</v>
      </c>
      <c r="R120" s="10" t="e">
        <f>#REF!-L120</f>
        <v>#REF!</v>
      </c>
      <c r="S120" s="11"/>
      <c r="T120" s="11"/>
      <c r="U120" s="70">
        <f t="shared" si="10"/>
        <v>0</v>
      </c>
      <c r="V120" s="11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</row>
    <row r="121" spans="2:60" s="2" customFormat="1" ht="12" customHeight="1" hidden="1">
      <c r="B121" s="80" t="s">
        <v>54</v>
      </c>
      <c r="C121" s="7">
        <v>551</v>
      </c>
      <c r="D121" s="7">
        <v>551</v>
      </c>
      <c r="E121" s="7">
        <v>551</v>
      </c>
      <c r="F121" s="14" t="s">
        <v>14</v>
      </c>
      <c r="G121" s="14" t="s">
        <v>9</v>
      </c>
      <c r="H121" s="14" t="s">
        <v>55</v>
      </c>
      <c r="I121" s="14"/>
      <c r="J121" s="11"/>
      <c r="K121" s="11"/>
      <c r="L121" s="11"/>
      <c r="M121" s="52">
        <f t="shared" si="11"/>
        <v>0</v>
      </c>
      <c r="N121" s="59"/>
      <c r="O121" s="52">
        <f t="shared" si="12"/>
        <v>0</v>
      </c>
      <c r="P121" s="11"/>
      <c r="Q121" s="52">
        <f t="shared" si="13"/>
        <v>0</v>
      </c>
      <c r="R121" s="10" t="e">
        <f>#REF!-L121</f>
        <v>#REF!</v>
      </c>
      <c r="S121" s="11"/>
      <c r="T121" s="11"/>
      <c r="U121" s="70">
        <f t="shared" si="10"/>
        <v>0</v>
      </c>
      <c r="V121" s="11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</row>
    <row r="122" spans="2:60" s="2" customFormat="1" ht="20.25" customHeight="1" hidden="1">
      <c r="B122" s="80" t="s">
        <v>49</v>
      </c>
      <c r="C122" s="7">
        <v>551</v>
      </c>
      <c r="D122" s="7">
        <v>551</v>
      </c>
      <c r="E122" s="7">
        <v>551</v>
      </c>
      <c r="F122" s="14" t="s">
        <v>14</v>
      </c>
      <c r="G122" s="14" t="s">
        <v>9</v>
      </c>
      <c r="H122" s="14" t="s">
        <v>55</v>
      </c>
      <c r="I122" s="14" t="s">
        <v>50</v>
      </c>
      <c r="J122" s="11"/>
      <c r="K122" s="11"/>
      <c r="L122" s="11"/>
      <c r="M122" s="52">
        <f t="shared" si="11"/>
        <v>0</v>
      </c>
      <c r="N122" s="59"/>
      <c r="O122" s="52">
        <f t="shared" si="12"/>
        <v>0</v>
      </c>
      <c r="P122" s="11"/>
      <c r="Q122" s="52">
        <f t="shared" si="13"/>
        <v>0</v>
      </c>
      <c r="R122" s="10" t="e">
        <f>#REF!-L122</f>
        <v>#REF!</v>
      </c>
      <c r="S122" s="11"/>
      <c r="T122" s="11"/>
      <c r="U122" s="70">
        <f t="shared" si="10"/>
        <v>0</v>
      </c>
      <c r="V122" s="11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</row>
    <row r="123" spans="2:60" s="2" customFormat="1" ht="15.75" customHeight="1" hidden="1">
      <c r="B123" s="80" t="s">
        <v>56</v>
      </c>
      <c r="C123" s="7">
        <v>551</v>
      </c>
      <c r="D123" s="7">
        <v>551</v>
      </c>
      <c r="E123" s="7">
        <v>551</v>
      </c>
      <c r="F123" s="14" t="s">
        <v>14</v>
      </c>
      <c r="G123" s="14" t="s">
        <v>9</v>
      </c>
      <c r="H123" s="14" t="s">
        <v>57</v>
      </c>
      <c r="I123" s="14"/>
      <c r="J123" s="11"/>
      <c r="K123" s="11"/>
      <c r="L123" s="11"/>
      <c r="M123" s="52">
        <f t="shared" si="11"/>
        <v>0</v>
      </c>
      <c r="N123" s="59"/>
      <c r="O123" s="52">
        <f t="shared" si="12"/>
        <v>0</v>
      </c>
      <c r="P123" s="11"/>
      <c r="Q123" s="52">
        <f t="shared" si="13"/>
        <v>0</v>
      </c>
      <c r="R123" s="10" t="e">
        <f>#REF!-L123</f>
        <v>#REF!</v>
      </c>
      <c r="S123" s="11"/>
      <c r="T123" s="11"/>
      <c r="U123" s="70">
        <f t="shared" si="10"/>
        <v>0</v>
      </c>
      <c r="V123" s="11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</row>
    <row r="124" spans="2:60" s="2" customFormat="1" ht="14.25" customHeight="1" hidden="1">
      <c r="B124" s="80" t="s">
        <v>49</v>
      </c>
      <c r="C124" s="7">
        <v>551</v>
      </c>
      <c r="D124" s="7">
        <v>551</v>
      </c>
      <c r="E124" s="7">
        <v>551</v>
      </c>
      <c r="F124" s="14" t="s">
        <v>14</v>
      </c>
      <c r="G124" s="14" t="s">
        <v>9</v>
      </c>
      <c r="H124" s="14" t="s">
        <v>57</v>
      </c>
      <c r="I124" s="14" t="s">
        <v>50</v>
      </c>
      <c r="J124" s="11"/>
      <c r="K124" s="11"/>
      <c r="L124" s="11"/>
      <c r="M124" s="52">
        <f t="shared" si="11"/>
        <v>0</v>
      </c>
      <c r="N124" s="59"/>
      <c r="O124" s="52">
        <f t="shared" si="12"/>
        <v>0</v>
      </c>
      <c r="P124" s="11"/>
      <c r="Q124" s="52">
        <f t="shared" si="13"/>
        <v>0</v>
      </c>
      <c r="R124" s="10" t="e">
        <f>#REF!-L124</f>
        <v>#REF!</v>
      </c>
      <c r="S124" s="11"/>
      <c r="T124" s="11"/>
      <c r="U124" s="70">
        <f t="shared" si="10"/>
        <v>0</v>
      </c>
      <c r="V124" s="11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</row>
    <row r="125" spans="2:60" s="2" customFormat="1" ht="16.5" customHeight="1" hidden="1">
      <c r="B125" s="80" t="s">
        <v>58</v>
      </c>
      <c r="C125" s="7">
        <v>551</v>
      </c>
      <c r="D125" s="7">
        <v>551</v>
      </c>
      <c r="E125" s="7">
        <v>551</v>
      </c>
      <c r="F125" s="14" t="s">
        <v>14</v>
      </c>
      <c r="G125" s="14" t="s">
        <v>9</v>
      </c>
      <c r="H125" s="14" t="s">
        <v>59</v>
      </c>
      <c r="I125" s="14"/>
      <c r="J125" s="11"/>
      <c r="K125" s="11"/>
      <c r="L125" s="11"/>
      <c r="M125" s="52">
        <f t="shared" si="11"/>
        <v>0</v>
      </c>
      <c r="N125" s="59"/>
      <c r="O125" s="52">
        <f t="shared" si="12"/>
        <v>0</v>
      </c>
      <c r="P125" s="11"/>
      <c r="Q125" s="52">
        <f t="shared" si="13"/>
        <v>0</v>
      </c>
      <c r="R125" s="10" t="e">
        <f>#REF!-L125</f>
        <v>#REF!</v>
      </c>
      <c r="S125" s="11"/>
      <c r="T125" s="11"/>
      <c r="U125" s="70">
        <f t="shared" si="10"/>
        <v>0</v>
      </c>
      <c r="V125" s="11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</row>
    <row r="126" spans="2:60" s="2" customFormat="1" ht="18" customHeight="1" hidden="1">
      <c r="B126" s="80" t="s">
        <v>49</v>
      </c>
      <c r="C126" s="7">
        <v>551</v>
      </c>
      <c r="D126" s="7">
        <v>551</v>
      </c>
      <c r="E126" s="7">
        <v>551</v>
      </c>
      <c r="F126" s="14" t="s">
        <v>14</v>
      </c>
      <c r="G126" s="14" t="s">
        <v>9</v>
      </c>
      <c r="H126" s="14" t="s">
        <v>59</v>
      </c>
      <c r="I126" s="14" t="s">
        <v>50</v>
      </c>
      <c r="J126" s="11"/>
      <c r="K126" s="11"/>
      <c r="L126" s="11"/>
      <c r="M126" s="52">
        <f t="shared" si="11"/>
        <v>0</v>
      </c>
      <c r="N126" s="59"/>
      <c r="O126" s="52">
        <f t="shared" si="12"/>
        <v>0</v>
      </c>
      <c r="P126" s="11"/>
      <c r="Q126" s="52">
        <f t="shared" si="13"/>
        <v>0</v>
      </c>
      <c r="R126" s="10" t="e">
        <f>#REF!-L126</f>
        <v>#REF!</v>
      </c>
      <c r="S126" s="11"/>
      <c r="T126" s="11"/>
      <c r="U126" s="70">
        <f t="shared" si="10"/>
        <v>0</v>
      </c>
      <c r="V126" s="11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</row>
    <row r="127" spans="2:60" s="2" customFormat="1" ht="20.25" customHeight="1" hidden="1">
      <c r="B127" s="80" t="s">
        <v>60</v>
      </c>
      <c r="C127" s="7">
        <v>551</v>
      </c>
      <c r="D127" s="7">
        <v>551</v>
      </c>
      <c r="E127" s="7">
        <v>551</v>
      </c>
      <c r="F127" s="14" t="s">
        <v>14</v>
      </c>
      <c r="G127" s="14" t="s">
        <v>9</v>
      </c>
      <c r="H127" s="14" t="s">
        <v>61</v>
      </c>
      <c r="I127" s="14"/>
      <c r="J127" s="11"/>
      <c r="K127" s="11"/>
      <c r="L127" s="11"/>
      <c r="M127" s="52">
        <f t="shared" si="11"/>
        <v>0</v>
      </c>
      <c r="N127" s="59"/>
      <c r="O127" s="52">
        <f t="shared" si="12"/>
        <v>0</v>
      </c>
      <c r="P127" s="11"/>
      <c r="Q127" s="52">
        <f t="shared" si="13"/>
        <v>0</v>
      </c>
      <c r="R127" s="10" t="e">
        <f>#REF!-L127</f>
        <v>#REF!</v>
      </c>
      <c r="S127" s="11"/>
      <c r="T127" s="11"/>
      <c r="U127" s="70">
        <f t="shared" si="10"/>
        <v>0</v>
      </c>
      <c r="V127" s="11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</row>
    <row r="128" spans="2:60" s="2" customFormat="1" ht="24" customHeight="1" hidden="1">
      <c r="B128" s="80" t="s">
        <v>62</v>
      </c>
      <c r="C128" s="7">
        <v>551</v>
      </c>
      <c r="D128" s="7">
        <v>551</v>
      </c>
      <c r="E128" s="7">
        <v>551</v>
      </c>
      <c r="F128" s="14" t="s">
        <v>14</v>
      </c>
      <c r="G128" s="14" t="s">
        <v>9</v>
      </c>
      <c r="H128" s="14" t="s">
        <v>61</v>
      </c>
      <c r="I128" s="14" t="s">
        <v>63</v>
      </c>
      <c r="J128" s="11"/>
      <c r="K128" s="11"/>
      <c r="L128" s="11"/>
      <c r="M128" s="52">
        <f t="shared" si="11"/>
        <v>0</v>
      </c>
      <c r="N128" s="59"/>
      <c r="O128" s="52">
        <f t="shared" si="12"/>
        <v>0</v>
      </c>
      <c r="P128" s="11"/>
      <c r="Q128" s="52">
        <f t="shared" si="13"/>
        <v>0</v>
      </c>
      <c r="R128" s="10" t="e">
        <f>#REF!-L128</f>
        <v>#REF!</v>
      </c>
      <c r="S128" s="11"/>
      <c r="T128" s="11"/>
      <c r="U128" s="70">
        <f t="shared" si="10"/>
        <v>0</v>
      </c>
      <c r="V128" s="11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</row>
    <row r="129" spans="2:60" s="2" customFormat="1" ht="26.25" customHeight="1" hidden="1">
      <c r="B129" s="80" t="s">
        <v>64</v>
      </c>
      <c r="C129" s="7">
        <v>551</v>
      </c>
      <c r="D129" s="7">
        <v>551</v>
      </c>
      <c r="E129" s="7">
        <v>551</v>
      </c>
      <c r="F129" s="14" t="s">
        <v>14</v>
      </c>
      <c r="G129" s="14" t="s">
        <v>9</v>
      </c>
      <c r="H129" s="14" t="s">
        <v>65</v>
      </c>
      <c r="I129" s="14"/>
      <c r="J129" s="11"/>
      <c r="K129" s="11"/>
      <c r="L129" s="11"/>
      <c r="M129" s="52">
        <f t="shared" si="11"/>
        <v>0</v>
      </c>
      <c r="N129" s="59"/>
      <c r="O129" s="52">
        <f t="shared" si="12"/>
        <v>0</v>
      </c>
      <c r="P129" s="11"/>
      <c r="Q129" s="52">
        <f t="shared" si="13"/>
        <v>0</v>
      </c>
      <c r="R129" s="10" t="e">
        <f>#REF!-L129</f>
        <v>#REF!</v>
      </c>
      <c r="S129" s="11"/>
      <c r="T129" s="11"/>
      <c r="U129" s="70">
        <f t="shared" si="10"/>
        <v>0</v>
      </c>
      <c r="V129" s="11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</row>
    <row r="130" spans="2:60" s="2" customFormat="1" ht="21.75" customHeight="1" hidden="1">
      <c r="B130" s="23" t="s">
        <v>11</v>
      </c>
      <c r="C130" s="7">
        <v>551</v>
      </c>
      <c r="D130" s="7">
        <v>551</v>
      </c>
      <c r="E130" s="7">
        <v>551</v>
      </c>
      <c r="F130" s="14" t="s">
        <v>14</v>
      </c>
      <c r="G130" s="14" t="s">
        <v>9</v>
      </c>
      <c r="H130" s="14" t="s">
        <v>65</v>
      </c>
      <c r="I130" s="14" t="s">
        <v>12</v>
      </c>
      <c r="J130" s="11"/>
      <c r="K130" s="11"/>
      <c r="L130" s="11"/>
      <c r="M130" s="52">
        <f t="shared" si="11"/>
        <v>0</v>
      </c>
      <c r="N130" s="59"/>
      <c r="O130" s="52">
        <f t="shared" si="12"/>
        <v>0</v>
      </c>
      <c r="P130" s="11"/>
      <c r="Q130" s="52">
        <f t="shared" si="13"/>
        <v>0</v>
      </c>
      <c r="R130" s="10" t="e">
        <f>#REF!-L130</f>
        <v>#REF!</v>
      </c>
      <c r="S130" s="11"/>
      <c r="T130" s="11"/>
      <c r="U130" s="70">
        <f t="shared" si="10"/>
        <v>0</v>
      </c>
      <c r="V130" s="11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</row>
    <row r="131" spans="2:60" s="2" customFormat="1" ht="16.5" customHeight="1" hidden="1">
      <c r="B131" s="20" t="s">
        <v>66</v>
      </c>
      <c r="C131" s="7">
        <v>551</v>
      </c>
      <c r="D131" s="7">
        <v>551</v>
      </c>
      <c r="E131" s="7">
        <v>551</v>
      </c>
      <c r="F131" s="14" t="s">
        <v>14</v>
      </c>
      <c r="G131" s="14" t="s">
        <v>67</v>
      </c>
      <c r="H131" s="14"/>
      <c r="I131" s="14"/>
      <c r="J131" s="11"/>
      <c r="K131" s="11"/>
      <c r="L131" s="11"/>
      <c r="M131" s="52">
        <f t="shared" si="11"/>
        <v>0</v>
      </c>
      <c r="N131" s="59"/>
      <c r="O131" s="52">
        <f t="shared" si="12"/>
        <v>0</v>
      </c>
      <c r="P131" s="11"/>
      <c r="Q131" s="52">
        <f t="shared" si="13"/>
        <v>0</v>
      </c>
      <c r="R131" s="10" t="e">
        <f>#REF!-L131</f>
        <v>#REF!</v>
      </c>
      <c r="S131" s="11"/>
      <c r="T131" s="11"/>
      <c r="U131" s="70">
        <f t="shared" si="10"/>
        <v>0</v>
      </c>
      <c r="V131" s="11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</row>
    <row r="132" spans="2:60" s="2" customFormat="1" ht="16.5" customHeight="1" hidden="1">
      <c r="B132" s="23" t="s">
        <v>68</v>
      </c>
      <c r="C132" s="7">
        <v>551</v>
      </c>
      <c r="D132" s="7">
        <v>551</v>
      </c>
      <c r="E132" s="7">
        <v>551</v>
      </c>
      <c r="F132" s="14" t="s">
        <v>14</v>
      </c>
      <c r="G132" s="14" t="s">
        <v>67</v>
      </c>
      <c r="H132" s="14" t="s">
        <v>69</v>
      </c>
      <c r="I132" s="14"/>
      <c r="J132" s="11"/>
      <c r="K132" s="11"/>
      <c r="L132" s="11"/>
      <c r="M132" s="52">
        <f t="shared" si="11"/>
        <v>0</v>
      </c>
      <c r="N132" s="59"/>
      <c r="O132" s="52">
        <f t="shared" si="12"/>
        <v>0</v>
      </c>
      <c r="P132" s="11"/>
      <c r="Q132" s="52">
        <f t="shared" si="13"/>
        <v>0</v>
      </c>
      <c r="R132" s="10" t="e">
        <f>#REF!-L132</f>
        <v>#REF!</v>
      </c>
      <c r="S132" s="11"/>
      <c r="T132" s="11"/>
      <c r="U132" s="70">
        <f t="shared" si="10"/>
        <v>0</v>
      </c>
      <c r="V132" s="11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</row>
    <row r="133" spans="2:60" s="2" customFormat="1" ht="17.25" customHeight="1" hidden="1">
      <c r="B133" s="23" t="s">
        <v>70</v>
      </c>
      <c r="C133" s="7">
        <v>551</v>
      </c>
      <c r="D133" s="7">
        <v>551</v>
      </c>
      <c r="E133" s="7">
        <v>551</v>
      </c>
      <c r="F133" s="14" t="s">
        <v>14</v>
      </c>
      <c r="G133" s="14" t="s">
        <v>67</v>
      </c>
      <c r="H133" s="14" t="s">
        <v>71</v>
      </c>
      <c r="I133" s="14"/>
      <c r="J133" s="11"/>
      <c r="K133" s="11"/>
      <c r="L133" s="11"/>
      <c r="M133" s="52">
        <f t="shared" si="11"/>
        <v>0</v>
      </c>
      <c r="N133" s="59"/>
      <c r="O133" s="52">
        <f t="shared" si="12"/>
        <v>0</v>
      </c>
      <c r="P133" s="11"/>
      <c r="Q133" s="52">
        <f t="shared" si="13"/>
        <v>0</v>
      </c>
      <c r="R133" s="10" t="e">
        <f>#REF!-L133</f>
        <v>#REF!</v>
      </c>
      <c r="S133" s="11"/>
      <c r="T133" s="11"/>
      <c r="U133" s="70">
        <f t="shared" si="10"/>
        <v>0</v>
      </c>
      <c r="V133" s="11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</row>
    <row r="134" spans="2:60" s="2" customFormat="1" ht="18.75" customHeight="1" hidden="1">
      <c r="B134" s="80" t="s">
        <v>49</v>
      </c>
      <c r="C134" s="7">
        <v>551</v>
      </c>
      <c r="D134" s="7">
        <v>551</v>
      </c>
      <c r="E134" s="7">
        <v>551</v>
      </c>
      <c r="F134" s="14" t="s">
        <v>14</v>
      </c>
      <c r="G134" s="14" t="s">
        <v>67</v>
      </c>
      <c r="H134" s="14" t="s">
        <v>71</v>
      </c>
      <c r="I134" s="14" t="s">
        <v>50</v>
      </c>
      <c r="J134" s="11"/>
      <c r="K134" s="11"/>
      <c r="L134" s="11"/>
      <c r="M134" s="52">
        <f t="shared" si="11"/>
        <v>0</v>
      </c>
      <c r="N134" s="59"/>
      <c r="O134" s="52">
        <f t="shared" si="12"/>
        <v>0</v>
      </c>
      <c r="P134" s="11"/>
      <c r="Q134" s="52">
        <f t="shared" si="13"/>
        <v>0</v>
      </c>
      <c r="R134" s="10" t="e">
        <f>#REF!-L134</f>
        <v>#REF!</v>
      </c>
      <c r="S134" s="11"/>
      <c r="T134" s="11"/>
      <c r="U134" s="70">
        <f t="shared" si="10"/>
        <v>0</v>
      </c>
      <c r="V134" s="11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</row>
    <row r="135" spans="2:60" s="2" customFormat="1" ht="18" customHeight="1" hidden="1">
      <c r="B135" s="20" t="s">
        <v>72</v>
      </c>
      <c r="C135" s="7">
        <v>551</v>
      </c>
      <c r="D135" s="7">
        <v>551</v>
      </c>
      <c r="E135" s="7">
        <v>551</v>
      </c>
      <c r="F135" s="14" t="s">
        <v>14</v>
      </c>
      <c r="G135" s="14" t="s">
        <v>73</v>
      </c>
      <c r="H135" s="14"/>
      <c r="I135" s="14"/>
      <c r="J135" s="11"/>
      <c r="K135" s="11"/>
      <c r="L135" s="11"/>
      <c r="M135" s="52">
        <f t="shared" si="11"/>
        <v>0</v>
      </c>
      <c r="N135" s="59"/>
      <c r="O135" s="52">
        <f t="shared" si="12"/>
        <v>0</v>
      </c>
      <c r="P135" s="11"/>
      <c r="Q135" s="52">
        <f t="shared" si="13"/>
        <v>0</v>
      </c>
      <c r="R135" s="10" t="e">
        <f>#REF!-L135</f>
        <v>#REF!</v>
      </c>
      <c r="S135" s="11"/>
      <c r="T135" s="11"/>
      <c r="U135" s="70">
        <f t="shared" si="10"/>
        <v>0</v>
      </c>
      <c r="V135" s="11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</row>
    <row r="136" spans="2:60" s="2" customFormat="1" ht="24.75" customHeight="1" hidden="1">
      <c r="B136" s="23" t="s">
        <v>44</v>
      </c>
      <c r="C136" s="7">
        <v>551</v>
      </c>
      <c r="D136" s="7">
        <v>551</v>
      </c>
      <c r="E136" s="7">
        <v>551</v>
      </c>
      <c r="F136" s="14" t="s">
        <v>14</v>
      </c>
      <c r="G136" s="14" t="s">
        <v>73</v>
      </c>
      <c r="H136" s="14" t="s">
        <v>45</v>
      </c>
      <c r="I136" s="14"/>
      <c r="J136" s="11"/>
      <c r="K136" s="11"/>
      <c r="L136" s="11"/>
      <c r="M136" s="52">
        <f t="shared" si="11"/>
        <v>0</v>
      </c>
      <c r="N136" s="59"/>
      <c r="O136" s="52">
        <f t="shared" si="12"/>
        <v>0</v>
      </c>
      <c r="P136" s="11"/>
      <c r="Q136" s="52">
        <f t="shared" si="13"/>
        <v>0</v>
      </c>
      <c r="R136" s="10" t="e">
        <f>#REF!-L136</f>
        <v>#REF!</v>
      </c>
      <c r="S136" s="11"/>
      <c r="T136" s="11"/>
      <c r="U136" s="70">
        <f t="shared" si="10"/>
        <v>0</v>
      </c>
      <c r="V136" s="11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</row>
    <row r="137" spans="2:60" s="2" customFormat="1" ht="17.25" customHeight="1" hidden="1">
      <c r="B137" s="23" t="s">
        <v>54</v>
      </c>
      <c r="C137" s="7">
        <v>551</v>
      </c>
      <c r="D137" s="7">
        <v>551</v>
      </c>
      <c r="E137" s="7">
        <v>551</v>
      </c>
      <c r="F137" s="14" t="s">
        <v>14</v>
      </c>
      <c r="G137" s="14" t="s">
        <v>73</v>
      </c>
      <c r="H137" s="14" t="s">
        <v>55</v>
      </c>
      <c r="I137" s="14"/>
      <c r="J137" s="11"/>
      <c r="K137" s="11"/>
      <c r="L137" s="11"/>
      <c r="M137" s="52">
        <f t="shared" si="11"/>
        <v>0</v>
      </c>
      <c r="N137" s="59"/>
      <c r="O137" s="52">
        <f t="shared" si="12"/>
        <v>0</v>
      </c>
      <c r="P137" s="11"/>
      <c r="Q137" s="52">
        <f t="shared" si="13"/>
        <v>0</v>
      </c>
      <c r="R137" s="10" t="e">
        <f>#REF!-L137</f>
        <v>#REF!</v>
      </c>
      <c r="S137" s="11"/>
      <c r="T137" s="11"/>
      <c r="U137" s="70">
        <f t="shared" si="10"/>
        <v>0</v>
      </c>
      <c r="V137" s="11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</row>
    <row r="138" spans="2:60" s="2" customFormat="1" ht="24.75" customHeight="1" hidden="1">
      <c r="B138" s="80" t="s">
        <v>49</v>
      </c>
      <c r="C138" s="7">
        <v>551</v>
      </c>
      <c r="D138" s="7">
        <v>551</v>
      </c>
      <c r="E138" s="7">
        <v>551</v>
      </c>
      <c r="F138" s="14" t="s">
        <v>14</v>
      </c>
      <c r="G138" s="14" t="s">
        <v>73</v>
      </c>
      <c r="H138" s="14" t="s">
        <v>55</v>
      </c>
      <c r="I138" s="14" t="s">
        <v>50</v>
      </c>
      <c r="J138" s="11"/>
      <c r="K138" s="11"/>
      <c r="L138" s="11"/>
      <c r="M138" s="52">
        <f t="shared" si="11"/>
        <v>0</v>
      </c>
      <c r="N138" s="59"/>
      <c r="O138" s="52">
        <f t="shared" si="12"/>
        <v>0</v>
      </c>
      <c r="P138" s="11"/>
      <c r="Q138" s="52">
        <f t="shared" si="13"/>
        <v>0</v>
      </c>
      <c r="R138" s="10" t="e">
        <f>#REF!-L138</f>
        <v>#REF!</v>
      </c>
      <c r="S138" s="11"/>
      <c r="T138" s="11"/>
      <c r="U138" s="70">
        <f t="shared" si="10"/>
        <v>0</v>
      </c>
      <c r="V138" s="11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</row>
    <row r="139" spans="2:60" s="2" customFormat="1" ht="58.5" customHeight="1">
      <c r="B139" s="81" t="s">
        <v>240</v>
      </c>
      <c r="C139" s="7">
        <v>551</v>
      </c>
      <c r="D139" s="7">
        <v>551</v>
      </c>
      <c r="E139" s="7">
        <v>551</v>
      </c>
      <c r="F139" s="8" t="s">
        <v>14</v>
      </c>
      <c r="G139" s="8" t="s">
        <v>67</v>
      </c>
      <c r="H139" s="14"/>
      <c r="I139" s="14"/>
      <c r="J139" s="10" t="e">
        <f>#REF!</f>
        <v>#REF!</v>
      </c>
      <c r="K139" s="10" t="e">
        <f>#REF!</f>
        <v>#REF!</v>
      </c>
      <c r="L139" s="10" t="e">
        <f>#REF!+#REF!+L147+L151</f>
        <v>#REF!</v>
      </c>
      <c r="M139" s="52" t="e">
        <f t="shared" si="11"/>
        <v>#REF!</v>
      </c>
      <c r="N139" s="58" t="e">
        <f>#REF!</f>
        <v>#REF!</v>
      </c>
      <c r="O139" s="52" t="e">
        <f t="shared" si="12"/>
        <v>#REF!</v>
      </c>
      <c r="P139" s="10" t="e">
        <f>#REF!+P149</f>
        <v>#REF!</v>
      </c>
      <c r="Q139" s="52" t="e">
        <f t="shared" si="13"/>
        <v>#REF!</v>
      </c>
      <c r="R139" s="10" t="e">
        <f>#REF!-L139</f>
        <v>#REF!</v>
      </c>
      <c r="S139" s="10">
        <f>S140+S146+S149+S152</f>
        <v>564000</v>
      </c>
      <c r="T139" s="10">
        <f>T140+T146+T149+T152</f>
        <v>564000</v>
      </c>
      <c r="U139" s="70">
        <f t="shared" si="10"/>
        <v>0</v>
      </c>
      <c r="V139" s="10">
        <f>V140+V146+V149+V152</f>
        <v>113935.72</v>
      </c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</row>
    <row r="140" spans="2:60" s="2" customFormat="1" ht="102.75" customHeight="1">
      <c r="B140" s="13" t="s">
        <v>241</v>
      </c>
      <c r="C140" s="7"/>
      <c r="D140" s="7"/>
      <c r="E140" s="7"/>
      <c r="F140" s="8" t="s">
        <v>14</v>
      </c>
      <c r="G140" s="8" t="s">
        <v>67</v>
      </c>
      <c r="H140" s="8" t="s">
        <v>247</v>
      </c>
      <c r="I140" s="14"/>
      <c r="J140" s="10"/>
      <c r="K140" s="10"/>
      <c r="L140" s="10"/>
      <c r="M140" s="52"/>
      <c r="N140" s="58"/>
      <c r="O140" s="52"/>
      <c r="P140" s="10"/>
      <c r="Q140" s="52"/>
      <c r="R140" s="10"/>
      <c r="S140" s="10">
        <f aca="true" t="shared" si="16" ref="S140:V144">S141</f>
        <v>484000</v>
      </c>
      <c r="T140" s="10">
        <f t="shared" si="16"/>
        <v>484000</v>
      </c>
      <c r="U140" s="70">
        <f t="shared" si="10"/>
        <v>0</v>
      </c>
      <c r="V140" s="10">
        <f t="shared" si="16"/>
        <v>83935.72</v>
      </c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</row>
    <row r="141" spans="2:60" s="2" customFormat="1" ht="59.25" customHeight="1">
      <c r="B141" s="31" t="s">
        <v>249</v>
      </c>
      <c r="C141" s="7"/>
      <c r="D141" s="7"/>
      <c r="E141" s="7"/>
      <c r="F141" s="8" t="s">
        <v>14</v>
      </c>
      <c r="G141" s="8" t="s">
        <v>67</v>
      </c>
      <c r="H141" s="8" t="s">
        <v>248</v>
      </c>
      <c r="I141" s="14"/>
      <c r="J141" s="10"/>
      <c r="K141" s="10"/>
      <c r="L141" s="10"/>
      <c r="M141" s="52"/>
      <c r="N141" s="58"/>
      <c r="O141" s="52"/>
      <c r="P141" s="10"/>
      <c r="Q141" s="52"/>
      <c r="R141" s="10"/>
      <c r="S141" s="10">
        <f t="shared" si="16"/>
        <v>484000</v>
      </c>
      <c r="T141" s="10">
        <f t="shared" si="16"/>
        <v>484000</v>
      </c>
      <c r="U141" s="70">
        <f t="shared" si="10"/>
        <v>0</v>
      </c>
      <c r="V141" s="10">
        <f t="shared" si="16"/>
        <v>83935.72</v>
      </c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</row>
    <row r="142" spans="2:60" s="2" customFormat="1" ht="76.5" customHeight="1">
      <c r="B142" s="31" t="s">
        <v>251</v>
      </c>
      <c r="C142" s="7"/>
      <c r="D142" s="7"/>
      <c r="E142" s="7"/>
      <c r="F142" s="8" t="s">
        <v>14</v>
      </c>
      <c r="G142" s="8" t="s">
        <v>67</v>
      </c>
      <c r="H142" s="8" t="s">
        <v>255</v>
      </c>
      <c r="I142" s="14"/>
      <c r="J142" s="10"/>
      <c r="K142" s="10"/>
      <c r="L142" s="10"/>
      <c r="M142" s="52"/>
      <c r="N142" s="58"/>
      <c r="O142" s="52"/>
      <c r="P142" s="10"/>
      <c r="Q142" s="52"/>
      <c r="R142" s="10"/>
      <c r="S142" s="10">
        <f t="shared" si="16"/>
        <v>484000</v>
      </c>
      <c r="T142" s="10">
        <f t="shared" si="16"/>
        <v>484000</v>
      </c>
      <c r="U142" s="70">
        <f t="shared" si="10"/>
        <v>0</v>
      </c>
      <c r="V142" s="10">
        <f t="shared" si="16"/>
        <v>83935.72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</row>
    <row r="143" spans="2:60" s="2" customFormat="1" ht="45" customHeight="1">
      <c r="B143" s="17" t="s">
        <v>222</v>
      </c>
      <c r="C143" s="7"/>
      <c r="D143" s="7"/>
      <c r="E143" s="7"/>
      <c r="F143" s="8" t="s">
        <v>14</v>
      </c>
      <c r="G143" s="8" t="s">
        <v>67</v>
      </c>
      <c r="H143" s="8" t="s">
        <v>255</v>
      </c>
      <c r="I143" s="14" t="s">
        <v>219</v>
      </c>
      <c r="J143" s="10"/>
      <c r="K143" s="10"/>
      <c r="L143" s="10"/>
      <c r="M143" s="52"/>
      <c r="N143" s="58"/>
      <c r="O143" s="52"/>
      <c r="P143" s="10"/>
      <c r="Q143" s="52"/>
      <c r="R143" s="10"/>
      <c r="S143" s="10">
        <f t="shared" si="16"/>
        <v>484000</v>
      </c>
      <c r="T143" s="10">
        <f t="shared" si="16"/>
        <v>484000</v>
      </c>
      <c r="U143" s="70">
        <f t="shared" si="10"/>
        <v>0</v>
      </c>
      <c r="V143" s="10">
        <f t="shared" si="16"/>
        <v>83935.72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</row>
    <row r="144" spans="2:60" s="2" customFormat="1" ht="55.5" customHeight="1">
      <c r="B144" s="20" t="s">
        <v>223</v>
      </c>
      <c r="C144" s="7"/>
      <c r="D144" s="7"/>
      <c r="E144" s="7"/>
      <c r="F144" s="8" t="s">
        <v>14</v>
      </c>
      <c r="G144" s="8" t="s">
        <v>67</v>
      </c>
      <c r="H144" s="8" t="s">
        <v>255</v>
      </c>
      <c r="I144" s="14" t="s">
        <v>220</v>
      </c>
      <c r="J144" s="10"/>
      <c r="K144" s="10"/>
      <c r="L144" s="10"/>
      <c r="M144" s="52"/>
      <c r="N144" s="58"/>
      <c r="O144" s="52"/>
      <c r="P144" s="10"/>
      <c r="Q144" s="52"/>
      <c r="R144" s="10"/>
      <c r="S144" s="10">
        <f t="shared" si="16"/>
        <v>484000</v>
      </c>
      <c r="T144" s="10">
        <f t="shared" si="16"/>
        <v>484000</v>
      </c>
      <c r="U144" s="70">
        <f aca="true" t="shared" si="17" ref="U144:U207">S144-T144</f>
        <v>0</v>
      </c>
      <c r="V144" s="10">
        <f t="shared" si="16"/>
        <v>83935.72</v>
      </c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</row>
    <row r="145" spans="2:60" s="2" customFormat="1" ht="33.75" customHeight="1">
      <c r="B145" s="20" t="s">
        <v>234</v>
      </c>
      <c r="C145" s="7"/>
      <c r="D145" s="7"/>
      <c r="E145" s="7"/>
      <c r="F145" s="8" t="s">
        <v>14</v>
      </c>
      <c r="G145" s="8" t="s">
        <v>67</v>
      </c>
      <c r="H145" s="8" t="s">
        <v>255</v>
      </c>
      <c r="I145" s="14" t="s">
        <v>221</v>
      </c>
      <c r="J145" s="10"/>
      <c r="K145" s="10"/>
      <c r="L145" s="10"/>
      <c r="M145" s="52"/>
      <c r="N145" s="58"/>
      <c r="O145" s="52"/>
      <c r="P145" s="10"/>
      <c r="Q145" s="52"/>
      <c r="R145" s="10"/>
      <c r="S145" s="10">
        <v>484000</v>
      </c>
      <c r="T145" s="10">
        <v>484000</v>
      </c>
      <c r="U145" s="70">
        <f t="shared" si="17"/>
        <v>0</v>
      </c>
      <c r="V145" s="10">
        <v>83935.72</v>
      </c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</row>
    <row r="146" spans="2:60" s="2" customFormat="1" ht="118.5" customHeight="1">
      <c r="B146" s="82" t="s">
        <v>176</v>
      </c>
      <c r="C146" s="18"/>
      <c r="D146" s="7">
        <v>551</v>
      </c>
      <c r="E146" s="7">
        <v>551</v>
      </c>
      <c r="F146" s="14" t="s">
        <v>14</v>
      </c>
      <c r="G146" s="14" t="s">
        <v>67</v>
      </c>
      <c r="H146" s="14" t="s">
        <v>286</v>
      </c>
      <c r="I146" s="14"/>
      <c r="J146" s="11"/>
      <c r="K146" s="11"/>
      <c r="L146" s="11">
        <f>L147</f>
        <v>30000</v>
      </c>
      <c r="M146" s="52"/>
      <c r="N146" s="59"/>
      <c r="O146" s="52"/>
      <c r="P146" s="11"/>
      <c r="Q146" s="52"/>
      <c r="R146" s="10" t="e">
        <f>#REF!-L146</f>
        <v>#REF!</v>
      </c>
      <c r="S146" s="11">
        <f>S147</f>
        <v>30000</v>
      </c>
      <c r="T146" s="11">
        <f>T147</f>
        <v>30000</v>
      </c>
      <c r="U146" s="70">
        <f t="shared" si="17"/>
        <v>0</v>
      </c>
      <c r="V146" s="11">
        <f>V147</f>
        <v>30000</v>
      </c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</row>
    <row r="147" spans="2:60" s="2" customFormat="1" ht="24.75" customHeight="1">
      <c r="B147" s="23" t="s">
        <v>165</v>
      </c>
      <c r="C147" s="18"/>
      <c r="D147" s="7">
        <v>551</v>
      </c>
      <c r="E147" s="7">
        <v>551</v>
      </c>
      <c r="F147" s="14" t="s">
        <v>14</v>
      </c>
      <c r="G147" s="14" t="s">
        <v>67</v>
      </c>
      <c r="H147" s="14" t="s">
        <v>286</v>
      </c>
      <c r="I147" s="14" t="s">
        <v>12</v>
      </c>
      <c r="J147" s="11"/>
      <c r="K147" s="11"/>
      <c r="L147" s="11">
        <v>30000</v>
      </c>
      <c r="M147" s="52"/>
      <c r="N147" s="59"/>
      <c r="O147" s="52"/>
      <c r="P147" s="11"/>
      <c r="Q147" s="52">
        <f>P147-L147</f>
        <v>-30000</v>
      </c>
      <c r="R147" s="10" t="e">
        <f>#REF!-L147</f>
        <v>#REF!</v>
      </c>
      <c r="S147" s="11">
        <f>S148</f>
        <v>30000</v>
      </c>
      <c r="T147" s="11">
        <f>T148</f>
        <v>30000</v>
      </c>
      <c r="U147" s="70">
        <f t="shared" si="17"/>
        <v>0</v>
      </c>
      <c r="V147" s="11">
        <f>V148</f>
        <v>30000</v>
      </c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</row>
    <row r="148" spans="2:60" s="2" customFormat="1" ht="24.75" customHeight="1">
      <c r="B148" s="23" t="s">
        <v>122</v>
      </c>
      <c r="C148" s="18"/>
      <c r="D148" s="7"/>
      <c r="E148" s="7"/>
      <c r="F148" s="14" t="s">
        <v>14</v>
      </c>
      <c r="G148" s="14" t="s">
        <v>67</v>
      </c>
      <c r="H148" s="14" t="s">
        <v>286</v>
      </c>
      <c r="I148" s="14" t="s">
        <v>250</v>
      </c>
      <c r="J148" s="11"/>
      <c r="K148" s="11"/>
      <c r="L148" s="11"/>
      <c r="M148" s="52"/>
      <c r="N148" s="59"/>
      <c r="O148" s="52"/>
      <c r="P148" s="11"/>
      <c r="Q148" s="52"/>
      <c r="R148" s="10"/>
      <c r="S148" s="11">
        <v>30000</v>
      </c>
      <c r="T148" s="11">
        <v>30000</v>
      </c>
      <c r="U148" s="70">
        <f t="shared" si="17"/>
        <v>0</v>
      </c>
      <c r="V148" s="11">
        <v>30000</v>
      </c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</row>
    <row r="149" spans="2:60" s="2" customFormat="1" ht="82.5" customHeight="1">
      <c r="B149" s="31" t="s">
        <v>402</v>
      </c>
      <c r="C149" s="18"/>
      <c r="D149" s="7">
        <v>551</v>
      </c>
      <c r="E149" s="7">
        <v>551</v>
      </c>
      <c r="F149" s="14" t="s">
        <v>14</v>
      </c>
      <c r="G149" s="14" t="s">
        <v>67</v>
      </c>
      <c r="H149" s="14" t="s">
        <v>350</v>
      </c>
      <c r="I149" s="14"/>
      <c r="J149" s="11"/>
      <c r="K149" s="11"/>
      <c r="L149" s="11">
        <f>L151</f>
        <v>50000</v>
      </c>
      <c r="M149" s="52"/>
      <c r="N149" s="59"/>
      <c r="O149" s="52"/>
      <c r="P149" s="11">
        <f>P151</f>
        <v>90000</v>
      </c>
      <c r="Q149" s="52">
        <f>P149-L149</f>
        <v>40000</v>
      </c>
      <c r="R149" s="10" t="e">
        <f>#REF!-L149</f>
        <v>#REF!</v>
      </c>
      <c r="S149" s="11">
        <f>S150</f>
        <v>50000</v>
      </c>
      <c r="T149" s="11">
        <f>T150</f>
        <v>50000</v>
      </c>
      <c r="U149" s="70">
        <f t="shared" si="17"/>
        <v>0</v>
      </c>
      <c r="V149" s="11">
        <f>V150</f>
        <v>0</v>
      </c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</row>
    <row r="150" spans="2:60" s="2" customFormat="1" ht="36.75" customHeight="1">
      <c r="B150" s="31" t="s">
        <v>351</v>
      </c>
      <c r="C150" s="18"/>
      <c r="D150" s="7"/>
      <c r="E150" s="7"/>
      <c r="F150" s="14" t="s">
        <v>14</v>
      </c>
      <c r="G150" s="14" t="s">
        <v>67</v>
      </c>
      <c r="H150" s="14" t="s">
        <v>256</v>
      </c>
      <c r="I150" s="14"/>
      <c r="J150" s="11"/>
      <c r="K150" s="11"/>
      <c r="L150" s="11"/>
      <c r="M150" s="52"/>
      <c r="N150" s="59"/>
      <c r="O150" s="52"/>
      <c r="P150" s="11"/>
      <c r="Q150" s="52"/>
      <c r="R150" s="10"/>
      <c r="S150" s="11">
        <f>S151</f>
        <v>50000</v>
      </c>
      <c r="T150" s="11">
        <f>T151</f>
        <v>50000</v>
      </c>
      <c r="U150" s="70">
        <f t="shared" si="17"/>
        <v>0</v>
      </c>
      <c r="V150" s="11">
        <f>V151</f>
        <v>0</v>
      </c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</row>
    <row r="151" spans="2:60" s="2" customFormat="1" ht="24.75" customHeight="1">
      <c r="B151" s="20" t="s">
        <v>234</v>
      </c>
      <c r="C151" s="18"/>
      <c r="D151" s="7">
        <v>551</v>
      </c>
      <c r="E151" s="7">
        <v>551</v>
      </c>
      <c r="F151" s="14" t="s">
        <v>14</v>
      </c>
      <c r="G151" s="14" t="s">
        <v>67</v>
      </c>
      <c r="H151" s="14" t="s">
        <v>256</v>
      </c>
      <c r="I151" s="14" t="s">
        <v>221</v>
      </c>
      <c r="J151" s="11"/>
      <c r="K151" s="11"/>
      <c r="L151" s="11">
        <v>50000</v>
      </c>
      <c r="M151" s="52"/>
      <c r="N151" s="59"/>
      <c r="O151" s="52"/>
      <c r="P151" s="11">
        <f>30000+30000+30000</f>
        <v>90000</v>
      </c>
      <c r="Q151" s="52">
        <f>P151-L151</f>
        <v>40000</v>
      </c>
      <c r="R151" s="10" t="e">
        <f>#REF!-L151</f>
        <v>#REF!</v>
      </c>
      <c r="S151" s="11">
        <v>50000</v>
      </c>
      <c r="T151" s="11">
        <v>50000</v>
      </c>
      <c r="U151" s="70">
        <f t="shared" si="17"/>
        <v>0</v>
      </c>
      <c r="V151" s="11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</row>
    <row r="152" spans="2:60" s="2" customFormat="1" ht="24.75" customHeight="1">
      <c r="B152" s="20" t="s">
        <v>355</v>
      </c>
      <c r="C152" s="18"/>
      <c r="D152" s="7"/>
      <c r="E152" s="7"/>
      <c r="F152" s="14" t="s">
        <v>14</v>
      </c>
      <c r="G152" s="14" t="s">
        <v>67</v>
      </c>
      <c r="H152" s="14" t="s">
        <v>354</v>
      </c>
      <c r="I152" s="14"/>
      <c r="J152" s="11"/>
      <c r="K152" s="11"/>
      <c r="L152" s="11"/>
      <c r="M152" s="52"/>
      <c r="N152" s="59"/>
      <c r="O152" s="52"/>
      <c r="P152" s="11"/>
      <c r="Q152" s="52"/>
      <c r="R152" s="10"/>
      <c r="S152" s="11">
        <f>S153</f>
        <v>0</v>
      </c>
      <c r="T152" s="11">
        <f>T153</f>
        <v>0</v>
      </c>
      <c r="U152" s="70">
        <f t="shared" si="17"/>
        <v>0</v>
      </c>
      <c r="V152" s="11">
        <f>V153</f>
        <v>0</v>
      </c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</row>
    <row r="153" spans="2:60" s="2" customFormat="1" ht="38.25" customHeight="1">
      <c r="B153" s="20" t="s">
        <v>223</v>
      </c>
      <c r="C153" s="18"/>
      <c r="D153" s="7"/>
      <c r="E153" s="7"/>
      <c r="F153" s="14" t="s">
        <v>14</v>
      </c>
      <c r="G153" s="14" t="s">
        <v>67</v>
      </c>
      <c r="H153" s="14" t="s">
        <v>354</v>
      </c>
      <c r="I153" s="14" t="s">
        <v>220</v>
      </c>
      <c r="J153" s="11"/>
      <c r="K153" s="11"/>
      <c r="L153" s="11"/>
      <c r="M153" s="52"/>
      <c r="N153" s="59"/>
      <c r="O153" s="52"/>
      <c r="P153" s="11"/>
      <c r="Q153" s="52"/>
      <c r="R153" s="10"/>
      <c r="S153" s="11">
        <f>S154</f>
        <v>0</v>
      </c>
      <c r="T153" s="11">
        <f>T154</f>
        <v>0</v>
      </c>
      <c r="U153" s="70">
        <f t="shared" si="17"/>
        <v>0</v>
      </c>
      <c r="V153" s="11">
        <f>V154</f>
        <v>0</v>
      </c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</row>
    <row r="154" spans="2:60" s="2" customFormat="1" ht="24.75" customHeight="1">
      <c r="B154" s="20" t="s">
        <v>234</v>
      </c>
      <c r="C154" s="18"/>
      <c r="D154" s="7"/>
      <c r="E154" s="7"/>
      <c r="F154" s="14" t="s">
        <v>14</v>
      </c>
      <c r="G154" s="14" t="s">
        <v>67</v>
      </c>
      <c r="H154" s="14" t="s">
        <v>354</v>
      </c>
      <c r="I154" s="14" t="s">
        <v>221</v>
      </c>
      <c r="J154" s="11"/>
      <c r="K154" s="11"/>
      <c r="L154" s="11"/>
      <c r="M154" s="52"/>
      <c r="N154" s="59"/>
      <c r="O154" s="52"/>
      <c r="P154" s="11"/>
      <c r="Q154" s="52"/>
      <c r="R154" s="10"/>
      <c r="S154" s="11"/>
      <c r="T154" s="11"/>
      <c r="U154" s="70">
        <f t="shared" si="17"/>
        <v>0</v>
      </c>
      <c r="V154" s="11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</row>
    <row r="155" spans="2:60" s="2" customFormat="1" ht="24.75" customHeight="1">
      <c r="B155" s="20"/>
      <c r="C155" s="18"/>
      <c r="D155" s="7"/>
      <c r="E155" s="7"/>
      <c r="F155" s="14"/>
      <c r="G155" s="14"/>
      <c r="H155" s="14"/>
      <c r="I155" s="14"/>
      <c r="J155" s="11"/>
      <c r="K155" s="11"/>
      <c r="L155" s="11"/>
      <c r="M155" s="52"/>
      <c r="N155" s="59"/>
      <c r="O155" s="52"/>
      <c r="P155" s="11"/>
      <c r="Q155" s="52"/>
      <c r="R155" s="10"/>
      <c r="S155" s="11"/>
      <c r="T155" s="11"/>
      <c r="U155" s="70">
        <f t="shared" si="17"/>
        <v>0</v>
      </c>
      <c r="V155" s="11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</row>
    <row r="156" spans="2:60" s="2" customFormat="1" ht="12.75">
      <c r="B156" s="24" t="s">
        <v>72</v>
      </c>
      <c r="C156" s="7">
        <v>551</v>
      </c>
      <c r="D156" s="7">
        <v>551</v>
      </c>
      <c r="E156" s="7">
        <v>551</v>
      </c>
      <c r="F156" s="8" t="s">
        <v>14</v>
      </c>
      <c r="G156" s="8" t="s">
        <v>73</v>
      </c>
      <c r="H156" s="14"/>
      <c r="I156" s="14"/>
      <c r="J156" s="10" t="e">
        <f>J159</f>
        <v>#REF!</v>
      </c>
      <c r="K156" s="10" t="e">
        <f>K159</f>
        <v>#REF!</v>
      </c>
      <c r="L156" s="10" t="e">
        <f>L159+L157</f>
        <v>#REF!</v>
      </c>
      <c r="M156" s="52" t="e">
        <f>L156-J156</f>
        <v>#REF!</v>
      </c>
      <c r="N156" s="58" t="e">
        <f>N159</f>
        <v>#REF!</v>
      </c>
      <c r="O156" s="52" t="e">
        <f>L156-K156</f>
        <v>#REF!</v>
      </c>
      <c r="P156" s="10" t="e">
        <f>P159</f>
        <v>#REF!</v>
      </c>
      <c r="Q156" s="52" t="e">
        <f>P156-L156</f>
        <v>#REF!</v>
      </c>
      <c r="R156" s="10" t="e">
        <f>#REF!-L156</f>
        <v>#REF!</v>
      </c>
      <c r="S156" s="10">
        <f aca="true" t="shared" si="18" ref="S156:V159">S157</f>
        <v>300000</v>
      </c>
      <c r="T156" s="10">
        <f t="shared" si="18"/>
        <v>300000</v>
      </c>
      <c r="U156" s="70">
        <f t="shared" si="17"/>
        <v>0</v>
      </c>
      <c r="V156" s="10">
        <f t="shared" si="18"/>
        <v>224951.65</v>
      </c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</row>
    <row r="157" spans="2:60" s="2" customFormat="1" ht="114" customHeight="1">
      <c r="B157" s="13" t="s">
        <v>241</v>
      </c>
      <c r="C157" s="7"/>
      <c r="D157" s="7">
        <v>551</v>
      </c>
      <c r="E157" s="7">
        <v>551</v>
      </c>
      <c r="F157" s="8" t="s">
        <v>14</v>
      </c>
      <c r="G157" s="8" t="s">
        <v>73</v>
      </c>
      <c r="H157" s="14" t="s">
        <v>247</v>
      </c>
      <c r="I157" s="14"/>
      <c r="J157" s="10"/>
      <c r="K157" s="10"/>
      <c r="L157" s="10">
        <f>L158</f>
        <v>100000</v>
      </c>
      <c r="M157" s="52"/>
      <c r="N157" s="58"/>
      <c r="O157" s="52"/>
      <c r="P157" s="10"/>
      <c r="Q157" s="52"/>
      <c r="R157" s="10" t="e">
        <f>#REF!-L157</f>
        <v>#REF!</v>
      </c>
      <c r="S157" s="10">
        <f t="shared" si="18"/>
        <v>300000</v>
      </c>
      <c r="T157" s="10">
        <f t="shared" si="18"/>
        <v>300000</v>
      </c>
      <c r="U157" s="70">
        <f t="shared" si="17"/>
        <v>0</v>
      </c>
      <c r="V157" s="10">
        <f t="shared" si="18"/>
        <v>224951.65</v>
      </c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</row>
    <row r="158" spans="2:60" s="2" customFormat="1" ht="54.75" customHeight="1">
      <c r="B158" s="83" t="s">
        <v>258</v>
      </c>
      <c r="C158" s="7"/>
      <c r="D158" s="7">
        <v>551</v>
      </c>
      <c r="E158" s="7">
        <v>551</v>
      </c>
      <c r="F158" s="8" t="s">
        <v>14</v>
      </c>
      <c r="G158" s="8" t="s">
        <v>73</v>
      </c>
      <c r="H158" s="14" t="s">
        <v>257</v>
      </c>
      <c r="I158" s="14"/>
      <c r="J158" s="10"/>
      <c r="K158" s="10"/>
      <c r="L158" s="10">
        <v>100000</v>
      </c>
      <c r="M158" s="52"/>
      <c r="N158" s="58"/>
      <c r="O158" s="52"/>
      <c r="P158" s="10"/>
      <c r="Q158" s="52"/>
      <c r="R158" s="10" t="e">
        <f>#REF!-L158</f>
        <v>#REF!</v>
      </c>
      <c r="S158" s="10">
        <f t="shared" si="18"/>
        <v>300000</v>
      </c>
      <c r="T158" s="10">
        <f t="shared" si="18"/>
        <v>300000</v>
      </c>
      <c r="U158" s="70">
        <f t="shared" si="17"/>
        <v>0</v>
      </c>
      <c r="V158" s="10">
        <f t="shared" si="18"/>
        <v>224951.65</v>
      </c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</row>
    <row r="159" spans="2:60" s="2" customFormat="1" ht="25.5">
      <c r="B159" s="31" t="s">
        <v>260</v>
      </c>
      <c r="C159" s="7">
        <v>551</v>
      </c>
      <c r="D159" s="7">
        <v>551</v>
      </c>
      <c r="E159" s="7">
        <v>551</v>
      </c>
      <c r="F159" s="8" t="s">
        <v>14</v>
      </c>
      <c r="G159" s="8" t="s">
        <v>73</v>
      </c>
      <c r="H159" s="8" t="s">
        <v>259</v>
      </c>
      <c r="I159" s="14"/>
      <c r="J159" s="10" t="e">
        <f>J160</f>
        <v>#REF!</v>
      </c>
      <c r="K159" s="10" t="e">
        <f>K160</f>
        <v>#REF!</v>
      </c>
      <c r="L159" s="10" t="e">
        <f>L160</f>
        <v>#REF!</v>
      </c>
      <c r="M159" s="52" t="e">
        <f>L159-J159</f>
        <v>#REF!</v>
      </c>
      <c r="N159" s="58" t="e">
        <f>N160</f>
        <v>#REF!</v>
      </c>
      <c r="O159" s="52" t="e">
        <f>L159-K159</f>
        <v>#REF!</v>
      </c>
      <c r="P159" s="10" t="e">
        <f>P160</f>
        <v>#REF!</v>
      </c>
      <c r="Q159" s="52" t="e">
        <f>P159-L159</f>
        <v>#REF!</v>
      </c>
      <c r="R159" s="10" t="e">
        <f>#REF!-L159</f>
        <v>#REF!</v>
      </c>
      <c r="S159" s="10">
        <f t="shared" si="18"/>
        <v>300000</v>
      </c>
      <c r="T159" s="10">
        <f t="shared" si="18"/>
        <v>300000</v>
      </c>
      <c r="U159" s="70">
        <f t="shared" si="17"/>
        <v>0</v>
      </c>
      <c r="V159" s="10">
        <f t="shared" si="18"/>
        <v>224951.65</v>
      </c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</row>
    <row r="160" spans="2:60" s="2" customFormat="1" ht="60.75" customHeight="1">
      <c r="B160" s="20" t="s">
        <v>234</v>
      </c>
      <c r="C160" s="7">
        <v>551</v>
      </c>
      <c r="D160" s="7">
        <v>551</v>
      </c>
      <c r="E160" s="7">
        <v>551</v>
      </c>
      <c r="F160" s="29" t="s">
        <v>14</v>
      </c>
      <c r="G160" s="29" t="s">
        <v>73</v>
      </c>
      <c r="H160" s="29" t="s">
        <v>259</v>
      </c>
      <c r="I160" s="14" t="s">
        <v>221</v>
      </c>
      <c r="J160" s="10" t="e">
        <f>#REF!</f>
        <v>#REF!</v>
      </c>
      <c r="K160" s="10" t="e">
        <f>#REF!</f>
        <v>#REF!</v>
      </c>
      <c r="L160" s="10" t="e">
        <f>#REF!</f>
        <v>#REF!</v>
      </c>
      <c r="M160" s="52" t="e">
        <f>L160-J160</f>
        <v>#REF!</v>
      </c>
      <c r="N160" s="58" t="e">
        <f>#REF!</f>
        <v>#REF!</v>
      </c>
      <c r="O160" s="52" t="e">
        <f>L160-K160</f>
        <v>#REF!</v>
      </c>
      <c r="P160" s="10" t="e">
        <f>#REF!</f>
        <v>#REF!</v>
      </c>
      <c r="Q160" s="52" t="e">
        <f>P160-L160</f>
        <v>#REF!</v>
      </c>
      <c r="R160" s="10" t="e">
        <f>#REF!-L160</f>
        <v>#REF!</v>
      </c>
      <c r="S160" s="10">
        <v>300000</v>
      </c>
      <c r="T160" s="10">
        <v>300000</v>
      </c>
      <c r="U160" s="70">
        <f t="shared" si="17"/>
        <v>0</v>
      </c>
      <c r="V160" s="10">
        <v>224951.65</v>
      </c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</row>
    <row r="161" spans="2:60" s="2" customFormat="1" ht="12.75">
      <c r="B161" s="13" t="s">
        <v>74</v>
      </c>
      <c r="C161" s="7">
        <v>551</v>
      </c>
      <c r="D161" s="7">
        <v>551</v>
      </c>
      <c r="E161" s="7">
        <v>551</v>
      </c>
      <c r="F161" s="8" t="s">
        <v>23</v>
      </c>
      <c r="G161" s="9"/>
      <c r="H161" s="9"/>
      <c r="I161" s="9"/>
      <c r="J161" s="10" t="e">
        <f>J180</f>
        <v>#REF!</v>
      </c>
      <c r="K161" s="10" t="e">
        <f>K180</f>
        <v>#REF!</v>
      </c>
      <c r="L161" s="10" t="e">
        <f>L180+L165</f>
        <v>#REF!</v>
      </c>
      <c r="M161" s="52" t="e">
        <f>L161-J161</f>
        <v>#REF!</v>
      </c>
      <c r="N161" s="58" t="e">
        <f>N180</f>
        <v>#REF!</v>
      </c>
      <c r="O161" s="52" t="e">
        <f>L161-K161</f>
        <v>#REF!</v>
      </c>
      <c r="P161" s="10" t="e">
        <f>P180</f>
        <v>#REF!</v>
      </c>
      <c r="Q161" s="52" t="e">
        <f>P161-L161</f>
        <v>#REF!</v>
      </c>
      <c r="R161" s="10" t="e">
        <f>#REF!-L161</f>
        <v>#REF!</v>
      </c>
      <c r="S161" s="10">
        <f>S162+S166+S180</f>
        <v>5782949</v>
      </c>
      <c r="T161" s="10">
        <f>T162+T166+T180</f>
        <v>5100000</v>
      </c>
      <c r="U161" s="70">
        <f t="shared" si="17"/>
        <v>682949</v>
      </c>
      <c r="V161" s="10">
        <f>V162+V166+V180</f>
        <v>5346438.87</v>
      </c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</row>
    <row r="162" spans="2:60" s="2" customFormat="1" ht="12.75">
      <c r="B162" s="13" t="s">
        <v>194</v>
      </c>
      <c r="C162" s="7"/>
      <c r="D162" s="7"/>
      <c r="E162" s="7"/>
      <c r="F162" s="8" t="s">
        <v>23</v>
      </c>
      <c r="G162" s="9" t="s">
        <v>101</v>
      </c>
      <c r="H162" s="9"/>
      <c r="I162" s="9"/>
      <c r="J162" s="10"/>
      <c r="K162" s="10"/>
      <c r="L162" s="10"/>
      <c r="M162" s="52"/>
      <c r="N162" s="58"/>
      <c r="O162" s="52"/>
      <c r="P162" s="10"/>
      <c r="Q162" s="52"/>
      <c r="R162" s="10"/>
      <c r="S162" s="10">
        <f aca="true" t="shared" si="19" ref="S162:V164">S163</f>
        <v>110000</v>
      </c>
      <c r="T162" s="10">
        <f t="shared" si="19"/>
        <v>150000</v>
      </c>
      <c r="U162" s="70">
        <f t="shared" si="17"/>
        <v>-40000</v>
      </c>
      <c r="V162" s="10">
        <f t="shared" si="19"/>
        <v>78174.31</v>
      </c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</row>
    <row r="163" spans="2:60" s="2" customFormat="1" ht="115.5" customHeight="1">
      <c r="B163" s="13" t="s">
        <v>262</v>
      </c>
      <c r="C163" s="7"/>
      <c r="D163" s="7"/>
      <c r="E163" s="7"/>
      <c r="F163" s="8" t="s">
        <v>23</v>
      </c>
      <c r="G163" s="9" t="s">
        <v>101</v>
      </c>
      <c r="H163" s="9" t="s">
        <v>261</v>
      </c>
      <c r="I163" s="9"/>
      <c r="J163" s="10"/>
      <c r="K163" s="10"/>
      <c r="L163" s="10"/>
      <c r="M163" s="52"/>
      <c r="N163" s="58"/>
      <c r="O163" s="52"/>
      <c r="P163" s="10"/>
      <c r="Q163" s="52"/>
      <c r="R163" s="10"/>
      <c r="S163" s="10">
        <f t="shared" si="19"/>
        <v>110000</v>
      </c>
      <c r="T163" s="10">
        <f t="shared" si="19"/>
        <v>150000</v>
      </c>
      <c r="U163" s="70">
        <f t="shared" si="17"/>
        <v>-40000</v>
      </c>
      <c r="V163" s="10">
        <f t="shared" si="19"/>
        <v>78174.31</v>
      </c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</row>
    <row r="164" spans="2:60" s="2" customFormat="1" ht="101.25" customHeight="1">
      <c r="B164" s="13" t="s">
        <v>266</v>
      </c>
      <c r="C164" s="7"/>
      <c r="D164" s="7"/>
      <c r="E164" s="7"/>
      <c r="F164" s="8" t="s">
        <v>23</v>
      </c>
      <c r="G164" s="9" t="s">
        <v>101</v>
      </c>
      <c r="H164" s="9" t="s">
        <v>265</v>
      </c>
      <c r="I164" s="9"/>
      <c r="J164" s="10"/>
      <c r="K164" s="10"/>
      <c r="L164" s="10"/>
      <c r="M164" s="52"/>
      <c r="N164" s="58"/>
      <c r="O164" s="52"/>
      <c r="P164" s="10"/>
      <c r="Q164" s="52"/>
      <c r="R164" s="10"/>
      <c r="S164" s="10">
        <f t="shared" si="19"/>
        <v>110000</v>
      </c>
      <c r="T164" s="10">
        <f t="shared" si="19"/>
        <v>150000</v>
      </c>
      <c r="U164" s="70">
        <f t="shared" si="17"/>
        <v>-40000</v>
      </c>
      <c r="V164" s="10">
        <f t="shared" si="19"/>
        <v>78174.31</v>
      </c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</row>
    <row r="165" spans="2:60" s="2" customFormat="1" ht="72.75" customHeight="1">
      <c r="B165" s="84" t="s">
        <v>264</v>
      </c>
      <c r="C165" s="7"/>
      <c r="D165" s="7"/>
      <c r="E165" s="7">
        <v>551</v>
      </c>
      <c r="F165" s="8" t="s">
        <v>23</v>
      </c>
      <c r="G165" s="85" t="s">
        <v>101</v>
      </c>
      <c r="H165" s="9" t="s">
        <v>265</v>
      </c>
      <c r="I165" s="9" t="s">
        <v>263</v>
      </c>
      <c r="J165" s="10"/>
      <c r="K165" s="10"/>
      <c r="L165" s="10" t="e">
        <f>#REF!+L166+#REF!+L169</f>
        <v>#REF!</v>
      </c>
      <c r="M165" s="52"/>
      <c r="N165" s="58"/>
      <c r="O165" s="52"/>
      <c r="P165" s="10"/>
      <c r="Q165" s="52"/>
      <c r="R165" s="10" t="e">
        <f>#REF!-L165</f>
        <v>#REF!</v>
      </c>
      <c r="S165" s="10">
        <f>150000-40000</f>
        <v>110000</v>
      </c>
      <c r="T165" s="10">
        <v>150000</v>
      </c>
      <c r="U165" s="70">
        <f t="shared" si="17"/>
        <v>-40000</v>
      </c>
      <c r="V165" s="10">
        <v>78174.31</v>
      </c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</row>
    <row r="166" spans="2:60" s="2" customFormat="1" ht="12.75">
      <c r="B166" s="84" t="s">
        <v>189</v>
      </c>
      <c r="C166" s="7"/>
      <c r="D166" s="7"/>
      <c r="E166" s="7">
        <v>551</v>
      </c>
      <c r="F166" s="8" t="s">
        <v>23</v>
      </c>
      <c r="G166" s="85" t="s">
        <v>67</v>
      </c>
      <c r="H166" s="9"/>
      <c r="I166" s="9"/>
      <c r="J166" s="10"/>
      <c r="K166" s="10"/>
      <c r="L166" s="10">
        <f>L167</f>
        <v>1733034</v>
      </c>
      <c r="M166" s="52"/>
      <c r="N166" s="58"/>
      <c r="O166" s="52"/>
      <c r="P166" s="10"/>
      <c r="Q166" s="52"/>
      <c r="R166" s="10" t="e">
        <f>#REF!-L166</f>
        <v>#REF!</v>
      </c>
      <c r="S166" s="10">
        <f>S167</f>
        <v>4000000</v>
      </c>
      <c r="T166" s="10">
        <f>T167</f>
        <v>4000000</v>
      </c>
      <c r="U166" s="70">
        <f t="shared" si="17"/>
        <v>0</v>
      </c>
      <c r="V166" s="10">
        <f>V167</f>
        <v>4000000</v>
      </c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</row>
    <row r="167" spans="2:60" s="2" customFormat="1" ht="92.25" customHeight="1">
      <c r="B167" s="23" t="s">
        <v>268</v>
      </c>
      <c r="C167" s="7"/>
      <c r="D167" s="7"/>
      <c r="E167" s="7">
        <v>551</v>
      </c>
      <c r="F167" s="8" t="s">
        <v>23</v>
      </c>
      <c r="G167" s="85" t="s">
        <v>67</v>
      </c>
      <c r="H167" s="9" t="s">
        <v>267</v>
      </c>
      <c r="I167" s="9"/>
      <c r="J167" s="10"/>
      <c r="K167" s="10"/>
      <c r="L167" s="10">
        <v>1733034</v>
      </c>
      <c r="M167" s="52"/>
      <c r="N167" s="58"/>
      <c r="O167" s="52"/>
      <c r="P167" s="10"/>
      <c r="Q167" s="52"/>
      <c r="R167" s="10" t="e">
        <f>#REF!-L167</f>
        <v>#REF!</v>
      </c>
      <c r="S167" s="10">
        <f>S169+S176+S178</f>
        <v>4000000</v>
      </c>
      <c r="T167" s="10">
        <f>T169+T176+T178</f>
        <v>4000000</v>
      </c>
      <c r="U167" s="70">
        <f t="shared" si="17"/>
        <v>0</v>
      </c>
      <c r="V167" s="10">
        <f>V169+V176+V178</f>
        <v>4000000</v>
      </c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</row>
    <row r="168" spans="2:60" s="2" customFormat="1" ht="50.25" customHeight="1" hidden="1">
      <c r="B168" s="23"/>
      <c r="C168" s="7"/>
      <c r="D168" s="7"/>
      <c r="E168" s="7">
        <v>551</v>
      </c>
      <c r="F168" s="8" t="s">
        <v>23</v>
      </c>
      <c r="G168" s="85" t="s">
        <v>67</v>
      </c>
      <c r="H168" s="86" t="s">
        <v>398</v>
      </c>
      <c r="I168" s="9"/>
      <c r="J168" s="10"/>
      <c r="K168" s="10"/>
      <c r="L168" s="10">
        <v>3458159</v>
      </c>
      <c r="M168" s="52"/>
      <c r="N168" s="58"/>
      <c r="O168" s="52"/>
      <c r="P168" s="10"/>
      <c r="Q168" s="52"/>
      <c r="R168" s="10" t="e">
        <f>#REF!-L168</f>
        <v>#REF!</v>
      </c>
      <c r="S168" s="10">
        <f>S169</f>
        <v>211781</v>
      </c>
      <c r="T168" s="10">
        <f>T169</f>
        <v>211781</v>
      </c>
      <c r="U168" s="70">
        <f t="shared" si="17"/>
        <v>0</v>
      </c>
      <c r="V168" s="10">
        <f>V169</f>
        <v>211781</v>
      </c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</row>
    <row r="169" spans="2:60" s="2" customFormat="1" ht="129.75" customHeight="1">
      <c r="B169" s="84" t="s">
        <v>399</v>
      </c>
      <c r="C169" s="7"/>
      <c r="D169" s="7"/>
      <c r="E169" s="7">
        <v>551</v>
      </c>
      <c r="F169" s="8" t="s">
        <v>23</v>
      </c>
      <c r="G169" s="85" t="s">
        <v>67</v>
      </c>
      <c r="H169" s="86" t="s">
        <v>398</v>
      </c>
      <c r="I169" s="9"/>
      <c r="J169" s="10"/>
      <c r="K169" s="10"/>
      <c r="L169" s="10">
        <f>L170</f>
        <v>995613</v>
      </c>
      <c r="M169" s="52"/>
      <c r="N169" s="58"/>
      <c r="O169" s="52"/>
      <c r="P169" s="10"/>
      <c r="Q169" s="52"/>
      <c r="R169" s="10" t="e">
        <f>#REF!-L169</f>
        <v>#REF!</v>
      </c>
      <c r="S169" s="10">
        <f>S170</f>
        <v>211781</v>
      </c>
      <c r="T169" s="10">
        <f>T170</f>
        <v>211781</v>
      </c>
      <c r="U169" s="70">
        <f t="shared" si="17"/>
        <v>0</v>
      </c>
      <c r="V169" s="10">
        <f>V170</f>
        <v>211781</v>
      </c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</row>
    <row r="170" spans="2:60" s="2" customFormat="1" ht="30" customHeight="1">
      <c r="B170" s="20" t="s">
        <v>234</v>
      </c>
      <c r="C170" s="7"/>
      <c r="D170" s="7"/>
      <c r="E170" s="7">
        <v>551</v>
      </c>
      <c r="F170" s="8" t="s">
        <v>23</v>
      </c>
      <c r="G170" s="85" t="s">
        <v>67</v>
      </c>
      <c r="H170" s="86" t="s">
        <v>398</v>
      </c>
      <c r="I170" s="9" t="s">
        <v>221</v>
      </c>
      <c r="J170" s="10"/>
      <c r="K170" s="10"/>
      <c r="L170" s="10">
        <v>995613</v>
      </c>
      <c r="M170" s="52"/>
      <c r="N170" s="58"/>
      <c r="O170" s="52"/>
      <c r="P170" s="10"/>
      <c r="Q170" s="52"/>
      <c r="R170" s="10" t="e">
        <f>#REF!-L170</f>
        <v>#REF!</v>
      </c>
      <c r="S170" s="10">
        <v>211781</v>
      </c>
      <c r="T170" s="10">
        <v>211781</v>
      </c>
      <c r="U170" s="70">
        <f t="shared" si="17"/>
        <v>0</v>
      </c>
      <c r="V170" s="10">
        <v>211781</v>
      </c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</row>
    <row r="171" spans="2:60" s="2" customFormat="1" ht="33.75" customHeight="1" hidden="1">
      <c r="B171" s="23"/>
      <c r="C171" s="7"/>
      <c r="D171" s="7"/>
      <c r="E171" s="7"/>
      <c r="F171" s="8"/>
      <c r="G171" s="9"/>
      <c r="H171" s="9"/>
      <c r="I171" s="9"/>
      <c r="J171" s="10"/>
      <c r="K171" s="10"/>
      <c r="L171" s="10"/>
      <c r="M171" s="52"/>
      <c r="N171" s="58"/>
      <c r="O171" s="52"/>
      <c r="P171" s="10"/>
      <c r="Q171" s="52"/>
      <c r="R171" s="10"/>
      <c r="S171" s="10"/>
      <c r="T171" s="10"/>
      <c r="U171" s="70">
        <f t="shared" si="17"/>
        <v>0</v>
      </c>
      <c r="V171" s="10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</row>
    <row r="172" spans="2:60" s="2" customFormat="1" ht="33.75" customHeight="1" hidden="1">
      <c r="B172" s="23"/>
      <c r="C172" s="7"/>
      <c r="D172" s="7"/>
      <c r="E172" s="7"/>
      <c r="F172" s="8"/>
      <c r="G172" s="9"/>
      <c r="H172" s="9"/>
      <c r="I172" s="9"/>
      <c r="J172" s="10"/>
      <c r="K172" s="10"/>
      <c r="L172" s="10"/>
      <c r="M172" s="52"/>
      <c r="N172" s="58"/>
      <c r="O172" s="52"/>
      <c r="P172" s="10"/>
      <c r="Q172" s="52"/>
      <c r="R172" s="10"/>
      <c r="S172" s="10"/>
      <c r="T172" s="10"/>
      <c r="U172" s="70">
        <f t="shared" si="17"/>
        <v>0</v>
      </c>
      <c r="V172" s="10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</row>
    <row r="173" spans="2:60" s="2" customFormat="1" ht="33.75" customHeight="1" hidden="1">
      <c r="B173" s="23"/>
      <c r="C173" s="7"/>
      <c r="D173" s="7"/>
      <c r="E173" s="7"/>
      <c r="F173" s="8"/>
      <c r="G173" s="9"/>
      <c r="H173" s="9"/>
      <c r="I173" s="9"/>
      <c r="J173" s="10"/>
      <c r="K173" s="10"/>
      <c r="L173" s="10"/>
      <c r="M173" s="52"/>
      <c r="N173" s="58"/>
      <c r="O173" s="52"/>
      <c r="P173" s="10"/>
      <c r="Q173" s="52"/>
      <c r="R173" s="10"/>
      <c r="S173" s="10"/>
      <c r="T173" s="10"/>
      <c r="U173" s="70">
        <f t="shared" si="17"/>
        <v>0</v>
      </c>
      <c r="V173" s="10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</row>
    <row r="174" spans="2:60" s="2" customFormat="1" ht="33.75" customHeight="1" hidden="1">
      <c r="B174" s="23"/>
      <c r="C174" s="7"/>
      <c r="D174" s="7"/>
      <c r="E174" s="7"/>
      <c r="F174" s="8"/>
      <c r="G174" s="9"/>
      <c r="H174" s="9"/>
      <c r="I174" s="9"/>
      <c r="J174" s="10"/>
      <c r="K174" s="10"/>
      <c r="L174" s="10"/>
      <c r="M174" s="52"/>
      <c r="N174" s="58"/>
      <c r="O174" s="52"/>
      <c r="P174" s="10"/>
      <c r="Q174" s="52"/>
      <c r="R174" s="10"/>
      <c r="S174" s="10"/>
      <c r="T174" s="10"/>
      <c r="U174" s="70">
        <f t="shared" si="17"/>
        <v>0</v>
      </c>
      <c r="V174" s="10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</row>
    <row r="175" spans="2:60" s="2" customFormat="1" ht="12.75" hidden="1">
      <c r="B175" s="23"/>
      <c r="C175" s="7"/>
      <c r="D175" s="7"/>
      <c r="E175" s="7"/>
      <c r="F175" s="8"/>
      <c r="G175" s="9"/>
      <c r="H175" s="9"/>
      <c r="I175" s="9"/>
      <c r="J175" s="10"/>
      <c r="K175" s="10"/>
      <c r="L175" s="10"/>
      <c r="M175" s="52"/>
      <c r="N175" s="58"/>
      <c r="O175" s="52"/>
      <c r="P175" s="10"/>
      <c r="Q175" s="52"/>
      <c r="R175" s="10"/>
      <c r="S175" s="10"/>
      <c r="T175" s="10"/>
      <c r="U175" s="70">
        <f t="shared" si="17"/>
        <v>0</v>
      </c>
      <c r="V175" s="10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</row>
    <row r="176" spans="2:60" s="2" customFormat="1" ht="38.25">
      <c r="B176" s="23" t="s">
        <v>184</v>
      </c>
      <c r="C176" s="7"/>
      <c r="D176" s="7"/>
      <c r="E176" s="7"/>
      <c r="F176" s="8" t="s">
        <v>23</v>
      </c>
      <c r="G176" s="9" t="s">
        <v>67</v>
      </c>
      <c r="H176" s="86" t="s">
        <v>348</v>
      </c>
      <c r="I176" s="9"/>
      <c r="J176" s="10"/>
      <c r="K176" s="10"/>
      <c r="L176" s="10"/>
      <c r="M176" s="52"/>
      <c r="N176" s="58"/>
      <c r="O176" s="52"/>
      <c r="P176" s="10"/>
      <c r="Q176" s="52"/>
      <c r="R176" s="10"/>
      <c r="S176" s="10">
        <f>S177</f>
        <v>0</v>
      </c>
      <c r="T176" s="10">
        <f>T177</f>
        <v>0</v>
      </c>
      <c r="U176" s="70">
        <f t="shared" si="17"/>
        <v>0</v>
      </c>
      <c r="V176" s="10">
        <f>V177</f>
        <v>0</v>
      </c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</row>
    <row r="177" spans="2:60" s="2" customFormat="1" ht="12.75">
      <c r="B177" s="20" t="s">
        <v>234</v>
      </c>
      <c r="C177" s="7"/>
      <c r="D177" s="7"/>
      <c r="E177" s="7"/>
      <c r="F177" s="8" t="s">
        <v>23</v>
      </c>
      <c r="G177" s="9" t="s">
        <v>67</v>
      </c>
      <c r="H177" s="86" t="s">
        <v>348</v>
      </c>
      <c r="I177" s="9" t="s">
        <v>221</v>
      </c>
      <c r="J177" s="10"/>
      <c r="K177" s="10"/>
      <c r="L177" s="10"/>
      <c r="M177" s="52"/>
      <c r="N177" s="58"/>
      <c r="O177" s="52"/>
      <c r="P177" s="10"/>
      <c r="Q177" s="52"/>
      <c r="R177" s="10"/>
      <c r="S177" s="10"/>
      <c r="T177" s="10"/>
      <c r="U177" s="70">
        <f t="shared" si="17"/>
        <v>0</v>
      </c>
      <c r="V177" s="10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</row>
    <row r="178" spans="2:60" s="2" customFormat="1" ht="76.5">
      <c r="B178" s="84" t="s">
        <v>185</v>
      </c>
      <c r="C178" s="7"/>
      <c r="D178" s="7"/>
      <c r="E178" s="7"/>
      <c r="F178" s="8" t="s">
        <v>23</v>
      </c>
      <c r="G178" s="9" t="s">
        <v>67</v>
      </c>
      <c r="H178" s="86" t="s">
        <v>349</v>
      </c>
      <c r="I178" s="9"/>
      <c r="J178" s="10"/>
      <c r="K178" s="10"/>
      <c r="L178" s="10"/>
      <c r="M178" s="52"/>
      <c r="N178" s="58"/>
      <c r="O178" s="52"/>
      <c r="P178" s="10"/>
      <c r="Q178" s="52"/>
      <c r="R178" s="10"/>
      <c r="S178" s="10">
        <f>S179</f>
        <v>3788219</v>
      </c>
      <c r="T178" s="10">
        <f>T179</f>
        <v>3788219</v>
      </c>
      <c r="U178" s="70">
        <f t="shared" si="17"/>
        <v>0</v>
      </c>
      <c r="V178" s="10">
        <f>V179</f>
        <v>3788219</v>
      </c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</row>
    <row r="179" spans="2:60" s="2" customFormat="1" ht="12.75">
      <c r="B179" s="20" t="s">
        <v>234</v>
      </c>
      <c r="C179" s="7"/>
      <c r="D179" s="7"/>
      <c r="E179" s="7"/>
      <c r="F179" s="8" t="s">
        <v>23</v>
      </c>
      <c r="G179" s="9" t="s">
        <v>67</v>
      </c>
      <c r="H179" s="86" t="s">
        <v>349</v>
      </c>
      <c r="I179" s="9" t="s">
        <v>221</v>
      </c>
      <c r="J179" s="10"/>
      <c r="K179" s="10"/>
      <c r="L179" s="10"/>
      <c r="M179" s="52"/>
      <c r="N179" s="58"/>
      <c r="O179" s="52"/>
      <c r="P179" s="10"/>
      <c r="Q179" s="52"/>
      <c r="R179" s="10"/>
      <c r="S179" s="10">
        <f>4000000-211781</f>
        <v>3788219</v>
      </c>
      <c r="T179" s="10">
        <f>4000000-211781</f>
        <v>3788219</v>
      </c>
      <c r="U179" s="70">
        <f t="shared" si="17"/>
        <v>0</v>
      </c>
      <c r="V179" s="10">
        <v>3788219</v>
      </c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</row>
    <row r="180" spans="2:60" s="2" customFormat="1" ht="25.5">
      <c r="B180" s="30" t="s">
        <v>75</v>
      </c>
      <c r="C180" s="7">
        <v>551</v>
      </c>
      <c r="D180" s="7">
        <v>551</v>
      </c>
      <c r="E180" s="7">
        <v>551</v>
      </c>
      <c r="F180" s="27" t="s">
        <v>23</v>
      </c>
      <c r="G180" s="27" t="s">
        <v>33</v>
      </c>
      <c r="H180" s="9"/>
      <c r="I180" s="9"/>
      <c r="J180" s="10" t="e">
        <f>J185</f>
        <v>#REF!</v>
      </c>
      <c r="K180" s="10" t="e">
        <f>K185+#REF!</f>
        <v>#REF!</v>
      </c>
      <c r="L180" s="10" t="e">
        <f>L185+#REF!+L190+L192</f>
        <v>#REF!</v>
      </c>
      <c r="M180" s="52" t="e">
        <f aca="true" t="shared" si="20" ref="M180:M189">L180-J180</f>
        <v>#REF!</v>
      </c>
      <c r="N180" s="58" t="e">
        <f>N185+#REF!</f>
        <v>#REF!</v>
      </c>
      <c r="O180" s="52" t="e">
        <f aca="true" t="shared" si="21" ref="O180:O189">L180-K180</f>
        <v>#REF!</v>
      </c>
      <c r="P180" s="10" t="e">
        <f>P185+#REF!</f>
        <v>#REF!</v>
      </c>
      <c r="Q180" s="52" t="e">
        <f aca="true" t="shared" si="22" ref="Q180:Q189">P180-L180</f>
        <v>#REF!</v>
      </c>
      <c r="R180" s="10" t="e">
        <f>#REF!-L180</f>
        <v>#REF!</v>
      </c>
      <c r="S180" s="10">
        <f>S185+S198+S204</f>
        <v>1672949</v>
      </c>
      <c r="T180" s="10">
        <f>T185+T198+T204</f>
        <v>950000</v>
      </c>
      <c r="U180" s="70">
        <f t="shared" si="17"/>
        <v>722949</v>
      </c>
      <c r="V180" s="10">
        <f>V185+V198+V204</f>
        <v>1268264.56</v>
      </c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</row>
    <row r="181" spans="2:60" s="2" customFormat="1" ht="15.75" customHeight="1" hidden="1">
      <c r="B181" s="20"/>
      <c r="C181" s="7">
        <v>551</v>
      </c>
      <c r="D181" s="7">
        <v>551</v>
      </c>
      <c r="E181" s="7">
        <v>551</v>
      </c>
      <c r="F181" s="9"/>
      <c r="G181" s="9"/>
      <c r="H181" s="9"/>
      <c r="I181" s="9"/>
      <c r="J181" s="10"/>
      <c r="K181" s="10"/>
      <c r="L181" s="10"/>
      <c r="M181" s="52">
        <f t="shared" si="20"/>
        <v>0</v>
      </c>
      <c r="N181" s="58"/>
      <c r="O181" s="52">
        <f t="shared" si="21"/>
        <v>0</v>
      </c>
      <c r="P181" s="10"/>
      <c r="Q181" s="52">
        <f t="shared" si="22"/>
        <v>0</v>
      </c>
      <c r="R181" s="10" t="e">
        <f>#REF!-L181</f>
        <v>#REF!</v>
      </c>
      <c r="S181" s="10"/>
      <c r="T181" s="10"/>
      <c r="U181" s="70">
        <f t="shared" si="17"/>
        <v>0</v>
      </c>
      <c r="V181" s="10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</row>
    <row r="182" spans="2:60" s="2" customFormat="1" ht="15.75" customHeight="1" hidden="1">
      <c r="B182" s="20"/>
      <c r="C182" s="7">
        <v>551</v>
      </c>
      <c r="D182" s="7">
        <v>551</v>
      </c>
      <c r="E182" s="7">
        <v>551</v>
      </c>
      <c r="F182" s="9"/>
      <c r="G182" s="9"/>
      <c r="H182" s="9"/>
      <c r="I182" s="9"/>
      <c r="J182" s="10"/>
      <c r="K182" s="10"/>
      <c r="L182" s="10"/>
      <c r="M182" s="52">
        <f t="shared" si="20"/>
        <v>0</v>
      </c>
      <c r="N182" s="58"/>
      <c r="O182" s="52">
        <f t="shared" si="21"/>
        <v>0</v>
      </c>
      <c r="P182" s="10"/>
      <c r="Q182" s="52">
        <f t="shared" si="22"/>
        <v>0</v>
      </c>
      <c r="R182" s="10" t="e">
        <f>#REF!-L182</f>
        <v>#REF!</v>
      </c>
      <c r="S182" s="10"/>
      <c r="T182" s="10"/>
      <c r="U182" s="70">
        <f t="shared" si="17"/>
        <v>0</v>
      </c>
      <c r="V182" s="10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</row>
    <row r="183" spans="2:60" s="2" customFormat="1" ht="15.75" customHeight="1" hidden="1">
      <c r="B183" s="20"/>
      <c r="C183" s="7">
        <v>551</v>
      </c>
      <c r="D183" s="7">
        <v>551</v>
      </c>
      <c r="E183" s="7">
        <v>551</v>
      </c>
      <c r="F183" s="9"/>
      <c r="G183" s="9"/>
      <c r="H183" s="9"/>
      <c r="I183" s="9"/>
      <c r="J183" s="10"/>
      <c r="K183" s="10"/>
      <c r="L183" s="10"/>
      <c r="M183" s="52">
        <f t="shared" si="20"/>
        <v>0</v>
      </c>
      <c r="N183" s="58"/>
      <c r="O183" s="52">
        <f t="shared" si="21"/>
        <v>0</v>
      </c>
      <c r="P183" s="10"/>
      <c r="Q183" s="52">
        <f t="shared" si="22"/>
        <v>0</v>
      </c>
      <c r="R183" s="10" t="e">
        <f>#REF!-L183</f>
        <v>#REF!</v>
      </c>
      <c r="S183" s="10"/>
      <c r="T183" s="10"/>
      <c r="U183" s="70">
        <f t="shared" si="17"/>
        <v>0</v>
      </c>
      <c r="V183" s="10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</row>
    <row r="184" spans="2:60" s="2" customFormat="1" ht="15.75" customHeight="1" hidden="1">
      <c r="B184" s="20"/>
      <c r="C184" s="7">
        <v>551</v>
      </c>
      <c r="D184" s="7">
        <v>551</v>
      </c>
      <c r="E184" s="7">
        <v>551</v>
      </c>
      <c r="F184" s="9"/>
      <c r="G184" s="9"/>
      <c r="H184" s="9"/>
      <c r="I184" s="9"/>
      <c r="J184" s="10"/>
      <c r="K184" s="10"/>
      <c r="L184" s="10"/>
      <c r="M184" s="52">
        <f t="shared" si="20"/>
        <v>0</v>
      </c>
      <c r="N184" s="58"/>
      <c r="O184" s="52">
        <f t="shared" si="21"/>
        <v>0</v>
      </c>
      <c r="P184" s="10"/>
      <c r="Q184" s="52">
        <f t="shared" si="22"/>
        <v>0</v>
      </c>
      <c r="R184" s="10" t="e">
        <f>#REF!-L184</f>
        <v>#REF!</v>
      </c>
      <c r="S184" s="10"/>
      <c r="T184" s="10"/>
      <c r="U184" s="70">
        <f t="shared" si="17"/>
        <v>0</v>
      </c>
      <c r="V184" s="10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</row>
    <row r="185" spans="2:60" s="2" customFormat="1" ht="51">
      <c r="B185" s="21" t="s">
        <v>271</v>
      </c>
      <c r="C185" s="7">
        <v>551</v>
      </c>
      <c r="D185" s="7">
        <v>551</v>
      </c>
      <c r="E185" s="7">
        <v>551</v>
      </c>
      <c r="F185" s="16" t="s">
        <v>23</v>
      </c>
      <c r="G185" s="16" t="s">
        <v>33</v>
      </c>
      <c r="H185" s="16" t="s">
        <v>238</v>
      </c>
      <c r="I185" s="9"/>
      <c r="J185" s="10" t="e">
        <f>#REF!</f>
        <v>#REF!</v>
      </c>
      <c r="K185" s="10" t="e">
        <f>#REF!</f>
        <v>#REF!</v>
      </c>
      <c r="L185" s="10" t="e">
        <f>#REF!</f>
        <v>#REF!</v>
      </c>
      <c r="M185" s="52" t="e">
        <f t="shared" si="20"/>
        <v>#REF!</v>
      </c>
      <c r="N185" s="58" t="e">
        <f>#REF!</f>
        <v>#REF!</v>
      </c>
      <c r="O185" s="52" t="e">
        <f t="shared" si="21"/>
        <v>#REF!</v>
      </c>
      <c r="P185" s="10" t="e">
        <f>#REF!</f>
        <v>#REF!</v>
      </c>
      <c r="Q185" s="52" t="e">
        <f t="shared" si="22"/>
        <v>#REF!</v>
      </c>
      <c r="R185" s="10" t="e">
        <f>#REF!-L185</f>
        <v>#REF!</v>
      </c>
      <c r="S185" s="10">
        <f>S189+S186</f>
        <v>711949</v>
      </c>
      <c r="T185" s="10">
        <f>T189+T186</f>
        <v>150000</v>
      </c>
      <c r="U185" s="70">
        <f t="shared" si="17"/>
        <v>561949</v>
      </c>
      <c r="V185" s="10">
        <f>V189+V186</f>
        <v>470000</v>
      </c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</row>
    <row r="186" spans="2:60" s="2" customFormat="1" ht="51">
      <c r="B186" s="31" t="s">
        <v>181</v>
      </c>
      <c r="C186" s="7"/>
      <c r="D186" s="7"/>
      <c r="E186" s="7"/>
      <c r="F186" s="16" t="s">
        <v>23</v>
      </c>
      <c r="G186" s="16" t="s">
        <v>33</v>
      </c>
      <c r="H186" s="16" t="s">
        <v>371</v>
      </c>
      <c r="I186" s="9"/>
      <c r="J186" s="10"/>
      <c r="K186" s="10"/>
      <c r="L186" s="10"/>
      <c r="M186" s="52"/>
      <c r="N186" s="58"/>
      <c r="O186" s="52"/>
      <c r="P186" s="10"/>
      <c r="Q186" s="52"/>
      <c r="R186" s="10"/>
      <c r="S186" s="10">
        <f>S187</f>
        <v>561949</v>
      </c>
      <c r="T186" s="10">
        <f>T187</f>
        <v>0</v>
      </c>
      <c r="U186" s="70">
        <f t="shared" si="17"/>
        <v>561949</v>
      </c>
      <c r="V186" s="10">
        <f>V187</f>
        <v>423000</v>
      </c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</row>
    <row r="187" spans="2:60" s="2" customFormat="1" ht="12.75">
      <c r="B187" s="31" t="s">
        <v>275</v>
      </c>
      <c r="C187" s="7"/>
      <c r="D187" s="7"/>
      <c r="E187" s="7"/>
      <c r="F187" s="16" t="s">
        <v>23</v>
      </c>
      <c r="G187" s="16" t="s">
        <v>33</v>
      </c>
      <c r="H187" s="16" t="s">
        <v>371</v>
      </c>
      <c r="I187" s="9" t="s">
        <v>274</v>
      </c>
      <c r="J187" s="10"/>
      <c r="K187" s="10"/>
      <c r="L187" s="10"/>
      <c r="M187" s="52"/>
      <c r="N187" s="58"/>
      <c r="O187" s="52"/>
      <c r="P187" s="10"/>
      <c r="Q187" s="52"/>
      <c r="R187" s="10"/>
      <c r="S187" s="10">
        <f>S188</f>
        <v>561949</v>
      </c>
      <c r="T187" s="10">
        <f>T188</f>
        <v>0</v>
      </c>
      <c r="U187" s="70">
        <f t="shared" si="17"/>
        <v>561949</v>
      </c>
      <c r="V187" s="10">
        <f>V188</f>
        <v>423000</v>
      </c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</row>
    <row r="188" spans="2:60" s="2" customFormat="1" ht="51">
      <c r="B188" s="31" t="s">
        <v>264</v>
      </c>
      <c r="C188" s="7"/>
      <c r="D188" s="7"/>
      <c r="E188" s="7"/>
      <c r="F188" s="16" t="s">
        <v>23</v>
      </c>
      <c r="G188" s="16" t="s">
        <v>33</v>
      </c>
      <c r="H188" s="16" t="s">
        <v>371</v>
      </c>
      <c r="I188" s="9" t="s">
        <v>263</v>
      </c>
      <c r="J188" s="10"/>
      <c r="K188" s="10"/>
      <c r="L188" s="10"/>
      <c r="M188" s="52"/>
      <c r="N188" s="58"/>
      <c r="O188" s="52"/>
      <c r="P188" s="10"/>
      <c r="Q188" s="52"/>
      <c r="R188" s="10"/>
      <c r="S188" s="10">
        <v>561949</v>
      </c>
      <c r="T188" s="10"/>
      <c r="U188" s="70">
        <f t="shared" si="17"/>
        <v>561949</v>
      </c>
      <c r="V188" s="10">
        <v>423000</v>
      </c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</row>
    <row r="189" spans="2:60" s="2" customFormat="1" ht="45" customHeight="1">
      <c r="B189" s="31" t="s">
        <v>273</v>
      </c>
      <c r="C189" s="18">
        <v>551</v>
      </c>
      <c r="D189" s="7">
        <v>551</v>
      </c>
      <c r="E189" s="7">
        <v>551</v>
      </c>
      <c r="F189" s="14" t="s">
        <v>23</v>
      </c>
      <c r="G189" s="14" t="s">
        <v>33</v>
      </c>
      <c r="H189" s="16" t="s">
        <v>272</v>
      </c>
      <c r="I189" s="14"/>
      <c r="J189" s="11">
        <v>50000</v>
      </c>
      <c r="K189" s="11">
        <v>50000</v>
      </c>
      <c r="L189" s="11">
        <v>175000</v>
      </c>
      <c r="M189" s="52">
        <f t="shared" si="20"/>
        <v>125000</v>
      </c>
      <c r="N189" s="59"/>
      <c r="O189" s="52">
        <f t="shared" si="21"/>
        <v>125000</v>
      </c>
      <c r="P189" s="11">
        <f>50000+25000</f>
        <v>75000</v>
      </c>
      <c r="Q189" s="52">
        <f t="shared" si="22"/>
        <v>-100000</v>
      </c>
      <c r="R189" s="10" t="e">
        <f>#REF!-L189</f>
        <v>#REF!</v>
      </c>
      <c r="S189" s="11">
        <f>S196</f>
        <v>150000</v>
      </c>
      <c r="T189" s="11">
        <f>T196</f>
        <v>150000</v>
      </c>
      <c r="U189" s="70">
        <f t="shared" si="17"/>
        <v>0</v>
      </c>
      <c r="V189" s="11">
        <f>V196</f>
        <v>47000</v>
      </c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</row>
    <row r="190" spans="2:60" s="2" customFormat="1" ht="66" customHeight="1" hidden="1">
      <c r="B190" s="31" t="s">
        <v>181</v>
      </c>
      <c r="C190" s="18"/>
      <c r="D190" s="7"/>
      <c r="E190" s="7">
        <v>551</v>
      </c>
      <c r="F190" s="14" t="s">
        <v>23</v>
      </c>
      <c r="G190" s="14" t="s">
        <v>33</v>
      </c>
      <c r="H190" s="14" t="s">
        <v>179</v>
      </c>
      <c r="I190" s="14"/>
      <c r="J190" s="11"/>
      <c r="K190" s="11"/>
      <c r="L190" s="11">
        <f>L191</f>
        <v>81000</v>
      </c>
      <c r="M190" s="52"/>
      <c r="N190" s="59"/>
      <c r="O190" s="52"/>
      <c r="P190" s="11"/>
      <c r="Q190" s="52"/>
      <c r="R190" s="10" t="e">
        <f>#REF!-L190</f>
        <v>#REF!</v>
      </c>
      <c r="S190" s="11">
        <f>S191</f>
        <v>0</v>
      </c>
      <c r="T190" s="11">
        <f>T191</f>
        <v>0</v>
      </c>
      <c r="U190" s="70">
        <f t="shared" si="17"/>
        <v>0</v>
      </c>
      <c r="V190" s="11">
        <f>V191</f>
        <v>0</v>
      </c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</row>
    <row r="191" spans="2:60" s="2" customFormat="1" ht="23.25" customHeight="1" hidden="1">
      <c r="B191" s="31" t="s">
        <v>11</v>
      </c>
      <c r="C191" s="18"/>
      <c r="D191" s="7"/>
      <c r="E191" s="7">
        <v>551</v>
      </c>
      <c r="F191" s="14" t="s">
        <v>23</v>
      </c>
      <c r="G191" s="14" t="s">
        <v>33</v>
      </c>
      <c r="H191" s="14" t="s">
        <v>179</v>
      </c>
      <c r="I191" s="14" t="s">
        <v>152</v>
      </c>
      <c r="J191" s="11"/>
      <c r="K191" s="11"/>
      <c r="L191" s="11">
        <v>81000</v>
      </c>
      <c r="M191" s="52"/>
      <c r="N191" s="59"/>
      <c r="O191" s="52"/>
      <c r="P191" s="11"/>
      <c r="Q191" s="52"/>
      <c r="R191" s="10" t="e">
        <f>#REF!-L191</f>
        <v>#REF!</v>
      </c>
      <c r="S191" s="11"/>
      <c r="T191" s="11"/>
      <c r="U191" s="70">
        <f t="shared" si="17"/>
        <v>0</v>
      </c>
      <c r="V191" s="11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</row>
    <row r="192" spans="2:60" s="2" customFormat="1" ht="76.5" customHeight="1" hidden="1">
      <c r="B192" s="31" t="s">
        <v>182</v>
      </c>
      <c r="C192" s="18"/>
      <c r="D192" s="7"/>
      <c r="E192" s="7">
        <v>551</v>
      </c>
      <c r="F192" s="14" t="s">
        <v>23</v>
      </c>
      <c r="G192" s="14" t="s">
        <v>33</v>
      </c>
      <c r="H192" s="14" t="s">
        <v>180</v>
      </c>
      <c r="I192" s="14"/>
      <c r="J192" s="11"/>
      <c r="K192" s="11"/>
      <c r="L192" s="11">
        <f>L193</f>
        <v>0</v>
      </c>
      <c r="M192" s="52"/>
      <c r="N192" s="59"/>
      <c r="O192" s="52"/>
      <c r="P192" s="11"/>
      <c r="Q192" s="52"/>
      <c r="R192" s="10" t="e">
        <f>#REF!-L192</f>
        <v>#REF!</v>
      </c>
      <c r="S192" s="11">
        <f>S193</f>
        <v>0</v>
      </c>
      <c r="T192" s="11">
        <f>T193</f>
        <v>0</v>
      </c>
      <c r="U192" s="70">
        <f t="shared" si="17"/>
        <v>0</v>
      </c>
      <c r="V192" s="11">
        <f>V193</f>
        <v>0</v>
      </c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</row>
    <row r="193" spans="2:60" s="2" customFormat="1" ht="23.25" customHeight="1" hidden="1">
      <c r="B193" s="31" t="s">
        <v>11</v>
      </c>
      <c r="C193" s="18"/>
      <c r="D193" s="7"/>
      <c r="E193" s="7">
        <v>551</v>
      </c>
      <c r="F193" s="14" t="s">
        <v>23</v>
      </c>
      <c r="G193" s="14" t="s">
        <v>33</v>
      </c>
      <c r="H193" s="14" t="s">
        <v>180</v>
      </c>
      <c r="I193" s="14" t="s">
        <v>152</v>
      </c>
      <c r="J193" s="11"/>
      <c r="K193" s="11"/>
      <c r="L193" s="11"/>
      <c r="M193" s="52"/>
      <c r="N193" s="59"/>
      <c r="O193" s="52"/>
      <c r="P193" s="11"/>
      <c r="Q193" s="52"/>
      <c r="R193" s="10" t="e">
        <f>#REF!-L193</f>
        <v>#REF!</v>
      </c>
      <c r="S193" s="11"/>
      <c r="T193" s="11"/>
      <c r="U193" s="70">
        <f t="shared" si="17"/>
        <v>0</v>
      </c>
      <c r="V193" s="11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</row>
    <row r="194" spans="2:60" s="2" customFormat="1" ht="57.75" customHeight="1" hidden="1">
      <c r="B194" s="31" t="s">
        <v>191</v>
      </c>
      <c r="C194" s="18"/>
      <c r="D194" s="7"/>
      <c r="E194" s="7"/>
      <c r="F194" s="14" t="s">
        <v>23</v>
      </c>
      <c r="G194" s="14" t="s">
        <v>33</v>
      </c>
      <c r="H194" s="14" t="s">
        <v>190</v>
      </c>
      <c r="I194" s="14"/>
      <c r="J194" s="11"/>
      <c r="K194" s="11"/>
      <c r="L194" s="11"/>
      <c r="M194" s="52"/>
      <c r="N194" s="59"/>
      <c r="O194" s="52"/>
      <c r="P194" s="11"/>
      <c r="Q194" s="52"/>
      <c r="R194" s="10"/>
      <c r="S194" s="11">
        <f>S195</f>
        <v>0</v>
      </c>
      <c r="T194" s="11">
        <f>T195</f>
        <v>0</v>
      </c>
      <c r="U194" s="70">
        <f t="shared" si="17"/>
        <v>0</v>
      </c>
      <c r="V194" s="11">
        <f>V195</f>
        <v>0</v>
      </c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</row>
    <row r="195" spans="2:60" s="2" customFormat="1" ht="27" customHeight="1" hidden="1">
      <c r="B195" s="31" t="s">
        <v>11</v>
      </c>
      <c r="C195" s="18"/>
      <c r="D195" s="7"/>
      <c r="E195" s="7"/>
      <c r="F195" s="14" t="s">
        <v>23</v>
      </c>
      <c r="G195" s="14" t="s">
        <v>33</v>
      </c>
      <c r="H195" s="14" t="s">
        <v>190</v>
      </c>
      <c r="I195" s="14" t="s">
        <v>152</v>
      </c>
      <c r="J195" s="11"/>
      <c r="K195" s="11"/>
      <c r="L195" s="11"/>
      <c r="M195" s="52"/>
      <c r="N195" s="59"/>
      <c r="O195" s="52"/>
      <c r="P195" s="11"/>
      <c r="Q195" s="52"/>
      <c r="R195" s="10"/>
      <c r="S195" s="11"/>
      <c r="T195" s="11"/>
      <c r="U195" s="70">
        <f t="shared" si="17"/>
        <v>0</v>
      </c>
      <c r="V195" s="11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</row>
    <row r="196" spans="2:60" s="2" customFormat="1" ht="27" customHeight="1">
      <c r="B196" s="31" t="s">
        <v>275</v>
      </c>
      <c r="C196" s="18"/>
      <c r="D196" s="7"/>
      <c r="E196" s="7"/>
      <c r="F196" s="14" t="s">
        <v>23</v>
      </c>
      <c r="G196" s="14" t="s">
        <v>33</v>
      </c>
      <c r="H196" s="16" t="s">
        <v>272</v>
      </c>
      <c r="I196" s="14" t="s">
        <v>274</v>
      </c>
      <c r="J196" s="11"/>
      <c r="K196" s="11"/>
      <c r="L196" s="11"/>
      <c r="M196" s="52"/>
      <c r="N196" s="59"/>
      <c r="O196" s="52"/>
      <c r="P196" s="11"/>
      <c r="Q196" s="52"/>
      <c r="R196" s="10"/>
      <c r="S196" s="11">
        <f>S197</f>
        <v>150000</v>
      </c>
      <c r="T196" s="11">
        <f>T197</f>
        <v>150000</v>
      </c>
      <c r="U196" s="70">
        <f t="shared" si="17"/>
        <v>0</v>
      </c>
      <c r="V196" s="11">
        <f>V197</f>
        <v>47000</v>
      </c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</row>
    <row r="197" spans="2:60" s="2" customFormat="1" ht="58.5" customHeight="1">
      <c r="B197" s="31" t="s">
        <v>264</v>
      </c>
      <c r="C197" s="18"/>
      <c r="D197" s="7"/>
      <c r="E197" s="7"/>
      <c r="F197" s="14" t="s">
        <v>23</v>
      </c>
      <c r="G197" s="14" t="s">
        <v>33</v>
      </c>
      <c r="H197" s="16" t="s">
        <v>272</v>
      </c>
      <c r="I197" s="14" t="s">
        <v>263</v>
      </c>
      <c r="J197" s="11"/>
      <c r="K197" s="11"/>
      <c r="L197" s="11"/>
      <c r="M197" s="52"/>
      <c r="N197" s="59"/>
      <c r="O197" s="52"/>
      <c r="P197" s="11"/>
      <c r="Q197" s="52"/>
      <c r="R197" s="10"/>
      <c r="S197" s="11">
        <v>150000</v>
      </c>
      <c r="T197" s="11">
        <v>150000</v>
      </c>
      <c r="U197" s="70">
        <f t="shared" si="17"/>
        <v>0</v>
      </c>
      <c r="V197" s="11">
        <v>47000</v>
      </c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</row>
    <row r="198" spans="2:60" s="2" customFormat="1" ht="58.5" customHeight="1">
      <c r="B198" s="31" t="s">
        <v>279</v>
      </c>
      <c r="C198" s="18"/>
      <c r="D198" s="7"/>
      <c r="E198" s="7"/>
      <c r="F198" s="14" t="s">
        <v>23</v>
      </c>
      <c r="G198" s="14" t="s">
        <v>33</v>
      </c>
      <c r="H198" s="16" t="s">
        <v>277</v>
      </c>
      <c r="I198" s="14"/>
      <c r="J198" s="11"/>
      <c r="K198" s="11"/>
      <c r="L198" s="11"/>
      <c r="M198" s="52"/>
      <c r="N198" s="59"/>
      <c r="O198" s="52"/>
      <c r="P198" s="11"/>
      <c r="Q198" s="52"/>
      <c r="R198" s="10"/>
      <c r="S198" s="11">
        <f aca="true" t="shared" si="23" ref="S198:V202">S199</f>
        <v>503000</v>
      </c>
      <c r="T198" s="11">
        <f t="shared" si="23"/>
        <v>500000</v>
      </c>
      <c r="U198" s="70">
        <f t="shared" si="17"/>
        <v>3000</v>
      </c>
      <c r="V198" s="11">
        <f t="shared" si="23"/>
        <v>501864.56</v>
      </c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</row>
    <row r="199" spans="2:60" s="2" customFormat="1" ht="58.5" customHeight="1">
      <c r="B199" s="31" t="s">
        <v>280</v>
      </c>
      <c r="C199" s="18"/>
      <c r="D199" s="7"/>
      <c r="E199" s="7"/>
      <c r="F199" s="14" t="s">
        <v>23</v>
      </c>
      <c r="G199" s="14" t="s">
        <v>33</v>
      </c>
      <c r="H199" s="16" t="s">
        <v>278</v>
      </c>
      <c r="I199" s="14"/>
      <c r="J199" s="11"/>
      <c r="K199" s="11"/>
      <c r="L199" s="11"/>
      <c r="M199" s="52"/>
      <c r="N199" s="59"/>
      <c r="O199" s="52"/>
      <c r="P199" s="11"/>
      <c r="Q199" s="52"/>
      <c r="R199" s="10"/>
      <c r="S199" s="11">
        <f t="shared" si="23"/>
        <v>503000</v>
      </c>
      <c r="T199" s="11">
        <f t="shared" si="23"/>
        <v>500000</v>
      </c>
      <c r="U199" s="70">
        <f t="shared" si="17"/>
        <v>3000</v>
      </c>
      <c r="V199" s="11">
        <f t="shared" si="23"/>
        <v>501864.56</v>
      </c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</row>
    <row r="200" spans="2:60" s="2" customFormat="1" ht="49.5" customHeight="1">
      <c r="B200" s="31" t="s">
        <v>281</v>
      </c>
      <c r="C200" s="18"/>
      <c r="D200" s="7"/>
      <c r="E200" s="7"/>
      <c r="F200" s="14" t="s">
        <v>23</v>
      </c>
      <c r="G200" s="14" t="s">
        <v>33</v>
      </c>
      <c r="H200" s="14" t="s">
        <v>276</v>
      </c>
      <c r="I200" s="14"/>
      <c r="J200" s="11"/>
      <c r="K200" s="11"/>
      <c r="L200" s="11"/>
      <c r="M200" s="52"/>
      <c r="N200" s="59"/>
      <c r="O200" s="52"/>
      <c r="P200" s="11"/>
      <c r="Q200" s="52"/>
      <c r="R200" s="10"/>
      <c r="S200" s="11">
        <f t="shared" si="23"/>
        <v>503000</v>
      </c>
      <c r="T200" s="11">
        <f t="shared" si="23"/>
        <v>500000</v>
      </c>
      <c r="U200" s="70">
        <f t="shared" si="17"/>
        <v>3000</v>
      </c>
      <c r="V200" s="11">
        <f t="shared" si="23"/>
        <v>501864.56</v>
      </c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</row>
    <row r="201" spans="2:60" s="2" customFormat="1" ht="71.25" customHeight="1">
      <c r="B201" s="17" t="s">
        <v>222</v>
      </c>
      <c r="C201" s="18"/>
      <c r="D201" s="7"/>
      <c r="E201" s="7"/>
      <c r="F201" s="14" t="s">
        <v>23</v>
      </c>
      <c r="G201" s="14" t="s">
        <v>33</v>
      </c>
      <c r="H201" s="14" t="s">
        <v>276</v>
      </c>
      <c r="I201" s="14" t="s">
        <v>219</v>
      </c>
      <c r="J201" s="11"/>
      <c r="K201" s="11"/>
      <c r="L201" s="11"/>
      <c r="M201" s="52"/>
      <c r="N201" s="59"/>
      <c r="O201" s="52"/>
      <c r="P201" s="11"/>
      <c r="Q201" s="52"/>
      <c r="R201" s="10"/>
      <c r="S201" s="11">
        <f t="shared" si="23"/>
        <v>503000</v>
      </c>
      <c r="T201" s="11">
        <f t="shared" si="23"/>
        <v>500000</v>
      </c>
      <c r="U201" s="70">
        <f t="shared" si="17"/>
        <v>3000</v>
      </c>
      <c r="V201" s="11">
        <f t="shared" si="23"/>
        <v>501864.56</v>
      </c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</row>
    <row r="202" spans="2:60" s="2" customFormat="1" ht="71.25" customHeight="1">
      <c r="B202" s="20" t="s">
        <v>223</v>
      </c>
      <c r="C202" s="18"/>
      <c r="D202" s="7"/>
      <c r="E202" s="7"/>
      <c r="F202" s="14" t="s">
        <v>23</v>
      </c>
      <c r="G202" s="14" t="s">
        <v>33</v>
      </c>
      <c r="H202" s="14" t="s">
        <v>276</v>
      </c>
      <c r="I202" s="14" t="s">
        <v>220</v>
      </c>
      <c r="J202" s="11"/>
      <c r="K202" s="11"/>
      <c r="L202" s="11"/>
      <c r="M202" s="52"/>
      <c r="N202" s="59"/>
      <c r="O202" s="52"/>
      <c r="P202" s="11"/>
      <c r="Q202" s="52"/>
      <c r="R202" s="10"/>
      <c r="S202" s="11">
        <f t="shared" si="23"/>
        <v>503000</v>
      </c>
      <c r="T202" s="11">
        <f t="shared" si="23"/>
        <v>500000</v>
      </c>
      <c r="U202" s="70">
        <f t="shared" si="17"/>
        <v>3000</v>
      </c>
      <c r="V202" s="11">
        <f t="shared" si="23"/>
        <v>501864.56</v>
      </c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</row>
    <row r="203" spans="2:60" s="2" customFormat="1" ht="71.25" customHeight="1">
      <c r="B203" s="20" t="s">
        <v>234</v>
      </c>
      <c r="C203" s="18"/>
      <c r="D203" s="7"/>
      <c r="E203" s="7"/>
      <c r="F203" s="14" t="s">
        <v>23</v>
      </c>
      <c r="G203" s="14" t="s">
        <v>33</v>
      </c>
      <c r="H203" s="14" t="s">
        <v>276</v>
      </c>
      <c r="I203" s="14" t="s">
        <v>221</v>
      </c>
      <c r="J203" s="11"/>
      <c r="K203" s="11"/>
      <c r="L203" s="11"/>
      <c r="M203" s="52"/>
      <c r="N203" s="59"/>
      <c r="O203" s="52"/>
      <c r="P203" s="11"/>
      <c r="Q203" s="52"/>
      <c r="R203" s="10"/>
      <c r="S203" s="11">
        <f>300000+150000+50000+3000</f>
        <v>503000</v>
      </c>
      <c r="T203" s="11">
        <f>300000+150000+50000</f>
        <v>500000</v>
      </c>
      <c r="U203" s="70">
        <f t="shared" si="17"/>
        <v>3000</v>
      </c>
      <c r="V203" s="11">
        <v>501864.56</v>
      </c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</row>
    <row r="204" spans="2:60" s="2" customFormat="1" ht="27" customHeight="1">
      <c r="B204" s="31" t="s">
        <v>283</v>
      </c>
      <c r="C204" s="18"/>
      <c r="D204" s="7"/>
      <c r="E204" s="7"/>
      <c r="F204" s="14" t="s">
        <v>23</v>
      </c>
      <c r="G204" s="14" t="s">
        <v>33</v>
      </c>
      <c r="H204" s="14" t="s">
        <v>287</v>
      </c>
      <c r="I204" s="14"/>
      <c r="J204" s="11"/>
      <c r="K204" s="11"/>
      <c r="L204" s="11"/>
      <c r="M204" s="52"/>
      <c r="N204" s="59"/>
      <c r="O204" s="52"/>
      <c r="P204" s="11"/>
      <c r="Q204" s="52"/>
      <c r="R204" s="10"/>
      <c r="S204" s="11">
        <f aca="true" t="shared" si="24" ref="S204:V207">S205</f>
        <v>458000</v>
      </c>
      <c r="T204" s="11">
        <f t="shared" si="24"/>
        <v>300000</v>
      </c>
      <c r="U204" s="70">
        <f t="shared" si="17"/>
        <v>158000</v>
      </c>
      <c r="V204" s="11">
        <f t="shared" si="24"/>
        <v>296400</v>
      </c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</row>
    <row r="205" spans="2:60" s="2" customFormat="1" ht="55.5" customHeight="1">
      <c r="B205" s="31" t="s">
        <v>284</v>
      </c>
      <c r="C205" s="18"/>
      <c r="D205" s="7"/>
      <c r="E205" s="7"/>
      <c r="F205" s="14" t="s">
        <v>23</v>
      </c>
      <c r="G205" s="14" t="s">
        <v>33</v>
      </c>
      <c r="H205" s="14" t="s">
        <v>288</v>
      </c>
      <c r="I205" s="14"/>
      <c r="J205" s="11"/>
      <c r="K205" s="11"/>
      <c r="L205" s="11"/>
      <c r="M205" s="52"/>
      <c r="N205" s="59"/>
      <c r="O205" s="52"/>
      <c r="P205" s="11"/>
      <c r="Q205" s="52"/>
      <c r="R205" s="10"/>
      <c r="S205" s="11">
        <f t="shared" si="24"/>
        <v>458000</v>
      </c>
      <c r="T205" s="11">
        <f t="shared" si="24"/>
        <v>300000</v>
      </c>
      <c r="U205" s="70">
        <f t="shared" si="17"/>
        <v>158000</v>
      </c>
      <c r="V205" s="11">
        <f t="shared" si="24"/>
        <v>296400</v>
      </c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</row>
    <row r="206" spans="2:60" s="2" customFormat="1" ht="40.5" customHeight="1">
      <c r="B206" s="17" t="s">
        <v>222</v>
      </c>
      <c r="C206" s="18"/>
      <c r="D206" s="7"/>
      <c r="E206" s="7"/>
      <c r="F206" s="14" t="s">
        <v>23</v>
      </c>
      <c r="G206" s="14" t="s">
        <v>33</v>
      </c>
      <c r="H206" s="14" t="s">
        <v>288</v>
      </c>
      <c r="I206" s="14" t="s">
        <v>219</v>
      </c>
      <c r="J206" s="11"/>
      <c r="K206" s="11"/>
      <c r="L206" s="11"/>
      <c r="M206" s="52"/>
      <c r="N206" s="59"/>
      <c r="O206" s="52"/>
      <c r="P206" s="11"/>
      <c r="Q206" s="52"/>
      <c r="R206" s="10"/>
      <c r="S206" s="11">
        <f t="shared" si="24"/>
        <v>458000</v>
      </c>
      <c r="T206" s="11">
        <f t="shared" si="24"/>
        <v>300000</v>
      </c>
      <c r="U206" s="70">
        <f t="shared" si="17"/>
        <v>158000</v>
      </c>
      <c r="V206" s="11">
        <f t="shared" si="24"/>
        <v>296400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</row>
    <row r="207" spans="2:60" s="2" customFormat="1" ht="45" customHeight="1">
      <c r="B207" s="20" t="s">
        <v>223</v>
      </c>
      <c r="C207" s="18"/>
      <c r="D207" s="7"/>
      <c r="E207" s="7"/>
      <c r="F207" s="14" t="s">
        <v>23</v>
      </c>
      <c r="G207" s="14" t="s">
        <v>33</v>
      </c>
      <c r="H207" s="14" t="s">
        <v>288</v>
      </c>
      <c r="I207" s="14" t="s">
        <v>220</v>
      </c>
      <c r="J207" s="11"/>
      <c r="K207" s="11"/>
      <c r="L207" s="11"/>
      <c r="M207" s="52"/>
      <c r="N207" s="59"/>
      <c r="O207" s="52"/>
      <c r="P207" s="11"/>
      <c r="Q207" s="52"/>
      <c r="R207" s="10"/>
      <c r="S207" s="11">
        <f t="shared" si="24"/>
        <v>458000</v>
      </c>
      <c r="T207" s="11">
        <f t="shared" si="24"/>
        <v>300000</v>
      </c>
      <c r="U207" s="70">
        <f t="shared" si="17"/>
        <v>158000</v>
      </c>
      <c r="V207" s="11">
        <f t="shared" si="24"/>
        <v>296400</v>
      </c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</row>
    <row r="208" spans="2:60" s="2" customFormat="1" ht="31.5" customHeight="1">
      <c r="B208" s="20" t="s">
        <v>234</v>
      </c>
      <c r="C208" s="18"/>
      <c r="D208" s="7"/>
      <c r="E208" s="7"/>
      <c r="F208" s="14" t="s">
        <v>23</v>
      </c>
      <c r="G208" s="14" t="s">
        <v>33</v>
      </c>
      <c r="H208" s="14" t="s">
        <v>288</v>
      </c>
      <c r="I208" s="14" t="s">
        <v>221</v>
      </c>
      <c r="J208" s="11"/>
      <c r="K208" s="11"/>
      <c r="L208" s="11"/>
      <c r="M208" s="52"/>
      <c r="N208" s="59"/>
      <c r="O208" s="52"/>
      <c r="P208" s="11"/>
      <c r="Q208" s="52"/>
      <c r="R208" s="10"/>
      <c r="S208" s="11">
        <f>300000+158000</f>
        <v>458000</v>
      </c>
      <c r="T208" s="11">
        <v>300000</v>
      </c>
      <c r="U208" s="70">
        <f aca="true" t="shared" si="25" ref="U208:U271">S208-T208</f>
        <v>158000</v>
      </c>
      <c r="V208" s="11">
        <v>296400</v>
      </c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</row>
    <row r="209" spans="2:60" s="2" customFormat="1" ht="60.75" customHeight="1" hidden="1">
      <c r="B209" s="20" t="s">
        <v>171</v>
      </c>
      <c r="C209" s="18"/>
      <c r="D209" s="7">
        <v>551</v>
      </c>
      <c r="E209" s="7">
        <v>551</v>
      </c>
      <c r="F209" s="14" t="s">
        <v>23</v>
      </c>
      <c r="G209" s="14" t="s">
        <v>33</v>
      </c>
      <c r="H209" s="14" t="s">
        <v>170</v>
      </c>
      <c r="I209" s="14"/>
      <c r="J209" s="11"/>
      <c r="K209" s="11"/>
      <c r="L209" s="11">
        <f>L210</f>
        <v>0</v>
      </c>
      <c r="M209" s="52"/>
      <c r="N209" s="59"/>
      <c r="O209" s="52"/>
      <c r="P209" s="11"/>
      <c r="Q209" s="52"/>
      <c r="R209" s="10" t="e">
        <f>#REF!-L209</f>
        <v>#REF!</v>
      </c>
      <c r="S209" s="11">
        <f>S210</f>
        <v>0</v>
      </c>
      <c r="T209" s="11">
        <f>T210</f>
        <v>0</v>
      </c>
      <c r="U209" s="70">
        <f t="shared" si="25"/>
        <v>0</v>
      </c>
      <c r="V209" s="11">
        <f>V210</f>
        <v>0</v>
      </c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</row>
    <row r="210" spans="2:22" ht="12.75" hidden="1">
      <c r="B210" s="23" t="s">
        <v>165</v>
      </c>
      <c r="C210" s="7"/>
      <c r="D210" s="7">
        <v>551</v>
      </c>
      <c r="E210" s="7">
        <v>551</v>
      </c>
      <c r="F210" s="14" t="s">
        <v>23</v>
      </c>
      <c r="G210" s="14" t="s">
        <v>33</v>
      </c>
      <c r="H210" s="14" t="s">
        <v>170</v>
      </c>
      <c r="I210" s="9" t="s">
        <v>152</v>
      </c>
      <c r="J210" s="11"/>
      <c r="K210" s="11"/>
      <c r="L210" s="11"/>
      <c r="M210" s="52">
        <f aca="true" t="shared" si="26" ref="M210:M230">L210-J210</f>
        <v>0</v>
      </c>
      <c r="N210" s="59"/>
      <c r="O210" s="52">
        <f aca="true" t="shared" si="27" ref="O210:O230">L210-K210</f>
        <v>0</v>
      </c>
      <c r="P210" s="11"/>
      <c r="Q210" s="52">
        <f aca="true" t="shared" si="28" ref="Q210:Q230">P210-L210</f>
        <v>0</v>
      </c>
      <c r="R210" s="10" t="e">
        <f>#REF!-L210</f>
        <v>#REF!</v>
      </c>
      <c r="S210" s="11"/>
      <c r="T210" s="11"/>
      <c r="U210" s="70">
        <f t="shared" si="25"/>
        <v>0</v>
      </c>
      <c r="V210" s="11"/>
    </row>
    <row r="211" spans="2:22" ht="25.5" customHeight="1">
      <c r="B211" s="13" t="s">
        <v>76</v>
      </c>
      <c r="C211" s="7">
        <v>551</v>
      </c>
      <c r="D211" s="7">
        <v>551</v>
      </c>
      <c r="E211" s="7">
        <v>551</v>
      </c>
      <c r="F211" s="8" t="s">
        <v>77</v>
      </c>
      <c r="G211" s="9"/>
      <c r="H211" s="9"/>
      <c r="I211" s="9"/>
      <c r="J211" s="10" t="e">
        <f>J218+J260+J308</f>
        <v>#REF!</v>
      </c>
      <c r="K211" s="10" t="e">
        <f>K218+K260+K308</f>
        <v>#REF!</v>
      </c>
      <c r="L211" s="10" t="e">
        <f>L218+L260+L308</f>
        <v>#REF!</v>
      </c>
      <c r="M211" s="52" t="e">
        <f t="shared" si="26"/>
        <v>#REF!</v>
      </c>
      <c r="N211" s="58" t="e">
        <f>N218+N260+N308</f>
        <v>#REF!</v>
      </c>
      <c r="O211" s="52" t="e">
        <f t="shared" si="27"/>
        <v>#REF!</v>
      </c>
      <c r="P211" s="10" t="e">
        <f>P218+P260+P308</f>
        <v>#REF!</v>
      </c>
      <c r="Q211" s="52" t="e">
        <f t="shared" si="28"/>
        <v>#REF!</v>
      </c>
      <c r="R211" s="10" t="e">
        <f>#REF!-L211</f>
        <v>#REF!</v>
      </c>
      <c r="S211" s="10">
        <f>S218+S260+S308</f>
        <v>118038710.42</v>
      </c>
      <c r="T211" s="10">
        <f>T218+T260+T308</f>
        <v>105911616.73</v>
      </c>
      <c r="U211" s="70">
        <f t="shared" si="25"/>
        <v>12127093.689999998</v>
      </c>
      <c r="V211" s="10">
        <f>V218+V260+V308</f>
        <v>92992566</v>
      </c>
    </row>
    <row r="212" spans="2:22" ht="42.75" customHeight="1" hidden="1">
      <c r="B212" s="13" t="s">
        <v>78</v>
      </c>
      <c r="C212" s="7">
        <v>551</v>
      </c>
      <c r="D212" s="7">
        <v>551</v>
      </c>
      <c r="E212" s="7">
        <v>551</v>
      </c>
      <c r="F212" s="8" t="s">
        <v>77</v>
      </c>
      <c r="G212" s="8" t="s">
        <v>9</v>
      </c>
      <c r="H212" s="14"/>
      <c r="I212" s="14"/>
      <c r="J212" s="10">
        <f>J213+J285</f>
        <v>1061730</v>
      </c>
      <c r="K212" s="10">
        <f>K213+K285</f>
        <v>695742.99</v>
      </c>
      <c r="L212" s="10">
        <f>L213+L285</f>
        <v>0</v>
      </c>
      <c r="M212" s="52">
        <f t="shared" si="26"/>
        <v>-1061730</v>
      </c>
      <c r="N212" s="58">
        <f>N213+N285</f>
        <v>0</v>
      </c>
      <c r="O212" s="52">
        <f t="shared" si="27"/>
        <v>-695742.99</v>
      </c>
      <c r="P212" s="10">
        <f>P213+P285</f>
        <v>695742.99</v>
      </c>
      <c r="Q212" s="52">
        <f t="shared" si="28"/>
        <v>695742.99</v>
      </c>
      <c r="R212" s="10" t="e">
        <f>#REF!-L212</f>
        <v>#REF!</v>
      </c>
      <c r="S212" s="10">
        <f>S213+S285</f>
        <v>0</v>
      </c>
      <c r="T212" s="10">
        <f>T213+T285</f>
        <v>0</v>
      </c>
      <c r="U212" s="70">
        <f t="shared" si="25"/>
        <v>0</v>
      </c>
      <c r="V212" s="10">
        <f>V213+V285</f>
        <v>0</v>
      </c>
    </row>
    <row r="213" spans="2:22" ht="15" customHeight="1" hidden="1">
      <c r="B213" s="15" t="s">
        <v>79</v>
      </c>
      <c r="C213" s="7">
        <v>551</v>
      </c>
      <c r="D213" s="7">
        <v>551</v>
      </c>
      <c r="E213" s="7">
        <v>551</v>
      </c>
      <c r="F213" s="27" t="s">
        <v>77</v>
      </c>
      <c r="G213" s="27" t="s">
        <v>7</v>
      </c>
      <c r="H213" s="27" t="s">
        <v>80</v>
      </c>
      <c r="I213" s="14"/>
      <c r="J213" s="10">
        <f>J214+J216</f>
        <v>0</v>
      </c>
      <c r="K213" s="10">
        <f>K214+K216</f>
        <v>0</v>
      </c>
      <c r="L213" s="10">
        <f>L214+L216</f>
        <v>0</v>
      </c>
      <c r="M213" s="52">
        <f t="shared" si="26"/>
        <v>0</v>
      </c>
      <c r="N213" s="58">
        <f>N214+N216</f>
        <v>0</v>
      </c>
      <c r="O213" s="52">
        <f t="shared" si="27"/>
        <v>0</v>
      </c>
      <c r="P213" s="10">
        <f>P214+P216</f>
        <v>0</v>
      </c>
      <c r="Q213" s="52">
        <f t="shared" si="28"/>
        <v>0</v>
      </c>
      <c r="R213" s="10" t="e">
        <f>#REF!-L213</f>
        <v>#REF!</v>
      </c>
      <c r="S213" s="10">
        <f>S214+S216</f>
        <v>0</v>
      </c>
      <c r="T213" s="10">
        <f>T214+T216</f>
        <v>0</v>
      </c>
      <c r="U213" s="70">
        <f t="shared" si="25"/>
        <v>0</v>
      </c>
      <c r="V213" s="10">
        <f>V214+V216</f>
        <v>0</v>
      </c>
    </row>
    <row r="214" spans="2:22" ht="33" customHeight="1" hidden="1">
      <c r="B214" s="17" t="s">
        <v>81</v>
      </c>
      <c r="C214" s="18">
        <v>551</v>
      </c>
      <c r="D214" s="7">
        <v>551</v>
      </c>
      <c r="E214" s="7">
        <v>551</v>
      </c>
      <c r="F214" s="14" t="s">
        <v>77</v>
      </c>
      <c r="G214" s="14" t="s">
        <v>7</v>
      </c>
      <c r="H214" s="14" t="s">
        <v>82</v>
      </c>
      <c r="I214" s="14"/>
      <c r="J214" s="11">
        <f>J215</f>
        <v>0</v>
      </c>
      <c r="K214" s="11">
        <f>K215</f>
        <v>0</v>
      </c>
      <c r="L214" s="11">
        <f>L215</f>
        <v>0</v>
      </c>
      <c r="M214" s="52">
        <f t="shared" si="26"/>
        <v>0</v>
      </c>
      <c r="N214" s="59">
        <f>N215</f>
        <v>0</v>
      </c>
      <c r="O214" s="52">
        <f t="shared" si="27"/>
        <v>0</v>
      </c>
      <c r="P214" s="11">
        <f>P215</f>
        <v>0</v>
      </c>
      <c r="Q214" s="52">
        <f t="shared" si="28"/>
        <v>0</v>
      </c>
      <c r="R214" s="10" t="e">
        <f>#REF!-L214</f>
        <v>#REF!</v>
      </c>
      <c r="S214" s="11">
        <f>S215</f>
        <v>0</v>
      </c>
      <c r="T214" s="11">
        <f>T215</f>
        <v>0</v>
      </c>
      <c r="U214" s="70">
        <f t="shared" si="25"/>
        <v>0</v>
      </c>
      <c r="V214" s="11">
        <f>V215</f>
        <v>0</v>
      </c>
    </row>
    <row r="215" spans="2:22" ht="26.25" customHeight="1" hidden="1">
      <c r="B215" s="31" t="s">
        <v>11</v>
      </c>
      <c r="C215" s="18">
        <v>551</v>
      </c>
      <c r="D215" s="7">
        <v>551</v>
      </c>
      <c r="E215" s="7">
        <v>551</v>
      </c>
      <c r="F215" s="14" t="s">
        <v>77</v>
      </c>
      <c r="G215" s="14" t="s">
        <v>7</v>
      </c>
      <c r="H215" s="14" t="s">
        <v>82</v>
      </c>
      <c r="I215" s="14" t="s">
        <v>12</v>
      </c>
      <c r="J215" s="11"/>
      <c r="K215" s="11"/>
      <c r="L215" s="11"/>
      <c r="M215" s="52">
        <f t="shared" si="26"/>
        <v>0</v>
      </c>
      <c r="N215" s="59"/>
      <c r="O215" s="52">
        <f t="shared" si="27"/>
        <v>0</v>
      </c>
      <c r="P215" s="11"/>
      <c r="Q215" s="52">
        <f t="shared" si="28"/>
        <v>0</v>
      </c>
      <c r="R215" s="10" t="e">
        <f>#REF!-L215</f>
        <v>#REF!</v>
      </c>
      <c r="S215" s="11"/>
      <c r="T215" s="11"/>
      <c r="U215" s="70">
        <f t="shared" si="25"/>
        <v>0</v>
      </c>
      <c r="V215" s="11"/>
    </row>
    <row r="216" spans="2:22" ht="25.5" hidden="1">
      <c r="B216" s="31" t="s">
        <v>83</v>
      </c>
      <c r="C216" s="18">
        <v>551</v>
      </c>
      <c r="D216" s="7">
        <v>551</v>
      </c>
      <c r="E216" s="7">
        <v>551</v>
      </c>
      <c r="F216" s="14" t="s">
        <v>77</v>
      </c>
      <c r="G216" s="14" t="s">
        <v>7</v>
      </c>
      <c r="H216" s="14" t="s">
        <v>84</v>
      </c>
      <c r="I216" s="14"/>
      <c r="J216" s="11">
        <f>J217</f>
        <v>0</v>
      </c>
      <c r="K216" s="11">
        <f>K217</f>
        <v>0</v>
      </c>
      <c r="L216" s="11">
        <f>L217</f>
        <v>0</v>
      </c>
      <c r="M216" s="52">
        <f t="shared" si="26"/>
        <v>0</v>
      </c>
      <c r="N216" s="59">
        <f>N217</f>
        <v>0</v>
      </c>
      <c r="O216" s="52">
        <f t="shared" si="27"/>
        <v>0</v>
      </c>
      <c r="P216" s="11">
        <f>P217</f>
        <v>0</v>
      </c>
      <c r="Q216" s="52">
        <f t="shared" si="28"/>
        <v>0</v>
      </c>
      <c r="R216" s="10" t="e">
        <f>#REF!-L216</f>
        <v>#REF!</v>
      </c>
      <c r="S216" s="11">
        <f>S217</f>
        <v>0</v>
      </c>
      <c r="T216" s="11">
        <f>T217</f>
        <v>0</v>
      </c>
      <c r="U216" s="70">
        <f t="shared" si="25"/>
        <v>0</v>
      </c>
      <c r="V216" s="11">
        <f>V217</f>
        <v>0</v>
      </c>
    </row>
    <row r="217" spans="2:22" ht="26.25" customHeight="1" hidden="1">
      <c r="B217" s="31" t="s">
        <v>11</v>
      </c>
      <c r="C217" s="18">
        <v>551</v>
      </c>
      <c r="D217" s="7">
        <v>551</v>
      </c>
      <c r="E217" s="7">
        <v>551</v>
      </c>
      <c r="F217" s="14" t="s">
        <v>77</v>
      </c>
      <c r="G217" s="14" t="s">
        <v>7</v>
      </c>
      <c r="H217" s="14" t="s">
        <v>84</v>
      </c>
      <c r="I217" s="14" t="s">
        <v>12</v>
      </c>
      <c r="J217" s="11"/>
      <c r="K217" s="11"/>
      <c r="L217" s="11"/>
      <c r="M217" s="52">
        <f t="shared" si="26"/>
        <v>0</v>
      </c>
      <c r="N217" s="59"/>
      <c r="O217" s="52">
        <f t="shared" si="27"/>
        <v>0</v>
      </c>
      <c r="P217" s="11"/>
      <c r="Q217" s="52">
        <f t="shared" si="28"/>
        <v>0</v>
      </c>
      <c r="R217" s="10" t="e">
        <f>#REF!-L217</f>
        <v>#REF!</v>
      </c>
      <c r="S217" s="11"/>
      <c r="T217" s="11"/>
      <c r="U217" s="70">
        <f t="shared" si="25"/>
        <v>0</v>
      </c>
      <c r="V217" s="11"/>
    </row>
    <row r="218" spans="2:22" ht="26.25" customHeight="1">
      <c r="B218" s="31" t="s">
        <v>78</v>
      </c>
      <c r="C218" s="18"/>
      <c r="D218" s="7">
        <v>551</v>
      </c>
      <c r="E218" s="7">
        <v>551</v>
      </c>
      <c r="F218" s="14" t="s">
        <v>77</v>
      </c>
      <c r="G218" s="14" t="s">
        <v>7</v>
      </c>
      <c r="H218" s="14"/>
      <c r="I218" s="14"/>
      <c r="J218" s="11" t="e">
        <f>J254+#REF!+#REF!+#REF!+#REF!+#REF!+#REF!+#REF!</f>
        <v>#REF!</v>
      </c>
      <c r="K218" s="11" t="e">
        <f>K254+#REF!+#REF!+#REF!+#REF!+#REF!+#REF!+#REF!+#REF!</f>
        <v>#REF!</v>
      </c>
      <c r="L218" s="11" t="e">
        <f>L254+#REF!+#REF!+#REF!+#REF!+#REF!+#REF!+#REF!+#REF!+#REF!+#REF!+#REF!+L252</f>
        <v>#REF!</v>
      </c>
      <c r="M218" s="52" t="e">
        <f t="shared" si="26"/>
        <v>#REF!</v>
      </c>
      <c r="N218" s="59" t="e">
        <f>N254+#REF!+#REF!+#REF!+#REF!+#REF!+#REF!</f>
        <v>#REF!</v>
      </c>
      <c r="O218" s="52" t="e">
        <f t="shared" si="27"/>
        <v>#REF!</v>
      </c>
      <c r="P218" s="11" t="e">
        <f>P254+#REF!+#REF!+#REF!+#REF!+#REF!+#REF!+#REF!+#REF!</f>
        <v>#REF!</v>
      </c>
      <c r="Q218" s="52" t="e">
        <f t="shared" si="28"/>
        <v>#REF!</v>
      </c>
      <c r="R218" s="10" t="e">
        <f>#REF!-L218</f>
        <v>#REF!</v>
      </c>
      <c r="S218" s="11">
        <f>S230+S219+S225+S227+S258</f>
        <v>82287051.22</v>
      </c>
      <c r="T218" s="11">
        <f>T230+T219+T225+T227+T258</f>
        <v>69023957.53</v>
      </c>
      <c r="U218" s="70">
        <f t="shared" si="25"/>
        <v>13263093.689999998</v>
      </c>
      <c r="V218" s="11">
        <f>V230+V219+V225+V227+V258</f>
        <v>58563265.800000004</v>
      </c>
    </row>
    <row r="219" spans="2:22" ht="59.25" customHeight="1">
      <c r="B219" s="31" t="s">
        <v>367</v>
      </c>
      <c r="C219" s="18"/>
      <c r="D219" s="7"/>
      <c r="E219" s="7"/>
      <c r="F219" s="14" t="s">
        <v>77</v>
      </c>
      <c r="G219" s="14" t="s">
        <v>7</v>
      </c>
      <c r="H219" s="14" t="s">
        <v>366</v>
      </c>
      <c r="I219" s="14"/>
      <c r="J219" s="11"/>
      <c r="K219" s="11"/>
      <c r="L219" s="11"/>
      <c r="M219" s="52"/>
      <c r="N219" s="59"/>
      <c r="O219" s="52"/>
      <c r="P219" s="11"/>
      <c r="Q219" s="52"/>
      <c r="R219" s="10"/>
      <c r="S219" s="11">
        <f>S220+S223</f>
        <v>80248834.61</v>
      </c>
      <c r="T219" s="11">
        <f>T220+T223</f>
        <v>67635740.92</v>
      </c>
      <c r="U219" s="70">
        <f t="shared" si="25"/>
        <v>12613093.689999998</v>
      </c>
      <c r="V219" s="11">
        <f>V220+V223</f>
        <v>56934439.03</v>
      </c>
    </row>
    <row r="220" spans="2:22" ht="111.75" customHeight="1">
      <c r="B220" s="20" t="s">
        <v>353</v>
      </c>
      <c r="C220" s="18"/>
      <c r="D220" s="7"/>
      <c r="E220" s="7"/>
      <c r="F220" s="14" t="s">
        <v>77</v>
      </c>
      <c r="G220" s="14" t="s">
        <v>7</v>
      </c>
      <c r="H220" s="14" t="s">
        <v>368</v>
      </c>
      <c r="I220" s="14"/>
      <c r="J220" s="11"/>
      <c r="K220" s="11"/>
      <c r="L220" s="11"/>
      <c r="M220" s="52"/>
      <c r="N220" s="59"/>
      <c r="O220" s="52"/>
      <c r="P220" s="11"/>
      <c r="Q220" s="52"/>
      <c r="R220" s="10"/>
      <c r="S220" s="11">
        <f>S221+S222</f>
        <v>34174335.3</v>
      </c>
      <c r="T220" s="11">
        <f>T221+T222</f>
        <v>34174335.3</v>
      </c>
      <c r="U220" s="70">
        <f t="shared" si="25"/>
        <v>0</v>
      </c>
      <c r="V220" s="11">
        <f>V221+V222</f>
        <v>25165240.54</v>
      </c>
    </row>
    <row r="221" spans="2:22" ht="63" customHeight="1">
      <c r="B221" s="31" t="s">
        <v>299</v>
      </c>
      <c r="C221" s="18"/>
      <c r="D221" s="7"/>
      <c r="E221" s="7"/>
      <c r="F221" s="14" t="s">
        <v>77</v>
      </c>
      <c r="G221" s="14" t="s">
        <v>7</v>
      </c>
      <c r="H221" s="14" t="s">
        <v>368</v>
      </c>
      <c r="I221" s="14" t="s">
        <v>297</v>
      </c>
      <c r="J221" s="11"/>
      <c r="K221" s="11"/>
      <c r="L221" s="11"/>
      <c r="M221" s="52"/>
      <c r="N221" s="59"/>
      <c r="O221" s="52"/>
      <c r="P221" s="11"/>
      <c r="Q221" s="52"/>
      <c r="R221" s="10"/>
      <c r="S221" s="11">
        <v>34174335.3</v>
      </c>
      <c r="T221" s="11">
        <v>34174335.3</v>
      </c>
      <c r="U221" s="70">
        <f t="shared" si="25"/>
        <v>0</v>
      </c>
      <c r="V221" s="11">
        <v>25165240.54</v>
      </c>
    </row>
    <row r="222" spans="2:22" ht="63" customHeight="1">
      <c r="B222" s="31" t="s">
        <v>299</v>
      </c>
      <c r="C222" s="18"/>
      <c r="D222" s="7"/>
      <c r="E222" s="7"/>
      <c r="F222" s="14" t="s">
        <v>77</v>
      </c>
      <c r="G222" s="14" t="s">
        <v>7</v>
      </c>
      <c r="H222" s="14" t="s">
        <v>368</v>
      </c>
      <c r="I222" s="14" t="s">
        <v>297</v>
      </c>
      <c r="J222" s="11"/>
      <c r="K222" s="11"/>
      <c r="L222" s="11"/>
      <c r="M222" s="52"/>
      <c r="N222" s="59"/>
      <c r="O222" s="52"/>
      <c r="P222" s="11"/>
      <c r="Q222" s="52"/>
      <c r="R222" s="10"/>
      <c r="S222" s="11"/>
      <c r="T222" s="11"/>
      <c r="U222" s="70">
        <f t="shared" si="25"/>
        <v>0</v>
      </c>
      <c r="V222" s="11"/>
    </row>
    <row r="223" spans="2:22" ht="70.5" customHeight="1">
      <c r="B223" s="31" t="s">
        <v>370</v>
      </c>
      <c r="C223" s="18"/>
      <c r="D223" s="7"/>
      <c r="E223" s="7"/>
      <c r="F223" s="14" t="s">
        <v>77</v>
      </c>
      <c r="G223" s="14" t="s">
        <v>7</v>
      </c>
      <c r="H223" s="14" t="s">
        <v>369</v>
      </c>
      <c r="I223" s="14"/>
      <c r="J223" s="11"/>
      <c r="K223" s="11"/>
      <c r="L223" s="11"/>
      <c r="M223" s="52"/>
      <c r="N223" s="59"/>
      <c r="O223" s="52"/>
      <c r="P223" s="11"/>
      <c r="Q223" s="52"/>
      <c r="R223" s="10"/>
      <c r="S223" s="11">
        <f>S224</f>
        <v>46074499.31</v>
      </c>
      <c r="T223" s="11">
        <f>T224</f>
        <v>33461405.62</v>
      </c>
      <c r="U223" s="70">
        <f t="shared" si="25"/>
        <v>12613093.690000001</v>
      </c>
      <c r="V223" s="11">
        <f>V224</f>
        <v>31769198.49</v>
      </c>
    </row>
    <row r="224" spans="2:22" ht="70.5" customHeight="1">
      <c r="B224" s="31" t="s">
        <v>299</v>
      </c>
      <c r="C224" s="18"/>
      <c r="D224" s="7"/>
      <c r="E224" s="7"/>
      <c r="F224" s="14" t="s">
        <v>77</v>
      </c>
      <c r="G224" s="14" t="s">
        <v>7</v>
      </c>
      <c r="H224" s="14" t="s">
        <v>369</v>
      </c>
      <c r="I224" s="14" t="s">
        <v>297</v>
      </c>
      <c r="J224" s="11"/>
      <c r="K224" s="11"/>
      <c r="L224" s="11"/>
      <c r="M224" s="52"/>
      <c r="N224" s="59"/>
      <c r="O224" s="52"/>
      <c r="P224" s="11"/>
      <c r="Q224" s="52"/>
      <c r="R224" s="10"/>
      <c r="S224" s="11">
        <v>46074499.31</v>
      </c>
      <c r="T224" s="11">
        <f>18587296.62+14874109</f>
        <v>33461405.62</v>
      </c>
      <c r="U224" s="70">
        <f t="shared" si="25"/>
        <v>12613093.690000001</v>
      </c>
      <c r="V224" s="11">
        <v>31769198.49</v>
      </c>
    </row>
    <row r="225" spans="2:22" ht="91.5" customHeight="1" hidden="1">
      <c r="B225" s="31" t="s">
        <v>387</v>
      </c>
      <c r="C225" s="18"/>
      <c r="D225" s="7"/>
      <c r="E225" s="7"/>
      <c r="F225" s="14" t="s">
        <v>77</v>
      </c>
      <c r="G225" s="14" t="s">
        <v>7</v>
      </c>
      <c r="H225" s="14" t="s">
        <v>383</v>
      </c>
      <c r="I225" s="14"/>
      <c r="J225" s="11"/>
      <c r="K225" s="11"/>
      <c r="L225" s="11"/>
      <c r="M225" s="52"/>
      <c r="N225" s="59"/>
      <c r="O225" s="52"/>
      <c r="P225" s="11"/>
      <c r="Q225" s="52"/>
      <c r="R225" s="10"/>
      <c r="S225" s="11">
        <f>S226</f>
        <v>0</v>
      </c>
      <c r="T225" s="11">
        <f>T226</f>
        <v>0</v>
      </c>
      <c r="U225" s="70">
        <f t="shared" si="25"/>
        <v>0</v>
      </c>
      <c r="V225" s="11">
        <f>V226</f>
        <v>0</v>
      </c>
    </row>
    <row r="226" spans="2:22" ht="70.5" customHeight="1" hidden="1">
      <c r="B226" s="31" t="s">
        <v>386</v>
      </c>
      <c r="C226" s="18"/>
      <c r="D226" s="7"/>
      <c r="E226" s="7"/>
      <c r="F226" s="14" t="s">
        <v>77</v>
      </c>
      <c r="G226" s="14" t="s">
        <v>7</v>
      </c>
      <c r="H226" s="14" t="s">
        <v>383</v>
      </c>
      <c r="I226" s="14" t="s">
        <v>384</v>
      </c>
      <c r="J226" s="11"/>
      <c r="K226" s="11"/>
      <c r="L226" s="11"/>
      <c r="M226" s="52"/>
      <c r="N226" s="59"/>
      <c r="O226" s="52"/>
      <c r="P226" s="11"/>
      <c r="Q226" s="52"/>
      <c r="R226" s="10"/>
      <c r="S226" s="11"/>
      <c r="T226" s="11"/>
      <c r="U226" s="70">
        <f t="shared" si="25"/>
        <v>0</v>
      </c>
      <c r="V226" s="11"/>
    </row>
    <row r="227" spans="2:22" ht="70.5" customHeight="1" hidden="1">
      <c r="B227" s="31" t="s">
        <v>301</v>
      </c>
      <c r="C227" s="18"/>
      <c r="D227" s="7"/>
      <c r="E227" s="7"/>
      <c r="F227" s="14" t="s">
        <v>77</v>
      </c>
      <c r="G227" s="14" t="s">
        <v>7</v>
      </c>
      <c r="H227" s="14" t="s">
        <v>385</v>
      </c>
      <c r="I227" s="14"/>
      <c r="J227" s="11"/>
      <c r="K227" s="11"/>
      <c r="L227" s="11"/>
      <c r="M227" s="52"/>
      <c r="N227" s="59"/>
      <c r="O227" s="52"/>
      <c r="P227" s="11"/>
      <c r="Q227" s="52"/>
      <c r="R227" s="10"/>
      <c r="S227" s="11">
        <f>S228+S229</f>
        <v>0</v>
      </c>
      <c r="T227" s="11">
        <f>T228+T229</f>
        <v>0</v>
      </c>
      <c r="U227" s="70">
        <f t="shared" si="25"/>
        <v>0</v>
      </c>
      <c r="V227" s="11">
        <f>V228+V229</f>
        <v>0</v>
      </c>
    </row>
    <row r="228" spans="2:22" ht="70.5" customHeight="1" hidden="1">
      <c r="B228" s="31" t="s">
        <v>386</v>
      </c>
      <c r="C228" s="18"/>
      <c r="D228" s="7"/>
      <c r="E228" s="7"/>
      <c r="F228" s="14" t="s">
        <v>77</v>
      </c>
      <c r="G228" s="14" t="s">
        <v>7</v>
      </c>
      <c r="H228" s="14" t="s">
        <v>385</v>
      </c>
      <c r="I228" s="14" t="s">
        <v>384</v>
      </c>
      <c r="J228" s="11"/>
      <c r="K228" s="11"/>
      <c r="L228" s="11"/>
      <c r="M228" s="52"/>
      <c r="N228" s="59"/>
      <c r="O228" s="52"/>
      <c r="P228" s="11"/>
      <c r="Q228" s="52"/>
      <c r="R228" s="10"/>
      <c r="S228" s="11"/>
      <c r="T228" s="11"/>
      <c r="U228" s="70">
        <f t="shared" si="25"/>
        <v>0</v>
      </c>
      <c r="V228" s="11"/>
    </row>
    <row r="229" spans="2:22" ht="70.5" customHeight="1" hidden="1">
      <c r="B229" s="31" t="s">
        <v>386</v>
      </c>
      <c r="C229" s="18"/>
      <c r="D229" s="7"/>
      <c r="E229" s="7"/>
      <c r="F229" s="14" t="s">
        <v>77</v>
      </c>
      <c r="G229" s="14" t="s">
        <v>7</v>
      </c>
      <c r="H229" s="14" t="s">
        <v>385</v>
      </c>
      <c r="I229" s="14" t="s">
        <v>384</v>
      </c>
      <c r="J229" s="11"/>
      <c r="K229" s="11"/>
      <c r="L229" s="11"/>
      <c r="M229" s="52"/>
      <c r="N229" s="59"/>
      <c r="O229" s="52"/>
      <c r="P229" s="11"/>
      <c r="Q229" s="52"/>
      <c r="R229" s="10"/>
      <c r="S229" s="11"/>
      <c r="T229" s="11"/>
      <c r="U229" s="70">
        <f t="shared" si="25"/>
        <v>0</v>
      </c>
      <c r="V229" s="11"/>
    </row>
    <row r="230" spans="2:22" ht="15.75" customHeight="1">
      <c r="B230" s="22" t="s">
        <v>290</v>
      </c>
      <c r="C230" s="18"/>
      <c r="D230" s="7">
        <v>551</v>
      </c>
      <c r="E230" s="7">
        <v>551</v>
      </c>
      <c r="F230" s="28" t="s">
        <v>77</v>
      </c>
      <c r="G230" s="28" t="s">
        <v>7</v>
      </c>
      <c r="H230" s="28" t="s">
        <v>289</v>
      </c>
      <c r="I230" s="28"/>
      <c r="J230" s="37" t="e">
        <f>#REF!</f>
        <v>#REF!</v>
      </c>
      <c r="K230" s="37" t="e">
        <f>#REF!</f>
        <v>#REF!</v>
      </c>
      <c r="L230" s="37" t="e">
        <f>#REF!</f>
        <v>#REF!</v>
      </c>
      <c r="M230" s="52" t="e">
        <f t="shared" si="26"/>
        <v>#REF!</v>
      </c>
      <c r="N230" s="60" t="e">
        <f>#REF!</f>
        <v>#REF!</v>
      </c>
      <c r="O230" s="52" t="e">
        <f t="shared" si="27"/>
        <v>#REF!</v>
      </c>
      <c r="P230" s="37" t="e">
        <f>#REF!</f>
        <v>#REF!</v>
      </c>
      <c r="Q230" s="52" t="e">
        <f t="shared" si="28"/>
        <v>#REF!</v>
      </c>
      <c r="R230" s="10" t="e">
        <f>#REF!-L230</f>
        <v>#REF!</v>
      </c>
      <c r="S230" s="37">
        <f>S231+S235+S239+S252+S254+S248+S256+S246</f>
        <v>2038216.6099999999</v>
      </c>
      <c r="T230" s="37">
        <f>T231+T235+T239+T252+T254+T248+T256+T246</f>
        <v>1388216.61</v>
      </c>
      <c r="U230" s="70">
        <f t="shared" si="25"/>
        <v>649999.9999999998</v>
      </c>
      <c r="V230" s="37">
        <f>V231+V235+V239+V252+V254+V248+V256+V246</f>
        <v>1628826.77</v>
      </c>
    </row>
    <row r="231" spans="2:22" ht="48" customHeight="1">
      <c r="B231" s="22" t="s">
        <v>292</v>
      </c>
      <c r="C231" s="18"/>
      <c r="D231" s="7"/>
      <c r="E231" s="7"/>
      <c r="F231" s="28" t="s">
        <v>77</v>
      </c>
      <c r="G231" s="28" t="s">
        <v>7</v>
      </c>
      <c r="H231" s="28" t="s">
        <v>291</v>
      </c>
      <c r="I231" s="28"/>
      <c r="J231" s="37"/>
      <c r="K231" s="37"/>
      <c r="L231" s="37"/>
      <c r="M231" s="52"/>
      <c r="N231" s="60"/>
      <c r="O231" s="52"/>
      <c r="P231" s="37"/>
      <c r="Q231" s="52"/>
      <c r="R231" s="10"/>
      <c r="S231" s="37">
        <f aca="true" t="shared" si="29" ref="S231:V233">S232</f>
        <v>20000</v>
      </c>
      <c r="T231" s="37">
        <f t="shared" si="29"/>
        <v>20000</v>
      </c>
      <c r="U231" s="70">
        <f t="shared" si="25"/>
        <v>0</v>
      </c>
      <c r="V231" s="37">
        <f t="shared" si="29"/>
        <v>8820.97</v>
      </c>
    </row>
    <row r="232" spans="2:22" ht="48" customHeight="1">
      <c r="B232" s="17" t="s">
        <v>222</v>
      </c>
      <c r="C232" s="18"/>
      <c r="D232" s="7"/>
      <c r="E232" s="7"/>
      <c r="F232" s="28" t="s">
        <v>77</v>
      </c>
      <c r="G232" s="28" t="s">
        <v>7</v>
      </c>
      <c r="H232" s="28" t="s">
        <v>291</v>
      </c>
      <c r="I232" s="28" t="s">
        <v>219</v>
      </c>
      <c r="J232" s="37"/>
      <c r="K232" s="37"/>
      <c r="L232" s="37"/>
      <c r="M232" s="52"/>
      <c r="N232" s="60"/>
      <c r="O232" s="52"/>
      <c r="P232" s="37"/>
      <c r="Q232" s="52"/>
      <c r="R232" s="10"/>
      <c r="S232" s="37">
        <f t="shared" si="29"/>
        <v>20000</v>
      </c>
      <c r="T232" s="37">
        <f t="shared" si="29"/>
        <v>20000</v>
      </c>
      <c r="U232" s="70">
        <f t="shared" si="25"/>
        <v>0</v>
      </c>
      <c r="V232" s="37">
        <f t="shared" si="29"/>
        <v>8820.97</v>
      </c>
    </row>
    <row r="233" spans="2:22" ht="48" customHeight="1">
      <c r="B233" s="20" t="s">
        <v>223</v>
      </c>
      <c r="C233" s="18"/>
      <c r="D233" s="7"/>
      <c r="E233" s="7"/>
      <c r="F233" s="28" t="s">
        <v>77</v>
      </c>
      <c r="G233" s="28" t="s">
        <v>7</v>
      </c>
      <c r="H233" s="28" t="s">
        <v>291</v>
      </c>
      <c r="I233" s="28" t="s">
        <v>220</v>
      </c>
      <c r="J233" s="37"/>
      <c r="K233" s="37"/>
      <c r="L233" s="37"/>
      <c r="M233" s="52"/>
      <c r="N233" s="60"/>
      <c r="O233" s="52"/>
      <c r="P233" s="37"/>
      <c r="Q233" s="52"/>
      <c r="R233" s="10"/>
      <c r="S233" s="37">
        <f t="shared" si="29"/>
        <v>20000</v>
      </c>
      <c r="T233" s="37">
        <f t="shared" si="29"/>
        <v>20000</v>
      </c>
      <c r="U233" s="70">
        <f t="shared" si="25"/>
        <v>0</v>
      </c>
      <c r="V233" s="37">
        <f t="shared" si="29"/>
        <v>8820.97</v>
      </c>
    </row>
    <row r="234" spans="2:22" ht="48" customHeight="1">
      <c r="B234" s="20" t="s">
        <v>234</v>
      </c>
      <c r="C234" s="18"/>
      <c r="D234" s="7"/>
      <c r="E234" s="7"/>
      <c r="F234" s="28" t="s">
        <v>77</v>
      </c>
      <c r="G234" s="28" t="s">
        <v>7</v>
      </c>
      <c r="H234" s="28" t="s">
        <v>291</v>
      </c>
      <c r="I234" s="28" t="s">
        <v>221</v>
      </c>
      <c r="J234" s="37"/>
      <c r="K234" s="37"/>
      <c r="L234" s="37"/>
      <c r="M234" s="52"/>
      <c r="N234" s="60"/>
      <c r="O234" s="52"/>
      <c r="P234" s="37"/>
      <c r="Q234" s="52"/>
      <c r="R234" s="10"/>
      <c r="S234" s="37">
        <v>20000</v>
      </c>
      <c r="T234" s="37">
        <v>20000</v>
      </c>
      <c r="U234" s="70">
        <f t="shared" si="25"/>
        <v>0</v>
      </c>
      <c r="V234" s="37">
        <v>8820.97</v>
      </c>
    </row>
    <row r="235" spans="2:22" ht="48" customHeight="1">
      <c r="B235" s="20" t="s">
        <v>83</v>
      </c>
      <c r="C235" s="18"/>
      <c r="D235" s="7"/>
      <c r="E235" s="7"/>
      <c r="F235" s="28" t="s">
        <v>77</v>
      </c>
      <c r="G235" s="28" t="s">
        <v>7</v>
      </c>
      <c r="H235" s="28" t="s">
        <v>293</v>
      </c>
      <c r="I235" s="28"/>
      <c r="J235" s="37"/>
      <c r="K235" s="37"/>
      <c r="L235" s="37"/>
      <c r="M235" s="52"/>
      <c r="N235" s="60"/>
      <c r="O235" s="52"/>
      <c r="P235" s="37"/>
      <c r="Q235" s="52"/>
      <c r="R235" s="10"/>
      <c r="S235" s="37">
        <f aca="true" t="shared" si="30" ref="S235:V237">S236</f>
        <v>387858.55</v>
      </c>
      <c r="T235" s="37">
        <f t="shared" si="30"/>
        <v>387858.55</v>
      </c>
      <c r="U235" s="70">
        <f t="shared" si="25"/>
        <v>0</v>
      </c>
      <c r="V235" s="37">
        <f t="shared" si="30"/>
        <v>362789.4</v>
      </c>
    </row>
    <row r="236" spans="2:22" ht="48" customHeight="1">
      <c r="B236" s="17" t="s">
        <v>222</v>
      </c>
      <c r="C236" s="18"/>
      <c r="D236" s="7"/>
      <c r="E236" s="7"/>
      <c r="F236" s="28" t="s">
        <v>77</v>
      </c>
      <c r="G236" s="28" t="s">
        <v>7</v>
      </c>
      <c r="H236" s="28" t="s">
        <v>293</v>
      </c>
      <c r="I236" s="28" t="s">
        <v>219</v>
      </c>
      <c r="J236" s="37"/>
      <c r="K236" s="37"/>
      <c r="L236" s="37"/>
      <c r="M236" s="52"/>
      <c r="N236" s="60"/>
      <c r="O236" s="52"/>
      <c r="P236" s="37"/>
      <c r="Q236" s="52"/>
      <c r="R236" s="10"/>
      <c r="S236" s="37">
        <f t="shared" si="30"/>
        <v>387858.55</v>
      </c>
      <c r="T236" s="37">
        <f t="shared" si="30"/>
        <v>387858.55</v>
      </c>
      <c r="U236" s="70">
        <f t="shared" si="25"/>
        <v>0</v>
      </c>
      <c r="V236" s="37">
        <f t="shared" si="30"/>
        <v>362789.4</v>
      </c>
    </row>
    <row r="237" spans="2:22" ht="48" customHeight="1">
      <c r="B237" s="20" t="s">
        <v>223</v>
      </c>
      <c r="C237" s="18"/>
      <c r="D237" s="7"/>
      <c r="E237" s="7"/>
      <c r="F237" s="28" t="s">
        <v>77</v>
      </c>
      <c r="G237" s="28" t="s">
        <v>7</v>
      </c>
      <c r="H237" s="28" t="s">
        <v>293</v>
      </c>
      <c r="I237" s="28" t="s">
        <v>220</v>
      </c>
      <c r="J237" s="37"/>
      <c r="K237" s="37"/>
      <c r="L237" s="37"/>
      <c r="M237" s="52"/>
      <c r="N237" s="60"/>
      <c r="O237" s="52"/>
      <c r="P237" s="37"/>
      <c r="Q237" s="52"/>
      <c r="R237" s="10"/>
      <c r="S237" s="37">
        <f t="shared" si="30"/>
        <v>387858.55</v>
      </c>
      <c r="T237" s="37">
        <f t="shared" si="30"/>
        <v>387858.55</v>
      </c>
      <c r="U237" s="70">
        <f t="shared" si="25"/>
        <v>0</v>
      </c>
      <c r="V237" s="37">
        <f t="shared" si="30"/>
        <v>362789.4</v>
      </c>
    </row>
    <row r="238" spans="2:22" ht="48" customHeight="1">
      <c r="B238" s="20" t="s">
        <v>234</v>
      </c>
      <c r="C238" s="18"/>
      <c r="D238" s="7"/>
      <c r="E238" s="7"/>
      <c r="F238" s="28" t="s">
        <v>77</v>
      </c>
      <c r="G238" s="28" t="s">
        <v>7</v>
      </c>
      <c r="H238" s="28" t="s">
        <v>293</v>
      </c>
      <c r="I238" s="28" t="s">
        <v>221</v>
      </c>
      <c r="J238" s="37"/>
      <c r="K238" s="37"/>
      <c r="L238" s="37"/>
      <c r="M238" s="52"/>
      <c r="N238" s="60"/>
      <c r="O238" s="52"/>
      <c r="P238" s="37"/>
      <c r="Q238" s="52"/>
      <c r="R238" s="10"/>
      <c r="S238" s="37">
        <v>387858.55</v>
      </c>
      <c r="T238" s="37">
        <v>387858.55</v>
      </c>
      <c r="U238" s="70">
        <f t="shared" si="25"/>
        <v>0</v>
      </c>
      <c r="V238" s="37">
        <v>362789.4</v>
      </c>
    </row>
    <row r="239" spans="2:22" ht="48" customHeight="1">
      <c r="B239" s="20" t="s">
        <v>295</v>
      </c>
      <c r="C239" s="18"/>
      <c r="D239" s="7"/>
      <c r="E239" s="7"/>
      <c r="F239" s="28" t="s">
        <v>77</v>
      </c>
      <c r="G239" s="28" t="s">
        <v>7</v>
      </c>
      <c r="H239" s="28" t="s">
        <v>294</v>
      </c>
      <c r="I239" s="28"/>
      <c r="J239" s="37"/>
      <c r="K239" s="37"/>
      <c r="L239" s="37"/>
      <c r="M239" s="52"/>
      <c r="N239" s="60"/>
      <c r="O239" s="52"/>
      <c r="P239" s="37"/>
      <c r="Q239" s="52"/>
      <c r="R239" s="10"/>
      <c r="S239" s="37">
        <f>S240+S243+S244+S245</f>
        <v>630358.0599999999</v>
      </c>
      <c r="T239" s="37">
        <f>T240+T243+T244+T245</f>
        <v>630358.06</v>
      </c>
      <c r="U239" s="70">
        <f t="shared" si="25"/>
        <v>0</v>
      </c>
      <c r="V239" s="37">
        <f>V240+V243+V244+V245</f>
        <v>563038.0800000001</v>
      </c>
    </row>
    <row r="240" spans="2:22" ht="48" customHeight="1">
      <c r="B240" s="17" t="s">
        <v>222</v>
      </c>
      <c r="C240" s="18"/>
      <c r="D240" s="7"/>
      <c r="E240" s="7"/>
      <c r="F240" s="28" t="s">
        <v>77</v>
      </c>
      <c r="G240" s="28" t="s">
        <v>7</v>
      </c>
      <c r="H240" s="28" t="s">
        <v>294</v>
      </c>
      <c r="I240" s="28" t="s">
        <v>219</v>
      </c>
      <c r="J240" s="37"/>
      <c r="K240" s="37"/>
      <c r="L240" s="37"/>
      <c r="M240" s="52"/>
      <c r="N240" s="60"/>
      <c r="O240" s="52"/>
      <c r="P240" s="37"/>
      <c r="Q240" s="52"/>
      <c r="R240" s="10"/>
      <c r="S240" s="37">
        <f>S241</f>
        <v>292903.29</v>
      </c>
      <c r="T240" s="37">
        <f>T241</f>
        <v>350000</v>
      </c>
      <c r="U240" s="70">
        <f t="shared" si="25"/>
        <v>-57096.71000000002</v>
      </c>
      <c r="V240" s="37">
        <f>V241</f>
        <v>225583.31</v>
      </c>
    </row>
    <row r="241" spans="2:22" ht="48" customHeight="1">
      <c r="B241" s="20" t="s">
        <v>223</v>
      </c>
      <c r="C241" s="18"/>
      <c r="D241" s="7"/>
      <c r="E241" s="7"/>
      <c r="F241" s="28" t="s">
        <v>77</v>
      </c>
      <c r="G241" s="28" t="s">
        <v>7</v>
      </c>
      <c r="H241" s="28" t="s">
        <v>294</v>
      </c>
      <c r="I241" s="28" t="s">
        <v>220</v>
      </c>
      <c r="J241" s="37"/>
      <c r="K241" s="37"/>
      <c r="L241" s="37"/>
      <c r="M241" s="52"/>
      <c r="N241" s="60"/>
      <c r="O241" s="52"/>
      <c r="P241" s="37"/>
      <c r="Q241" s="52"/>
      <c r="R241" s="10"/>
      <c r="S241" s="37">
        <f>S242</f>
        <v>292903.29</v>
      </c>
      <c r="T241" s="37">
        <f>T242</f>
        <v>350000</v>
      </c>
      <c r="U241" s="70">
        <f t="shared" si="25"/>
        <v>-57096.71000000002</v>
      </c>
      <c r="V241" s="37">
        <f>V242</f>
        <v>225583.31</v>
      </c>
    </row>
    <row r="242" spans="2:22" ht="48" customHeight="1">
      <c r="B242" s="20" t="s">
        <v>234</v>
      </c>
      <c r="C242" s="18"/>
      <c r="D242" s="7"/>
      <c r="E242" s="7"/>
      <c r="F242" s="28" t="s">
        <v>77</v>
      </c>
      <c r="G242" s="28" t="s">
        <v>7</v>
      </c>
      <c r="H242" s="28" t="s">
        <v>294</v>
      </c>
      <c r="I242" s="28" t="s">
        <v>221</v>
      </c>
      <c r="J242" s="37"/>
      <c r="K242" s="37"/>
      <c r="L242" s="37"/>
      <c r="M242" s="52"/>
      <c r="N242" s="60"/>
      <c r="O242" s="52"/>
      <c r="P242" s="37"/>
      <c r="Q242" s="52"/>
      <c r="R242" s="10"/>
      <c r="S242" s="37">
        <f>356475.77-6475.77-56378.83-717.88</f>
        <v>292903.29</v>
      </c>
      <c r="T242" s="37">
        <f>356475.77-6475.77</f>
        <v>350000</v>
      </c>
      <c r="U242" s="70">
        <f t="shared" si="25"/>
        <v>-57096.71000000002</v>
      </c>
      <c r="V242" s="37">
        <v>225583.31</v>
      </c>
    </row>
    <row r="243" spans="2:22" ht="63.75" customHeight="1">
      <c r="B243" s="20" t="s">
        <v>264</v>
      </c>
      <c r="C243" s="18"/>
      <c r="D243" s="7"/>
      <c r="E243" s="7"/>
      <c r="F243" s="28" t="s">
        <v>77</v>
      </c>
      <c r="G243" s="28" t="s">
        <v>7</v>
      </c>
      <c r="H243" s="28" t="s">
        <v>294</v>
      </c>
      <c r="I243" s="28" t="s">
        <v>263</v>
      </c>
      <c r="J243" s="37"/>
      <c r="K243" s="37"/>
      <c r="L243" s="37"/>
      <c r="M243" s="52"/>
      <c r="N243" s="60"/>
      <c r="O243" s="52"/>
      <c r="P243" s="37"/>
      <c r="Q243" s="52"/>
      <c r="R243" s="10"/>
      <c r="S243" s="37">
        <f>226000+56378.83</f>
        <v>282378.83</v>
      </c>
      <c r="T243" s="37">
        <v>226000</v>
      </c>
      <c r="U243" s="70">
        <f t="shared" si="25"/>
        <v>56378.830000000016</v>
      </c>
      <c r="V243" s="37">
        <v>282378.83</v>
      </c>
    </row>
    <row r="244" spans="2:22" ht="30.75" customHeight="1">
      <c r="B244" s="20" t="s">
        <v>231</v>
      </c>
      <c r="C244" s="18"/>
      <c r="D244" s="7"/>
      <c r="E244" s="7"/>
      <c r="F244" s="28" t="s">
        <v>77</v>
      </c>
      <c r="G244" s="28" t="s">
        <v>7</v>
      </c>
      <c r="H244" s="28" t="s">
        <v>294</v>
      </c>
      <c r="I244" s="28" t="s">
        <v>228</v>
      </c>
      <c r="J244" s="37"/>
      <c r="K244" s="37"/>
      <c r="L244" s="37"/>
      <c r="M244" s="52"/>
      <c r="N244" s="60"/>
      <c r="O244" s="52"/>
      <c r="P244" s="37"/>
      <c r="Q244" s="52"/>
      <c r="R244" s="10"/>
      <c r="S244" s="37">
        <f>4358.06+717.88</f>
        <v>5075.9400000000005</v>
      </c>
      <c r="T244" s="37">
        <v>4358.06</v>
      </c>
      <c r="U244" s="70">
        <f t="shared" si="25"/>
        <v>717.8800000000001</v>
      </c>
      <c r="V244" s="37">
        <v>5075.94</v>
      </c>
    </row>
    <row r="245" spans="2:22" ht="24" customHeight="1">
      <c r="B245" s="20" t="s">
        <v>394</v>
      </c>
      <c r="C245" s="18"/>
      <c r="D245" s="7"/>
      <c r="E245" s="7"/>
      <c r="F245" s="28" t="s">
        <v>77</v>
      </c>
      <c r="G245" s="28" t="s">
        <v>7</v>
      </c>
      <c r="H245" s="28" t="s">
        <v>294</v>
      </c>
      <c r="I245" s="28" t="s">
        <v>393</v>
      </c>
      <c r="J245" s="37"/>
      <c r="K245" s="37"/>
      <c r="L245" s="37"/>
      <c r="M245" s="52"/>
      <c r="N245" s="60"/>
      <c r="O245" s="52"/>
      <c r="P245" s="37"/>
      <c r="Q245" s="52"/>
      <c r="R245" s="10"/>
      <c r="S245" s="37">
        <v>50000</v>
      </c>
      <c r="T245" s="37">
        <v>50000</v>
      </c>
      <c r="U245" s="70">
        <f t="shared" si="25"/>
        <v>0</v>
      </c>
      <c r="V245" s="37">
        <v>50000</v>
      </c>
    </row>
    <row r="246" spans="2:22" ht="48" customHeight="1">
      <c r="B246" s="20" t="s">
        <v>381</v>
      </c>
      <c r="C246" s="18"/>
      <c r="D246" s="7"/>
      <c r="E246" s="7"/>
      <c r="F246" s="28" t="s">
        <v>77</v>
      </c>
      <c r="G246" s="28" t="s">
        <v>7</v>
      </c>
      <c r="H246" s="28" t="s">
        <v>379</v>
      </c>
      <c r="I246" s="28"/>
      <c r="J246" s="37"/>
      <c r="K246" s="37"/>
      <c r="L246" s="37"/>
      <c r="M246" s="52"/>
      <c r="N246" s="60"/>
      <c r="O246" s="52"/>
      <c r="P246" s="37"/>
      <c r="Q246" s="52"/>
      <c r="R246" s="10"/>
      <c r="S246" s="37">
        <f>S247</f>
        <v>1000000</v>
      </c>
      <c r="T246" s="37">
        <f>T247</f>
        <v>350000</v>
      </c>
      <c r="U246" s="70">
        <f t="shared" si="25"/>
        <v>650000</v>
      </c>
      <c r="V246" s="37">
        <f>V247</f>
        <v>694178.32</v>
      </c>
    </row>
    <row r="247" spans="2:22" ht="48" customHeight="1">
      <c r="B247" s="20" t="s">
        <v>382</v>
      </c>
      <c r="C247" s="18"/>
      <c r="D247" s="7"/>
      <c r="E247" s="7"/>
      <c r="F247" s="28" t="s">
        <v>77</v>
      </c>
      <c r="G247" s="28" t="s">
        <v>7</v>
      </c>
      <c r="H247" s="28" t="s">
        <v>379</v>
      </c>
      <c r="I247" s="28" t="s">
        <v>380</v>
      </c>
      <c r="J247" s="37"/>
      <c r="K247" s="37"/>
      <c r="L247" s="37"/>
      <c r="M247" s="52"/>
      <c r="N247" s="60"/>
      <c r="O247" s="52"/>
      <c r="P247" s="37"/>
      <c r="Q247" s="52"/>
      <c r="R247" s="10"/>
      <c r="S247" s="37">
        <f>350000+350000+300000</f>
        <v>1000000</v>
      </c>
      <c r="T247" s="37">
        <v>350000</v>
      </c>
      <c r="U247" s="70">
        <f t="shared" si="25"/>
        <v>650000</v>
      </c>
      <c r="V247" s="37">
        <v>694178.32</v>
      </c>
    </row>
    <row r="248" spans="2:22" ht="108.75" customHeight="1" hidden="1">
      <c r="B248" s="20" t="s">
        <v>353</v>
      </c>
      <c r="C248" s="18"/>
      <c r="D248" s="7"/>
      <c r="E248" s="7"/>
      <c r="F248" s="28" t="s">
        <v>77</v>
      </c>
      <c r="G248" s="28" t="s">
        <v>7</v>
      </c>
      <c r="H248" s="28" t="s">
        <v>352</v>
      </c>
      <c r="I248" s="28"/>
      <c r="J248" s="37"/>
      <c r="K248" s="37"/>
      <c r="L248" s="37"/>
      <c r="M248" s="52"/>
      <c r="N248" s="60"/>
      <c r="O248" s="52"/>
      <c r="P248" s="37"/>
      <c r="Q248" s="52"/>
      <c r="R248" s="10"/>
      <c r="S248" s="37">
        <f aca="true" t="shared" si="31" ref="S248:V250">S249</f>
        <v>0</v>
      </c>
      <c r="T248" s="37">
        <f t="shared" si="31"/>
        <v>0</v>
      </c>
      <c r="U248" s="70">
        <f t="shared" si="25"/>
        <v>0</v>
      </c>
      <c r="V248" s="37">
        <f t="shared" si="31"/>
        <v>0</v>
      </c>
    </row>
    <row r="249" spans="2:22" ht="48" customHeight="1" hidden="1">
      <c r="B249" s="17" t="s">
        <v>222</v>
      </c>
      <c r="C249" s="18"/>
      <c r="D249" s="7"/>
      <c r="E249" s="7"/>
      <c r="F249" s="28" t="s">
        <v>77</v>
      </c>
      <c r="G249" s="28" t="s">
        <v>7</v>
      </c>
      <c r="H249" s="28" t="s">
        <v>352</v>
      </c>
      <c r="I249" s="28"/>
      <c r="J249" s="37"/>
      <c r="K249" s="37"/>
      <c r="L249" s="37"/>
      <c r="M249" s="52"/>
      <c r="N249" s="60"/>
      <c r="O249" s="52"/>
      <c r="P249" s="37"/>
      <c r="Q249" s="52"/>
      <c r="R249" s="10"/>
      <c r="S249" s="37">
        <f t="shared" si="31"/>
        <v>0</v>
      </c>
      <c r="T249" s="37">
        <f t="shared" si="31"/>
        <v>0</v>
      </c>
      <c r="U249" s="70">
        <f t="shared" si="25"/>
        <v>0</v>
      </c>
      <c r="V249" s="37">
        <f t="shared" si="31"/>
        <v>0</v>
      </c>
    </row>
    <row r="250" spans="2:22" ht="48" customHeight="1" hidden="1">
      <c r="B250" s="20" t="s">
        <v>223</v>
      </c>
      <c r="C250" s="18"/>
      <c r="D250" s="7"/>
      <c r="E250" s="7"/>
      <c r="F250" s="28" t="s">
        <v>77</v>
      </c>
      <c r="G250" s="28" t="s">
        <v>7</v>
      </c>
      <c r="H250" s="28" t="s">
        <v>352</v>
      </c>
      <c r="I250" s="28"/>
      <c r="J250" s="37"/>
      <c r="K250" s="37"/>
      <c r="L250" s="37"/>
      <c r="M250" s="52"/>
      <c r="N250" s="60"/>
      <c r="O250" s="52"/>
      <c r="P250" s="37"/>
      <c r="Q250" s="52"/>
      <c r="R250" s="10"/>
      <c r="S250" s="37">
        <f t="shared" si="31"/>
        <v>0</v>
      </c>
      <c r="T250" s="37">
        <f t="shared" si="31"/>
        <v>0</v>
      </c>
      <c r="U250" s="70">
        <f t="shared" si="25"/>
        <v>0</v>
      </c>
      <c r="V250" s="37">
        <f t="shared" si="31"/>
        <v>0</v>
      </c>
    </row>
    <row r="251" spans="2:22" ht="77.25" customHeight="1" hidden="1">
      <c r="B251" s="31" t="s">
        <v>299</v>
      </c>
      <c r="C251" s="18"/>
      <c r="D251" s="7"/>
      <c r="E251" s="7"/>
      <c r="F251" s="28" t="s">
        <v>77</v>
      </c>
      <c r="G251" s="28" t="s">
        <v>7</v>
      </c>
      <c r="H251" s="28" t="s">
        <v>352</v>
      </c>
      <c r="I251" s="28" t="s">
        <v>297</v>
      </c>
      <c r="J251" s="37"/>
      <c r="K251" s="37"/>
      <c r="L251" s="37"/>
      <c r="M251" s="52"/>
      <c r="N251" s="60"/>
      <c r="O251" s="52"/>
      <c r="P251" s="37"/>
      <c r="Q251" s="52"/>
      <c r="R251" s="10"/>
      <c r="S251" s="37"/>
      <c r="T251" s="37"/>
      <c r="U251" s="70">
        <f t="shared" si="25"/>
        <v>0</v>
      </c>
      <c r="V251" s="37"/>
    </row>
    <row r="252" spans="2:22" ht="84" customHeight="1" hidden="1">
      <c r="B252" s="31" t="s">
        <v>298</v>
      </c>
      <c r="C252" s="18"/>
      <c r="D252" s="7"/>
      <c r="E252" s="7">
        <v>551</v>
      </c>
      <c r="F252" s="28" t="s">
        <v>77</v>
      </c>
      <c r="G252" s="28" t="s">
        <v>7</v>
      </c>
      <c r="H252" s="28" t="s">
        <v>296</v>
      </c>
      <c r="I252" s="28"/>
      <c r="J252" s="37"/>
      <c r="K252" s="37"/>
      <c r="L252" s="37">
        <f>L253</f>
        <v>8004175</v>
      </c>
      <c r="M252" s="52"/>
      <c r="N252" s="60"/>
      <c r="O252" s="52"/>
      <c r="P252" s="37"/>
      <c r="Q252" s="52"/>
      <c r="R252" s="10" t="e">
        <f>#REF!-L252</f>
        <v>#REF!</v>
      </c>
      <c r="S252" s="37">
        <f>S253</f>
        <v>0</v>
      </c>
      <c r="T252" s="37">
        <f>T253</f>
        <v>0</v>
      </c>
      <c r="U252" s="70">
        <f t="shared" si="25"/>
        <v>0</v>
      </c>
      <c r="V252" s="37">
        <f>V253</f>
        <v>0</v>
      </c>
    </row>
    <row r="253" spans="2:22" ht="63.75" customHeight="1" hidden="1">
      <c r="B253" s="31" t="s">
        <v>299</v>
      </c>
      <c r="C253" s="18"/>
      <c r="D253" s="7"/>
      <c r="E253" s="7">
        <v>551</v>
      </c>
      <c r="F253" s="28" t="s">
        <v>77</v>
      </c>
      <c r="G253" s="28" t="s">
        <v>7</v>
      </c>
      <c r="H253" s="28" t="s">
        <v>296</v>
      </c>
      <c r="I253" s="28" t="s">
        <v>297</v>
      </c>
      <c r="J253" s="37"/>
      <c r="K253" s="37"/>
      <c r="L253" s="37">
        <v>8004175</v>
      </c>
      <c r="M253" s="52"/>
      <c r="N253" s="60"/>
      <c r="O253" s="52"/>
      <c r="P253" s="37"/>
      <c r="Q253" s="52"/>
      <c r="R253" s="10" t="e">
        <f>#REF!-L253</f>
        <v>#REF!</v>
      </c>
      <c r="S253" s="37"/>
      <c r="T253" s="37"/>
      <c r="U253" s="70">
        <f t="shared" si="25"/>
        <v>0</v>
      </c>
      <c r="V253" s="37"/>
    </row>
    <row r="254" spans="2:22" ht="60.75" customHeight="1" hidden="1">
      <c r="B254" s="31" t="s">
        <v>301</v>
      </c>
      <c r="C254" s="18"/>
      <c r="D254" s="7">
        <v>551</v>
      </c>
      <c r="E254" s="7">
        <v>551</v>
      </c>
      <c r="F254" s="14" t="s">
        <v>77</v>
      </c>
      <c r="G254" s="14" t="s">
        <v>7</v>
      </c>
      <c r="H254" s="28" t="s">
        <v>300</v>
      </c>
      <c r="I254" s="14"/>
      <c r="J254" s="11" t="e">
        <f>#REF!</f>
        <v>#REF!</v>
      </c>
      <c r="K254" s="11" t="e">
        <f>#REF!</f>
        <v>#REF!</v>
      </c>
      <c r="L254" s="11" t="e">
        <f>#REF!+L255</f>
        <v>#REF!</v>
      </c>
      <c r="M254" s="52" t="e">
        <f>L254-J254</f>
        <v>#REF!</v>
      </c>
      <c r="N254" s="59" t="e">
        <f>#REF!</f>
        <v>#REF!</v>
      </c>
      <c r="O254" s="52" t="e">
        <f>L254-K254</f>
        <v>#REF!</v>
      </c>
      <c r="P254" s="11" t="e">
        <f>#REF!</f>
        <v>#REF!</v>
      </c>
      <c r="Q254" s="52" t="e">
        <f>P254-L254</f>
        <v>#REF!</v>
      </c>
      <c r="R254" s="10" t="e">
        <f>#REF!-L254</f>
        <v>#REF!</v>
      </c>
      <c r="S254" s="11">
        <f>S255</f>
        <v>0</v>
      </c>
      <c r="T254" s="11">
        <f>T255</f>
        <v>0</v>
      </c>
      <c r="U254" s="70">
        <f t="shared" si="25"/>
        <v>0</v>
      </c>
      <c r="V254" s="11">
        <f>V255</f>
        <v>0</v>
      </c>
    </row>
    <row r="255" spans="2:22" ht="53.25" customHeight="1" hidden="1">
      <c r="B255" s="31" t="s">
        <v>264</v>
      </c>
      <c r="C255" s="18"/>
      <c r="D255" s="7">
        <v>551</v>
      </c>
      <c r="E255" s="7">
        <v>551</v>
      </c>
      <c r="F255" s="14" t="s">
        <v>77</v>
      </c>
      <c r="G255" s="14" t="s">
        <v>7</v>
      </c>
      <c r="H255" s="28" t="s">
        <v>300</v>
      </c>
      <c r="I255" s="14" t="s">
        <v>263</v>
      </c>
      <c r="J255" s="11"/>
      <c r="K255" s="11"/>
      <c r="L255" s="11">
        <v>5764266.9</v>
      </c>
      <c r="M255" s="52"/>
      <c r="N255" s="59"/>
      <c r="O255" s="52"/>
      <c r="P255" s="11"/>
      <c r="Q255" s="52"/>
      <c r="R255" s="10" t="e">
        <f>#REF!-L255</f>
        <v>#REF!</v>
      </c>
      <c r="S255" s="11"/>
      <c r="T255" s="11"/>
      <c r="U255" s="70">
        <f t="shared" si="25"/>
        <v>0</v>
      </c>
      <c r="V255" s="11"/>
    </row>
    <row r="256" spans="2:22" ht="67.5" customHeight="1" hidden="1">
      <c r="B256" s="31" t="s">
        <v>370</v>
      </c>
      <c r="C256" s="18"/>
      <c r="D256" s="7"/>
      <c r="E256" s="7"/>
      <c r="F256" s="14" t="s">
        <v>77</v>
      </c>
      <c r="G256" s="14" t="s">
        <v>7</v>
      </c>
      <c r="H256" s="28" t="s">
        <v>363</v>
      </c>
      <c r="I256" s="14"/>
      <c r="J256" s="11"/>
      <c r="K256" s="11"/>
      <c r="L256" s="11"/>
      <c r="M256" s="52"/>
      <c r="N256" s="59"/>
      <c r="O256" s="52"/>
      <c r="P256" s="11"/>
      <c r="Q256" s="52"/>
      <c r="R256" s="10"/>
      <c r="S256" s="11">
        <f>S257</f>
        <v>0</v>
      </c>
      <c r="T256" s="11">
        <f>T257</f>
        <v>0</v>
      </c>
      <c r="U256" s="70">
        <f t="shared" si="25"/>
        <v>0</v>
      </c>
      <c r="V256" s="11">
        <f>V257</f>
        <v>0</v>
      </c>
    </row>
    <row r="257" spans="2:22" ht="53.25" customHeight="1" hidden="1">
      <c r="B257" s="31" t="s">
        <v>299</v>
      </c>
      <c r="C257" s="18"/>
      <c r="D257" s="7"/>
      <c r="E257" s="7"/>
      <c r="F257" s="14" t="s">
        <v>77</v>
      </c>
      <c r="G257" s="14" t="s">
        <v>7</v>
      </c>
      <c r="H257" s="28" t="s">
        <v>363</v>
      </c>
      <c r="I257" s="14" t="s">
        <v>297</v>
      </c>
      <c r="J257" s="11"/>
      <c r="K257" s="11"/>
      <c r="L257" s="11"/>
      <c r="M257" s="52"/>
      <c r="N257" s="59"/>
      <c r="O257" s="52"/>
      <c r="P257" s="11"/>
      <c r="Q257" s="52"/>
      <c r="R257" s="10"/>
      <c r="S257" s="11"/>
      <c r="T257" s="11"/>
      <c r="U257" s="70">
        <f t="shared" si="25"/>
        <v>0</v>
      </c>
      <c r="V257" s="11"/>
    </row>
    <row r="258" spans="2:22" ht="53.25" customHeight="1">
      <c r="B258" s="31" t="s">
        <v>301</v>
      </c>
      <c r="C258" s="18"/>
      <c r="D258" s="7"/>
      <c r="E258" s="7"/>
      <c r="F258" s="14" t="s">
        <v>77</v>
      </c>
      <c r="G258" s="14" t="s">
        <v>7</v>
      </c>
      <c r="H258" s="28" t="s">
        <v>300</v>
      </c>
      <c r="I258" s="14"/>
      <c r="J258" s="11"/>
      <c r="K258" s="11"/>
      <c r="L258" s="11"/>
      <c r="M258" s="52"/>
      <c r="N258" s="59"/>
      <c r="O258" s="52"/>
      <c r="P258" s="11"/>
      <c r="Q258" s="52"/>
      <c r="R258" s="10"/>
      <c r="S258" s="11">
        <f>S259</f>
        <v>0</v>
      </c>
      <c r="T258" s="11">
        <f>T259</f>
        <v>0</v>
      </c>
      <c r="U258" s="70">
        <f t="shared" si="25"/>
        <v>0</v>
      </c>
      <c r="V258" s="11">
        <f>V259</f>
        <v>0</v>
      </c>
    </row>
    <row r="259" spans="2:22" ht="53.25" customHeight="1">
      <c r="B259" s="31" t="s">
        <v>386</v>
      </c>
      <c r="C259" s="18"/>
      <c r="D259" s="7"/>
      <c r="E259" s="7"/>
      <c r="F259" s="14" t="s">
        <v>77</v>
      </c>
      <c r="G259" s="14" t="s">
        <v>7</v>
      </c>
      <c r="H259" s="28" t="s">
        <v>300</v>
      </c>
      <c r="I259" s="14" t="s">
        <v>384</v>
      </c>
      <c r="J259" s="11"/>
      <c r="K259" s="11"/>
      <c r="L259" s="11"/>
      <c r="M259" s="52"/>
      <c r="N259" s="59"/>
      <c r="O259" s="52"/>
      <c r="P259" s="11"/>
      <c r="Q259" s="52"/>
      <c r="R259" s="10"/>
      <c r="S259" s="11"/>
      <c r="T259" s="11"/>
      <c r="U259" s="70">
        <f t="shared" si="25"/>
        <v>0</v>
      </c>
      <c r="V259" s="11"/>
    </row>
    <row r="260" spans="2:22" ht="18" customHeight="1">
      <c r="B260" s="33" t="s">
        <v>85</v>
      </c>
      <c r="C260" s="18"/>
      <c r="D260" s="7">
        <v>551</v>
      </c>
      <c r="E260" s="7">
        <v>551</v>
      </c>
      <c r="F260" s="27" t="s">
        <v>77</v>
      </c>
      <c r="G260" s="27" t="s">
        <v>9</v>
      </c>
      <c r="H260" s="27"/>
      <c r="I260" s="27"/>
      <c r="J260" s="10">
        <f>J284+J300+J261</f>
        <v>3061730</v>
      </c>
      <c r="K260" s="10">
        <f>K284+K300+K264+K262+K304</f>
        <v>695742.99</v>
      </c>
      <c r="L260" s="10" t="e">
        <f>L284+L300+L264+L262+L304+#REF!+L302+L298+#REF!</f>
        <v>#REF!</v>
      </c>
      <c r="M260" s="52" t="e">
        <f>L260-J260</f>
        <v>#REF!</v>
      </c>
      <c r="N260" s="58">
        <f>N284+N300+N264+N262+N304</f>
        <v>191700</v>
      </c>
      <c r="O260" s="52" t="e">
        <f aca="true" t="shared" si="32" ref="O260:O265">L260-K260</f>
        <v>#REF!</v>
      </c>
      <c r="P260" s="10">
        <f>P284+P300+P264+P262+P304</f>
        <v>887442.99</v>
      </c>
      <c r="Q260" s="52" t="e">
        <f aca="true" t="shared" si="33" ref="Q260:Q265">P260-L260</f>
        <v>#REF!</v>
      </c>
      <c r="R260" s="10" t="e">
        <f>#REF!-L260</f>
        <v>#REF!</v>
      </c>
      <c r="S260" s="10">
        <f>S266+S284</f>
        <v>29532768.43</v>
      </c>
      <c r="T260" s="10">
        <f>T266+T284</f>
        <v>30668768.43</v>
      </c>
      <c r="U260" s="70">
        <f t="shared" si="25"/>
        <v>-1136000</v>
      </c>
      <c r="V260" s="10">
        <f>V266+V284</f>
        <v>28229179.35</v>
      </c>
    </row>
    <row r="261" spans="2:22" ht="28.5" customHeight="1" hidden="1">
      <c r="B261" s="33"/>
      <c r="C261" s="18"/>
      <c r="D261" s="7">
        <v>551</v>
      </c>
      <c r="E261" s="7">
        <v>551</v>
      </c>
      <c r="F261" s="27" t="s">
        <v>77</v>
      </c>
      <c r="G261" s="27" t="s">
        <v>9</v>
      </c>
      <c r="H261" s="27" t="s">
        <v>128</v>
      </c>
      <c r="I261" s="27"/>
      <c r="J261" s="10">
        <f>J265</f>
        <v>2000000</v>
      </c>
      <c r="K261" s="10">
        <f>K265</f>
        <v>0</v>
      </c>
      <c r="L261" s="10">
        <f>L265</f>
        <v>0</v>
      </c>
      <c r="M261" s="52">
        <f>L261-J261</f>
        <v>-2000000</v>
      </c>
      <c r="N261" s="58">
        <f>N265</f>
        <v>191700</v>
      </c>
      <c r="O261" s="52">
        <f t="shared" si="32"/>
        <v>0</v>
      </c>
      <c r="P261" s="10">
        <f>P265</f>
        <v>191700</v>
      </c>
      <c r="Q261" s="52">
        <f t="shared" si="33"/>
        <v>191700</v>
      </c>
      <c r="R261" s="10" t="e">
        <f>#REF!-L261</f>
        <v>#REF!</v>
      </c>
      <c r="S261" s="10">
        <f>S265</f>
        <v>0</v>
      </c>
      <c r="T261" s="10">
        <f>T265</f>
        <v>0</v>
      </c>
      <c r="U261" s="70">
        <f t="shared" si="25"/>
        <v>0</v>
      </c>
      <c r="V261" s="10">
        <f>V265</f>
        <v>0</v>
      </c>
    </row>
    <row r="262" spans="2:22" ht="28.5" customHeight="1" hidden="1">
      <c r="B262" s="22" t="s">
        <v>141</v>
      </c>
      <c r="C262" s="18"/>
      <c r="D262" s="7">
        <v>551</v>
      </c>
      <c r="E262" s="7">
        <v>551</v>
      </c>
      <c r="F262" s="27" t="s">
        <v>77</v>
      </c>
      <c r="G262" s="27" t="s">
        <v>9</v>
      </c>
      <c r="H262" s="27" t="s">
        <v>128</v>
      </c>
      <c r="I262" s="27"/>
      <c r="J262" s="10"/>
      <c r="K262" s="10">
        <f>K263</f>
        <v>0</v>
      </c>
      <c r="L262" s="10">
        <f>L263</f>
        <v>0</v>
      </c>
      <c r="M262" s="52"/>
      <c r="N262" s="58">
        <f>N263</f>
        <v>0</v>
      </c>
      <c r="O262" s="52">
        <f t="shared" si="32"/>
        <v>0</v>
      </c>
      <c r="P262" s="10">
        <f>P263</f>
        <v>0</v>
      </c>
      <c r="Q262" s="52">
        <f t="shared" si="33"/>
        <v>0</v>
      </c>
      <c r="R262" s="10" t="e">
        <f>#REF!-L262</f>
        <v>#REF!</v>
      </c>
      <c r="S262" s="10">
        <f>S263</f>
        <v>0</v>
      </c>
      <c r="T262" s="10">
        <f>T263</f>
        <v>0</v>
      </c>
      <c r="U262" s="70">
        <f t="shared" si="25"/>
        <v>0</v>
      </c>
      <c r="V262" s="10">
        <f>V263</f>
        <v>0</v>
      </c>
    </row>
    <row r="263" spans="2:22" ht="28.5" customHeight="1" hidden="1">
      <c r="B263" s="31" t="s">
        <v>11</v>
      </c>
      <c r="C263" s="18"/>
      <c r="D263" s="7">
        <v>551</v>
      </c>
      <c r="E263" s="7">
        <v>551</v>
      </c>
      <c r="F263" s="27" t="s">
        <v>77</v>
      </c>
      <c r="G263" s="27" t="s">
        <v>9</v>
      </c>
      <c r="H263" s="27" t="s">
        <v>128</v>
      </c>
      <c r="I263" s="27" t="s">
        <v>152</v>
      </c>
      <c r="J263" s="10">
        <v>2000000</v>
      </c>
      <c r="K263" s="10"/>
      <c r="L263" s="10"/>
      <c r="M263" s="52"/>
      <c r="N263" s="58"/>
      <c r="O263" s="52">
        <f t="shared" si="32"/>
        <v>0</v>
      </c>
      <c r="P263" s="10"/>
      <c r="Q263" s="52">
        <f t="shared" si="33"/>
        <v>0</v>
      </c>
      <c r="R263" s="10" t="e">
        <f>#REF!-L263</f>
        <v>#REF!</v>
      </c>
      <c r="S263" s="10"/>
      <c r="T263" s="10"/>
      <c r="U263" s="70">
        <f t="shared" si="25"/>
        <v>0</v>
      </c>
      <c r="V263" s="10"/>
    </row>
    <row r="264" spans="2:22" ht="43.5" customHeight="1" hidden="1">
      <c r="B264" s="22" t="s">
        <v>140</v>
      </c>
      <c r="C264" s="18"/>
      <c r="D264" s="7">
        <v>551</v>
      </c>
      <c r="E264" s="7">
        <v>551</v>
      </c>
      <c r="F264" s="27" t="s">
        <v>77</v>
      </c>
      <c r="G264" s="27" t="s">
        <v>9</v>
      </c>
      <c r="H264" s="27" t="s">
        <v>139</v>
      </c>
      <c r="I264" s="27"/>
      <c r="J264" s="10"/>
      <c r="K264" s="10">
        <f>K265</f>
        <v>0</v>
      </c>
      <c r="L264" s="10">
        <f>L265</f>
        <v>0</v>
      </c>
      <c r="M264" s="52"/>
      <c r="N264" s="58">
        <f>N265</f>
        <v>191700</v>
      </c>
      <c r="O264" s="52">
        <f t="shared" si="32"/>
        <v>0</v>
      </c>
      <c r="P264" s="10">
        <f>P265</f>
        <v>191700</v>
      </c>
      <c r="Q264" s="52">
        <f t="shared" si="33"/>
        <v>191700</v>
      </c>
      <c r="R264" s="10" t="e">
        <f>#REF!-L264</f>
        <v>#REF!</v>
      </c>
      <c r="S264" s="10">
        <f>S265</f>
        <v>0</v>
      </c>
      <c r="T264" s="10">
        <f>T265</f>
        <v>0</v>
      </c>
      <c r="U264" s="70">
        <f t="shared" si="25"/>
        <v>0</v>
      </c>
      <c r="V264" s="10">
        <f>V265</f>
        <v>0</v>
      </c>
    </row>
    <row r="265" spans="2:22" ht="30" customHeight="1" hidden="1">
      <c r="B265" s="31" t="s">
        <v>11</v>
      </c>
      <c r="C265" s="18"/>
      <c r="D265" s="7">
        <v>551</v>
      </c>
      <c r="E265" s="7">
        <v>551</v>
      </c>
      <c r="F265" s="27" t="s">
        <v>77</v>
      </c>
      <c r="G265" s="27" t="s">
        <v>9</v>
      </c>
      <c r="H265" s="27" t="s">
        <v>139</v>
      </c>
      <c r="I265" s="27" t="s">
        <v>152</v>
      </c>
      <c r="J265" s="10">
        <v>2000000</v>
      </c>
      <c r="K265" s="10"/>
      <c r="L265" s="10"/>
      <c r="M265" s="52">
        <f>L265-J265</f>
        <v>-2000000</v>
      </c>
      <c r="N265" s="58">
        <v>191700</v>
      </c>
      <c r="O265" s="52">
        <f t="shared" si="32"/>
        <v>0</v>
      </c>
      <c r="P265" s="10">
        <v>191700</v>
      </c>
      <c r="Q265" s="52">
        <f t="shared" si="33"/>
        <v>191700</v>
      </c>
      <c r="R265" s="10" t="e">
        <f>#REF!-L265</f>
        <v>#REF!</v>
      </c>
      <c r="S265" s="10"/>
      <c r="T265" s="10"/>
      <c r="U265" s="70">
        <f t="shared" si="25"/>
        <v>0</v>
      </c>
      <c r="V265" s="10"/>
    </row>
    <row r="266" spans="2:22" ht="30" customHeight="1">
      <c r="B266" s="31" t="s">
        <v>303</v>
      </c>
      <c r="C266" s="18"/>
      <c r="D266" s="7"/>
      <c r="E266" s="7"/>
      <c r="F266" s="27" t="s">
        <v>77</v>
      </c>
      <c r="G266" s="27" t="s">
        <v>9</v>
      </c>
      <c r="H266" s="27" t="s">
        <v>302</v>
      </c>
      <c r="I266" s="27"/>
      <c r="J266" s="10"/>
      <c r="K266" s="10"/>
      <c r="L266" s="10"/>
      <c r="M266" s="52"/>
      <c r="N266" s="58"/>
      <c r="O266" s="52"/>
      <c r="P266" s="10"/>
      <c r="Q266" s="52"/>
      <c r="R266" s="10"/>
      <c r="S266" s="10">
        <f>S277+S282+S267+S269+S271+S273+S275</f>
        <v>27668768.43</v>
      </c>
      <c r="T266" s="10">
        <f>T277+T282+T267+T269+T271+T273+T275</f>
        <v>27668768.43</v>
      </c>
      <c r="U266" s="70">
        <f t="shared" si="25"/>
        <v>0</v>
      </c>
      <c r="V266" s="10">
        <f>V277+V282+V267+V269+V271+V273+V275</f>
        <v>27664008.43</v>
      </c>
    </row>
    <row r="267" spans="2:22" ht="48" customHeight="1" hidden="1">
      <c r="B267" s="20" t="s">
        <v>360</v>
      </c>
      <c r="C267" s="18"/>
      <c r="D267" s="7"/>
      <c r="E267" s="7"/>
      <c r="F267" s="27" t="s">
        <v>77</v>
      </c>
      <c r="G267" s="27" t="s">
        <v>9</v>
      </c>
      <c r="H267" s="27" t="s">
        <v>359</v>
      </c>
      <c r="I267" s="27"/>
      <c r="J267" s="10"/>
      <c r="K267" s="10"/>
      <c r="L267" s="10"/>
      <c r="M267" s="52"/>
      <c r="N267" s="58"/>
      <c r="O267" s="52"/>
      <c r="P267" s="10"/>
      <c r="Q267" s="52"/>
      <c r="R267" s="10"/>
      <c r="S267" s="10">
        <f>S268</f>
        <v>0</v>
      </c>
      <c r="T267" s="10">
        <f>T268</f>
        <v>0</v>
      </c>
      <c r="U267" s="70">
        <f t="shared" si="25"/>
        <v>0</v>
      </c>
      <c r="V267" s="10">
        <f>V268</f>
        <v>0</v>
      </c>
    </row>
    <row r="268" spans="2:22" ht="57" customHeight="1" hidden="1">
      <c r="B268" s="31" t="s">
        <v>365</v>
      </c>
      <c r="C268" s="18"/>
      <c r="D268" s="7"/>
      <c r="E268" s="7"/>
      <c r="F268" s="27" t="s">
        <v>77</v>
      </c>
      <c r="G268" s="27" t="s">
        <v>9</v>
      </c>
      <c r="H268" s="27" t="s">
        <v>359</v>
      </c>
      <c r="I268" s="27" t="s">
        <v>364</v>
      </c>
      <c r="J268" s="10"/>
      <c r="K268" s="10"/>
      <c r="L268" s="10"/>
      <c r="M268" s="52"/>
      <c r="N268" s="58"/>
      <c r="O268" s="52"/>
      <c r="P268" s="10"/>
      <c r="Q268" s="52"/>
      <c r="R268" s="10"/>
      <c r="S268" s="10"/>
      <c r="T268" s="10"/>
      <c r="U268" s="70">
        <f t="shared" si="25"/>
        <v>0</v>
      </c>
      <c r="V268" s="10"/>
    </row>
    <row r="269" spans="2:22" ht="72" customHeight="1" hidden="1">
      <c r="B269" s="31" t="s">
        <v>362</v>
      </c>
      <c r="C269" s="18"/>
      <c r="D269" s="7"/>
      <c r="E269" s="7"/>
      <c r="F269" s="27" t="s">
        <v>77</v>
      </c>
      <c r="G269" s="27" t="s">
        <v>9</v>
      </c>
      <c r="H269" s="27" t="s">
        <v>361</v>
      </c>
      <c r="I269" s="27"/>
      <c r="J269" s="10"/>
      <c r="K269" s="10"/>
      <c r="L269" s="10"/>
      <c r="M269" s="52"/>
      <c r="N269" s="58"/>
      <c r="O269" s="52"/>
      <c r="P269" s="10"/>
      <c r="Q269" s="52"/>
      <c r="R269" s="10"/>
      <c r="S269" s="10">
        <f>S270</f>
        <v>0</v>
      </c>
      <c r="T269" s="10">
        <f>T270</f>
        <v>0</v>
      </c>
      <c r="U269" s="70">
        <f t="shared" si="25"/>
        <v>0</v>
      </c>
      <c r="V269" s="10">
        <f>V270</f>
        <v>0</v>
      </c>
    </row>
    <row r="270" spans="2:22" ht="65.25" customHeight="1" hidden="1">
      <c r="B270" s="31" t="s">
        <v>365</v>
      </c>
      <c r="C270" s="18"/>
      <c r="D270" s="7"/>
      <c r="E270" s="7"/>
      <c r="F270" s="27" t="s">
        <v>77</v>
      </c>
      <c r="G270" s="27" t="s">
        <v>9</v>
      </c>
      <c r="H270" s="27" t="s">
        <v>361</v>
      </c>
      <c r="I270" s="27" t="s">
        <v>364</v>
      </c>
      <c r="J270" s="10"/>
      <c r="K270" s="10"/>
      <c r="L270" s="10"/>
      <c r="M270" s="52"/>
      <c r="N270" s="58"/>
      <c r="O270" s="52"/>
      <c r="P270" s="10"/>
      <c r="Q270" s="52"/>
      <c r="R270" s="10"/>
      <c r="S270" s="10"/>
      <c r="T270" s="10"/>
      <c r="U270" s="70">
        <f t="shared" si="25"/>
        <v>0</v>
      </c>
      <c r="V270" s="10"/>
    </row>
    <row r="271" spans="2:22" ht="65.25" customHeight="1">
      <c r="B271" s="31" t="s">
        <v>390</v>
      </c>
      <c r="C271" s="18"/>
      <c r="D271" s="7"/>
      <c r="E271" s="7"/>
      <c r="F271" s="27" t="s">
        <v>77</v>
      </c>
      <c r="G271" s="27" t="s">
        <v>9</v>
      </c>
      <c r="H271" s="27" t="s">
        <v>359</v>
      </c>
      <c r="I271" s="27"/>
      <c r="J271" s="10"/>
      <c r="K271" s="10"/>
      <c r="L271" s="10"/>
      <c r="M271" s="52"/>
      <c r="N271" s="58"/>
      <c r="O271" s="52"/>
      <c r="P271" s="10"/>
      <c r="Q271" s="52"/>
      <c r="R271" s="10"/>
      <c r="S271" s="10">
        <f>S272</f>
        <v>2663595.43</v>
      </c>
      <c r="T271" s="10">
        <f>T272</f>
        <v>2663595.43</v>
      </c>
      <c r="U271" s="70">
        <f t="shared" si="25"/>
        <v>0</v>
      </c>
      <c r="V271" s="10">
        <f>V272</f>
        <v>2663595.43</v>
      </c>
    </row>
    <row r="272" spans="2:22" ht="28.5" customHeight="1">
      <c r="B272" s="20" t="s">
        <v>234</v>
      </c>
      <c r="C272" s="18"/>
      <c r="D272" s="7"/>
      <c r="E272" s="7"/>
      <c r="F272" s="27" t="s">
        <v>77</v>
      </c>
      <c r="G272" s="27" t="s">
        <v>9</v>
      </c>
      <c r="H272" s="27" t="s">
        <v>359</v>
      </c>
      <c r="I272" s="27" t="s">
        <v>221</v>
      </c>
      <c r="J272" s="10"/>
      <c r="K272" s="10"/>
      <c r="L272" s="10"/>
      <c r="M272" s="52"/>
      <c r="N272" s="58"/>
      <c r="O272" s="52"/>
      <c r="P272" s="10"/>
      <c r="Q272" s="52"/>
      <c r="R272" s="10"/>
      <c r="S272" s="10">
        <v>2663595.43</v>
      </c>
      <c r="T272" s="10">
        <v>2663595.43</v>
      </c>
      <c r="U272" s="70">
        <f aca="true" t="shared" si="34" ref="U272:U335">S272-T272</f>
        <v>0</v>
      </c>
      <c r="V272" s="10">
        <v>2663595.43</v>
      </c>
    </row>
    <row r="273" spans="2:22" ht="56.25" customHeight="1">
      <c r="B273" s="20" t="s">
        <v>392</v>
      </c>
      <c r="C273" s="18"/>
      <c r="D273" s="7"/>
      <c r="E273" s="7"/>
      <c r="F273" s="27" t="s">
        <v>77</v>
      </c>
      <c r="G273" s="27" t="s">
        <v>9</v>
      </c>
      <c r="H273" s="27" t="s">
        <v>391</v>
      </c>
      <c r="I273" s="27"/>
      <c r="J273" s="10"/>
      <c r="K273" s="10"/>
      <c r="L273" s="10"/>
      <c r="M273" s="52"/>
      <c r="N273" s="58"/>
      <c r="O273" s="52"/>
      <c r="P273" s="10"/>
      <c r="Q273" s="52"/>
      <c r="R273" s="10"/>
      <c r="S273" s="10">
        <f>S274</f>
        <v>19994470</v>
      </c>
      <c r="T273" s="10">
        <f>T274</f>
        <v>19994470</v>
      </c>
      <c r="U273" s="70">
        <f t="shared" si="34"/>
        <v>0</v>
      </c>
      <c r="V273" s="10">
        <f>V274</f>
        <v>19994470</v>
      </c>
    </row>
    <row r="274" spans="2:22" ht="28.5" customHeight="1">
      <c r="B274" s="20" t="s">
        <v>234</v>
      </c>
      <c r="C274" s="18"/>
      <c r="D274" s="7"/>
      <c r="E274" s="7"/>
      <c r="F274" s="27" t="s">
        <v>77</v>
      </c>
      <c r="G274" s="27" t="s">
        <v>9</v>
      </c>
      <c r="H274" s="27" t="s">
        <v>391</v>
      </c>
      <c r="I274" s="27" t="s">
        <v>221</v>
      </c>
      <c r="J274" s="10"/>
      <c r="K274" s="10"/>
      <c r="L274" s="10"/>
      <c r="M274" s="52"/>
      <c r="N274" s="58"/>
      <c r="O274" s="52"/>
      <c r="P274" s="10"/>
      <c r="Q274" s="52"/>
      <c r="R274" s="10"/>
      <c r="S274" s="10">
        <v>19994470</v>
      </c>
      <c r="T274" s="10">
        <v>19994470</v>
      </c>
      <c r="U274" s="70">
        <f t="shared" si="34"/>
        <v>0</v>
      </c>
      <c r="V274" s="10">
        <v>19994470</v>
      </c>
    </row>
    <row r="275" spans="2:22" ht="69" customHeight="1">
      <c r="B275" s="20" t="s">
        <v>396</v>
      </c>
      <c r="C275" s="18"/>
      <c r="D275" s="7"/>
      <c r="E275" s="7"/>
      <c r="F275" s="27" t="s">
        <v>77</v>
      </c>
      <c r="G275" s="27" t="s">
        <v>9</v>
      </c>
      <c r="H275" s="27" t="s">
        <v>395</v>
      </c>
      <c r="I275" s="27"/>
      <c r="J275" s="10"/>
      <c r="K275" s="10"/>
      <c r="L275" s="10"/>
      <c r="M275" s="52"/>
      <c r="N275" s="58"/>
      <c r="O275" s="52"/>
      <c r="P275" s="10"/>
      <c r="Q275" s="52"/>
      <c r="R275" s="10"/>
      <c r="S275" s="10">
        <f>S276</f>
        <v>4998620</v>
      </c>
      <c r="T275" s="10">
        <f>T276</f>
        <v>4998620</v>
      </c>
      <c r="U275" s="70">
        <f t="shared" si="34"/>
        <v>0</v>
      </c>
      <c r="V275" s="10">
        <f>V276</f>
        <v>4998620</v>
      </c>
    </row>
    <row r="276" spans="2:22" ht="28.5" customHeight="1">
      <c r="B276" s="20" t="s">
        <v>234</v>
      </c>
      <c r="C276" s="18"/>
      <c r="D276" s="7"/>
      <c r="E276" s="7"/>
      <c r="F276" s="27" t="s">
        <v>77</v>
      </c>
      <c r="G276" s="27" t="s">
        <v>9</v>
      </c>
      <c r="H276" s="27" t="s">
        <v>395</v>
      </c>
      <c r="I276" s="27" t="s">
        <v>221</v>
      </c>
      <c r="J276" s="10"/>
      <c r="K276" s="10"/>
      <c r="L276" s="10"/>
      <c r="M276" s="52"/>
      <c r="N276" s="58"/>
      <c r="O276" s="52"/>
      <c r="P276" s="10"/>
      <c r="Q276" s="52"/>
      <c r="R276" s="10"/>
      <c r="S276" s="10">
        <v>4998620</v>
      </c>
      <c r="T276" s="10">
        <v>4998620</v>
      </c>
      <c r="U276" s="70">
        <f t="shared" si="34"/>
        <v>0</v>
      </c>
      <c r="V276" s="10">
        <v>4998620</v>
      </c>
    </row>
    <row r="277" spans="2:22" ht="30" customHeight="1">
      <c r="B277" s="31" t="s">
        <v>99</v>
      </c>
      <c r="C277" s="18"/>
      <c r="D277" s="7"/>
      <c r="E277" s="7"/>
      <c r="F277" s="27" t="s">
        <v>77</v>
      </c>
      <c r="G277" s="27" t="s">
        <v>9</v>
      </c>
      <c r="H277" s="27" t="s">
        <v>304</v>
      </c>
      <c r="I277" s="27"/>
      <c r="J277" s="10"/>
      <c r="K277" s="10"/>
      <c r="L277" s="10"/>
      <c r="M277" s="52"/>
      <c r="N277" s="58"/>
      <c r="O277" s="52"/>
      <c r="P277" s="10"/>
      <c r="Q277" s="52"/>
      <c r="R277" s="10"/>
      <c r="S277" s="10">
        <f>S278+S281</f>
        <v>12083</v>
      </c>
      <c r="T277" s="10">
        <f>T278+T281</f>
        <v>12083</v>
      </c>
      <c r="U277" s="70">
        <f t="shared" si="34"/>
        <v>0</v>
      </c>
      <c r="V277" s="10">
        <f>V278+V281</f>
        <v>7323</v>
      </c>
    </row>
    <row r="278" spans="2:22" ht="46.5" customHeight="1">
      <c r="B278" s="17" t="s">
        <v>222</v>
      </c>
      <c r="C278" s="18"/>
      <c r="D278" s="7"/>
      <c r="E278" s="7"/>
      <c r="F278" s="27" t="s">
        <v>77</v>
      </c>
      <c r="G278" s="27" t="s">
        <v>9</v>
      </c>
      <c r="H278" s="27" t="s">
        <v>304</v>
      </c>
      <c r="I278" s="27" t="s">
        <v>219</v>
      </c>
      <c r="J278" s="10"/>
      <c r="K278" s="10"/>
      <c r="L278" s="10"/>
      <c r="M278" s="52"/>
      <c r="N278" s="58"/>
      <c r="O278" s="52"/>
      <c r="P278" s="10"/>
      <c r="Q278" s="52"/>
      <c r="R278" s="10"/>
      <c r="S278" s="10">
        <f>S279</f>
        <v>0</v>
      </c>
      <c r="T278" s="10">
        <f>T279</f>
        <v>0</v>
      </c>
      <c r="U278" s="70">
        <f t="shared" si="34"/>
        <v>0</v>
      </c>
      <c r="V278" s="10">
        <f>V279</f>
        <v>0</v>
      </c>
    </row>
    <row r="279" spans="2:22" ht="41.25" customHeight="1">
      <c r="B279" s="20" t="s">
        <v>223</v>
      </c>
      <c r="C279" s="18"/>
      <c r="D279" s="7"/>
      <c r="E279" s="7"/>
      <c r="F279" s="27" t="s">
        <v>77</v>
      </c>
      <c r="G279" s="27" t="s">
        <v>9</v>
      </c>
      <c r="H279" s="27" t="s">
        <v>304</v>
      </c>
      <c r="I279" s="27" t="s">
        <v>220</v>
      </c>
      <c r="J279" s="10"/>
      <c r="K279" s="10"/>
      <c r="L279" s="10"/>
      <c r="M279" s="52"/>
      <c r="N279" s="58"/>
      <c r="O279" s="52"/>
      <c r="P279" s="10"/>
      <c r="Q279" s="52"/>
      <c r="R279" s="10"/>
      <c r="S279" s="10">
        <f>S280</f>
        <v>0</v>
      </c>
      <c r="T279" s="10">
        <f>T280</f>
        <v>0</v>
      </c>
      <c r="U279" s="70">
        <f t="shared" si="34"/>
        <v>0</v>
      </c>
      <c r="V279" s="10">
        <f>V280</f>
        <v>0</v>
      </c>
    </row>
    <row r="280" spans="2:22" ht="38.25" customHeight="1">
      <c r="B280" s="20" t="s">
        <v>234</v>
      </c>
      <c r="C280" s="18"/>
      <c r="D280" s="7"/>
      <c r="E280" s="7"/>
      <c r="F280" s="27" t="s">
        <v>77</v>
      </c>
      <c r="G280" s="27" t="s">
        <v>9</v>
      </c>
      <c r="H280" s="27" t="s">
        <v>304</v>
      </c>
      <c r="I280" s="27" t="s">
        <v>221</v>
      </c>
      <c r="J280" s="10"/>
      <c r="K280" s="10"/>
      <c r="L280" s="10"/>
      <c r="M280" s="52"/>
      <c r="N280" s="58"/>
      <c r="O280" s="52"/>
      <c r="P280" s="10"/>
      <c r="Q280" s="52"/>
      <c r="R280" s="10"/>
      <c r="S280" s="10"/>
      <c r="T280" s="10"/>
      <c r="U280" s="70">
        <f t="shared" si="34"/>
        <v>0</v>
      </c>
      <c r="V280" s="10"/>
    </row>
    <row r="281" spans="2:22" ht="38.25" customHeight="1">
      <c r="B281" s="20" t="s">
        <v>231</v>
      </c>
      <c r="C281" s="18"/>
      <c r="D281" s="7"/>
      <c r="E281" s="7"/>
      <c r="F281" s="27" t="s">
        <v>77</v>
      </c>
      <c r="G281" s="27" t="s">
        <v>9</v>
      </c>
      <c r="H281" s="27" t="s">
        <v>304</v>
      </c>
      <c r="I281" s="27" t="s">
        <v>228</v>
      </c>
      <c r="J281" s="10"/>
      <c r="K281" s="10"/>
      <c r="L281" s="10"/>
      <c r="M281" s="52"/>
      <c r="N281" s="58"/>
      <c r="O281" s="52"/>
      <c r="P281" s="10"/>
      <c r="Q281" s="52"/>
      <c r="R281" s="10"/>
      <c r="S281" s="10">
        <f>2723+9360</f>
        <v>12083</v>
      </c>
      <c r="T281" s="10">
        <f>2723+9360</f>
        <v>12083</v>
      </c>
      <c r="U281" s="70">
        <f t="shared" si="34"/>
        <v>0</v>
      </c>
      <c r="V281" s="10">
        <v>7323</v>
      </c>
    </row>
    <row r="282" spans="2:22" ht="53.25" customHeight="1">
      <c r="B282" s="20" t="s">
        <v>358</v>
      </c>
      <c r="C282" s="18"/>
      <c r="D282" s="7"/>
      <c r="E282" s="7"/>
      <c r="F282" s="27" t="s">
        <v>77</v>
      </c>
      <c r="G282" s="27" t="s">
        <v>9</v>
      </c>
      <c r="H282" s="27" t="s">
        <v>357</v>
      </c>
      <c r="I282" s="27"/>
      <c r="J282" s="10"/>
      <c r="K282" s="10"/>
      <c r="L282" s="10"/>
      <c r="M282" s="52"/>
      <c r="N282" s="58"/>
      <c r="O282" s="52"/>
      <c r="P282" s="10"/>
      <c r="Q282" s="52"/>
      <c r="R282" s="10"/>
      <c r="S282" s="10">
        <f>S283</f>
        <v>0</v>
      </c>
      <c r="T282" s="10">
        <f>T283</f>
        <v>0</v>
      </c>
      <c r="U282" s="70">
        <f t="shared" si="34"/>
        <v>0</v>
      </c>
      <c r="V282" s="10">
        <f>V283</f>
        <v>0</v>
      </c>
    </row>
    <row r="283" spans="2:22" ht="38.25" customHeight="1">
      <c r="B283" s="20" t="s">
        <v>122</v>
      </c>
      <c r="C283" s="18"/>
      <c r="D283" s="7"/>
      <c r="E283" s="7"/>
      <c r="F283" s="27" t="s">
        <v>77</v>
      </c>
      <c r="G283" s="27" t="s">
        <v>9</v>
      </c>
      <c r="H283" s="27" t="s">
        <v>357</v>
      </c>
      <c r="I283" s="27" t="s">
        <v>250</v>
      </c>
      <c r="J283" s="10"/>
      <c r="K283" s="10"/>
      <c r="L283" s="10"/>
      <c r="M283" s="52"/>
      <c r="N283" s="58"/>
      <c r="O283" s="52"/>
      <c r="P283" s="10"/>
      <c r="Q283" s="52"/>
      <c r="R283" s="10"/>
      <c r="S283" s="10"/>
      <c r="T283" s="10"/>
      <c r="U283" s="70">
        <f t="shared" si="34"/>
        <v>0</v>
      </c>
      <c r="V283" s="10"/>
    </row>
    <row r="284" spans="2:22" ht="42" customHeight="1">
      <c r="B284" s="22" t="s">
        <v>306</v>
      </c>
      <c r="C284" s="34"/>
      <c r="D284" s="7">
        <v>551</v>
      </c>
      <c r="E284" s="7">
        <v>551</v>
      </c>
      <c r="F284" s="27" t="s">
        <v>77</v>
      </c>
      <c r="G284" s="27" t="s">
        <v>9</v>
      </c>
      <c r="H284" s="27" t="s">
        <v>305</v>
      </c>
      <c r="I284" s="27"/>
      <c r="J284" s="10">
        <f>J285+J295</f>
        <v>1061730</v>
      </c>
      <c r="K284" s="10">
        <f>K285+K295</f>
        <v>695742.99</v>
      </c>
      <c r="L284" s="10">
        <f>L285+L295</f>
        <v>0</v>
      </c>
      <c r="M284" s="52">
        <f aca="true" t="shared" si="35" ref="M284:M294">L284-J284</f>
        <v>-1061730</v>
      </c>
      <c r="N284" s="58">
        <f>N285+N295</f>
        <v>0</v>
      </c>
      <c r="O284" s="52">
        <f aca="true" t="shared" si="36" ref="O284:O294">L284-K284</f>
        <v>-695742.99</v>
      </c>
      <c r="P284" s="10">
        <f>P285+P295</f>
        <v>695742.99</v>
      </c>
      <c r="Q284" s="52">
        <f aca="true" t="shared" si="37" ref="Q284:Q294">P284-L284</f>
        <v>695742.99</v>
      </c>
      <c r="R284" s="10" t="e">
        <f>#REF!-L284</f>
        <v>#REF!</v>
      </c>
      <c r="S284" s="10">
        <f>S295</f>
        <v>1864000</v>
      </c>
      <c r="T284" s="10">
        <f>T295</f>
        <v>3000000</v>
      </c>
      <c r="U284" s="70">
        <f t="shared" si="34"/>
        <v>-1136000</v>
      </c>
      <c r="V284" s="10">
        <f>V295</f>
        <v>565170.92</v>
      </c>
    </row>
    <row r="285" spans="2:22" ht="12.75" hidden="1">
      <c r="B285" s="22"/>
      <c r="C285" s="34">
        <v>551</v>
      </c>
      <c r="D285" s="7">
        <v>551</v>
      </c>
      <c r="E285" s="7">
        <v>551</v>
      </c>
      <c r="F285" s="27" t="s">
        <v>77</v>
      </c>
      <c r="G285" s="27" t="s">
        <v>9</v>
      </c>
      <c r="H285" s="27" t="s">
        <v>126</v>
      </c>
      <c r="I285" s="27"/>
      <c r="J285" s="10">
        <f>J286</f>
        <v>1061730</v>
      </c>
      <c r="K285" s="10">
        <f>K286</f>
        <v>695742.99</v>
      </c>
      <c r="L285" s="10">
        <f>L286</f>
        <v>0</v>
      </c>
      <c r="M285" s="52">
        <f t="shared" si="35"/>
        <v>-1061730</v>
      </c>
      <c r="N285" s="58">
        <f>N286</f>
        <v>0</v>
      </c>
      <c r="O285" s="52">
        <f t="shared" si="36"/>
        <v>-695742.99</v>
      </c>
      <c r="P285" s="10">
        <f>P286</f>
        <v>695742.99</v>
      </c>
      <c r="Q285" s="52">
        <f t="shared" si="37"/>
        <v>695742.99</v>
      </c>
      <c r="R285" s="10" t="e">
        <f>#REF!-L285</f>
        <v>#REF!</v>
      </c>
      <c r="S285" s="10">
        <f>S286</f>
        <v>0</v>
      </c>
      <c r="T285" s="10">
        <f>T286</f>
        <v>0</v>
      </c>
      <c r="U285" s="70">
        <f t="shared" si="34"/>
        <v>0</v>
      </c>
      <c r="V285" s="10">
        <f>V286</f>
        <v>0</v>
      </c>
    </row>
    <row r="286" spans="2:22" ht="38.25" customHeight="1" hidden="1">
      <c r="B286" s="20"/>
      <c r="C286" s="18">
        <v>551</v>
      </c>
      <c r="D286" s="7">
        <v>551</v>
      </c>
      <c r="E286" s="7">
        <v>551</v>
      </c>
      <c r="F286" s="14" t="s">
        <v>77</v>
      </c>
      <c r="G286" s="14" t="s">
        <v>9</v>
      </c>
      <c r="H286" s="28" t="s">
        <v>126</v>
      </c>
      <c r="I286" s="14" t="s">
        <v>89</v>
      </c>
      <c r="J286" s="11">
        <v>1061730</v>
      </c>
      <c r="K286" s="11">
        <v>695742.99</v>
      </c>
      <c r="L286" s="11"/>
      <c r="M286" s="52">
        <f t="shared" si="35"/>
        <v>-1061730</v>
      </c>
      <c r="N286" s="59"/>
      <c r="O286" s="52">
        <f t="shared" si="36"/>
        <v>-695742.99</v>
      </c>
      <c r="P286" s="11">
        <v>695742.99</v>
      </c>
      <c r="Q286" s="52">
        <f t="shared" si="37"/>
        <v>695742.99</v>
      </c>
      <c r="R286" s="10" t="e">
        <f>#REF!-L286</f>
        <v>#REF!</v>
      </c>
      <c r="S286" s="11"/>
      <c r="T286" s="11"/>
      <c r="U286" s="70">
        <f t="shared" si="34"/>
        <v>0</v>
      </c>
      <c r="V286" s="11"/>
    </row>
    <row r="287" spans="2:22" ht="12" customHeight="1" hidden="1">
      <c r="B287" s="13"/>
      <c r="C287" s="7">
        <v>551</v>
      </c>
      <c r="D287" s="7">
        <v>551</v>
      </c>
      <c r="E287" s="7">
        <v>551</v>
      </c>
      <c r="F287" s="8" t="s">
        <v>77</v>
      </c>
      <c r="G287" s="8" t="s">
        <v>9</v>
      </c>
      <c r="H287" s="14"/>
      <c r="I287" s="14"/>
      <c r="J287" s="10">
        <f>J288</f>
        <v>0</v>
      </c>
      <c r="K287" s="10">
        <f>K288</f>
        <v>0</v>
      </c>
      <c r="L287" s="10">
        <f>L288</f>
        <v>0</v>
      </c>
      <c r="M287" s="52">
        <f t="shared" si="35"/>
        <v>0</v>
      </c>
      <c r="N287" s="58">
        <f>N288</f>
        <v>0</v>
      </c>
      <c r="O287" s="52">
        <f t="shared" si="36"/>
        <v>0</v>
      </c>
      <c r="P287" s="10">
        <f>P288</f>
        <v>0</v>
      </c>
      <c r="Q287" s="52">
        <f t="shared" si="37"/>
        <v>0</v>
      </c>
      <c r="R287" s="10" t="e">
        <f>#REF!-L287</f>
        <v>#REF!</v>
      </c>
      <c r="S287" s="10">
        <f>S288</f>
        <v>0</v>
      </c>
      <c r="T287" s="10">
        <f>T288</f>
        <v>0</v>
      </c>
      <c r="U287" s="70">
        <f t="shared" si="34"/>
        <v>0</v>
      </c>
      <c r="V287" s="10">
        <f>V288</f>
        <v>0</v>
      </c>
    </row>
    <row r="288" spans="2:22" ht="16.5" customHeight="1" hidden="1">
      <c r="B288" s="15"/>
      <c r="C288" s="7">
        <v>551</v>
      </c>
      <c r="D288" s="7">
        <v>551</v>
      </c>
      <c r="E288" s="7">
        <v>551</v>
      </c>
      <c r="F288" s="27" t="s">
        <v>77</v>
      </c>
      <c r="G288" s="27" t="s">
        <v>9</v>
      </c>
      <c r="H288" s="27" t="s">
        <v>86</v>
      </c>
      <c r="I288" s="14"/>
      <c r="J288" s="10">
        <f>J289+J291+J293</f>
        <v>0</v>
      </c>
      <c r="K288" s="10">
        <f>K289+K291+K293</f>
        <v>0</v>
      </c>
      <c r="L288" s="10">
        <f>L289+L291+L293</f>
        <v>0</v>
      </c>
      <c r="M288" s="52">
        <f t="shared" si="35"/>
        <v>0</v>
      </c>
      <c r="N288" s="58">
        <f>N289+N291+N293</f>
        <v>0</v>
      </c>
      <c r="O288" s="52">
        <f t="shared" si="36"/>
        <v>0</v>
      </c>
      <c r="P288" s="10">
        <f>P289+P291+P293</f>
        <v>0</v>
      </c>
      <c r="Q288" s="52">
        <f t="shared" si="37"/>
        <v>0</v>
      </c>
      <c r="R288" s="10" t="e">
        <f>#REF!-L288</f>
        <v>#REF!</v>
      </c>
      <c r="S288" s="10">
        <f>S289+S291+S293</f>
        <v>0</v>
      </c>
      <c r="T288" s="10">
        <f>T289+T291+T293</f>
        <v>0</v>
      </c>
      <c r="U288" s="70">
        <f t="shared" si="34"/>
        <v>0</v>
      </c>
      <c r="V288" s="10">
        <f>V289+V291+V293</f>
        <v>0</v>
      </c>
    </row>
    <row r="289" spans="2:22" ht="13.5" customHeight="1" hidden="1">
      <c r="B289" s="17"/>
      <c r="C289" s="18">
        <v>551</v>
      </c>
      <c r="D289" s="7">
        <v>551</v>
      </c>
      <c r="E289" s="7">
        <v>551</v>
      </c>
      <c r="F289" s="14" t="s">
        <v>77</v>
      </c>
      <c r="G289" s="14" t="s">
        <v>9</v>
      </c>
      <c r="H289" s="14" t="s">
        <v>90</v>
      </c>
      <c r="I289" s="14"/>
      <c r="J289" s="11">
        <f>J290</f>
        <v>0</v>
      </c>
      <c r="K289" s="11">
        <f>K290</f>
        <v>0</v>
      </c>
      <c r="L289" s="11">
        <f>L290</f>
        <v>0</v>
      </c>
      <c r="M289" s="52">
        <f t="shared" si="35"/>
        <v>0</v>
      </c>
      <c r="N289" s="59">
        <f>N290</f>
        <v>0</v>
      </c>
      <c r="O289" s="52">
        <f t="shared" si="36"/>
        <v>0</v>
      </c>
      <c r="P289" s="11">
        <f>P290</f>
        <v>0</v>
      </c>
      <c r="Q289" s="52">
        <f t="shared" si="37"/>
        <v>0</v>
      </c>
      <c r="R289" s="10" t="e">
        <f>#REF!-L289</f>
        <v>#REF!</v>
      </c>
      <c r="S289" s="11">
        <f>S290</f>
        <v>0</v>
      </c>
      <c r="T289" s="11">
        <f>T290</f>
        <v>0</v>
      </c>
      <c r="U289" s="70">
        <f t="shared" si="34"/>
        <v>0</v>
      </c>
      <c r="V289" s="11">
        <f>V290</f>
        <v>0</v>
      </c>
    </row>
    <row r="290" spans="2:22" ht="13.5" customHeight="1" hidden="1">
      <c r="B290" s="31"/>
      <c r="C290" s="18">
        <v>551</v>
      </c>
      <c r="D290" s="7">
        <v>551</v>
      </c>
      <c r="E290" s="7">
        <v>551</v>
      </c>
      <c r="F290" s="14" t="s">
        <v>77</v>
      </c>
      <c r="G290" s="14" t="s">
        <v>9</v>
      </c>
      <c r="H290" s="14" t="s">
        <v>90</v>
      </c>
      <c r="I290" s="14" t="s">
        <v>89</v>
      </c>
      <c r="J290" s="11"/>
      <c r="K290" s="11"/>
      <c r="L290" s="11"/>
      <c r="M290" s="52">
        <f t="shared" si="35"/>
        <v>0</v>
      </c>
      <c r="N290" s="59"/>
      <c r="O290" s="52">
        <f t="shared" si="36"/>
        <v>0</v>
      </c>
      <c r="P290" s="11"/>
      <c r="Q290" s="52">
        <f t="shared" si="37"/>
        <v>0</v>
      </c>
      <c r="R290" s="10" t="e">
        <f>#REF!-L290</f>
        <v>#REF!</v>
      </c>
      <c r="S290" s="11"/>
      <c r="T290" s="11"/>
      <c r="U290" s="70">
        <f t="shared" si="34"/>
        <v>0</v>
      </c>
      <c r="V290" s="11"/>
    </row>
    <row r="291" spans="2:22" ht="9.75" customHeight="1" hidden="1">
      <c r="B291" s="17"/>
      <c r="C291" s="18">
        <v>551</v>
      </c>
      <c r="D291" s="7">
        <v>551</v>
      </c>
      <c r="E291" s="7">
        <v>551</v>
      </c>
      <c r="F291" s="14" t="s">
        <v>77</v>
      </c>
      <c r="G291" s="14" t="s">
        <v>9</v>
      </c>
      <c r="H291" s="14" t="s">
        <v>87</v>
      </c>
      <c r="I291" s="14"/>
      <c r="J291" s="11">
        <f>J292</f>
        <v>0</v>
      </c>
      <c r="K291" s="11">
        <f>K292</f>
        <v>0</v>
      </c>
      <c r="L291" s="11">
        <f>L292</f>
        <v>0</v>
      </c>
      <c r="M291" s="52">
        <f t="shared" si="35"/>
        <v>0</v>
      </c>
      <c r="N291" s="59">
        <f>N292</f>
        <v>0</v>
      </c>
      <c r="O291" s="52">
        <f t="shared" si="36"/>
        <v>0</v>
      </c>
      <c r="P291" s="11">
        <f>P292</f>
        <v>0</v>
      </c>
      <c r="Q291" s="52">
        <f t="shared" si="37"/>
        <v>0</v>
      </c>
      <c r="R291" s="10" t="e">
        <f>#REF!-L291</f>
        <v>#REF!</v>
      </c>
      <c r="S291" s="11">
        <f>S292</f>
        <v>0</v>
      </c>
      <c r="T291" s="11">
        <f>T292</f>
        <v>0</v>
      </c>
      <c r="U291" s="70">
        <f t="shared" si="34"/>
        <v>0</v>
      </c>
      <c r="V291" s="11">
        <f>V292</f>
        <v>0</v>
      </c>
    </row>
    <row r="292" spans="2:22" ht="13.5" customHeight="1" hidden="1">
      <c r="B292" s="31"/>
      <c r="C292" s="18">
        <v>551</v>
      </c>
      <c r="D292" s="7">
        <v>551</v>
      </c>
      <c r="E292" s="7">
        <v>551</v>
      </c>
      <c r="F292" s="14" t="s">
        <v>77</v>
      </c>
      <c r="G292" s="14" t="s">
        <v>9</v>
      </c>
      <c r="H292" s="14" t="s">
        <v>87</v>
      </c>
      <c r="I292" s="14" t="s">
        <v>89</v>
      </c>
      <c r="J292" s="11"/>
      <c r="K292" s="11"/>
      <c r="L292" s="11"/>
      <c r="M292" s="52">
        <f t="shared" si="35"/>
        <v>0</v>
      </c>
      <c r="N292" s="59"/>
      <c r="O292" s="52">
        <f t="shared" si="36"/>
        <v>0</v>
      </c>
      <c r="P292" s="11"/>
      <c r="Q292" s="52">
        <f t="shared" si="37"/>
        <v>0</v>
      </c>
      <c r="R292" s="10" t="e">
        <f>#REF!-L292</f>
        <v>#REF!</v>
      </c>
      <c r="S292" s="11"/>
      <c r="T292" s="11"/>
      <c r="U292" s="70">
        <f t="shared" si="34"/>
        <v>0</v>
      </c>
      <c r="V292" s="11"/>
    </row>
    <row r="293" spans="2:22" ht="8.25" customHeight="1" hidden="1">
      <c r="B293" s="31"/>
      <c r="C293" s="18">
        <v>551</v>
      </c>
      <c r="D293" s="7">
        <v>551</v>
      </c>
      <c r="E293" s="7">
        <v>551</v>
      </c>
      <c r="F293" s="14" t="s">
        <v>77</v>
      </c>
      <c r="G293" s="14" t="s">
        <v>9</v>
      </c>
      <c r="H293" s="14" t="s">
        <v>91</v>
      </c>
      <c r="I293" s="14"/>
      <c r="J293" s="11">
        <f>J294</f>
        <v>0</v>
      </c>
      <c r="K293" s="11">
        <f>K294</f>
        <v>0</v>
      </c>
      <c r="L293" s="11">
        <f>L294</f>
        <v>0</v>
      </c>
      <c r="M293" s="52">
        <f t="shared" si="35"/>
        <v>0</v>
      </c>
      <c r="N293" s="59">
        <f>N294</f>
        <v>0</v>
      </c>
      <c r="O293" s="52">
        <f t="shared" si="36"/>
        <v>0</v>
      </c>
      <c r="P293" s="11">
        <f>P294</f>
        <v>0</v>
      </c>
      <c r="Q293" s="52">
        <f t="shared" si="37"/>
        <v>0</v>
      </c>
      <c r="R293" s="10" t="e">
        <f>#REF!-L293</f>
        <v>#REF!</v>
      </c>
      <c r="S293" s="11">
        <f>S294</f>
        <v>0</v>
      </c>
      <c r="T293" s="11">
        <f>T294</f>
        <v>0</v>
      </c>
      <c r="U293" s="70">
        <f t="shared" si="34"/>
        <v>0</v>
      </c>
      <c r="V293" s="11">
        <f>V294</f>
        <v>0</v>
      </c>
    </row>
    <row r="294" spans="2:22" ht="11.25" customHeight="1" hidden="1">
      <c r="B294" s="31"/>
      <c r="C294" s="18">
        <v>551</v>
      </c>
      <c r="D294" s="7">
        <v>551</v>
      </c>
      <c r="E294" s="7">
        <v>551</v>
      </c>
      <c r="F294" s="14" t="s">
        <v>77</v>
      </c>
      <c r="G294" s="14" t="s">
        <v>9</v>
      </c>
      <c r="H294" s="14" t="s">
        <v>91</v>
      </c>
      <c r="I294" s="14" t="s">
        <v>89</v>
      </c>
      <c r="J294" s="11"/>
      <c r="K294" s="11"/>
      <c r="L294" s="11"/>
      <c r="M294" s="52">
        <f t="shared" si="35"/>
        <v>0</v>
      </c>
      <c r="N294" s="59"/>
      <c r="O294" s="52">
        <f t="shared" si="36"/>
        <v>0</v>
      </c>
      <c r="P294" s="11"/>
      <c r="Q294" s="52">
        <f t="shared" si="37"/>
        <v>0</v>
      </c>
      <c r="R294" s="10" t="e">
        <f>#REF!-L294</f>
        <v>#REF!</v>
      </c>
      <c r="S294" s="11"/>
      <c r="T294" s="11"/>
      <c r="U294" s="70">
        <f t="shared" si="34"/>
        <v>0</v>
      </c>
      <c r="V294" s="11"/>
    </row>
    <row r="295" spans="2:22" ht="37.5" customHeight="1">
      <c r="B295" s="31" t="s">
        <v>308</v>
      </c>
      <c r="C295" s="18"/>
      <c r="D295" s="7">
        <v>551</v>
      </c>
      <c r="E295" s="7">
        <v>551</v>
      </c>
      <c r="F295" s="14" t="s">
        <v>77</v>
      </c>
      <c r="G295" s="14" t="s">
        <v>9</v>
      </c>
      <c r="H295" s="27" t="s">
        <v>307</v>
      </c>
      <c r="I295" s="14"/>
      <c r="J295" s="11"/>
      <c r="K295" s="11"/>
      <c r="L295" s="11"/>
      <c r="M295" s="52"/>
      <c r="N295" s="59"/>
      <c r="O295" s="52"/>
      <c r="P295" s="11"/>
      <c r="Q295" s="52"/>
      <c r="R295" s="10"/>
      <c r="S295" s="11">
        <f>S296</f>
        <v>1864000</v>
      </c>
      <c r="T295" s="11">
        <f>T296</f>
        <v>3000000</v>
      </c>
      <c r="U295" s="70">
        <f t="shared" si="34"/>
        <v>-1136000</v>
      </c>
      <c r="V295" s="11">
        <f>V296</f>
        <v>565170.92</v>
      </c>
    </row>
    <row r="296" spans="2:22" ht="41.25" customHeight="1">
      <c r="B296" s="17" t="s">
        <v>222</v>
      </c>
      <c r="C296" s="18"/>
      <c r="D296" s="7">
        <v>551</v>
      </c>
      <c r="E296" s="7">
        <v>551</v>
      </c>
      <c r="F296" s="14" t="s">
        <v>77</v>
      </c>
      <c r="G296" s="14" t="s">
        <v>9</v>
      </c>
      <c r="H296" s="27" t="s">
        <v>307</v>
      </c>
      <c r="I296" s="14" t="s">
        <v>219</v>
      </c>
      <c r="J296" s="11"/>
      <c r="K296" s="11"/>
      <c r="L296" s="11"/>
      <c r="M296" s="52"/>
      <c r="N296" s="59"/>
      <c r="O296" s="52"/>
      <c r="P296" s="11"/>
      <c r="Q296" s="52"/>
      <c r="R296" s="10"/>
      <c r="S296" s="11">
        <f>S306</f>
        <v>1864000</v>
      </c>
      <c r="T296" s="11">
        <f>T306</f>
        <v>3000000</v>
      </c>
      <c r="U296" s="70">
        <f t="shared" si="34"/>
        <v>-1136000</v>
      </c>
      <c r="V296" s="11">
        <f>V306</f>
        <v>565170.92</v>
      </c>
    </row>
    <row r="297" spans="2:22" ht="41.25" customHeight="1" hidden="1">
      <c r="B297" s="20" t="s">
        <v>223</v>
      </c>
      <c r="C297" s="18"/>
      <c r="D297" s="7">
        <v>551</v>
      </c>
      <c r="E297" s="7">
        <v>551</v>
      </c>
      <c r="F297" s="14" t="s">
        <v>77</v>
      </c>
      <c r="G297" s="14" t="s">
        <v>9</v>
      </c>
      <c r="H297" s="14"/>
      <c r="I297" s="14"/>
      <c r="J297" s="11"/>
      <c r="K297" s="11"/>
      <c r="L297" s="11"/>
      <c r="M297" s="52"/>
      <c r="N297" s="59"/>
      <c r="O297" s="52"/>
      <c r="P297" s="11"/>
      <c r="Q297" s="52"/>
      <c r="R297" s="10"/>
      <c r="S297" s="11"/>
      <c r="T297" s="11"/>
      <c r="U297" s="70">
        <f t="shared" si="34"/>
        <v>0</v>
      </c>
      <c r="V297" s="11"/>
    </row>
    <row r="298" spans="2:22" ht="62.25" customHeight="1" hidden="1">
      <c r="B298" s="20" t="s">
        <v>234</v>
      </c>
      <c r="C298" s="18"/>
      <c r="D298" s="7">
        <v>551</v>
      </c>
      <c r="E298" s="7">
        <v>551</v>
      </c>
      <c r="F298" s="14" t="s">
        <v>77</v>
      </c>
      <c r="G298" s="14" t="s">
        <v>9</v>
      </c>
      <c r="H298" s="14"/>
      <c r="I298" s="14"/>
      <c r="J298" s="11"/>
      <c r="K298" s="11"/>
      <c r="L298" s="11"/>
      <c r="M298" s="52"/>
      <c r="N298" s="59"/>
      <c r="O298" s="52"/>
      <c r="P298" s="11"/>
      <c r="Q298" s="52"/>
      <c r="R298" s="10"/>
      <c r="S298" s="11"/>
      <c r="T298" s="11"/>
      <c r="U298" s="70">
        <f t="shared" si="34"/>
        <v>0</v>
      </c>
      <c r="V298" s="11"/>
    </row>
    <row r="299" spans="2:22" ht="41.25" customHeight="1" hidden="1">
      <c r="B299" s="23"/>
      <c r="C299" s="18"/>
      <c r="D299" s="7">
        <v>551</v>
      </c>
      <c r="E299" s="7">
        <v>551</v>
      </c>
      <c r="F299" s="14" t="s">
        <v>77</v>
      </c>
      <c r="G299" s="14" t="s">
        <v>9</v>
      </c>
      <c r="H299" s="14"/>
      <c r="I299" s="14"/>
      <c r="J299" s="11"/>
      <c r="K299" s="11"/>
      <c r="L299" s="11"/>
      <c r="M299" s="52"/>
      <c r="N299" s="59"/>
      <c r="O299" s="52"/>
      <c r="P299" s="11"/>
      <c r="Q299" s="52"/>
      <c r="R299" s="10"/>
      <c r="S299" s="11"/>
      <c r="T299" s="11"/>
      <c r="U299" s="70">
        <f t="shared" si="34"/>
        <v>0</v>
      </c>
      <c r="V299" s="11"/>
    </row>
    <row r="300" spans="2:22" ht="69.75" customHeight="1" hidden="1">
      <c r="B300" s="31"/>
      <c r="C300" s="18"/>
      <c r="D300" s="7">
        <v>551</v>
      </c>
      <c r="E300" s="7">
        <v>551</v>
      </c>
      <c r="F300" s="14" t="s">
        <v>77</v>
      </c>
      <c r="G300" s="14" t="s">
        <v>9</v>
      </c>
      <c r="H300" s="14"/>
      <c r="I300" s="14"/>
      <c r="J300" s="11"/>
      <c r="K300" s="11"/>
      <c r="L300" s="11"/>
      <c r="M300" s="52"/>
      <c r="N300" s="59"/>
      <c r="O300" s="52"/>
      <c r="P300" s="11"/>
      <c r="Q300" s="52"/>
      <c r="R300" s="10"/>
      <c r="S300" s="11"/>
      <c r="T300" s="11"/>
      <c r="U300" s="70">
        <f t="shared" si="34"/>
        <v>0</v>
      </c>
      <c r="V300" s="11"/>
    </row>
    <row r="301" spans="2:22" ht="11.25" customHeight="1" hidden="1">
      <c r="B301" s="20"/>
      <c r="C301" s="18"/>
      <c r="D301" s="7">
        <v>551</v>
      </c>
      <c r="E301" s="7">
        <v>551</v>
      </c>
      <c r="F301" s="14" t="s">
        <v>77</v>
      </c>
      <c r="G301" s="14" t="s">
        <v>9</v>
      </c>
      <c r="H301" s="14"/>
      <c r="I301" s="14"/>
      <c r="J301" s="11"/>
      <c r="K301" s="11"/>
      <c r="L301" s="11"/>
      <c r="M301" s="52"/>
      <c r="N301" s="59"/>
      <c r="O301" s="52"/>
      <c r="P301" s="11"/>
      <c r="Q301" s="52"/>
      <c r="R301" s="10"/>
      <c r="S301" s="11"/>
      <c r="T301" s="11"/>
      <c r="U301" s="70">
        <f t="shared" si="34"/>
        <v>0</v>
      </c>
      <c r="V301" s="11"/>
    </row>
    <row r="302" spans="2:22" ht="49.5" customHeight="1" hidden="1">
      <c r="B302" s="20"/>
      <c r="C302" s="18"/>
      <c r="D302" s="7">
        <v>551</v>
      </c>
      <c r="E302" s="7">
        <v>551</v>
      </c>
      <c r="F302" s="14" t="s">
        <v>77</v>
      </c>
      <c r="G302" s="14" t="s">
        <v>9</v>
      </c>
      <c r="H302" s="14"/>
      <c r="I302" s="14"/>
      <c r="J302" s="11"/>
      <c r="K302" s="11"/>
      <c r="L302" s="11"/>
      <c r="M302" s="52"/>
      <c r="N302" s="59"/>
      <c r="O302" s="52"/>
      <c r="P302" s="11"/>
      <c r="Q302" s="52"/>
      <c r="R302" s="10"/>
      <c r="S302" s="11"/>
      <c r="T302" s="11"/>
      <c r="U302" s="70">
        <f t="shared" si="34"/>
        <v>0</v>
      </c>
      <c r="V302" s="11"/>
    </row>
    <row r="303" spans="2:22" ht="33" customHeight="1" hidden="1">
      <c r="B303" s="31"/>
      <c r="C303" s="18"/>
      <c r="D303" s="7">
        <v>551</v>
      </c>
      <c r="E303" s="7">
        <v>551</v>
      </c>
      <c r="F303" s="14" t="s">
        <v>77</v>
      </c>
      <c r="G303" s="14" t="s">
        <v>9</v>
      </c>
      <c r="H303" s="14"/>
      <c r="I303" s="14"/>
      <c r="J303" s="11"/>
      <c r="K303" s="11"/>
      <c r="L303" s="11"/>
      <c r="M303" s="52"/>
      <c r="N303" s="59"/>
      <c r="O303" s="52"/>
      <c r="P303" s="11"/>
      <c r="Q303" s="52"/>
      <c r="R303" s="10"/>
      <c r="S303" s="11"/>
      <c r="T303" s="11"/>
      <c r="U303" s="70">
        <f t="shared" si="34"/>
        <v>0</v>
      </c>
      <c r="V303" s="11"/>
    </row>
    <row r="304" spans="2:22" ht="42" customHeight="1" hidden="1">
      <c r="B304" s="20"/>
      <c r="C304" s="18"/>
      <c r="D304" s="7">
        <v>551</v>
      </c>
      <c r="E304" s="7">
        <v>551</v>
      </c>
      <c r="F304" s="14" t="s">
        <v>77</v>
      </c>
      <c r="G304" s="14" t="s">
        <v>9</v>
      </c>
      <c r="H304" s="14"/>
      <c r="I304" s="14"/>
      <c r="J304" s="11"/>
      <c r="K304" s="11"/>
      <c r="L304" s="11"/>
      <c r="M304" s="52"/>
      <c r="N304" s="59"/>
      <c r="O304" s="52"/>
      <c r="P304" s="11"/>
      <c r="Q304" s="52"/>
      <c r="R304" s="10"/>
      <c r="S304" s="11"/>
      <c r="T304" s="11"/>
      <c r="U304" s="70">
        <f t="shared" si="34"/>
        <v>0</v>
      </c>
      <c r="V304" s="11"/>
    </row>
    <row r="305" spans="2:22" ht="11.25" customHeight="1" hidden="1">
      <c r="B305" s="20"/>
      <c r="C305" s="18"/>
      <c r="D305" s="7">
        <v>551</v>
      </c>
      <c r="E305" s="7">
        <v>551</v>
      </c>
      <c r="F305" s="14" t="s">
        <v>77</v>
      </c>
      <c r="G305" s="14" t="s">
        <v>9</v>
      </c>
      <c r="H305" s="14"/>
      <c r="I305" s="14"/>
      <c r="J305" s="11"/>
      <c r="K305" s="11"/>
      <c r="L305" s="11"/>
      <c r="M305" s="52"/>
      <c r="N305" s="59"/>
      <c r="O305" s="52"/>
      <c r="P305" s="11"/>
      <c r="Q305" s="52"/>
      <c r="R305" s="10"/>
      <c r="S305" s="11"/>
      <c r="T305" s="11"/>
      <c r="U305" s="70">
        <f t="shared" si="34"/>
        <v>0</v>
      </c>
      <c r="V305" s="11"/>
    </row>
    <row r="306" spans="2:22" ht="58.5" customHeight="1">
      <c r="B306" s="20" t="s">
        <v>223</v>
      </c>
      <c r="C306" s="18"/>
      <c r="D306" s="7"/>
      <c r="E306" s="7"/>
      <c r="F306" s="14" t="s">
        <v>77</v>
      </c>
      <c r="G306" s="14" t="s">
        <v>9</v>
      </c>
      <c r="H306" s="27" t="s">
        <v>307</v>
      </c>
      <c r="I306" s="14" t="s">
        <v>220</v>
      </c>
      <c r="J306" s="11"/>
      <c r="K306" s="11"/>
      <c r="L306" s="11"/>
      <c r="M306" s="52"/>
      <c r="N306" s="59"/>
      <c r="O306" s="52"/>
      <c r="P306" s="11"/>
      <c r="Q306" s="52"/>
      <c r="R306" s="10"/>
      <c r="S306" s="11">
        <f>S307</f>
        <v>1864000</v>
      </c>
      <c r="T306" s="11">
        <f>T307</f>
        <v>3000000</v>
      </c>
      <c r="U306" s="70">
        <f t="shared" si="34"/>
        <v>-1136000</v>
      </c>
      <c r="V306" s="11">
        <f>V307</f>
        <v>565170.92</v>
      </c>
    </row>
    <row r="307" spans="2:22" ht="58.5" customHeight="1">
      <c r="B307" s="20" t="s">
        <v>234</v>
      </c>
      <c r="C307" s="18"/>
      <c r="D307" s="7"/>
      <c r="E307" s="7"/>
      <c r="F307" s="14" t="s">
        <v>77</v>
      </c>
      <c r="G307" s="14" t="s">
        <v>9</v>
      </c>
      <c r="H307" s="27" t="s">
        <v>307</v>
      </c>
      <c r="I307" s="14" t="s">
        <v>221</v>
      </c>
      <c r="J307" s="11"/>
      <c r="K307" s="11"/>
      <c r="L307" s="11"/>
      <c r="M307" s="52"/>
      <c r="N307" s="59"/>
      <c r="O307" s="52"/>
      <c r="P307" s="11"/>
      <c r="Q307" s="52"/>
      <c r="R307" s="10"/>
      <c r="S307" s="11">
        <f>3000000-466000-670000</f>
        <v>1864000</v>
      </c>
      <c r="T307" s="11">
        <v>3000000</v>
      </c>
      <c r="U307" s="70">
        <f t="shared" si="34"/>
        <v>-1136000</v>
      </c>
      <c r="V307" s="11">
        <v>565170.92</v>
      </c>
    </row>
    <row r="308" spans="2:22" ht="12.75">
      <c r="B308" s="35" t="s">
        <v>92</v>
      </c>
      <c r="C308" s="7">
        <v>551</v>
      </c>
      <c r="D308" s="7">
        <v>551</v>
      </c>
      <c r="E308" s="7">
        <v>551</v>
      </c>
      <c r="F308" s="8" t="s">
        <v>77</v>
      </c>
      <c r="G308" s="8" t="s">
        <v>14</v>
      </c>
      <c r="H308" s="14"/>
      <c r="I308" s="14"/>
      <c r="J308" s="36" t="e">
        <f>J319+J314+J315</f>
        <v>#REF!</v>
      </c>
      <c r="K308" s="36" t="e">
        <f>K319+K314+K315+K311+K317</f>
        <v>#REF!</v>
      </c>
      <c r="L308" s="36" t="e">
        <f>L319+L314+L315+L311+L317+#REF!+#REF!</f>
        <v>#REF!</v>
      </c>
      <c r="M308" s="52" t="e">
        <f>L308-J308</f>
        <v>#REF!</v>
      </c>
      <c r="N308" s="61" t="e">
        <f>N319+N314+N315+N311+N317</f>
        <v>#REF!</v>
      </c>
      <c r="O308" s="52" t="e">
        <f aca="true" t="shared" si="38" ref="O308:O328">L308-K308</f>
        <v>#REF!</v>
      </c>
      <c r="P308" s="36" t="e">
        <f>P319+P314+P315+P311+P317</f>
        <v>#REF!</v>
      </c>
      <c r="Q308" s="52" t="e">
        <f aca="true" t="shared" si="39" ref="Q308:Q328">P308-L308</f>
        <v>#REF!</v>
      </c>
      <c r="R308" s="10" t="e">
        <f>#REF!-L308</f>
        <v>#REF!</v>
      </c>
      <c r="S308" s="36">
        <f>S319+S331+S336+S342</f>
        <v>6218890.77</v>
      </c>
      <c r="T308" s="36">
        <f>T319+T331+T336+T342</f>
        <v>6218890.77</v>
      </c>
      <c r="U308" s="70">
        <f t="shared" si="34"/>
        <v>0</v>
      </c>
      <c r="V308" s="36">
        <f>V319+V331+V336+V342</f>
        <v>6200120.85</v>
      </c>
    </row>
    <row r="309" spans="2:22" ht="0.75" customHeight="1">
      <c r="B309" s="22" t="s">
        <v>25</v>
      </c>
      <c r="C309" s="18">
        <v>551</v>
      </c>
      <c r="D309" s="7">
        <v>551</v>
      </c>
      <c r="E309" s="7">
        <v>551</v>
      </c>
      <c r="F309" s="28" t="s">
        <v>77</v>
      </c>
      <c r="G309" s="28" t="s">
        <v>14</v>
      </c>
      <c r="H309" s="28" t="s">
        <v>26</v>
      </c>
      <c r="I309" s="14"/>
      <c r="J309" s="37">
        <f>J310</f>
        <v>0</v>
      </c>
      <c r="K309" s="37">
        <f>K310</f>
        <v>0</v>
      </c>
      <c r="L309" s="37">
        <f>L310</f>
        <v>0</v>
      </c>
      <c r="M309" s="52">
        <f>L309-J309</f>
        <v>0</v>
      </c>
      <c r="N309" s="60">
        <f>N310</f>
        <v>0</v>
      </c>
      <c r="O309" s="52">
        <f t="shared" si="38"/>
        <v>0</v>
      </c>
      <c r="P309" s="37">
        <f>P310</f>
        <v>0</v>
      </c>
      <c r="Q309" s="52">
        <f t="shared" si="39"/>
        <v>0</v>
      </c>
      <c r="R309" s="10" t="e">
        <f>#REF!-L309</f>
        <v>#REF!</v>
      </c>
      <c r="S309" s="37">
        <f>S310</f>
        <v>0</v>
      </c>
      <c r="T309" s="37">
        <f>T310</f>
        <v>0</v>
      </c>
      <c r="U309" s="70">
        <f t="shared" si="34"/>
        <v>0</v>
      </c>
      <c r="V309" s="37">
        <f>V310</f>
        <v>0</v>
      </c>
    </row>
    <row r="310" spans="2:22" ht="23.25" customHeight="1" hidden="1">
      <c r="B310" s="20" t="s">
        <v>17</v>
      </c>
      <c r="C310" s="18">
        <v>551</v>
      </c>
      <c r="D310" s="7">
        <v>551</v>
      </c>
      <c r="E310" s="7">
        <v>551</v>
      </c>
      <c r="F310" s="14" t="s">
        <v>77</v>
      </c>
      <c r="G310" s="14" t="s">
        <v>14</v>
      </c>
      <c r="H310" s="28" t="s">
        <v>26</v>
      </c>
      <c r="I310" s="14" t="s">
        <v>12</v>
      </c>
      <c r="J310" s="11"/>
      <c r="K310" s="11"/>
      <c r="L310" s="11"/>
      <c r="M310" s="52">
        <f>L310-J310</f>
        <v>0</v>
      </c>
      <c r="N310" s="59"/>
      <c r="O310" s="52">
        <f t="shared" si="38"/>
        <v>0</v>
      </c>
      <c r="P310" s="11"/>
      <c r="Q310" s="52">
        <f t="shared" si="39"/>
        <v>0</v>
      </c>
      <c r="R310" s="10" t="e">
        <f>#REF!-L310</f>
        <v>#REF!</v>
      </c>
      <c r="S310" s="11"/>
      <c r="T310" s="11"/>
      <c r="U310" s="70">
        <f t="shared" si="34"/>
        <v>0</v>
      </c>
      <c r="V310" s="11"/>
    </row>
    <row r="311" spans="2:22" ht="33.75" customHeight="1" hidden="1">
      <c r="B311" s="22" t="s">
        <v>141</v>
      </c>
      <c r="C311" s="18"/>
      <c r="D311" s="7">
        <v>551</v>
      </c>
      <c r="E311" s="7">
        <v>551</v>
      </c>
      <c r="F311" s="27" t="s">
        <v>77</v>
      </c>
      <c r="G311" s="27" t="s">
        <v>14</v>
      </c>
      <c r="H311" s="27" t="s">
        <v>128</v>
      </c>
      <c r="I311" s="14"/>
      <c r="J311" s="11"/>
      <c r="K311" s="11">
        <f>K312</f>
        <v>0</v>
      </c>
      <c r="L311" s="11">
        <f>L312</f>
        <v>0</v>
      </c>
      <c r="M311" s="52"/>
      <c r="N311" s="59">
        <f>N312</f>
        <v>0</v>
      </c>
      <c r="O311" s="52">
        <f t="shared" si="38"/>
        <v>0</v>
      </c>
      <c r="P311" s="11">
        <f>P312</f>
        <v>0</v>
      </c>
      <c r="Q311" s="52">
        <f t="shared" si="39"/>
        <v>0</v>
      </c>
      <c r="R311" s="10" t="e">
        <f>#REF!-L311</f>
        <v>#REF!</v>
      </c>
      <c r="S311" s="11">
        <f>S312</f>
        <v>0</v>
      </c>
      <c r="T311" s="11">
        <f>T312</f>
        <v>0</v>
      </c>
      <c r="U311" s="70">
        <f t="shared" si="34"/>
        <v>0</v>
      </c>
      <c r="V311" s="11">
        <f>V312</f>
        <v>0</v>
      </c>
    </row>
    <row r="312" spans="2:22" ht="23.25" customHeight="1" hidden="1">
      <c r="B312" s="31" t="s">
        <v>11</v>
      </c>
      <c r="C312" s="18"/>
      <c r="D312" s="7">
        <v>551</v>
      </c>
      <c r="E312" s="7">
        <v>551</v>
      </c>
      <c r="F312" s="14" t="s">
        <v>77</v>
      </c>
      <c r="G312" s="14" t="s">
        <v>14</v>
      </c>
      <c r="H312" s="28" t="s">
        <v>128</v>
      </c>
      <c r="I312" s="14" t="s">
        <v>152</v>
      </c>
      <c r="J312" s="11">
        <v>2000000</v>
      </c>
      <c r="K312" s="11"/>
      <c r="L312" s="11"/>
      <c r="M312" s="52"/>
      <c r="N312" s="59"/>
      <c r="O312" s="52">
        <f t="shared" si="38"/>
        <v>0</v>
      </c>
      <c r="P312" s="11"/>
      <c r="Q312" s="52">
        <f t="shared" si="39"/>
        <v>0</v>
      </c>
      <c r="R312" s="10" t="e">
        <f>#REF!-L312</f>
        <v>#REF!</v>
      </c>
      <c r="S312" s="11"/>
      <c r="T312" s="11"/>
      <c r="U312" s="70">
        <f t="shared" si="34"/>
        <v>0</v>
      </c>
      <c r="V312" s="11"/>
    </row>
    <row r="313" spans="2:22" ht="23.25" customHeight="1" hidden="1">
      <c r="B313" s="22" t="s">
        <v>140</v>
      </c>
      <c r="C313" s="18"/>
      <c r="D313" s="7">
        <v>551</v>
      </c>
      <c r="E313" s="7">
        <v>551</v>
      </c>
      <c r="F313" s="27" t="s">
        <v>77</v>
      </c>
      <c r="G313" s="27" t="s">
        <v>14</v>
      </c>
      <c r="H313" s="27" t="s">
        <v>139</v>
      </c>
      <c r="I313" s="27"/>
      <c r="J313" s="11"/>
      <c r="K313" s="11">
        <f>K314</f>
        <v>0</v>
      </c>
      <c r="L313" s="11">
        <f>L314</f>
        <v>0</v>
      </c>
      <c r="M313" s="52"/>
      <c r="N313" s="59">
        <f>N314</f>
        <v>0</v>
      </c>
      <c r="O313" s="52">
        <f t="shared" si="38"/>
        <v>0</v>
      </c>
      <c r="P313" s="11">
        <f>P314</f>
        <v>0</v>
      </c>
      <c r="Q313" s="52">
        <f t="shared" si="39"/>
        <v>0</v>
      </c>
      <c r="R313" s="10" t="e">
        <f>#REF!-L313</f>
        <v>#REF!</v>
      </c>
      <c r="S313" s="11">
        <f>S314</f>
        <v>0</v>
      </c>
      <c r="T313" s="11">
        <f>T314</f>
        <v>0</v>
      </c>
      <c r="U313" s="70">
        <f t="shared" si="34"/>
        <v>0</v>
      </c>
      <c r="V313" s="11">
        <f>V314</f>
        <v>0</v>
      </c>
    </row>
    <row r="314" spans="2:22" ht="23.25" customHeight="1" hidden="1">
      <c r="B314" s="31" t="s">
        <v>11</v>
      </c>
      <c r="C314" s="18"/>
      <c r="D314" s="7">
        <v>551</v>
      </c>
      <c r="E314" s="7">
        <v>551</v>
      </c>
      <c r="F314" s="14" t="s">
        <v>77</v>
      </c>
      <c r="G314" s="14" t="s">
        <v>14</v>
      </c>
      <c r="H314" s="28" t="s">
        <v>139</v>
      </c>
      <c r="I314" s="14" t="s">
        <v>152</v>
      </c>
      <c r="J314" s="11">
        <v>2000000</v>
      </c>
      <c r="K314" s="11"/>
      <c r="L314" s="11"/>
      <c r="M314" s="52">
        <f>L314-J314</f>
        <v>-2000000</v>
      </c>
      <c r="N314" s="59"/>
      <c r="O314" s="52">
        <f t="shared" si="38"/>
        <v>0</v>
      </c>
      <c r="P314" s="11"/>
      <c r="Q314" s="52">
        <f t="shared" si="39"/>
        <v>0</v>
      </c>
      <c r="R314" s="10" t="e">
        <f>#REF!-L314</f>
        <v>#REF!</v>
      </c>
      <c r="S314" s="11"/>
      <c r="T314" s="11"/>
      <c r="U314" s="70">
        <f t="shared" si="34"/>
        <v>0</v>
      </c>
      <c r="V314" s="11"/>
    </row>
    <row r="315" spans="2:22" ht="54" customHeight="1" hidden="1">
      <c r="B315" s="20" t="s">
        <v>132</v>
      </c>
      <c r="C315" s="18"/>
      <c r="D315" s="7">
        <v>551</v>
      </c>
      <c r="E315" s="7">
        <v>551</v>
      </c>
      <c r="F315" s="14" t="s">
        <v>77</v>
      </c>
      <c r="G315" s="14" t="s">
        <v>14</v>
      </c>
      <c r="H315" s="28" t="s">
        <v>131</v>
      </c>
      <c r="I315" s="14"/>
      <c r="J315" s="11">
        <f>J316</f>
        <v>2340300</v>
      </c>
      <c r="K315" s="11">
        <f>K316</f>
        <v>577217</v>
      </c>
      <c r="L315" s="11">
        <f>L316</f>
        <v>0</v>
      </c>
      <c r="M315" s="52">
        <f>L315-J315</f>
        <v>-2340300</v>
      </c>
      <c r="N315" s="59">
        <f>N316</f>
        <v>0</v>
      </c>
      <c r="O315" s="52">
        <f t="shared" si="38"/>
        <v>-577217</v>
      </c>
      <c r="P315" s="11">
        <f>P316</f>
        <v>577217</v>
      </c>
      <c r="Q315" s="52">
        <f t="shared" si="39"/>
        <v>577217</v>
      </c>
      <c r="R315" s="10" t="e">
        <f>#REF!-L315</f>
        <v>#REF!</v>
      </c>
      <c r="S315" s="11">
        <f>S316</f>
        <v>0</v>
      </c>
      <c r="T315" s="11">
        <f>T316</f>
        <v>0</v>
      </c>
      <c r="U315" s="70">
        <f t="shared" si="34"/>
        <v>0</v>
      </c>
      <c r="V315" s="11">
        <f>V316</f>
        <v>0</v>
      </c>
    </row>
    <row r="316" spans="2:22" ht="34.5" customHeight="1" hidden="1">
      <c r="B316" s="31" t="s">
        <v>11</v>
      </c>
      <c r="C316" s="18"/>
      <c r="D316" s="7">
        <v>551</v>
      </c>
      <c r="E316" s="7">
        <v>551</v>
      </c>
      <c r="F316" s="14" t="s">
        <v>77</v>
      </c>
      <c r="G316" s="14" t="s">
        <v>14</v>
      </c>
      <c r="H316" s="28" t="s">
        <v>131</v>
      </c>
      <c r="I316" s="14" t="s">
        <v>152</v>
      </c>
      <c r="J316" s="11">
        <v>2340300</v>
      </c>
      <c r="K316" s="11">
        <f>673969-96752</f>
        <v>577217</v>
      </c>
      <c r="L316" s="11"/>
      <c r="M316" s="52">
        <f>L316-J316</f>
        <v>-2340300</v>
      </c>
      <c r="N316" s="59"/>
      <c r="O316" s="52">
        <f t="shared" si="38"/>
        <v>-577217</v>
      </c>
      <c r="P316" s="11">
        <f>673969-96752</f>
        <v>577217</v>
      </c>
      <c r="Q316" s="52">
        <f t="shared" si="39"/>
        <v>577217</v>
      </c>
      <c r="R316" s="10" t="e">
        <f>#REF!-L316</f>
        <v>#REF!</v>
      </c>
      <c r="S316" s="11"/>
      <c r="T316" s="11"/>
      <c r="U316" s="70">
        <f t="shared" si="34"/>
        <v>0</v>
      </c>
      <c r="V316" s="11"/>
    </row>
    <row r="317" spans="2:22" ht="68.25" customHeight="1" hidden="1">
      <c r="B317" s="20" t="s">
        <v>150</v>
      </c>
      <c r="C317" s="18"/>
      <c r="D317" s="7">
        <v>551</v>
      </c>
      <c r="E317" s="7">
        <v>551</v>
      </c>
      <c r="F317" s="14" t="s">
        <v>77</v>
      </c>
      <c r="G317" s="14" t="s">
        <v>14</v>
      </c>
      <c r="H317" s="28" t="s">
        <v>151</v>
      </c>
      <c r="I317" s="14"/>
      <c r="J317" s="11">
        <f>J318</f>
        <v>2340300</v>
      </c>
      <c r="K317" s="11">
        <f>K318</f>
        <v>0</v>
      </c>
      <c r="L317" s="11">
        <f>L318</f>
        <v>0</v>
      </c>
      <c r="M317" s="52"/>
      <c r="N317" s="59">
        <f>N318</f>
        <v>0</v>
      </c>
      <c r="O317" s="52">
        <f t="shared" si="38"/>
        <v>0</v>
      </c>
      <c r="P317" s="11">
        <f>P318</f>
        <v>0</v>
      </c>
      <c r="Q317" s="52">
        <f t="shared" si="39"/>
        <v>0</v>
      </c>
      <c r="R317" s="10" t="e">
        <f>#REF!-L317</f>
        <v>#REF!</v>
      </c>
      <c r="S317" s="11">
        <f>S318</f>
        <v>0</v>
      </c>
      <c r="T317" s="11">
        <f>T318</f>
        <v>0</v>
      </c>
      <c r="U317" s="70">
        <f t="shared" si="34"/>
        <v>0</v>
      </c>
      <c r="V317" s="11">
        <f>V318</f>
        <v>0</v>
      </c>
    </row>
    <row r="318" spans="2:22" ht="34.5" customHeight="1" hidden="1">
      <c r="B318" s="31" t="s">
        <v>11</v>
      </c>
      <c r="C318" s="18"/>
      <c r="D318" s="7">
        <v>551</v>
      </c>
      <c r="E318" s="7">
        <v>551</v>
      </c>
      <c r="F318" s="14" t="s">
        <v>77</v>
      </c>
      <c r="G318" s="14" t="s">
        <v>14</v>
      </c>
      <c r="H318" s="28" t="s">
        <v>151</v>
      </c>
      <c r="I318" s="14" t="s">
        <v>152</v>
      </c>
      <c r="J318" s="11">
        <v>2340300</v>
      </c>
      <c r="K318" s="11"/>
      <c r="L318" s="11"/>
      <c r="M318" s="52"/>
      <c r="N318" s="59"/>
      <c r="O318" s="52">
        <f t="shared" si="38"/>
        <v>0</v>
      </c>
      <c r="P318" s="11"/>
      <c r="Q318" s="52">
        <f t="shared" si="39"/>
        <v>0</v>
      </c>
      <c r="R318" s="10" t="e">
        <f>#REF!-L318</f>
        <v>#REF!</v>
      </c>
      <c r="S318" s="11"/>
      <c r="T318" s="11"/>
      <c r="U318" s="70">
        <f t="shared" si="34"/>
        <v>0</v>
      </c>
      <c r="V318" s="11"/>
    </row>
    <row r="319" spans="2:22" ht="51">
      <c r="B319" s="21" t="s">
        <v>310</v>
      </c>
      <c r="C319" s="7">
        <v>551</v>
      </c>
      <c r="D319" s="7">
        <v>551</v>
      </c>
      <c r="E319" s="7">
        <v>551</v>
      </c>
      <c r="F319" s="16" t="s">
        <v>77</v>
      </c>
      <c r="G319" s="16" t="s">
        <v>14</v>
      </c>
      <c r="H319" s="16" t="s">
        <v>309</v>
      </c>
      <c r="I319" s="14"/>
      <c r="J319" s="10" t="e">
        <f>#REF!+J323+J325+#REF!</f>
        <v>#REF!</v>
      </c>
      <c r="K319" s="10" t="e">
        <f>#REF!+K323+K325+#REF!</f>
        <v>#REF!</v>
      </c>
      <c r="L319" s="10" t="e">
        <f>#REF!+L323+L325+#REF!+L331</f>
        <v>#REF!</v>
      </c>
      <c r="M319" s="52" t="e">
        <f aca="true" t="shared" si="40" ref="M319:M328">L319-J319</f>
        <v>#REF!</v>
      </c>
      <c r="N319" s="58" t="e">
        <f>#REF!+N323+N325+#REF!</f>
        <v>#REF!</v>
      </c>
      <c r="O319" s="52" t="e">
        <f t="shared" si="38"/>
        <v>#REF!</v>
      </c>
      <c r="P319" s="10" t="e">
        <f>#REF!+P323+P325+#REF!</f>
        <v>#REF!</v>
      </c>
      <c r="Q319" s="52" t="e">
        <f t="shared" si="39"/>
        <v>#REF!</v>
      </c>
      <c r="R319" s="10" t="e">
        <f>#REF!-L319</f>
        <v>#REF!</v>
      </c>
      <c r="S319" s="10">
        <f>S320</f>
        <v>3349972.9899999998</v>
      </c>
      <c r="T319" s="10">
        <f>T320</f>
        <v>3341972.9899999998</v>
      </c>
      <c r="U319" s="70">
        <f t="shared" si="34"/>
        <v>8000</v>
      </c>
      <c r="V319" s="10">
        <f>V320</f>
        <v>3346329.07</v>
      </c>
    </row>
    <row r="320" spans="2:22" ht="12.75">
      <c r="B320" s="21" t="s">
        <v>93</v>
      </c>
      <c r="C320" s="7"/>
      <c r="D320" s="7"/>
      <c r="E320" s="7"/>
      <c r="F320" s="16" t="s">
        <v>77</v>
      </c>
      <c r="G320" s="16" t="s">
        <v>14</v>
      </c>
      <c r="H320" s="16" t="s">
        <v>311</v>
      </c>
      <c r="I320" s="14"/>
      <c r="J320" s="10"/>
      <c r="K320" s="10"/>
      <c r="L320" s="10"/>
      <c r="M320" s="52"/>
      <c r="N320" s="58"/>
      <c r="O320" s="52"/>
      <c r="P320" s="10"/>
      <c r="Q320" s="52"/>
      <c r="R320" s="10"/>
      <c r="S320" s="10">
        <f>S321</f>
        <v>3349972.9899999998</v>
      </c>
      <c r="T320" s="10">
        <f>T321</f>
        <v>3341972.9899999998</v>
      </c>
      <c r="U320" s="70">
        <f t="shared" si="34"/>
        <v>8000</v>
      </c>
      <c r="V320" s="10">
        <f>V321</f>
        <v>3346329.07</v>
      </c>
    </row>
    <row r="321" spans="2:22" ht="23.25" customHeight="1">
      <c r="B321" s="31" t="s">
        <v>93</v>
      </c>
      <c r="C321" s="18">
        <v>551</v>
      </c>
      <c r="D321" s="7">
        <v>551</v>
      </c>
      <c r="E321" s="7">
        <v>551</v>
      </c>
      <c r="F321" s="14" t="s">
        <v>77</v>
      </c>
      <c r="G321" s="14" t="s">
        <v>14</v>
      </c>
      <c r="H321" s="16" t="s">
        <v>312</v>
      </c>
      <c r="I321" s="14"/>
      <c r="J321" s="11">
        <v>1449805.29</v>
      </c>
      <c r="K321" s="11">
        <f>1150000-50000</f>
        <v>1100000</v>
      </c>
      <c r="L321" s="11">
        <v>1700000</v>
      </c>
      <c r="M321" s="52">
        <f t="shared" si="40"/>
        <v>250194.70999999996</v>
      </c>
      <c r="N321" s="59"/>
      <c r="O321" s="52">
        <f t="shared" si="38"/>
        <v>600000</v>
      </c>
      <c r="P321" s="11">
        <f>1150000-50000</f>
        <v>1100000</v>
      </c>
      <c r="Q321" s="52">
        <f t="shared" si="39"/>
        <v>-600000</v>
      </c>
      <c r="R321" s="10" t="e">
        <f>#REF!-L321</f>
        <v>#REF!</v>
      </c>
      <c r="S321" s="11">
        <f>S322+S330</f>
        <v>3349972.9899999998</v>
      </c>
      <c r="T321" s="11">
        <f>T322+T330</f>
        <v>3341972.9899999998</v>
      </c>
      <c r="U321" s="70">
        <f t="shared" si="34"/>
        <v>8000</v>
      </c>
      <c r="V321" s="11">
        <f>V322+V330</f>
        <v>3346329.07</v>
      </c>
    </row>
    <row r="322" spans="2:22" ht="43.5" customHeight="1">
      <c r="B322" s="17" t="s">
        <v>222</v>
      </c>
      <c r="C322" s="18"/>
      <c r="D322" s="7"/>
      <c r="E322" s="7"/>
      <c r="F322" s="14" t="s">
        <v>77</v>
      </c>
      <c r="G322" s="14" t="s">
        <v>14</v>
      </c>
      <c r="H322" s="16" t="s">
        <v>312</v>
      </c>
      <c r="I322" s="14" t="s">
        <v>219</v>
      </c>
      <c r="J322" s="11"/>
      <c r="K322" s="11"/>
      <c r="L322" s="11"/>
      <c r="M322" s="52"/>
      <c r="N322" s="59"/>
      <c r="O322" s="52"/>
      <c r="P322" s="11"/>
      <c r="Q322" s="52"/>
      <c r="R322" s="10"/>
      <c r="S322" s="11">
        <f>S323</f>
        <v>3345410.61</v>
      </c>
      <c r="T322" s="11">
        <f>T323</f>
        <v>3337410.61</v>
      </c>
      <c r="U322" s="70">
        <f t="shared" si="34"/>
        <v>8000</v>
      </c>
      <c r="V322" s="11">
        <f>V323</f>
        <v>3341766.69</v>
      </c>
    </row>
    <row r="323" spans="2:22" ht="53.25" customHeight="1">
      <c r="B323" s="20" t="s">
        <v>223</v>
      </c>
      <c r="C323" s="7"/>
      <c r="D323" s="7"/>
      <c r="E323" s="7"/>
      <c r="F323" s="14" t="s">
        <v>77</v>
      </c>
      <c r="G323" s="14" t="s">
        <v>14</v>
      </c>
      <c r="H323" s="16" t="s">
        <v>312</v>
      </c>
      <c r="I323" s="14" t="s">
        <v>220</v>
      </c>
      <c r="J323" s="10"/>
      <c r="K323" s="10"/>
      <c r="L323" s="10"/>
      <c r="M323" s="52"/>
      <c r="N323" s="58"/>
      <c r="O323" s="52"/>
      <c r="P323" s="10"/>
      <c r="Q323" s="52"/>
      <c r="R323" s="10"/>
      <c r="S323" s="10">
        <f>S324</f>
        <v>3345410.61</v>
      </c>
      <c r="T323" s="10">
        <f>T324</f>
        <v>3337410.61</v>
      </c>
      <c r="U323" s="70">
        <f t="shared" si="34"/>
        <v>8000</v>
      </c>
      <c r="V323" s="10">
        <f>V324</f>
        <v>3341766.69</v>
      </c>
    </row>
    <row r="324" spans="2:22" ht="48" customHeight="1">
      <c r="B324" s="20" t="s">
        <v>234</v>
      </c>
      <c r="C324" s="18"/>
      <c r="D324" s="7"/>
      <c r="E324" s="7"/>
      <c r="F324" s="14" t="s">
        <v>77</v>
      </c>
      <c r="G324" s="14" t="s">
        <v>14</v>
      </c>
      <c r="H324" s="16" t="s">
        <v>312</v>
      </c>
      <c r="I324" s="14" t="s">
        <v>221</v>
      </c>
      <c r="J324" s="11"/>
      <c r="K324" s="11"/>
      <c r="L324" s="11"/>
      <c r="M324" s="52"/>
      <c r="N324" s="59"/>
      <c r="O324" s="52"/>
      <c r="P324" s="11"/>
      <c r="Q324" s="52"/>
      <c r="R324" s="10"/>
      <c r="S324" s="11">
        <v>3345410.61</v>
      </c>
      <c r="T324" s="11">
        <f>3237410.61+100000</f>
        <v>3337410.61</v>
      </c>
      <c r="U324" s="70">
        <f t="shared" si="34"/>
        <v>8000</v>
      </c>
      <c r="V324" s="11">
        <v>3341766.69</v>
      </c>
    </row>
    <row r="325" spans="2:22" ht="12.75" hidden="1">
      <c r="B325" s="21" t="s">
        <v>94</v>
      </c>
      <c r="C325" s="7">
        <v>551</v>
      </c>
      <c r="D325" s="7">
        <v>551</v>
      </c>
      <c r="E325" s="7">
        <v>551</v>
      </c>
      <c r="F325" s="16" t="s">
        <v>77</v>
      </c>
      <c r="G325" s="16" t="s">
        <v>14</v>
      </c>
      <c r="H325" s="16" t="s">
        <v>95</v>
      </c>
      <c r="I325" s="14"/>
      <c r="J325" s="10">
        <f>J326</f>
        <v>0</v>
      </c>
      <c r="K325" s="10">
        <f>K326</f>
        <v>0</v>
      </c>
      <c r="L325" s="10">
        <f>L326</f>
        <v>0</v>
      </c>
      <c r="M325" s="52">
        <f t="shared" si="40"/>
        <v>0</v>
      </c>
      <c r="N325" s="58">
        <f>N326</f>
        <v>0</v>
      </c>
      <c r="O325" s="52">
        <f t="shared" si="38"/>
        <v>0</v>
      </c>
      <c r="P325" s="10">
        <f>P326</f>
        <v>0</v>
      </c>
      <c r="Q325" s="52">
        <f t="shared" si="39"/>
        <v>0</v>
      </c>
      <c r="R325" s="10" t="e">
        <f>#REF!-L325</f>
        <v>#REF!</v>
      </c>
      <c r="S325" s="10">
        <f>S326</f>
        <v>0</v>
      </c>
      <c r="T325" s="10">
        <f>T326</f>
        <v>0</v>
      </c>
      <c r="U325" s="70">
        <f t="shared" si="34"/>
        <v>0</v>
      </c>
      <c r="V325" s="10">
        <f>V326</f>
        <v>0</v>
      </c>
    </row>
    <row r="326" spans="2:22" ht="25.5" hidden="1">
      <c r="B326" s="31" t="s">
        <v>11</v>
      </c>
      <c r="C326" s="18">
        <v>551</v>
      </c>
      <c r="D326" s="7">
        <v>551</v>
      </c>
      <c r="E326" s="7">
        <v>551</v>
      </c>
      <c r="F326" s="14" t="s">
        <v>77</v>
      </c>
      <c r="G326" s="14" t="s">
        <v>14</v>
      </c>
      <c r="H326" s="14" t="s">
        <v>95</v>
      </c>
      <c r="I326" s="14" t="s">
        <v>12</v>
      </c>
      <c r="J326" s="11"/>
      <c r="K326" s="11"/>
      <c r="L326" s="11"/>
      <c r="M326" s="52">
        <f t="shared" si="40"/>
        <v>0</v>
      </c>
      <c r="N326" s="59"/>
      <c r="O326" s="52">
        <f t="shared" si="38"/>
        <v>0</v>
      </c>
      <c r="P326" s="11"/>
      <c r="Q326" s="52">
        <f t="shared" si="39"/>
        <v>0</v>
      </c>
      <c r="R326" s="10" t="e">
        <f>#REF!-L326</f>
        <v>#REF!</v>
      </c>
      <c r="S326" s="11"/>
      <c r="T326" s="11"/>
      <c r="U326" s="70">
        <f t="shared" si="34"/>
        <v>0</v>
      </c>
      <c r="V326" s="11"/>
    </row>
    <row r="327" spans="2:22" ht="25.5" hidden="1">
      <c r="B327" s="21" t="s">
        <v>96</v>
      </c>
      <c r="C327" s="7">
        <v>551</v>
      </c>
      <c r="D327" s="7">
        <v>551</v>
      </c>
      <c r="E327" s="7">
        <v>551</v>
      </c>
      <c r="F327" s="16" t="s">
        <v>77</v>
      </c>
      <c r="G327" s="16" t="s">
        <v>14</v>
      </c>
      <c r="H327" s="16" t="s">
        <v>97</v>
      </c>
      <c r="I327" s="14"/>
      <c r="J327" s="10">
        <f>J328</f>
        <v>0</v>
      </c>
      <c r="K327" s="10">
        <f>K328</f>
        <v>0</v>
      </c>
      <c r="L327" s="10">
        <f>L328</f>
        <v>0</v>
      </c>
      <c r="M327" s="52">
        <f t="shared" si="40"/>
        <v>0</v>
      </c>
      <c r="N327" s="58">
        <f>N328</f>
        <v>0</v>
      </c>
      <c r="O327" s="52">
        <f t="shared" si="38"/>
        <v>0</v>
      </c>
      <c r="P327" s="10">
        <f>P328</f>
        <v>0</v>
      </c>
      <c r="Q327" s="52">
        <f t="shared" si="39"/>
        <v>0</v>
      </c>
      <c r="R327" s="10" t="e">
        <f>#REF!-L327</f>
        <v>#REF!</v>
      </c>
      <c r="S327" s="10">
        <f>S328</f>
        <v>0</v>
      </c>
      <c r="T327" s="10">
        <f>T328</f>
        <v>0</v>
      </c>
      <c r="U327" s="70">
        <f t="shared" si="34"/>
        <v>0</v>
      </c>
      <c r="V327" s="10">
        <f>V328</f>
        <v>0</v>
      </c>
    </row>
    <row r="328" spans="2:22" ht="25.5" hidden="1">
      <c r="B328" s="31" t="s">
        <v>11</v>
      </c>
      <c r="C328" s="18">
        <v>551</v>
      </c>
      <c r="D328" s="7">
        <v>551</v>
      </c>
      <c r="E328" s="7">
        <v>551</v>
      </c>
      <c r="F328" s="14" t="s">
        <v>77</v>
      </c>
      <c r="G328" s="14" t="s">
        <v>14</v>
      </c>
      <c r="H328" s="14" t="s">
        <v>97</v>
      </c>
      <c r="I328" s="14" t="s">
        <v>12</v>
      </c>
      <c r="J328" s="11"/>
      <c r="K328" s="11"/>
      <c r="L328" s="11"/>
      <c r="M328" s="52">
        <f t="shared" si="40"/>
        <v>0</v>
      </c>
      <c r="N328" s="59"/>
      <c r="O328" s="52">
        <f t="shared" si="38"/>
        <v>0</v>
      </c>
      <c r="P328" s="11"/>
      <c r="Q328" s="52">
        <f t="shared" si="39"/>
        <v>0</v>
      </c>
      <c r="R328" s="10" t="e">
        <f>#REF!-L328</f>
        <v>#REF!</v>
      </c>
      <c r="S328" s="11"/>
      <c r="T328" s="11"/>
      <c r="U328" s="70">
        <f t="shared" si="34"/>
        <v>0</v>
      </c>
      <c r="V328" s="11"/>
    </row>
    <row r="329" spans="2:22" ht="12.75" hidden="1">
      <c r="B329" s="31"/>
      <c r="C329" s="18"/>
      <c r="D329" s="7"/>
      <c r="E329" s="7"/>
      <c r="F329" s="14"/>
      <c r="G329" s="14"/>
      <c r="H329" s="14"/>
      <c r="I329" s="14"/>
      <c r="J329" s="11"/>
      <c r="K329" s="11"/>
      <c r="L329" s="11"/>
      <c r="M329" s="52"/>
      <c r="N329" s="59"/>
      <c r="O329" s="52"/>
      <c r="P329" s="11"/>
      <c r="Q329" s="52"/>
      <c r="R329" s="10"/>
      <c r="S329" s="11"/>
      <c r="T329" s="11"/>
      <c r="U329" s="70">
        <f t="shared" si="34"/>
        <v>0</v>
      </c>
      <c r="V329" s="11"/>
    </row>
    <row r="330" spans="2:22" ht="25.5">
      <c r="B330" s="31" t="s">
        <v>231</v>
      </c>
      <c r="C330" s="18"/>
      <c r="D330" s="7"/>
      <c r="E330" s="7"/>
      <c r="F330" s="14" t="s">
        <v>77</v>
      </c>
      <c r="G330" s="14" t="s">
        <v>14</v>
      </c>
      <c r="H330" s="16" t="s">
        <v>312</v>
      </c>
      <c r="I330" s="14" t="s">
        <v>228</v>
      </c>
      <c r="J330" s="11"/>
      <c r="K330" s="11"/>
      <c r="L330" s="11"/>
      <c r="M330" s="52"/>
      <c r="N330" s="59"/>
      <c r="O330" s="52"/>
      <c r="P330" s="11"/>
      <c r="Q330" s="52"/>
      <c r="R330" s="10"/>
      <c r="S330" s="11">
        <v>4562.38</v>
      </c>
      <c r="T330" s="11">
        <v>4562.38</v>
      </c>
      <c r="U330" s="70">
        <f t="shared" si="34"/>
        <v>0</v>
      </c>
      <c r="V330" s="11">
        <v>4562.38</v>
      </c>
    </row>
    <row r="331" spans="2:22" ht="25.5">
      <c r="B331" s="31" t="s">
        <v>96</v>
      </c>
      <c r="C331" s="18"/>
      <c r="D331" s="7"/>
      <c r="E331" s="7">
        <v>551</v>
      </c>
      <c r="F331" s="14" t="s">
        <v>77</v>
      </c>
      <c r="G331" s="14" t="s">
        <v>14</v>
      </c>
      <c r="H331" s="14" t="s">
        <v>314</v>
      </c>
      <c r="I331" s="14"/>
      <c r="J331" s="11"/>
      <c r="K331" s="11"/>
      <c r="L331" s="11">
        <f>L335</f>
        <v>0</v>
      </c>
      <c r="M331" s="52"/>
      <c r="N331" s="59"/>
      <c r="O331" s="52"/>
      <c r="P331" s="11"/>
      <c r="Q331" s="52"/>
      <c r="R331" s="10" t="e">
        <f>#REF!-L331</f>
        <v>#REF!</v>
      </c>
      <c r="S331" s="11">
        <f aca="true" t="shared" si="41" ref="S331:V334">S332</f>
        <v>80000</v>
      </c>
      <c r="T331" s="11">
        <f t="shared" si="41"/>
        <v>80000</v>
      </c>
      <c r="U331" s="70">
        <f t="shared" si="34"/>
        <v>0</v>
      </c>
      <c r="V331" s="11">
        <f t="shared" si="41"/>
        <v>77611.2</v>
      </c>
    </row>
    <row r="332" spans="2:22" ht="25.5">
      <c r="B332" s="31" t="s">
        <v>315</v>
      </c>
      <c r="C332" s="18"/>
      <c r="D332" s="7"/>
      <c r="E332" s="7"/>
      <c r="F332" s="14" t="s">
        <v>77</v>
      </c>
      <c r="G332" s="14" t="s">
        <v>14</v>
      </c>
      <c r="H332" s="14" t="s">
        <v>313</v>
      </c>
      <c r="I332" s="14"/>
      <c r="J332" s="11"/>
      <c r="K332" s="11"/>
      <c r="L332" s="11"/>
      <c r="M332" s="52"/>
      <c r="N332" s="59"/>
      <c r="O332" s="52"/>
      <c r="P332" s="11"/>
      <c r="Q332" s="52"/>
      <c r="R332" s="10"/>
      <c r="S332" s="11">
        <f t="shared" si="41"/>
        <v>80000</v>
      </c>
      <c r="T332" s="11">
        <f t="shared" si="41"/>
        <v>80000</v>
      </c>
      <c r="U332" s="70">
        <f t="shared" si="34"/>
        <v>0</v>
      </c>
      <c r="V332" s="11">
        <f t="shared" si="41"/>
        <v>77611.2</v>
      </c>
    </row>
    <row r="333" spans="2:22" ht="25.5">
      <c r="B333" s="17" t="s">
        <v>222</v>
      </c>
      <c r="C333" s="18"/>
      <c r="D333" s="7"/>
      <c r="E333" s="7"/>
      <c r="F333" s="14" t="s">
        <v>77</v>
      </c>
      <c r="G333" s="14" t="s">
        <v>14</v>
      </c>
      <c r="H333" s="14" t="s">
        <v>313</v>
      </c>
      <c r="I333" s="14" t="s">
        <v>219</v>
      </c>
      <c r="J333" s="11"/>
      <c r="K333" s="11"/>
      <c r="L333" s="11"/>
      <c r="M333" s="52"/>
      <c r="N333" s="59"/>
      <c r="O333" s="52"/>
      <c r="P333" s="11"/>
      <c r="Q333" s="52"/>
      <c r="R333" s="10"/>
      <c r="S333" s="11">
        <f t="shared" si="41"/>
        <v>80000</v>
      </c>
      <c r="T333" s="11">
        <f t="shared" si="41"/>
        <v>80000</v>
      </c>
      <c r="U333" s="70">
        <f t="shared" si="34"/>
        <v>0</v>
      </c>
      <c r="V333" s="11">
        <f t="shared" si="41"/>
        <v>77611.2</v>
      </c>
    </row>
    <row r="334" spans="2:22" ht="38.25">
      <c r="B334" s="20" t="s">
        <v>223</v>
      </c>
      <c r="C334" s="18"/>
      <c r="D334" s="7"/>
      <c r="E334" s="7"/>
      <c r="F334" s="14" t="s">
        <v>77</v>
      </c>
      <c r="G334" s="14" t="s">
        <v>14</v>
      </c>
      <c r="H334" s="14" t="s">
        <v>313</v>
      </c>
      <c r="I334" s="14" t="s">
        <v>220</v>
      </c>
      <c r="J334" s="11"/>
      <c r="K334" s="11"/>
      <c r="L334" s="11"/>
      <c r="M334" s="52"/>
      <c r="N334" s="59"/>
      <c r="O334" s="52"/>
      <c r="P334" s="11"/>
      <c r="Q334" s="52"/>
      <c r="R334" s="10"/>
      <c r="S334" s="11">
        <f t="shared" si="41"/>
        <v>80000</v>
      </c>
      <c r="T334" s="11">
        <f t="shared" si="41"/>
        <v>80000</v>
      </c>
      <c r="U334" s="70">
        <f t="shared" si="34"/>
        <v>0</v>
      </c>
      <c r="V334" s="11">
        <f t="shared" si="41"/>
        <v>77611.2</v>
      </c>
    </row>
    <row r="335" spans="2:22" ht="12.75">
      <c r="B335" s="20" t="s">
        <v>234</v>
      </c>
      <c r="C335" s="18"/>
      <c r="D335" s="7"/>
      <c r="E335" s="7"/>
      <c r="F335" s="14" t="s">
        <v>77</v>
      </c>
      <c r="G335" s="14" t="s">
        <v>14</v>
      </c>
      <c r="H335" s="14" t="s">
        <v>313</v>
      </c>
      <c r="I335" s="14" t="s">
        <v>221</v>
      </c>
      <c r="J335" s="11"/>
      <c r="K335" s="11"/>
      <c r="L335" s="11"/>
      <c r="M335" s="52"/>
      <c r="N335" s="59"/>
      <c r="O335" s="52"/>
      <c r="P335" s="11"/>
      <c r="Q335" s="52"/>
      <c r="R335" s="10"/>
      <c r="S335" s="11">
        <v>80000</v>
      </c>
      <c r="T335" s="11">
        <v>80000</v>
      </c>
      <c r="U335" s="70">
        <f t="shared" si="34"/>
        <v>0</v>
      </c>
      <c r="V335" s="11">
        <v>77611.2</v>
      </c>
    </row>
    <row r="336" spans="2:22" ht="25.5">
      <c r="B336" s="31" t="s">
        <v>98</v>
      </c>
      <c r="C336" s="18"/>
      <c r="D336" s="7"/>
      <c r="E336" s="7">
        <v>551</v>
      </c>
      <c r="F336" s="14" t="s">
        <v>77</v>
      </c>
      <c r="G336" s="14" t="s">
        <v>14</v>
      </c>
      <c r="H336" s="14" t="s">
        <v>316</v>
      </c>
      <c r="I336" s="14"/>
      <c r="J336" s="11"/>
      <c r="K336" s="11"/>
      <c r="L336" s="11"/>
      <c r="M336" s="52"/>
      <c r="N336" s="59"/>
      <c r="O336" s="52"/>
      <c r="P336" s="11"/>
      <c r="Q336" s="52"/>
      <c r="R336" s="10"/>
      <c r="S336" s="11">
        <f>S337</f>
        <v>2638917.78</v>
      </c>
      <c r="T336" s="11">
        <f>T337</f>
        <v>2646917.78</v>
      </c>
      <c r="U336" s="70">
        <f aca="true" t="shared" si="42" ref="U336:U399">S336-T336</f>
        <v>-8000</v>
      </c>
      <c r="V336" s="11">
        <f>V337</f>
        <v>2626180.5799999996</v>
      </c>
    </row>
    <row r="337" spans="2:22" ht="25.5">
      <c r="B337" s="31" t="s">
        <v>318</v>
      </c>
      <c r="C337" s="18"/>
      <c r="D337" s="7"/>
      <c r="E337" s="7"/>
      <c r="F337" s="14" t="s">
        <v>77</v>
      </c>
      <c r="G337" s="14" t="s">
        <v>14</v>
      </c>
      <c r="H337" s="14" t="s">
        <v>317</v>
      </c>
      <c r="I337" s="14"/>
      <c r="J337" s="11"/>
      <c r="K337" s="11"/>
      <c r="L337" s="11"/>
      <c r="M337" s="52"/>
      <c r="N337" s="59"/>
      <c r="O337" s="52"/>
      <c r="P337" s="11"/>
      <c r="Q337" s="52"/>
      <c r="R337" s="10"/>
      <c r="S337" s="11">
        <f>S338+S341</f>
        <v>2638917.78</v>
      </c>
      <c r="T337" s="11">
        <f>T338+T341</f>
        <v>2646917.78</v>
      </c>
      <c r="U337" s="70">
        <f t="shared" si="42"/>
        <v>-8000</v>
      </c>
      <c r="V337" s="11">
        <f>V338+V341</f>
        <v>2626180.5799999996</v>
      </c>
    </row>
    <row r="338" spans="2:22" ht="25.5">
      <c r="B338" s="17" t="s">
        <v>222</v>
      </c>
      <c r="C338" s="18"/>
      <c r="D338" s="7"/>
      <c r="E338" s="7"/>
      <c r="F338" s="14" t="s">
        <v>77</v>
      </c>
      <c r="G338" s="14" t="s">
        <v>14</v>
      </c>
      <c r="H338" s="14" t="s">
        <v>317</v>
      </c>
      <c r="I338" s="14" t="s">
        <v>219</v>
      </c>
      <c r="J338" s="11"/>
      <c r="K338" s="11"/>
      <c r="L338" s="11"/>
      <c r="M338" s="52"/>
      <c r="N338" s="59"/>
      <c r="O338" s="52"/>
      <c r="P338" s="11"/>
      <c r="Q338" s="52"/>
      <c r="R338" s="10"/>
      <c r="S338" s="11">
        <f>S339</f>
        <v>2556702.73</v>
      </c>
      <c r="T338" s="11">
        <f>T339</f>
        <v>2564702.73</v>
      </c>
      <c r="U338" s="70">
        <f t="shared" si="42"/>
        <v>-8000</v>
      </c>
      <c r="V338" s="11">
        <f>V339</f>
        <v>2543965.53</v>
      </c>
    </row>
    <row r="339" spans="2:22" ht="38.25">
      <c r="B339" s="20" t="s">
        <v>223</v>
      </c>
      <c r="C339" s="18"/>
      <c r="D339" s="7"/>
      <c r="E339" s="7"/>
      <c r="F339" s="14" t="s">
        <v>77</v>
      </c>
      <c r="G339" s="14" t="s">
        <v>14</v>
      </c>
      <c r="H339" s="14" t="s">
        <v>317</v>
      </c>
      <c r="I339" s="14" t="s">
        <v>220</v>
      </c>
      <c r="J339" s="11"/>
      <c r="K339" s="11"/>
      <c r="L339" s="11"/>
      <c r="M339" s="52"/>
      <c r="N339" s="59"/>
      <c r="O339" s="52"/>
      <c r="P339" s="11"/>
      <c r="Q339" s="52"/>
      <c r="R339" s="10"/>
      <c r="S339" s="11">
        <f>S340</f>
        <v>2556702.73</v>
      </c>
      <c r="T339" s="11">
        <f>T340</f>
        <v>2564702.73</v>
      </c>
      <c r="U339" s="70">
        <f t="shared" si="42"/>
        <v>-8000</v>
      </c>
      <c r="V339" s="11">
        <f>V340</f>
        <v>2543965.53</v>
      </c>
    </row>
    <row r="340" spans="2:22" ht="38.25">
      <c r="B340" s="20" t="s">
        <v>223</v>
      </c>
      <c r="C340" s="18"/>
      <c r="D340" s="7"/>
      <c r="E340" s="7"/>
      <c r="F340" s="14" t="s">
        <v>77</v>
      </c>
      <c r="G340" s="14" t="s">
        <v>14</v>
      </c>
      <c r="H340" s="14" t="s">
        <v>317</v>
      </c>
      <c r="I340" s="14" t="s">
        <v>221</v>
      </c>
      <c r="J340" s="11"/>
      <c r="K340" s="11"/>
      <c r="L340" s="11"/>
      <c r="M340" s="52"/>
      <c r="N340" s="59"/>
      <c r="O340" s="52"/>
      <c r="P340" s="11"/>
      <c r="Q340" s="52"/>
      <c r="R340" s="10"/>
      <c r="S340" s="11">
        <v>2556702.73</v>
      </c>
      <c r="T340" s="11">
        <f>2445855.66-23154.6-42001.67+184003.34</f>
        <v>2564702.73</v>
      </c>
      <c r="U340" s="70">
        <f t="shared" si="42"/>
        <v>-8000</v>
      </c>
      <c r="V340" s="11">
        <v>2543965.53</v>
      </c>
    </row>
    <row r="341" spans="2:22" ht="25.5">
      <c r="B341" s="20" t="s">
        <v>231</v>
      </c>
      <c r="C341" s="18"/>
      <c r="D341" s="7"/>
      <c r="E341" s="7"/>
      <c r="F341" s="14" t="s">
        <v>77</v>
      </c>
      <c r="G341" s="14" t="s">
        <v>14</v>
      </c>
      <c r="H341" s="14" t="s">
        <v>317</v>
      </c>
      <c r="I341" s="88" t="s">
        <v>228</v>
      </c>
      <c r="J341" s="11"/>
      <c r="K341" s="11"/>
      <c r="L341" s="11"/>
      <c r="M341" s="52"/>
      <c r="N341" s="59"/>
      <c r="O341" s="52"/>
      <c r="P341" s="11"/>
      <c r="Q341" s="52"/>
      <c r="R341" s="10"/>
      <c r="S341" s="11">
        <f>28226.49+34146.71+19837.39+4.46</f>
        <v>82215.05</v>
      </c>
      <c r="T341" s="11">
        <f>28226.49+34146.71+19837.39+4.46</f>
        <v>82215.05</v>
      </c>
      <c r="U341" s="70">
        <f t="shared" si="42"/>
        <v>0</v>
      </c>
      <c r="V341" s="11">
        <v>82215.05</v>
      </c>
    </row>
    <row r="342" spans="2:22" ht="30" customHeight="1">
      <c r="B342" s="20" t="s">
        <v>356</v>
      </c>
      <c r="C342" s="18"/>
      <c r="D342" s="7"/>
      <c r="E342" s="7"/>
      <c r="F342" s="14" t="s">
        <v>77</v>
      </c>
      <c r="G342" s="14" t="s">
        <v>14</v>
      </c>
      <c r="H342" s="14" t="s">
        <v>294</v>
      </c>
      <c r="I342" s="88"/>
      <c r="J342" s="11"/>
      <c r="K342" s="11"/>
      <c r="L342" s="11"/>
      <c r="M342" s="52"/>
      <c r="N342" s="59"/>
      <c r="O342" s="52"/>
      <c r="P342" s="11"/>
      <c r="Q342" s="52"/>
      <c r="R342" s="10"/>
      <c r="S342" s="11">
        <f>S343</f>
        <v>150000</v>
      </c>
      <c r="T342" s="11">
        <f>T343</f>
        <v>150000</v>
      </c>
      <c r="U342" s="70">
        <f t="shared" si="42"/>
        <v>0</v>
      </c>
      <c r="V342" s="11">
        <f>V343</f>
        <v>150000</v>
      </c>
    </row>
    <row r="343" spans="2:22" ht="12.75">
      <c r="B343" s="20" t="s">
        <v>394</v>
      </c>
      <c r="C343" s="18"/>
      <c r="D343" s="7"/>
      <c r="E343" s="7"/>
      <c r="F343" s="14" t="s">
        <v>77</v>
      </c>
      <c r="G343" s="14" t="s">
        <v>14</v>
      </c>
      <c r="H343" s="14" t="s">
        <v>294</v>
      </c>
      <c r="I343" s="88" t="s">
        <v>393</v>
      </c>
      <c r="J343" s="11"/>
      <c r="K343" s="11"/>
      <c r="L343" s="11"/>
      <c r="M343" s="52"/>
      <c r="N343" s="59"/>
      <c r="O343" s="52"/>
      <c r="P343" s="11"/>
      <c r="Q343" s="52"/>
      <c r="R343" s="10"/>
      <c r="S343" s="11">
        <v>150000</v>
      </c>
      <c r="T343" s="11">
        <v>150000</v>
      </c>
      <c r="U343" s="70">
        <f t="shared" si="42"/>
        <v>0</v>
      </c>
      <c r="V343" s="11">
        <v>150000</v>
      </c>
    </row>
    <row r="344" spans="2:22" ht="12.75">
      <c r="B344" s="20"/>
      <c r="C344" s="18"/>
      <c r="D344" s="7"/>
      <c r="E344" s="7"/>
      <c r="F344" s="14"/>
      <c r="G344" s="14"/>
      <c r="H344" s="14"/>
      <c r="I344" s="88"/>
      <c r="J344" s="11"/>
      <c r="K344" s="11"/>
      <c r="L344" s="11"/>
      <c r="M344" s="52"/>
      <c r="N344" s="59"/>
      <c r="O344" s="52"/>
      <c r="P344" s="11"/>
      <c r="Q344" s="52"/>
      <c r="R344" s="10"/>
      <c r="S344" s="11"/>
      <c r="T344" s="11"/>
      <c r="U344" s="70">
        <f t="shared" si="42"/>
        <v>0</v>
      </c>
      <c r="V344" s="11"/>
    </row>
    <row r="345" spans="2:22" ht="15.75" customHeight="1">
      <c r="B345" s="13" t="s">
        <v>403</v>
      </c>
      <c r="C345" s="34"/>
      <c r="D345" s="7">
        <v>551</v>
      </c>
      <c r="E345" s="7">
        <v>551</v>
      </c>
      <c r="F345" s="8" t="s">
        <v>155</v>
      </c>
      <c r="G345" s="8" t="s">
        <v>156</v>
      </c>
      <c r="H345" s="8"/>
      <c r="I345" s="87"/>
      <c r="J345" s="55"/>
      <c r="K345" s="55">
        <f>K346</f>
        <v>50000</v>
      </c>
      <c r="L345" s="55" t="e">
        <f>L346</f>
        <v>#REF!</v>
      </c>
      <c r="M345" s="52"/>
      <c r="N345" s="62">
        <f>N346</f>
        <v>0</v>
      </c>
      <c r="O345" s="52" t="e">
        <f>L345-K345</f>
        <v>#REF!</v>
      </c>
      <c r="P345" s="55">
        <f>P346</f>
        <v>50000</v>
      </c>
      <c r="Q345" s="52" t="e">
        <f>P345-L345</f>
        <v>#REF!</v>
      </c>
      <c r="R345" s="10" t="e">
        <f>#REF!-L345</f>
        <v>#REF!</v>
      </c>
      <c r="S345" s="55">
        <f aca="true" t="shared" si="43" ref="S345:V348">S346</f>
        <v>100000</v>
      </c>
      <c r="T345" s="55">
        <f t="shared" si="43"/>
        <v>100000</v>
      </c>
      <c r="U345" s="70">
        <f t="shared" si="42"/>
        <v>0</v>
      </c>
      <c r="V345" s="55">
        <f t="shared" si="43"/>
        <v>86804.64</v>
      </c>
    </row>
    <row r="346" spans="2:22" ht="23.25" customHeight="1">
      <c r="B346" s="13" t="s">
        <v>154</v>
      </c>
      <c r="C346" s="34"/>
      <c r="D346" s="7">
        <v>551</v>
      </c>
      <c r="E346" s="7">
        <v>551</v>
      </c>
      <c r="F346" s="8" t="s">
        <v>155</v>
      </c>
      <c r="G346" s="8" t="s">
        <v>155</v>
      </c>
      <c r="H346" s="8"/>
      <c r="I346" s="87"/>
      <c r="J346" s="55"/>
      <c r="K346" s="55">
        <f>K347</f>
        <v>50000</v>
      </c>
      <c r="L346" s="55" t="e">
        <f>L347+#REF!</f>
        <v>#REF!</v>
      </c>
      <c r="M346" s="52"/>
      <c r="N346" s="62">
        <f>N347</f>
        <v>0</v>
      </c>
      <c r="O346" s="52" t="e">
        <f>L346-K346</f>
        <v>#REF!</v>
      </c>
      <c r="P346" s="55">
        <f>P347</f>
        <v>50000</v>
      </c>
      <c r="Q346" s="52" t="e">
        <f>P346-L346</f>
        <v>#REF!</v>
      </c>
      <c r="R346" s="10" t="e">
        <f>#REF!-L346</f>
        <v>#REF!</v>
      </c>
      <c r="S346" s="55">
        <f t="shared" si="43"/>
        <v>100000</v>
      </c>
      <c r="T346" s="55">
        <f t="shared" si="43"/>
        <v>100000</v>
      </c>
      <c r="U346" s="70">
        <f t="shared" si="42"/>
        <v>0</v>
      </c>
      <c r="V346" s="55">
        <f t="shared" si="43"/>
        <v>86804.64</v>
      </c>
    </row>
    <row r="347" spans="2:22" ht="66.75" customHeight="1">
      <c r="B347" s="31" t="s">
        <v>404</v>
      </c>
      <c r="C347" s="18"/>
      <c r="D347" s="7">
        <v>551</v>
      </c>
      <c r="E347" s="7">
        <v>551</v>
      </c>
      <c r="F347" s="14" t="s">
        <v>155</v>
      </c>
      <c r="G347" s="14" t="s">
        <v>155</v>
      </c>
      <c r="H347" s="14" t="s">
        <v>319</v>
      </c>
      <c r="I347" s="88"/>
      <c r="J347" s="11"/>
      <c r="K347" s="11">
        <f>K349</f>
        <v>50000</v>
      </c>
      <c r="L347" s="11">
        <f>L349</f>
        <v>100000</v>
      </c>
      <c r="M347" s="52"/>
      <c r="N347" s="59">
        <f>N349</f>
        <v>0</v>
      </c>
      <c r="O347" s="52">
        <f aca="true" t="shared" si="44" ref="O347:O368">L347-K347</f>
        <v>50000</v>
      </c>
      <c r="P347" s="11">
        <f>P349</f>
        <v>50000</v>
      </c>
      <c r="Q347" s="52">
        <f aca="true" t="shared" si="45" ref="Q347:Q368">P347-L347</f>
        <v>-50000</v>
      </c>
      <c r="R347" s="10" t="e">
        <f>#REF!-L347</f>
        <v>#REF!</v>
      </c>
      <c r="S347" s="11">
        <f t="shared" si="43"/>
        <v>100000</v>
      </c>
      <c r="T347" s="11">
        <f t="shared" si="43"/>
        <v>100000</v>
      </c>
      <c r="U347" s="70">
        <f t="shared" si="42"/>
        <v>0</v>
      </c>
      <c r="V347" s="11">
        <f t="shared" si="43"/>
        <v>86804.64</v>
      </c>
    </row>
    <row r="348" spans="2:22" ht="35.25" customHeight="1">
      <c r="B348" s="31" t="s">
        <v>320</v>
      </c>
      <c r="C348" s="18"/>
      <c r="D348" s="7"/>
      <c r="E348" s="7"/>
      <c r="F348" s="14" t="s">
        <v>155</v>
      </c>
      <c r="G348" s="14" t="s">
        <v>155</v>
      </c>
      <c r="H348" s="14" t="s">
        <v>323</v>
      </c>
      <c r="I348" s="88"/>
      <c r="J348" s="11"/>
      <c r="K348" s="11"/>
      <c r="L348" s="11"/>
      <c r="M348" s="52"/>
      <c r="N348" s="59"/>
      <c r="O348" s="52"/>
      <c r="P348" s="11"/>
      <c r="Q348" s="52"/>
      <c r="R348" s="10"/>
      <c r="S348" s="11">
        <f t="shared" si="43"/>
        <v>100000</v>
      </c>
      <c r="T348" s="11">
        <f t="shared" si="43"/>
        <v>100000</v>
      </c>
      <c r="U348" s="70">
        <f t="shared" si="42"/>
        <v>0</v>
      </c>
      <c r="V348" s="11">
        <f t="shared" si="43"/>
        <v>86804.64</v>
      </c>
    </row>
    <row r="349" spans="2:22" ht="25.5">
      <c r="B349" s="17" t="s">
        <v>222</v>
      </c>
      <c r="C349" s="18"/>
      <c r="D349" s="7">
        <v>551</v>
      </c>
      <c r="E349" s="7">
        <v>551</v>
      </c>
      <c r="F349" s="14" t="s">
        <v>155</v>
      </c>
      <c r="G349" s="14" t="s">
        <v>155</v>
      </c>
      <c r="H349" s="14" t="s">
        <v>323</v>
      </c>
      <c r="I349" s="88" t="s">
        <v>219</v>
      </c>
      <c r="J349" s="11"/>
      <c r="K349" s="11">
        <v>50000</v>
      </c>
      <c r="L349" s="11">
        <v>100000</v>
      </c>
      <c r="M349" s="52">
        <f aca="true" t="shared" si="46" ref="M349:M354">L349-J349</f>
        <v>100000</v>
      </c>
      <c r="N349" s="59"/>
      <c r="O349" s="52">
        <f t="shared" si="44"/>
        <v>50000</v>
      </c>
      <c r="P349" s="11">
        <v>50000</v>
      </c>
      <c r="Q349" s="52">
        <f t="shared" si="45"/>
        <v>-50000</v>
      </c>
      <c r="R349" s="10" t="e">
        <f>#REF!-L349</f>
        <v>#REF!</v>
      </c>
      <c r="S349" s="11">
        <f>S369</f>
        <v>100000</v>
      </c>
      <c r="T349" s="11">
        <f>T369</f>
        <v>100000</v>
      </c>
      <c r="U349" s="70">
        <f t="shared" si="42"/>
        <v>0</v>
      </c>
      <c r="V349" s="11">
        <f>V369</f>
        <v>86804.64</v>
      </c>
    </row>
    <row r="350" spans="2:22" ht="38.25" hidden="1">
      <c r="B350" s="20" t="s">
        <v>223</v>
      </c>
      <c r="C350" s="7">
        <v>551</v>
      </c>
      <c r="D350" s="7">
        <v>551</v>
      </c>
      <c r="E350" s="7">
        <v>551</v>
      </c>
      <c r="F350" s="8" t="s">
        <v>101</v>
      </c>
      <c r="G350" s="14"/>
      <c r="H350" s="14"/>
      <c r="I350" s="88"/>
      <c r="J350" s="10">
        <f>J351</f>
        <v>4947137</v>
      </c>
      <c r="K350" s="10">
        <f>K351</f>
        <v>5399548</v>
      </c>
      <c r="L350" s="10">
        <f>L351</f>
        <v>0</v>
      </c>
      <c r="M350" s="52">
        <f t="shared" si="46"/>
        <v>-4947137</v>
      </c>
      <c r="N350" s="58">
        <f>N351</f>
        <v>73192.81</v>
      </c>
      <c r="O350" s="52">
        <f t="shared" si="44"/>
        <v>-5399548</v>
      </c>
      <c r="P350" s="10">
        <f>P351</f>
        <v>5514910</v>
      </c>
      <c r="Q350" s="52">
        <f t="shared" si="45"/>
        <v>5514910</v>
      </c>
      <c r="R350" s="10" t="e">
        <f>#REF!-L350</f>
        <v>#REF!</v>
      </c>
      <c r="S350" s="10">
        <f>S351</f>
        <v>0</v>
      </c>
      <c r="T350" s="10">
        <f>T351</f>
        <v>0</v>
      </c>
      <c r="U350" s="70">
        <f t="shared" si="42"/>
        <v>0</v>
      </c>
      <c r="V350" s="10">
        <f>V351</f>
        <v>0</v>
      </c>
    </row>
    <row r="351" spans="2:22" ht="38.25" hidden="1">
      <c r="B351" s="20" t="s">
        <v>223</v>
      </c>
      <c r="C351" s="7">
        <v>551</v>
      </c>
      <c r="D351" s="7">
        <v>551</v>
      </c>
      <c r="E351" s="7">
        <v>551</v>
      </c>
      <c r="F351" s="27" t="s">
        <v>101</v>
      </c>
      <c r="G351" s="27" t="s">
        <v>7</v>
      </c>
      <c r="H351" s="14"/>
      <c r="I351" s="88"/>
      <c r="J351" s="10">
        <f>J352</f>
        <v>4947137</v>
      </c>
      <c r="K351" s="10">
        <f>K352+K356+K357</f>
        <v>5399548</v>
      </c>
      <c r="L351" s="10">
        <f>L352+L356+L357</f>
        <v>0</v>
      </c>
      <c r="M351" s="52">
        <f t="shared" si="46"/>
        <v>-4947137</v>
      </c>
      <c r="N351" s="58">
        <f>N352+N356+N357</f>
        <v>73192.81</v>
      </c>
      <c r="O351" s="52">
        <f t="shared" si="44"/>
        <v>-5399548</v>
      </c>
      <c r="P351" s="10">
        <f>P352+P356+P357</f>
        <v>5514910</v>
      </c>
      <c r="Q351" s="52">
        <f t="shared" si="45"/>
        <v>5514910</v>
      </c>
      <c r="R351" s="10" t="e">
        <f>#REF!-L351</f>
        <v>#REF!</v>
      </c>
      <c r="S351" s="10">
        <f>S352+S356+S357</f>
        <v>0</v>
      </c>
      <c r="T351" s="10">
        <f>T352+T356+T357</f>
        <v>0</v>
      </c>
      <c r="U351" s="70">
        <f t="shared" si="42"/>
        <v>0</v>
      </c>
      <c r="V351" s="10">
        <f>V352+V356+V357</f>
        <v>0</v>
      </c>
    </row>
    <row r="352" spans="2:22" ht="29.25" customHeight="1" hidden="1">
      <c r="B352" s="15" t="s">
        <v>103</v>
      </c>
      <c r="C352" s="7">
        <v>551</v>
      </c>
      <c r="D352" s="7">
        <v>551</v>
      </c>
      <c r="E352" s="7">
        <v>551</v>
      </c>
      <c r="F352" s="16" t="s">
        <v>101</v>
      </c>
      <c r="G352" s="16" t="s">
        <v>7</v>
      </c>
      <c r="H352" s="16" t="s">
        <v>104</v>
      </c>
      <c r="I352" s="88"/>
      <c r="J352" s="10">
        <f>J353+J357</f>
        <v>4947137</v>
      </c>
      <c r="K352" s="10">
        <f>K353</f>
        <v>5249548</v>
      </c>
      <c r="L352" s="10">
        <f>L353</f>
        <v>0</v>
      </c>
      <c r="M352" s="52">
        <f t="shared" si="46"/>
        <v>-4947137</v>
      </c>
      <c r="N352" s="58">
        <f>N353</f>
        <v>23192.81</v>
      </c>
      <c r="O352" s="52">
        <f t="shared" si="44"/>
        <v>-5249548</v>
      </c>
      <c r="P352" s="10">
        <f>P353</f>
        <v>5249548</v>
      </c>
      <c r="Q352" s="52">
        <f t="shared" si="45"/>
        <v>5249548</v>
      </c>
      <c r="R352" s="10" t="e">
        <f>#REF!-L352</f>
        <v>#REF!</v>
      </c>
      <c r="S352" s="10">
        <f>S353</f>
        <v>0</v>
      </c>
      <c r="T352" s="10">
        <f>T353</f>
        <v>0</v>
      </c>
      <c r="U352" s="70">
        <f t="shared" si="42"/>
        <v>0</v>
      </c>
      <c r="V352" s="10">
        <f>V353</f>
        <v>0</v>
      </c>
    </row>
    <row r="353" spans="2:22" ht="25.5" hidden="1">
      <c r="B353" s="31" t="s">
        <v>105</v>
      </c>
      <c r="C353" s="18">
        <v>551</v>
      </c>
      <c r="D353" s="7">
        <v>551</v>
      </c>
      <c r="E353" s="7">
        <v>551</v>
      </c>
      <c r="F353" s="14" t="s">
        <v>101</v>
      </c>
      <c r="G353" s="14" t="s">
        <v>7</v>
      </c>
      <c r="H353" s="14" t="s">
        <v>106</v>
      </c>
      <c r="I353" s="88"/>
      <c r="J353" s="11">
        <f>J354</f>
        <v>4920737</v>
      </c>
      <c r="K353" s="11">
        <f>K354</f>
        <v>5249548</v>
      </c>
      <c r="L353" s="11">
        <f>L354</f>
        <v>0</v>
      </c>
      <c r="M353" s="52">
        <f t="shared" si="46"/>
        <v>-4920737</v>
      </c>
      <c r="N353" s="59">
        <f>N354</f>
        <v>23192.81</v>
      </c>
      <c r="O353" s="52">
        <f t="shared" si="44"/>
        <v>-5249548</v>
      </c>
      <c r="P353" s="11">
        <f>P354</f>
        <v>5249548</v>
      </c>
      <c r="Q353" s="52">
        <f t="shared" si="45"/>
        <v>5249548</v>
      </c>
      <c r="R353" s="10" t="e">
        <f>#REF!-L353</f>
        <v>#REF!</v>
      </c>
      <c r="S353" s="11">
        <f>S354</f>
        <v>0</v>
      </c>
      <c r="T353" s="11">
        <f>T354</f>
        <v>0</v>
      </c>
      <c r="U353" s="70">
        <f t="shared" si="42"/>
        <v>0</v>
      </c>
      <c r="V353" s="11">
        <f>V354</f>
        <v>0</v>
      </c>
    </row>
    <row r="354" spans="2:22" ht="28.5" customHeight="1" hidden="1">
      <c r="B354" s="17" t="s">
        <v>107</v>
      </c>
      <c r="C354" s="18">
        <v>551</v>
      </c>
      <c r="D354" s="7">
        <v>551</v>
      </c>
      <c r="E354" s="7">
        <v>551</v>
      </c>
      <c r="F354" s="14" t="s">
        <v>101</v>
      </c>
      <c r="G354" s="14" t="s">
        <v>7</v>
      </c>
      <c r="H354" s="14" t="s">
        <v>106</v>
      </c>
      <c r="I354" s="88" t="s">
        <v>108</v>
      </c>
      <c r="J354" s="11">
        <f>4947137-26400</f>
        <v>4920737</v>
      </c>
      <c r="K354" s="11">
        <f>5429548-150000-30000</f>
        <v>5249548</v>
      </c>
      <c r="L354" s="11"/>
      <c r="M354" s="52">
        <f t="shared" si="46"/>
        <v>-4920737</v>
      </c>
      <c r="N354" s="59">
        <v>23192.81</v>
      </c>
      <c r="O354" s="52">
        <f t="shared" si="44"/>
        <v>-5249548</v>
      </c>
      <c r="P354" s="11">
        <f>5429548-150000-30000</f>
        <v>5249548</v>
      </c>
      <c r="Q354" s="52">
        <f t="shared" si="45"/>
        <v>5249548</v>
      </c>
      <c r="R354" s="10" t="e">
        <f>#REF!-L354</f>
        <v>#REF!</v>
      </c>
      <c r="S354" s="11"/>
      <c r="T354" s="11"/>
      <c r="U354" s="70">
        <f t="shared" si="42"/>
        <v>0</v>
      </c>
      <c r="V354" s="11"/>
    </row>
    <row r="355" spans="2:22" ht="60.75" customHeight="1" hidden="1">
      <c r="B355" s="17" t="s">
        <v>161</v>
      </c>
      <c r="C355" s="18"/>
      <c r="D355" s="7">
        <v>551</v>
      </c>
      <c r="E355" s="7">
        <v>551</v>
      </c>
      <c r="F355" s="14" t="s">
        <v>101</v>
      </c>
      <c r="G355" s="14" t="s">
        <v>7</v>
      </c>
      <c r="H355" s="14" t="s">
        <v>160</v>
      </c>
      <c r="I355" s="88"/>
      <c r="J355" s="11">
        <f>J356</f>
        <v>115362</v>
      </c>
      <c r="K355" s="11">
        <f>K356</f>
        <v>0</v>
      </c>
      <c r="L355" s="11">
        <f>L356</f>
        <v>0</v>
      </c>
      <c r="M355" s="52"/>
      <c r="N355" s="59">
        <f>N356</f>
        <v>0</v>
      </c>
      <c r="O355" s="52">
        <f t="shared" si="44"/>
        <v>0</v>
      </c>
      <c r="P355" s="11">
        <f>P356</f>
        <v>115362</v>
      </c>
      <c r="Q355" s="52">
        <f t="shared" si="45"/>
        <v>115362</v>
      </c>
      <c r="R355" s="10" t="e">
        <f>#REF!-L355</f>
        <v>#REF!</v>
      </c>
      <c r="S355" s="11">
        <f>S356</f>
        <v>0</v>
      </c>
      <c r="T355" s="11">
        <f>T356</f>
        <v>0</v>
      </c>
      <c r="U355" s="70">
        <f t="shared" si="42"/>
        <v>0</v>
      </c>
      <c r="V355" s="11">
        <f>V356</f>
        <v>0</v>
      </c>
    </row>
    <row r="356" spans="2:22" ht="27" customHeight="1" hidden="1">
      <c r="B356" s="17" t="s">
        <v>107</v>
      </c>
      <c r="C356" s="18"/>
      <c r="D356" s="7">
        <v>551</v>
      </c>
      <c r="E356" s="7">
        <v>551</v>
      </c>
      <c r="F356" s="14" t="s">
        <v>101</v>
      </c>
      <c r="G356" s="14" t="s">
        <v>7</v>
      </c>
      <c r="H356" s="14" t="s">
        <v>160</v>
      </c>
      <c r="I356" s="88" t="s">
        <v>108</v>
      </c>
      <c r="J356" s="11">
        <v>115362</v>
      </c>
      <c r="K356" s="11"/>
      <c r="L356" s="11"/>
      <c r="M356" s="52"/>
      <c r="N356" s="59"/>
      <c r="O356" s="52">
        <f t="shared" si="44"/>
        <v>0</v>
      </c>
      <c r="P356" s="11">
        <v>115362</v>
      </c>
      <c r="Q356" s="52">
        <f t="shared" si="45"/>
        <v>115362</v>
      </c>
      <c r="R356" s="10" t="e">
        <f>#REF!-L356</f>
        <v>#REF!</v>
      </c>
      <c r="S356" s="11"/>
      <c r="T356" s="11"/>
      <c r="U356" s="70">
        <f t="shared" si="42"/>
        <v>0</v>
      </c>
      <c r="V356" s="11"/>
    </row>
    <row r="357" spans="2:22" ht="87.75" customHeight="1" hidden="1">
      <c r="B357" s="13" t="s">
        <v>159</v>
      </c>
      <c r="C357" s="18">
        <v>551</v>
      </c>
      <c r="D357" s="7">
        <v>551</v>
      </c>
      <c r="E357" s="7">
        <v>551</v>
      </c>
      <c r="F357" s="27" t="s">
        <v>101</v>
      </c>
      <c r="G357" s="27" t="s">
        <v>7</v>
      </c>
      <c r="H357" s="27" t="s">
        <v>158</v>
      </c>
      <c r="I357" s="89"/>
      <c r="J357" s="39">
        <f>J358</f>
        <v>26400</v>
      </c>
      <c r="K357" s="39">
        <f>K358</f>
        <v>150000</v>
      </c>
      <c r="L357" s="39">
        <f>L358</f>
        <v>0</v>
      </c>
      <c r="M357" s="52">
        <f aca="true" t="shared" si="47" ref="M357:M368">L357-J357</f>
        <v>-26400</v>
      </c>
      <c r="N357" s="63">
        <f>N358</f>
        <v>50000</v>
      </c>
      <c r="O357" s="52">
        <f t="shared" si="44"/>
        <v>-150000</v>
      </c>
      <c r="P357" s="39">
        <f>P358</f>
        <v>150000</v>
      </c>
      <c r="Q357" s="52">
        <f t="shared" si="45"/>
        <v>150000</v>
      </c>
      <c r="R357" s="10" t="e">
        <f>#REF!-L357</f>
        <v>#REF!</v>
      </c>
      <c r="S357" s="39">
        <f>S358</f>
        <v>0</v>
      </c>
      <c r="T357" s="39">
        <f>T358</f>
        <v>0</v>
      </c>
      <c r="U357" s="70">
        <f t="shared" si="42"/>
        <v>0</v>
      </c>
      <c r="V357" s="39">
        <f>V358</f>
        <v>0</v>
      </c>
    </row>
    <row r="358" spans="2:22" ht="23.25" customHeight="1" hidden="1">
      <c r="B358" s="17" t="s">
        <v>107</v>
      </c>
      <c r="C358" s="18">
        <v>551</v>
      </c>
      <c r="D358" s="7">
        <v>551</v>
      </c>
      <c r="E358" s="7">
        <v>551</v>
      </c>
      <c r="F358" s="14" t="s">
        <v>101</v>
      </c>
      <c r="G358" s="14" t="s">
        <v>7</v>
      </c>
      <c r="H358" s="14" t="s">
        <v>158</v>
      </c>
      <c r="I358" s="88" t="s">
        <v>108</v>
      </c>
      <c r="J358" s="19">
        <v>26400</v>
      </c>
      <c r="K358" s="19">
        <v>150000</v>
      </c>
      <c r="L358" s="19"/>
      <c r="M358" s="52">
        <f t="shared" si="47"/>
        <v>-26400</v>
      </c>
      <c r="N358" s="64">
        <v>50000</v>
      </c>
      <c r="O358" s="52">
        <f t="shared" si="44"/>
        <v>-150000</v>
      </c>
      <c r="P358" s="19">
        <v>150000</v>
      </c>
      <c r="Q358" s="52">
        <f t="shared" si="45"/>
        <v>150000</v>
      </c>
      <c r="R358" s="10" t="e">
        <f>#REF!-L358</f>
        <v>#REF!</v>
      </c>
      <c r="S358" s="19"/>
      <c r="T358" s="19"/>
      <c r="U358" s="70">
        <f t="shared" si="42"/>
        <v>0</v>
      </c>
      <c r="V358" s="19"/>
    </row>
    <row r="359" spans="2:22" ht="12.75" hidden="1">
      <c r="B359" s="17"/>
      <c r="C359" s="18"/>
      <c r="D359" s="7">
        <v>551</v>
      </c>
      <c r="E359" s="7">
        <v>551</v>
      </c>
      <c r="F359" s="14"/>
      <c r="G359" s="14"/>
      <c r="H359" s="14"/>
      <c r="I359" s="88"/>
      <c r="J359" s="19"/>
      <c r="K359" s="19"/>
      <c r="L359" s="19"/>
      <c r="M359" s="52">
        <f t="shared" si="47"/>
        <v>0</v>
      </c>
      <c r="N359" s="64"/>
      <c r="O359" s="52">
        <f t="shared" si="44"/>
        <v>0</v>
      </c>
      <c r="P359" s="19"/>
      <c r="Q359" s="52">
        <f t="shared" si="45"/>
        <v>0</v>
      </c>
      <c r="R359" s="10" t="e">
        <f>#REF!-L359</f>
        <v>#REF!</v>
      </c>
      <c r="S359" s="19"/>
      <c r="T359" s="19"/>
      <c r="U359" s="70">
        <f t="shared" si="42"/>
        <v>0</v>
      </c>
      <c r="V359" s="19"/>
    </row>
    <row r="360" spans="2:22" ht="25.5" hidden="1">
      <c r="B360" s="30" t="s">
        <v>109</v>
      </c>
      <c r="C360" s="7">
        <v>551</v>
      </c>
      <c r="D360" s="7">
        <v>551</v>
      </c>
      <c r="E360" s="7">
        <v>551</v>
      </c>
      <c r="F360" s="27" t="s">
        <v>67</v>
      </c>
      <c r="G360" s="14"/>
      <c r="H360" s="14"/>
      <c r="I360" s="88"/>
      <c r="J360" s="10">
        <f>J361</f>
        <v>36600</v>
      </c>
      <c r="K360" s="10">
        <f>K361</f>
        <v>0</v>
      </c>
      <c r="L360" s="10">
        <f>L361</f>
        <v>0</v>
      </c>
      <c r="M360" s="52">
        <f t="shared" si="47"/>
        <v>-36600</v>
      </c>
      <c r="N360" s="58">
        <f>N361</f>
        <v>0</v>
      </c>
      <c r="O360" s="52">
        <f t="shared" si="44"/>
        <v>0</v>
      </c>
      <c r="P360" s="10">
        <f>P361</f>
        <v>0</v>
      </c>
      <c r="Q360" s="52">
        <f t="shared" si="45"/>
        <v>0</v>
      </c>
      <c r="R360" s="10" t="e">
        <f>#REF!-L360</f>
        <v>#REF!</v>
      </c>
      <c r="S360" s="10">
        <f>S361</f>
        <v>0</v>
      </c>
      <c r="T360" s="10">
        <f>T361</f>
        <v>0</v>
      </c>
      <c r="U360" s="70">
        <f t="shared" si="42"/>
        <v>0</v>
      </c>
      <c r="V360" s="10">
        <f>V361</f>
        <v>0</v>
      </c>
    </row>
    <row r="361" spans="2:22" ht="12.75" hidden="1">
      <c r="B361" s="30" t="s">
        <v>110</v>
      </c>
      <c r="C361" s="34">
        <v>551</v>
      </c>
      <c r="D361" s="7">
        <v>551</v>
      </c>
      <c r="E361" s="7">
        <v>551</v>
      </c>
      <c r="F361" s="27" t="s">
        <v>67</v>
      </c>
      <c r="G361" s="27" t="s">
        <v>101</v>
      </c>
      <c r="H361" s="14"/>
      <c r="I361" s="88"/>
      <c r="J361" s="10">
        <f>J364+J366+J362</f>
        <v>36600</v>
      </c>
      <c r="K361" s="10">
        <f>K364+K366+K362</f>
        <v>0</v>
      </c>
      <c r="L361" s="10">
        <f>L364+L366+L362</f>
        <v>0</v>
      </c>
      <c r="M361" s="52">
        <f t="shared" si="47"/>
        <v>-36600</v>
      </c>
      <c r="N361" s="58">
        <f>N364+N366+N362</f>
        <v>0</v>
      </c>
      <c r="O361" s="52">
        <f t="shared" si="44"/>
        <v>0</v>
      </c>
      <c r="P361" s="10">
        <f>P364+P366+P362</f>
        <v>0</v>
      </c>
      <c r="Q361" s="52">
        <f t="shared" si="45"/>
        <v>0</v>
      </c>
      <c r="R361" s="10" t="e">
        <f>#REF!-L361</f>
        <v>#REF!</v>
      </c>
      <c r="S361" s="10">
        <f>S364+S366+S362</f>
        <v>0</v>
      </c>
      <c r="T361" s="10">
        <f>T364+T366+T362</f>
        <v>0</v>
      </c>
      <c r="U361" s="70">
        <f t="shared" si="42"/>
        <v>0</v>
      </c>
      <c r="V361" s="10">
        <f>V364+V366+V362</f>
        <v>0</v>
      </c>
    </row>
    <row r="362" spans="2:22" ht="38.25" hidden="1">
      <c r="B362" s="30" t="s">
        <v>136</v>
      </c>
      <c r="C362" s="34"/>
      <c r="D362" s="7">
        <v>551</v>
      </c>
      <c r="E362" s="7">
        <v>551</v>
      </c>
      <c r="F362" s="27" t="s">
        <v>67</v>
      </c>
      <c r="G362" s="27" t="s">
        <v>101</v>
      </c>
      <c r="H362" s="14" t="s">
        <v>135</v>
      </c>
      <c r="I362" s="88"/>
      <c r="J362" s="10">
        <f>J363</f>
        <v>0</v>
      </c>
      <c r="K362" s="10">
        <f>K363</f>
        <v>0</v>
      </c>
      <c r="L362" s="10">
        <f>L363</f>
        <v>0</v>
      </c>
      <c r="M362" s="52">
        <f t="shared" si="47"/>
        <v>0</v>
      </c>
      <c r="N362" s="58">
        <f>N363</f>
        <v>0</v>
      </c>
      <c r="O362" s="52">
        <f t="shared" si="44"/>
        <v>0</v>
      </c>
      <c r="P362" s="10">
        <f>P363</f>
        <v>0</v>
      </c>
      <c r="Q362" s="52">
        <f t="shared" si="45"/>
        <v>0</v>
      </c>
      <c r="R362" s="10" t="e">
        <f>#REF!-L362</f>
        <v>#REF!</v>
      </c>
      <c r="S362" s="10">
        <f>S363</f>
        <v>0</v>
      </c>
      <c r="T362" s="10">
        <f>T363</f>
        <v>0</v>
      </c>
      <c r="U362" s="70">
        <f t="shared" si="42"/>
        <v>0</v>
      </c>
      <c r="V362" s="10">
        <f>V363</f>
        <v>0</v>
      </c>
    </row>
    <row r="363" spans="2:22" ht="25.5" hidden="1">
      <c r="B363" s="31" t="s">
        <v>11</v>
      </c>
      <c r="C363" s="34"/>
      <c r="D363" s="7">
        <v>551</v>
      </c>
      <c r="E363" s="7">
        <v>551</v>
      </c>
      <c r="F363" s="27" t="s">
        <v>67</v>
      </c>
      <c r="G363" s="27" t="s">
        <v>101</v>
      </c>
      <c r="H363" s="14" t="s">
        <v>135</v>
      </c>
      <c r="I363" s="88" t="s">
        <v>12</v>
      </c>
      <c r="J363" s="10"/>
      <c r="K363" s="10"/>
      <c r="L363" s="10"/>
      <c r="M363" s="52">
        <f t="shared" si="47"/>
        <v>0</v>
      </c>
      <c r="N363" s="58"/>
      <c r="O363" s="52">
        <f t="shared" si="44"/>
        <v>0</v>
      </c>
      <c r="P363" s="10"/>
      <c r="Q363" s="52">
        <f t="shared" si="45"/>
        <v>0</v>
      </c>
      <c r="R363" s="10" t="e">
        <f>#REF!-L363</f>
        <v>#REF!</v>
      </c>
      <c r="S363" s="10"/>
      <c r="T363" s="10"/>
      <c r="U363" s="70">
        <f t="shared" si="42"/>
        <v>0</v>
      </c>
      <c r="V363" s="10"/>
    </row>
    <row r="364" spans="2:22" ht="25.5" hidden="1">
      <c r="B364" s="22" t="s">
        <v>25</v>
      </c>
      <c r="C364" s="34">
        <v>551</v>
      </c>
      <c r="D364" s="7">
        <v>551</v>
      </c>
      <c r="E364" s="7">
        <v>551</v>
      </c>
      <c r="F364" s="27" t="s">
        <v>67</v>
      </c>
      <c r="G364" s="27" t="s">
        <v>101</v>
      </c>
      <c r="H364" s="27" t="s">
        <v>111</v>
      </c>
      <c r="I364" s="88"/>
      <c r="J364" s="10">
        <f>J365</f>
        <v>16600</v>
      </c>
      <c r="K364" s="10">
        <f>K365</f>
        <v>0</v>
      </c>
      <c r="L364" s="10">
        <f>L365</f>
        <v>0</v>
      </c>
      <c r="M364" s="52">
        <f t="shared" si="47"/>
        <v>-16600</v>
      </c>
      <c r="N364" s="58">
        <f>N365</f>
        <v>0</v>
      </c>
      <c r="O364" s="52">
        <f t="shared" si="44"/>
        <v>0</v>
      </c>
      <c r="P364" s="10">
        <f>P365</f>
        <v>0</v>
      </c>
      <c r="Q364" s="52">
        <f t="shared" si="45"/>
        <v>0</v>
      </c>
      <c r="R364" s="10" t="e">
        <f>#REF!-L364</f>
        <v>#REF!</v>
      </c>
      <c r="S364" s="10">
        <f>S365</f>
        <v>0</v>
      </c>
      <c r="T364" s="10">
        <f>T365</f>
        <v>0</v>
      </c>
      <c r="U364" s="70">
        <f t="shared" si="42"/>
        <v>0</v>
      </c>
      <c r="V364" s="10">
        <f>V365</f>
        <v>0</v>
      </c>
    </row>
    <row r="365" spans="2:22" ht="12.75" hidden="1">
      <c r="B365" s="20" t="s">
        <v>88</v>
      </c>
      <c r="C365" s="18">
        <v>551</v>
      </c>
      <c r="D365" s="7">
        <v>551</v>
      </c>
      <c r="E365" s="7">
        <v>551</v>
      </c>
      <c r="F365" s="14" t="s">
        <v>67</v>
      </c>
      <c r="G365" s="14" t="s">
        <v>101</v>
      </c>
      <c r="H365" s="14" t="s">
        <v>111</v>
      </c>
      <c r="I365" s="88" t="s">
        <v>89</v>
      </c>
      <c r="J365" s="11">
        <v>16600</v>
      </c>
      <c r="K365" s="11"/>
      <c r="L365" s="11"/>
      <c r="M365" s="52">
        <f t="shared" si="47"/>
        <v>-16600</v>
      </c>
      <c r="N365" s="59"/>
      <c r="O365" s="52">
        <f t="shared" si="44"/>
        <v>0</v>
      </c>
      <c r="P365" s="11"/>
      <c r="Q365" s="52">
        <f t="shared" si="45"/>
        <v>0</v>
      </c>
      <c r="R365" s="10" t="e">
        <f>#REF!-L365</f>
        <v>#REF!</v>
      </c>
      <c r="S365" s="11"/>
      <c r="T365" s="11"/>
      <c r="U365" s="70">
        <f t="shared" si="42"/>
        <v>0</v>
      </c>
      <c r="V365" s="11"/>
    </row>
    <row r="366" spans="2:22" ht="38.25" hidden="1">
      <c r="B366" s="30" t="s">
        <v>112</v>
      </c>
      <c r="C366" s="34"/>
      <c r="D366" s="7">
        <v>551</v>
      </c>
      <c r="E366" s="7">
        <v>551</v>
      </c>
      <c r="F366" s="27" t="s">
        <v>67</v>
      </c>
      <c r="G366" s="27" t="s">
        <v>101</v>
      </c>
      <c r="H366" s="27" t="s">
        <v>113</v>
      </c>
      <c r="I366" s="89"/>
      <c r="J366" s="10">
        <f>J367</f>
        <v>20000</v>
      </c>
      <c r="K366" s="10">
        <f>K367</f>
        <v>0</v>
      </c>
      <c r="L366" s="10">
        <f>L367</f>
        <v>0</v>
      </c>
      <c r="M366" s="52">
        <f t="shared" si="47"/>
        <v>-20000</v>
      </c>
      <c r="N366" s="58">
        <f>N367</f>
        <v>0</v>
      </c>
      <c r="O366" s="52">
        <f t="shared" si="44"/>
        <v>0</v>
      </c>
      <c r="P366" s="10">
        <f>P367</f>
        <v>0</v>
      </c>
      <c r="Q366" s="52">
        <f t="shared" si="45"/>
        <v>0</v>
      </c>
      <c r="R366" s="10" t="e">
        <f>#REF!-L366</f>
        <v>#REF!</v>
      </c>
      <c r="S366" s="10">
        <f>S367</f>
        <v>0</v>
      </c>
      <c r="T366" s="10">
        <f>T367</f>
        <v>0</v>
      </c>
      <c r="U366" s="70">
        <f t="shared" si="42"/>
        <v>0</v>
      </c>
      <c r="V366" s="10">
        <f>V367</f>
        <v>0</v>
      </c>
    </row>
    <row r="367" spans="2:22" ht="12.75" hidden="1">
      <c r="B367" s="20" t="s">
        <v>88</v>
      </c>
      <c r="C367" s="18"/>
      <c r="D367" s="7">
        <v>551</v>
      </c>
      <c r="E367" s="7">
        <v>551</v>
      </c>
      <c r="F367" s="14" t="s">
        <v>67</v>
      </c>
      <c r="G367" s="14" t="s">
        <v>101</v>
      </c>
      <c r="H367" s="14" t="s">
        <v>113</v>
      </c>
      <c r="I367" s="88" t="s">
        <v>89</v>
      </c>
      <c r="J367" s="11">
        <v>20000</v>
      </c>
      <c r="K367" s="11"/>
      <c r="L367" s="11"/>
      <c r="M367" s="52">
        <f t="shared" si="47"/>
        <v>-20000</v>
      </c>
      <c r="N367" s="59"/>
      <c r="O367" s="52">
        <f t="shared" si="44"/>
        <v>0</v>
      </c>
      <c r="P367" s="11"/>
      <c r="Q367" s="52">
        <f t="shared" si="45"/>
        <v>0</v>
      </c>
      <c r="R367" s="10" t="e">
        <f>#REF!-L367</f>
        <v>#REF!</v>
      </c>
      <c r="S367" s="11"/>
      <c r="T367" s="11"/>
      <c r="U367" s="70">
        <f t="shared" si="42"/>
        <v>0</v>
      </c>
      <c r="V367" s="11"/>
    </row>
    <row r="368" spans="2:22" ht="12.75" hidden="1">
      <c r="B368" s="17"/>
      <c r="C368" s="18"/>
      <c r="D368" s="7">
        <v>551</v>
      </c>
      <c r="E368" s="7">
        <v>551</v>
      </c>
      <c r="F368" s="14"/>
      <c r="G368" s="14"/>
      <c r="H368" s="14"/>
      <c r="I368" s="88"/>
      <c r="J368" s="19"/>
      <c r="K368" s="19"/>
      <c r="L368" s="19"/>
      <c r="M368" s="52">
        <f t="shared" si="47"/>
        <v>0</v>
      </c>
      <c r="N368" s="64"/>
      <c r="O368" s="52">
        <f t="shared" si="44"/>
        <v>0</v>
      </c>
      <c r="P368" s="19"/>
      <c r="Q368" s="52">
        <f t="shared" si="45"/>
        <v>0</v>
      </c>
      <c r="R368" s="10" t="e">
        <f>#REF!-L368</f>
        <v>#REF!</v>
      </c>
      <c r="S368" s="19"/>
      <c r="T368" s="19"/>
      <c r="U368" s="70">
        <f t="shared" si="42"/>
        <v>0</v>
      </c>
      <c r="V368" s="19"/>
    </row>
    <row r="369" spans="2:22" ht="38.25">
      <c r="B369" s="20" t="s">
        <v>223</v>
      </c>
      <c r="C369" s="18"/>
      <c r="D369" s="7"/>
      <c r="E369" s="7"/>
      <c r="F369" s="14" t="s">
        <v>155</v>
      </c>
      <c r="G369" s="14" t="s">
        <v>155</v>
      </c>
      <c r="H369" s="14" t="s">
        <v>323</v>
      </c>
      <c r="I369" s="88" t="s">
        <v>220</v>
      </c>
      <c r="J369" s="19"/>
      <c r="K369" s="19"/>
      <c r="L369" s="19"/>
      <c r="M369" s="52"/>
      <c r="N369" s="64"/>
      <c r="O369" s="52"/>
      <c r="P369" s="19"/>
      <c r="Q369" s="52"/>
      <c r="R369" s="10"/>
      <c r="S369" s="113">
        <f>S370</f>
        <v>100000</v>
      </c>
      <c r="T369" s="113">
        <f>T370</f>
        <v>100000</v>
      </c>
      <c r="U369" s="114">
        <f t="shared" si="42"/>
        <v>0</v>
      </c>
      <c r="V369" s="113">
        <f>V370</f>
        <v>86804.64</v>
      </c>
    </row>
    <row r="370" spans="2:22" ht="38.25">
      <c r="B370" s="20" t="s">
        <v>223</v>
      </c>
      <c r="C370" s="18"/>
      <c r="D370" s="7"/>
      <c r="E370" s="7">
        <v>551</v>
      </c>
      <c r="F370" s="14" t="s">
        <v>155</v>
      </c>
      <c r="G370" s="14" t="s">
        <v>155</v>
      </c>
      <c r="H370" s="14" t="s">
        <v>323</v>
      </c>
      <c r="I370" s="88" t="s">
        <v>221</v>
      </c>
      <c r="J370" s="19"/>
      <c r="K370" s="19"/>
      <c r="L370" s="19"/>
      <c r="M370" s="52"/>
      <c r="N370" s="64"/>
      <c r="O370" s="52"/>
      <c r="P370" s="19"/>
      <c r="Q370" s="52"/>
      <c r="R370" s="10" t="e">
        <f>#REF!-L370</f>
        <v>#REF!</v>
      </c>
      <c r="S370" s="113">
        <v>100000</v>
      </c>
      <c r="T370" s="113">
        <v>100000</v>
      </c>
      <c r="U370" s="114">
        <f t="shared" si="42"/>
        <v>0</v>
      </c>
      <c r="V370" s="113">
        <v>86804.64</v>
      </c>
    </row>
    <row r="371" spans="2:22" ht="25.5">
      <c r="B371" s="13" t="s">
        <v>100</v>
      </c>
      <c r="C371" s="18"/>
      <c r="D371" s="7"/>
      <c r="E371" s="7">
        <v>551</v>
      </c>
      <c r="F371" s="8" t="s">
        <v>101</v>
      </c>
      <c r="G371" s="14"/>
      <c r="H371" s="14"/>
      <c r="I371" s="88"/>
      <c r="J371" s="10" t="e">
        <f>J372</f>
        <v>#REF!</v>
      </c>
      <c r="K371" s="19"/>
      <c r="L371" s="10" t="e">
        <f>L372</f>
        <v>#REF!</v>
      </c>
      <c r="M371" s="52"/>
      <c r="N371" s="64"/>
      <c r="O371" s="52"/>
      <c r="P371" s="19"/>
      <c r="Q371" s="52"/>
      <c r="R371" s="10" t="e">
        <f>#REF!-L371</f>
        <v>#REF!</v>
      </c>
      <c r="S371" s="10">
        <f>S372</f>
        <v>9720000</v>
      </c>
      <c r="T371" s="10">
        <f>T372</f>
        <v>9450000</v>
      </c>
      <c r="U371" s="70">
        <f t="shared" si="42"/>
        <v>270000</v>
      </c>
      <c r="V371" s="10">
        <f>V372</f>
        <v>9720000</v>
      </c>
    </row>
    <row r="372" spans="2:22" ht="12.75">
      <c r="B372" s="30" t="s">
        <v>102</v>
      </c>
      <c r="C372" s="18"/>
      <c r="D372" s="7"/>
      <c r="E372" s="7">
        <v>551</v>
      </c>
      <c r="F372" s="27" t="s">
        <v>101</v>
      </c>
      <c r="G372" s="27" t="s">
        <v>7</v>
      </c>
      <c r="H372" s="14"/>
      <c r="I372" s="88"/>
      <c r="J372" s="10" t="e">
        <f>J373+#REF!+J381</f>
        <v>#REF!</v>
      </c>
      <c r="K372" s="19"/>
      <c r="L372" s="10" t="e">
        <f>L373+#REF!+L381+#REF!+L379</f>
        <v>#REF!</v>
      </c>
      <c r="M372" s="52"/>
      <c r="N372" s="64"/>
      <c r="O372" s="52"/>
      <c r="P372" s="19"/>
      <c r="Q372" s="52"/>
      <c r="R372" s="10" t="e">
        <f>#REF!-L372</f>
        <v>#REF!</v>
      </c>
      <c r="S372" s="10">
        <f>S373</f>
        <v>9720000</v>
      </c>
      <c r="T372" s="10">
        <f>T373</f>
        <v>9450000</v>
      </c>
      <c r="U372" s="70">
        <f t="shared" si="42"/>
        <v>270000</v>
      </c>
      <c r="V372" s="10">
        <f>V373</f>
        <v>9720000</v>
      </c>
    </row>
    <row r="373" spans="2:22" ht="25.5">
      <c r="B373" s="15" t="s">
        <v>321</v>
      </c>
      <c r="C373" s="18"/>
      <c r="D373" s="7"/>
      <c r="E373" s="7">
        <v>551</v>
      </c>
      <c r="F373" s="16" t="s">
        <v>101</v>
      </c>
      <c r="G373" s="16" t="s">
        <v>7</v>
      </c>
      <c r="H373" s="16" t="s">
        <v>322</v>
      </c>
      <c r="I373" s="88"/>
      <c r="J373" s="10">
        <f>J378</f>
        <v>5293708</v>
      </c>
      <c r="K373" s="19"/>
      <c r="L373" s="10">
        <f>L376</f>
        <v>6254160</v>
      </c>
      <c r="M373" s="52"/>
      <c r="N373" s="64"/>
      <c r="O373" s="52"/>
      <c r="P373" s="19"/>
      <c r="Q373" s="52"/>
      <c r="R373" s="10" t="e">
        <f>#REF!-L373</f>
        <v>#REF!</v>
      </c>
      <c r="S373" s="10">
        <f>S376+S374</f>
        <v>9720000</v>
      </c>
      <c r="T373" s="10">
        <f>T376+T374</f>
        <v>9450000</v>
      </c>
      <c r="U373" s="70">
        <f t="shared" si="42"/>
        <v>270000</v>
      </c>
      <c r="V373" s="10">
        <f>V376+V374</f>
        <v>9720000</v>
      </c>
    </row>
    <row r="374" spans="2:22" ht="25.5">
      <c r="B374" s="15" t="s">
        <v>377</v>
      </c>
      <c r="C374" s="18"/>
      <c r="D374" s="7"/>
      <c r="E374" s="7"/>
      <c r="F374" s="16" t="s">
        <v>101</v>
      </c>
      <c r="G374" s="16" t="s">
        <v>7</v>
      </c>
      <c r="H374" s="16" t="s">
        <v>376</v>
      </c>
      <c r="I374" s="88"/>
      <c r="J374" s="10"/>
      <c r="K374" s="19"/>
      <c r="L374" s="10"/>
      <c r="M374" s="52"/>
      <c r="N374" s="64"/>
      <c r="O374" s="52"/>
      <c r="P374" s="19"/>
      <c r="Q374" s="52"/>
      <c r="R374" s="10"/>
      <c r="S374" s="10">
        <f>S375</f>
        <v>200000</v>
      </c>
      <c r="T374" s="10">
        <f>T375</f>
        <v>200000</v>
      </c>
      <c r="U374" s="70">
        <f t="shared" si="42"/>
        <v>0</v>
      </c>
      <c r="V374" s="10">
        <f>V375</f>
        <v>200000</v>
      </c>
    </row>
    <row r="375" spans="2:22" ht="25.5">
      <c r="B375" s="17" t="s">
        <v>331</v>
      </c>
      <c r="C375" s="18"/>
      <c r="D375" s="7"/>
      <c r="E375" s="7"/>
      <c r="F375" s="16" t="s">
        <v>101</v>
      </c>
      <c r="G375" s="16" t="s">
        <v>7</v>
      </c>
      <c r="H375" s="16" t="s">
        <v>376</v>
      </c>
      <c r="I375" s="88" t="s">
        <v>329</v>
      </c>
      <c r="J375" s="10"/>
      <c r="K375" s="19"/>
      <c r="L375" s="10"/>
      <c r="M375" s="52"/>
      <c r="N375" s="64"/>
      <c r="O375" s="52"/>
      <c r="P375" s="19"/>
      <c r="Q375" s="52"/>
      <c r="R375" s="10"/>
      <c r="S375" s="10">
        <v>200000</v>
      </c>
      <c r="T375" s="10">
        <v>200000</v>
      </c>
      <c r="U375" s="70">
        <f t="shared" si="42"/>
        <v>0</v>
      </c>
      <c r="V375" s="10">
        <v>200000</v>
      </c>
    </row>
    <row r="376" spans="2:22" ht="25.5">
      <c r="B376" s="31" t="s">
        <v>325</v>
      </c>
      <c r="C376" s="18"/>
      <c r="D376" s="7"/>
      <c r="E376" s="7">
        <v>551</v>
      </c>
      <c r="F376" s="14" t="s">
        <v>101</v>
      </c>
      <c r="G376" s="14" t="s">
        <v>7</v>
      </c>
      <c r="H376" s="14" t="s">
        <v>324</v>
      </c>
      <c r="I376" s="88"/>
      <c r="J376" s="11">
        <f>J378</f>
        <v>5293708</v>
      </c>
      <c r="K376" s="19"/>
      <c r="L376" s="11">
        <f>L378+L377</f>
        <v>6254160</v>
      </c>
      <c r="M376" s="52"/>
      <c r="N376" s="64"/>
      <c r="O376" s="52"/>
      <c r="P376" s="19"/>
      <c r="Q376" s="52"/>
      <c r="R376" s="10" t="e">
        <f>#REF!-L376</f>
        <v>#REF!</v>
      </c>
      <c r="S376" s="11">
        <f>S377</f>
        <v>9520000</v>
      </c>
      <c r="T376" s="11">
        <f>T377</f>
        <v>9250000</v>
      </c>
      <c r="U376" s="70">
        <f t="shared" si="42"/>
        <v>270000</v>
      </c>
      <c r="V376" s="11">
        <f>V377</f>
        <v>9520000</v>
      </c>
    </row>
    <row r="377" spans="2:22" ht="12.75">
      <c r="B377" s="31" t="s">
        <v>327</v>
      </c>
      <c r="C377" s="18"/>
      <c r="D377" s="7"/>
      <c r="E377" s="7">
        <v>551</v>
      </c>
      <c r="F377" s="14" t="s">
        <v>101</v>
      </c>
      <c r="G377" s="14" t="s">
        <v>7</v>
      </c>
      <c r="H377" s="14" t="s">
        <v>324</v>
      </c>
      <c r="I377" s="88" t="s">
        <v>326</v>
      </c>
      <c r="J377" s="11"/>
      <c r="K377" s="19"/>
      <c r="L377" s="11">
        <v>225000</v>
      </c>
      <c r="M377" s="52"/>
      <c r="N377" s="64"/>
      <c r="O377" s="52"/>
      <c r="P377" s="19"/>
      <c r="Q377" s="52"/>
      <c r="R377" s="10" t="e">
        <f>#REF!-L377</f>
        <v>#REF!</v>
      </c>
      <c r="S377" s="11">
        <f>S378+S383</f>
        <v>9520000</v>
      </c>
      <c r="T377" s="11">
        <f>T378+T383</f>
        <v>9250000</v>
      </c>
      <c r="U377" s="70">
        <f t="shared" si="42"/>
        <v>270000</v>
      </c>
      <c r="V377" s="11">
        <f>V378+V383</f>
        <v>9520000</v>
      </c>
    </row>
    <row r="378" spans="2:22" ht="76.5">
      <c r="B378" s="17" t="s">
        <v>330</v>
      </c>
      <c r="C378" s="18"/>
      <c r="D378" s="7"/>
      <c r="E378" s="7">
        <v>551</v>
      </c>
      <c r="F378" s="14" t="s">
        <v>101</v>
      </c>
      <c r="G378" s="14" t="s">
        <v>7</v>
      </c>
      <c r="H378" s="14" t="s">
        <v>324</v>
      </c>
      <c r="I378" s="88" t="s">
        <v>328</v>
      </c>
      <c r="J378" s="11">
        <f>5429548-150000-30000+44160</f>
        <v>5293708</v>
      </c>
      <c r="K378" s="19"/>
      <c r="L378" s="11">
        <f>5994160+35000</f>
        <v>6029160</v>
      </c>
      <c r="M378" s="52"/>
      <c r="N378" s="64"/>
      <c r="O378" s="52"/>
      <c r="P378" s="19"/>
      <c r="Q378" s="52"/>
      <c r="R378" s="10" t="e">
        <f>#REF!-L378</f>
        <v>#REF!</v>
      </c>
      <c r="S378" s="11">
        <f>9166840+270000</f>
        <v>9436840</v>
      </c>
      <c r="T378" s="11">
        <v>9166840</v>
      </c>
      <c r="U378" s="70">
        <f t="shared" si="42"/>
        <v>270000</v>
      </c>
      <c r="V378" s="11">
        <v>9436840</v>
      </c>
    </row>
    <row r="379" spans="2:22" ht="52.5" customHeight="1" hidden="1">
      <c r="B379" s="17"/>
      <c r="C379" s="18"/>
      <c r="D379" s="7"/>
      <c r="E379" s="7">
        <v>551</v>
      </c>
      <c r="F379" s="14" t="s">
        <v>101</v>
      </c>
      <c r="G379" s="14" t="s">
        <v>7</v>
      </c>
      <c r="H379" s="14"/>
      <c r="I379" s="88"/>
      <c r="J379" s="11"/>
      <c r="K379" s="19"/>
      <c r="L379" s="11">
        <f>L380</f>
        <v>0</v>
      </c>
      <c r="M379" s="52"/>
      <c r="N379" s="64"/>
      <c r="O379" s="52"/>
      <c r="P379" s="19"/>
      <c r="Q379" s="52"/>
      <c r="R379" s="10" t="e">
        <f>#REF!-L379</f>
        <v>#REF!</v>
      </c>
      <c r="S379" s="11"/>
      <c r="T379" s="11"/>
      <c r="U379" s="70">
        <f t="shared" si="42"/>
        <v>0</v>
      </c>
      <c r="V379" s="11"/>
    </row>
    <row r="380" spans="2:22" ht="12.75" hidden="1">
      <c r="B380" s="17"/>
      <c r="C380" s="18"/>
      <c r="D380" s="7"/>
      <c r="E380" s="7">
        <v>551</v>
      </c>
      <c r="F380" s="14" t="s">
        <v>101</v>
      </c>
      <c r="G380" s="14" t="s">
        <v>7</v>
      </c>
      <c r="H380" s="14"/>
      <c r="I380" s="88" t="s">
        <v>108</v>
      </c>
      <c r="J380" s="11"/>
      <c r="K380" s="19"/>
      <c r="L380" s="11"/>
      <c r="M380" s="52"/>
      <c r="N380" s="64"/>
      <c r="O380" s="52"/>
      <c r="P380" s="19"/>
      <c r="Q380" s="52"/>
      <c r="R380" s="10" t="e">
        <f>#REF!-L380</f>
        <v>#REF!</v>
      </c>
      <c r="S380" s="11"/>
      <c r="T380" s="11"/>
      <c r="U380" s="70">
        <f t="shared" si="42"/>
        <v>0</v>
      </c>
      <c r="V380" s="11"/>
    </row>
    <row r="381" spans="2:22" ht="12.75" hidden="1">
      <c r="B381" s="17"/>
      <c r="C381" s="18"/>
      <c r="D381" s="7"/>
      <c r="E381" s="7">
        <v>551</v>
      </c>
      <c r="F381" s="14" t="s">
        <v>101</v>
      </c>
      <c r="G381" s="14" t="s">
        <v>7</v>
      </c>
      <c r="H381" s="14"/>
      <c r="I381" s="88"/>
      <c r="J381" s="11">
        <f>J382</f>
        <v>115362</v>
      </c>
      <c r="K381" s="19"/>
      <c r="L381" s="11">
        <f>L382</f>
        <v>0</v>
      </c>
      <c r="M381" s="52"/>
      <c r="N381" s="64"/>
      <c r="O381" s="52"/>
      <c r="P381" s="19"/>
      <c r="Q381" s="52"/>
      <c r="R381" s="10" t="e">
        <f>#REF!-L381</f>
        <v>#REF!</v>
      </c>
      <c r="S381" s="11"/>
      <c r="T381" s="11"/>
      <c r="U381" s="70">
        <f t="shared" si="42"/>
        <v>0</v>
      </c>
      <c r="V381" s="11"/>
    </row>
    <row r="382" spans="2:22" ht="12.75" hidden="1">
      <c r="B382" s="17"/>
      <c r="C382" s="18"/>
      <c r="D382" s="7"/>
      <c r="E382" s="7">
        <v>551</v>
      </c>
      <c r="F382" s="14" t="s">
        <v>101</v>
      </c>
      <c r="G382" s="14" t="s">
        <v>7</v>
      </c>
      <c r="H382" s="14"/>
      <c r="I382" s="88" t="s">
        <v>108</v>
      </c>
      <c r="J382" s="11">
        <v>115362</v>
      </c>
      <c r="K382" s="19"/>
      <c r="L382" s="11"/>
      <c r="M382" s="52"/>
      <c r="N382" s="64"/>
      <c r="O382" s="52"/>
      <c r="P382" s="19"/>
      <c r="Q382" s="52"/>
      <c r="R382" s="10" t="e">
        <f>#REF!-L382</f>
        <v>#REF!</v>
      </c>
      <c r="S382" s="11"/>
      <c r="T382" s="11"/>
      <c r="U382" s="70">
        <f t="shared" si="42"/>
        <v>0</v>
      </c>
      <c r="V382" s="11"/>
    </row>
    <row r="383" spans="2:22" ht="25.5">
      <c r="B383" s="17" t="s">
        <v>331</v>
      </c>
      <c r="C383" s="18"/>
      <c r="D383" s="7"/>
      <c r="E383" s="7">
        <v>551</v>
      </c>
      <c r="F383" s="14" t="s">
        <v>101</v>
      </c>
      <c r="G383" s="14" t="s">
        <v>7</v>
      </c>
      <c r="H383" s="14" t="s">
        <v>324</v>
      </c>
      <c r="I383" s="88" t="s">
        <v>329</v>
      </c>
      <c r="J383" s="11">
        <f>5429548-150000-30000+44160</f>
        <v>5293708</v>
      </c>
      <c r="K383" s="19"/>
      <c r="L383" s="11">
        <f>5994160+35000</f>
        <v>6029160</v>
      </c>
      <c r="M383" s="52"/>
      <c r="N383" s="64"/>
      <c r="O383" s="52"/>
      <c r="P383" s="19"/>
      <c r="Q383" s="52"/>
      <c r="R383" s="10" t="e">
        <f>#REF!-L383</f>
        <v>#REF!</v>
      </c>
      <c r="S383" s="11">
        <v>83160</v>
      </c>
      <c r="T383" s="11">
        <v>83160</v>
      </c>
      <c r="U383" s="70">
        <f t="shared" si="42"/>
        <v>0</v>
      </c>
      <c r="V383" s="11">
        <v>83160</v>
      </c>
    </row>
    <row r="384" spans="2:22" ht="12.75">
      <c r="B384" s="13" t="s">
        <v>114</v>
      </c>
      <c r="C384" s="7">
        <v>551</v>
      </c>
      <c r="D384" s="7">
        <v>551</v>
      </c>
      <c r="E384" s="7">
        <v>551</v>
      </c>
      <c r="F384" s="8" t="s">
        <v>73</v>
      </c>
      <c r="G384" s="14"/>
      <c r="H384" s="14"/>
      <c r="I384" s="88"/>
      <c r="J384" s="10">
        <f>J385+J389</f>
        <v>3077275</v>
      </c>
      <c r="K384" s="10">
        <f>K385+K389+K408</f>
        <v>1800000</v>
      </c>
      <c r="L384" s="10" t="e">
        <f>L385+L389+L408+L400</f>
        <v>#REF!</v>
      </c>
      <c r="M384" s="52" t="e">
        <f aca="true" t="shared" si="48" ref="M384:M390">L384-J384</f>
        <v>#REF!</v>
      </c>
      <c r="N384" s="58">
        <f>N385+N389+N408</f>
        <v>0</v>
      </c>
      <c r="O384" s="52" t="e">
        <f aca="true" t="shared" si="49" ref="O384:O390">L384-K384</f>
        <v>#REF!</v>
      </c>
      <c r="P384" s="10">
        <f>P385+P389+P408</f>
        <v>4216837.5</v>
      </c>
      <c r="Q384" s="52" t="e">
        <f aca="true" t="shared" si="50" ref="Q384:Q390">P384-L384</f>
        <v>#REF!</v>
      </c>
      <c r="R384" s="10" t="e">
        <f>#REF!-L384</f>
        <v>#REF!</v>
      </c>
      <c r="S384" s="10">
        <f>S385+S389+S408+S400</f>
        <v>6523328.62</v>
      </c>
      <c r="T384" s="10">
        <f>T385+T389+T408+T400</f>
        <v>6906363.3</v>
      </c>
      <c r="U384" s="70">
        <f t="shared" si="42"/>
        <v>-383034.6799999997</v>
      </c>
      <c r="V384" s="10">
        <f>V385+V389+V408+V400</f>
        <v>6523328.62</v>
      </c>
    </row>
    <row r="385" spans="2:22" ht="12.75">
      <c r="B385" s="30" t="s">
        <v>115</v>
      </c>
      <c r="C385" s="7">
        <v>551</v>
      </c>
      <c r="D385" s="7">
        <v>551</v>
      </c>
      <c r="E385" s="7">
        <v>551</v>
      </c>
      <c r="F385" s="8" t="s">
        <v>73</v>
      </c>
      <c r="G385" s="8" t="s">
        <v>7</v>
      </c>
      <c r="H385" s="14"/>
      <c r="I385" s="88"/>
      <c r="J385" s="10">
        <f aca="true" t="shared" si="51" ref="J385:L387">J386</f>
        <v>90000</v>
      </c>
      <c r="K385" s="10">
        <f t="shared" si="51"/>
        <v>50000</v>
      </c>
      <c r="L385" s="10">
        <f t="shared" si="51"/>
        <v>70000</v>
      </c>
      <c r="M385" s="52">
        <f t="shared" si="48"/>
        <v>-20000</v>
      </c>
      <c r="N385" s="58">
        <f>N386</f>
        <v>0</v>
      </c>
      <c r="O385" s="52">
        <f t="shared" si="49"/>
        <v>20000</v>
      </c>
      <c r="P385" s="10">
        <f>P386</f>
        <v>50000</v>
      </c>
      <c r="Q385" s="52">
        <f t="shared" si="50"/>
        <v>-20000</v>
      </c>
      <c r="R385" s="10" t="e">
        <f>#REF!-L385</f>
        <v>#REF!</v>
      </c>
      <c r="S385" s="10">
        <f aca="true" t="shared" si="52" ref="S385:V387">S386</f>
        <v>7788.62</v>
      </c>
      <c r="T385" s="10">
        <f t="shared" si="52"/>
        <v>7788.62</v>
      </c>
      <c r="U385" s="70">
        <f t="shared" si="42"/>
        <v>0</v>
      </c>
      <c r="V385" s="10">
        <f t="shared" si="52"/>
        <v>7788.62</v>
      </c>
    </row>
    <row r="386" spans="2:22" ht="25.5">
      <c r="B386" s="15" t="s">
        <v>116</v>
      </c>
      <c r="C386" s="7">
        <v>551</v>
      </c>
      <c r="D386" s="7">
        <v>551</v>
      </c>
      <c r="E386" s="7">
        <v>551</v>
      </c>
      <c r="F386" s="16" t="s">
        <v>73</v>
      </c>
      <c r="G386" s="16" t="s">
        <v>7</v>
      </c>
      <c r="H386" s="16" t="s">
        <v>332</v>
      </c>
      <c r="I386" s="88"/>
      <c r="J386" s="10">
        <f t="shared" si="51"/>
        <v>90000</v>
      </c>
      <c r="K386" s="10">
        <f t="shared" si="51"/>
        <v>50000</v>
      </c>
      <c r="L386" s="10">
        <f t="shared" si="51"/>
        <v>70000</v>
      </c>
      <c r="M386" s="52">
        <f t="shared" si="48"/>
        <v>-20000</v>
      </c>
      <c r="N386" s="58">
        <f>N387</f>
        <v>0</v>
      </c>
      <c r="O386" s="52">
        <f t="shared" si="49"/>
        <v>20000</v>
      </c>
      <c r="P386" s="10">
        <f>P387</f>
        <v>50000</v>
      </c>
      <c r="Q386" s="52">
        <f t="shared" si="50"/>
        <v>-20000</v>
      </c>
      <c r="R386" s="10" t="e">
        <f>#REF!-L386</f>
        <v>#REF!</v>
      </c>
      <c r="S386" s="10">
        <f t="shared" si="52"/>
        <v>7788.62</v>
      </c>
      <c r="T386" s="10">
        <f t="shared" si="52"/>
        <v>7788.62</v>
      </c>
      <c r="U386" s="70">
        <f t="shared" si="42"/>
        <v>0</v>
      </c>
      <c r="V386" s="10">
        <f t="shared" si="52"/>
        <v>7788.62</v>
      </c>
    </row>
    <row r="387" spans="2:22" ht="38.25">
      <c r="B387" s="17" t="s">
        <v>117</v>
      </c>
      <c r="C387" s="18">
        <v>551</v>
      </c>
      <c r="D387" s="7">
        <v>551</v>
      </c>
      <c r="E387" s="7">
        <v>551</v>
      </c>
      <c r="F387" s="14" t="s">
        <v>73</v>
      </c>
      <c r="G387" s="14" t="s">
        <v>7</v>
      </c>
      <c r="H387" s="16" t="s">
        <v>333</v>
      </c>
      <c r="I387" s="88"/>
      <c r="J387" s="11">
        <f t="shared" si="51"/>
        <v>90000</v>
      </c>
      <c r="K387" s="11">
        <f t="shared" si="51"/>
        <v>50000</v>
      </c>
      <c r="L387" s="11">
        <f t="shared" si="51"/>
        <v>70000</v>
      </c>
      <c r="M387" s="52">
        <f t="shared" si="48"/>
        <v>-20000</v>
      </c>
      <c r="N387" s="59">
        <f>N388</f>
        <v>0</v>
      </c>
      <c r="O387" s="52">
        <f t="shared" si="49"/>
        <v>20000</v>
      </c>
      <c r="P387" s="11">
        <f>P388</f>
        <v>50000</v>
      </c>
      <c r="Q387" s="52">
        <f t="shared" si="50"/>
        <v>-20000</v>
      </c>
      <c r="R387" s="10" t="e">
        <f>#REF!-L387</f>
        <v>#REF!</v>
      </c>
      <c r="S387" s="11">
        <f t="shared" si="52"/>
        <v>7788.62</v>
      </c>
      <c r="T387" s="11">
        <f t="shared" si="52"/>
        <v>7788.62</v>
      </c>
      <c r="U387" s="70">
        <f t="shared" si="42"/>
        <v>0</v>
      </c>
      <c r="V387" s="11">
        <f t="shared" si="52"/>
        <v>7788.62</v>
      </c>
    </row>
    <row r="388" spans="2:22" ht="38.25">
      <c r="B388" s="17" t="s">
        <v>335</v>
      </c>
      <c r="C388" s="18">
        <v>551</v>
      </c>
      <c r="D388" s="7">
        <v>551</v>
      </c>
      <c r="E388" s="7">
        <v>551</v>
      </c>
      <c r="F388" s="14" t="s">
        <v>73</v>
      </c>
      <c r="G388" s="14" t="s">
        <v>7</v>
      </c>
      <c r="H388" s="16" t="s">
        <v>333</v>
      </c>
      <c r="I388" s="88" t="s">
        <v>334</v>
      </c>
      <c r="J388" s="11">
        <v>90000</v>
      </c>
      <c r="K388" s="11">
        <v>50000</v>
      </c>
      <c r="L388" s="11">
        <f>50000+20000</f>
        <v>70000</v>
      </c>
      <c r="M388" s="52">
        <f t="shared" si="48"/>
        <v>-20000</v>
      </c>
      <c r="N388" s="59"/>
      <c r="O388" s="52">
        <f t="shared" si="49"/>
        <v>20000</v>
      </c>
      <c r="P388" s="11">
        <v>50000</v>
      </c>
      <c r="Q388" s="52">
        <f t="shared" si="50"/>
        <v>-20000</v>
      </c>
      <c r="R388" s="10" t="e">
        <f>#REF!-L388</f>
        <v>#REF!</v>
      </c>
      <c r="S388" s="11">
        <v>7788.62</v>
      </c>
      <c r="T388" s="11">
        <v>7788.62</v>
      </c>
      <c r="U388" s="70">
        <f t="shared" si="42"/>
        <v>0</v>
      </c>
      <c r="V388" s="11">
        <v>7788.62</v>
      </c>
    </row>
    <row r="389" spans="2:22" ht="12.75">
      <c r="B389" s="30" t="s">
        <v>118</v>
      </c>
      <c r="C389" s="7">
        <v>551</v>
      </c>
      <c r="D389" s="7">
        <v>551</v>
      </c>
      <c r="E389" s="7">
        <v>551</v>
      </c>
      <c r="F389" s="27" t="s">
        <v>73</v>
      </c>
      <c r="G389" s="27" t="s">
        <v>14</v>
      </c>
      <c r="H389" s="14"/>
      <c r="I389" s="88"/>
      <c r="J389" s="10">
        <f>J390+J395</f>
        <v>2987275</v>
      </c>
      <c r="K389" s="10">
        <f>K390+K395</f>
        <v>1750000</v>
      </c>
      <c r="L389" s="10">
        <f>L390+L395</f>
        <v>0</v>
      </c>
      <c r="M389" s="52">
        <f t="shared" si="48"/>
        <v>-2987275</v>
      </c>
      <c r="N389" s="58">
        <f>N390+N395</f>
        <v>0</v>
      </c>
      <c r="O389" s="52">
        <f t="shared" si="49"/>
        <v>-1750000</v>
      </c>
      <c r="P389" s="10">
        <f>P390+P395</f>
        <v>4166837.5</v>
      </c>
      <c r="Q389" s="52">
        <f t="shared" si="50"/>
        <v>4166837.5</v>
      </c>
      <c r="R389" s="10" t="e">
        <f>#REF!-L389</f>
        <v>#REF!</v>
      </c>
      <c r="S389" s="10">
        <f>S391</f>
        <v>5000</v>
      </c>
      <c r="T389" s="10">
        <f>T391</f>
        <v>10000</v>
      </c>
      <c r="U389" s="70">
        <f t="shared" si="42"/>
        <v>-5000</v>
      </c>
      <c r="V389" s="10">
        <f>V391</f>
        <v>5000</v>
      </c>
    </row>
    <row r="390" spans="2:22" ht="12.75" hidden="1">
      <c r="B390" s="15" t="s">
        <v>119</v>
      </c>
      <c r="C390" s="7">
        <v>551</v>
      </c>
      <c r="D390" s="7">
        <v>551</v>
      </c>
      <c r="E390" s="7">
        <v>551</v>
      </c>
      <c r="F390" s="16" t="s">
        <v>73</v>
      </c>
      <c r="G390" s="16" t="s">
        <v>14</v>
      </c>
      <c r="H390" s="16" t="s">
        <v>120</v>
      </c>
      <c r="I390" s="88"/>
      <c r="J390" s="10">
        <f>J393</f>
        <v>0</v>
      </c>
      <c r="K390" s="10">
        <f>K393</f>
        <v>0</v>
      </c>
      <c r="L390" s="10">
        <f>L393</f>
        <v>0</v>
      </c>
      <c r="M390" s="52">
        <f t="shared" si="48"/>
        <v>0</v>
      </c>
      <c r="N390" s="58">
        <f>N393</f>
        <v>0</v>
      </c>
      <c r="O390" s="52">
        <f t="shared" si="49"/>
        <v>0</v>
      </c>
      <c r="P390" s="10">
        <f>P393</f>
        <v>1612937.5</v>
      </c>
      <c r="Q390" s="52">
        <f t="shared" si="50"/>
        <v>1612937.5</v>
      </c>
      <c r="R390" s="10" t="e">
        <f>#REF!-L390</f>
        <v>#REF!</v>
      </c>
      <c r="S390" s="10">
        <f>S393</f>
        <v>0</v>
      </c>
      <c r="T390" s="10">
        <f>T393</f>
        <v>0</v>
      </c>
      <c r="U390" s="70">
        <f t="shared" si="42"/>
        <v>0</v>
      </c>
      <c r="V390" s="10">
        <f>V393</f>
        <v>0</v>
      </c>
    </row>
    <row r="391" spans="2:22" ht="38.25">
      <c r="B391" s="15" t="s">
        <v>197</v>
      </c>
      <c r="C391" s="7"/>
      <c r="D391" s="7"/>
      <c r="E391" s="7"/>
      <c r="F391" s="16" t="s">
        <v>73</v>
      </c>
      <c r="G391" s="16" t="s">
        <v>14</v>
      </c>
      <c r="H391" s="16" t="s">
        <v>336</v>
      </c>
      <c r="I391" s="88"/>
      <c r="J391" s="10"/>
      <c r="K391" s="10"/>
      <c r="L391" s="10"/>
      <c r="M391" s="52"/>
      <c r="N391" s="58"/>
      <c r="O391" s="52"/>
      <c r="P391" s="10"/>
      <c r="Q391" s="52"/>
      <c r="R391" s="10"/>
      <c r="S391" s="10">
        <f>S392</f>
        <v>5000</v>
      </c>
      <c r="T391" s="10">
        <f>T392</f>
        <v>10000</v>
      </c>
      <c r="U391" s="70">
        <f t="shared" si="42"/>
        <v>-5000</v>
      </c>
      <c r="V391" s="10">
        <f>V392</f>
        <v>5000</v>
      </c>
    </row>
    <row r="392" spans="2:22" ht="25.5">
      <c r="B392" s="17" t="s">
        <v>340</v>
      </c>
      <c r="C392" s="7"/>
      <c r="D392" s="7"/>
      <c r="E392" s="7"/>
      <c r="F392" s="16" t="s">
        <v>73</v>
      </c>
      <c r="G392" s="16" t="s">
        <v>14</v>
      </c>
      <c r="H392" s="16" t="s">
        <v>336</v>
      </c>
      <c r="I392" s="88" t="s">
        <v>337</v>
      </c>
      <c r="J392" s="10"/>
      <c r="K392" s="10"/>
      <c r="L392" s="10"/>
      <c r="M392" s="52"/>
      <c r="N392" s="58"/>
      <c r="O392" s="52"/>
      <c r="P392" s="10"/>
      <c r="Q392" s="52"/>
      <c r="R392" s="10"/>
      <c r="S392" s="10">
        <f>S398</f>
        <v>5000</v>
      </c>
      <c r="T392" s="10">
        <f>T398</f>
        <v>10000</v>
      </c>
      <c r="U392" s="70">
        <f t="shared" si="42"/>
        <v>-5000</v>
      </c>
      <c r="V392" s="10">
        <f>V398</f>
        <v>5000</v>
      </c>
    </row>
    <row r="393" spans="2:22" ht="76.5" hidden="1">
      <c r="B393" s="17" t="s">
        <v>157</v>
      </c>
      <c r="C393" s="18">
        <v>551</v>
      </c>
      <c r="D393" s="7">
        <v>551</v>
      </c>
      <c r="E393" s="7">
        <v>551</v>
      </c>
      <c r="F393" s="14" t="s">
        <v>73</v>
      </c>
      <c r="G393" s="14" t="s">
        <v>14</v>
      </c>
      <c r="H393" s="14" t="s">
        <v>153</v>
      </c>
      <c r="I393" s="88"/>
      <c r="J393" s="11">
        <f>J394</f>
        <v>0</v>
      </c>
      <c r="K393" s="11">
        <f>K394</f>
        <v>0</v>
      </c>
      <c r="L393" s="11">
        <f>L394</f>
        <v>0</v>
      </c>
      <c r="M393" s="52">
        <f>L393-J393</f>
        <v>0</v>
      </c>
      <c r="N393" s="59">
        <f>N394</f>
        <v>0</v>
      </c>
      <c r="O393" s="52">
        <f>L393-K393</f>
        <v>0</v>
      </c>
      <c r="P393" s="11">
        <f>P394</f>
        <v>1612937.5</v>
      </c>
      <c r="Q393" s="52">
        <f>P393-L393</f>
        <v>1612937.5</v>
      </c>
      <c r="R393" s="10" t="e">
        <f>#REF!-L393</f>
        <v>#REF!</v>
      </c>
      <c r="S393" s="11">
        <f>S394</f>
        <v>0</v>
      </c>
      <c r="T393" s="11">
        <f>T394</f>
        <v>0</v>
      </c>
      <c r="U393" s="70">
        <f t="shared" si="42"/>
        <v>0</v>
      </c>
      <c r="V393" s="11">
        <f>V394</f>
        <v>0</v>
      </c>
    </row>
    <row r="394" spans="2:22" ht="14.25" customHeight="1" hidden="1">
      <c r="B394" s="17" t="s">
        <v>62</v>
      </c>
      <c r="C394" s="18">
        <v>551</v>
      </c>
      <c r="D394" s="7">
        <v>551</v>
      </c>
      <c r="E394" s="7">
        <v>551</v>
      </c>
      <c r="F394" s="14" t="s">
        <v>73</v>
      </c>
      <c r="G394" s="14" t="s">
        <v>14</v>
      </c>
      <c r="H394" s="14" t="s">
        <v>153</v>
      </c>
      <c r="I394" s="14" t="s">
        <v>63</v>
      </c>
      <c r="J394" s="11">
        <v>0</v>
      </c>
      <c r="K394" s="11"/>
      <c r="L394" s="11"/>
      <c r="M394" s="52">
        <f>L394-J394</f>
        <v>0</v>
      </c>
      <c r="N394" s="59"/>
      <c r="O394" s="52">
        <f>L394-K394</f>
        <v>0</v>
      </c>
      <c r="P394" s="11">
        <f>1531937.5+81000</f>
        <v>1612937.5</v>
      </c>
      <c r="Q394" s="52">
        <f>P394-L394</f>
        <v>1612937.5</v>
      </c>
      <c r="R394" s="10" t="e">
        <f>#REF!-L394</f>
        <v>#REF!</v>
      </c>
      <c r="S394" s="11"/>
      <c r="T394" s="11"/>
      <c r="U394" s="70">
        <f t="shared" si="42"/>
        <v>0</v>
      </c>
      <c r="V394" s="11"/>
    </row>
    <row r="395" spans="2:60" s="40" customFormat="1" ht="77.25" customHeight="1" hidden="1">
      <c r="B395" s="76" t="s">
        <v>174</v>
      </c>
      <c r="C395" s="7">
        <v>551</v>
      </c>
      <c r="D395" s="7">
        <v>551</v>
      </c>
      <c r="E395" s="7">
        <v>551</v>
      </c>
      <c r="F395" s="14" t="s">
        <v>73</v>
      </c>
      <c r="G395" s="14" t="s">
        <v>14</v>
      </c>
      <c r="H395" s="14" t="s">
        <v>121</v>
      </c>
      <c r="I395" s="29"/>
      <c r="J395" s="37">
        <f>J397</f>
        <v>2987275</v>
      </c>
      <c r="K395" s="37">
        <f>K397</f>
        <v>1750000</v>
      </c>
      <c r="L395" s="37">
        <f>L397</f>
        <v>0</v>
      </c>
      <c r="M395" s="52">
        <f>L395-J395</f>
        <v>-2987275</v>
      </c>
      <c r="N395" s="60">
        <f>N397</f>
        <v>0</v>
      </c>
      <c r="O395" s="52">
        <f>L395-K395</f>
        <v>-1750000</v>
      </c>
      <c r="P395" s="37">
        <f>P397</f>
        <v>2553900</v>
      </c>
      <c r="Q395" s="52">
        <f>P395-L395</f>
        <v>2553900</v>
      </c>
      <c r="R395" s="10" t="e">
        <f>#REF!-L395</f>
        <v>#REF!</v>
      </c>
      <c r="S395" s="37">
        <f>S397</f>
        <v>0</v>
      </c>
      <c r="T395" s="37">
        <f>T397</f>
        <v>0</v>
      </c>
      <c r="U395" s="70">
        <f t="shared" si="42"/>
        <v>0</v>
      </c>
      <c r="V395" s="37">
        <f>V397</f>
        <v>0</v>
      </c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</row>
    <row r="396" spans="2:60" s="40" customFormat="1" ht="84" customHeight="1" hidden="1">
      <c r="B396" s="76" t="s">
        <v>173</v>
      </c>
      <c r="C396" s="7"/>
      <c r="D396" s="7">
        <v>551</v>
      </c>
      <c r="E396" s="7">
        <v>551</v>
      </c>
      <c r="F396" s="14" t="s">
        <v>73</v>
      </c>
      <c r="G396" s="14" t="s">
        <v>14</v>
      </c>
      <c r="H396" s="14" t="s">
        <v>172</v>
      </c>
      <c r="I396" s="29"/>
      <c r="J396" s="37"/>
      <c r="K396" s="37"/>
      <c r="L396" s="37">
        <f>L397</f>
        <v>0</v>
      </c>
      <c r="M396" s="52"/>
      <c r="N396" s="60"/>
      <c r="O396" s="52"/>
      <c r="P396" s="37"/>
      <c r="Q396" s="52"/>
      <c r="R396" s="10" t="e">
        <f>#REF!-L396</f>
        <v>#REF!</v>
      </c>
      <c r="S396" s="37">
        <f>S397</f>
        <v>0</v>
      </c>
      <c r="T396" s="37">
        <f>T397</f>
        <v>0</v>
      </c>
      <c r="U396" s="70">
        <f t="shared" si="42"/>
        <v>0</v>
      </c>
      <c r="V396" s="37">
        <f>V397</f>
        <v>0</v>
      </c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</row>
    <row r="397" spans="2:22" ht="13.5" customHeight="1" hidden="1">
      <c r="B397" s="17" t="s">
        <v>62</v>
      </c>
      <c r="C397" s="18">
        <v>551</v>
      </c>
      <c r="D397" s="7">
        <v>551</v>
      </c>
      <c r="E397" s="7">
        <v>551</v>
      </c>
      <c r="F397" s="14" t="s">
        <v>73</v>
      </c>
      <c r="G397" s="14" t="s">
        <v>14</v>
      </c>
      <c r="H397" s="14" t="s">
        <v>172</v>
      </c>
      <c r="I397" s="14" t="s">
        <v>63</v>
      </c>
      <c r="J397" s="11">
        <v>2987275</v>
      </c>
      <c r="K397" s="11">
        <v>1750000</v>
      </c>
      <c r="L397" s="11"/>
      <c r="M397" s="52">
        <f>L397-J397</f>
        <v>-2987275</v>
      </c>
      <c r="N397" s="59"/>
      <c r="O397" s="52">
        <f>L397-K397</f>
        <v>-1750000</v>
      </c>
      <c r="P397" s="11">
        <f>1750000+803900</f>
        <v>2553900</v>
      </c>
      <c r="Q397" s="52">
        <f>P397-L397</f>
        <v>2553900</v>
      </c>
      <c r="R397" s="10" t="e">
        <f>#REF!-L397</f>
        <v>#REF!</v>
      </c>
      <c r="S397" s="11"/>
      <c r="T397" s="11"/>
      <c r="U397" s="70">
        <f t="shared" si="42"/>
        <v>0</v>
      </c>
      <c r="V397" s="11"/>
    </row>
    <row r="398" spans="2:22" ht="24.75" customHeight="1">
      <c r="B398" s="17" t="s">
        <v>341</v>
      </c>
      <c r="C398" s="18"/>
      <c r="D398" s="7"/>
      <c r="E398" s="7"/>
      <c r="F398" s="14" t="s">
        <v>73</v>
      </c>
      <c r="G398" s="14" t="s">
        <v>14</v>
      </c>
      <c r="H398" s="16" t="s">
        <v>336</v>
      </c>
      <c r="I398" s="14" t="s">
        <v>338</v>
      </c>
      <c r="J398" s="11"/>
      <c r="K398" s="11"/>
      <c r="L398" s="11"/>
      <c r="M398" s="52"/>
      <c r="N398" s="59"/>
      <c r="O398" s="52"/>
      <c r="P398" s="11"/>
      <c r="Q398" s="52"/>
      <c r="R398" s="10"/>
      <c r="S398" s="11">
        <f>S399</f>
        <v>5000</v>
      </c>
      <c r="T398" s="11">
        <f>T399</f>
        <v>10000</v>
      </c>
      <c r="U398" s="70">
        <f t="shared" si="42"/>
        <v>-5000</v>
      </c>
      <c r="V398" s="11">
        <f>V399</f>
        <v>5000</v>
      </c>
    </row>
    <row r="399" spans="2:22" ht="43.5" customHeight="1">
      <c r="B399" s="17" t="s">
        <v>342</v>
      </c>
      <c r="C399" s="18"/>
      <c r="D399" s="7"/>
      <c r="E399" s="7"/>
      <c r="F399" s="14" t="s">
        <v>73</v>
      </c>
      <c r="G399" s="14" t="s">
        <v>14</v>
      </c>
      <c r="H399" s="16" t="s">
        <v>336</v>
      </c>
      <c r="I399" s="14" t="s">
        <v>339</v>
      </c>
      <c r="J399" s="11"/>
      <c r="K399" s="11"/>
      <c r="L399" s="11"/>
      <c r="M399" s="52"/>
      <c r="N399" s="59"/>
      <c r="O399" s="52"/>
      <c r="P399" s="11"/>
      <c r="Q399" s="52"/>
      <c r="R399" s="10"/>
      <c r="S399" s="11">
        <f>10000-5000</f>
        <v>5000</v>
      </c>
      <c r="T399" s="11">
        <v>10000</v>
      </c>
      <c r="U399" s="70">
        <f t="shared" si="42"/>
        <v>-5000</v>
      </c>
      <c r="V399" s="11">
        <v>5000</v>
      </c>
    </row>
    <row r="400" spans="2:22" ht="13.5" customHeight="1">
      <c r="B400" s="17" t="s">
        <v>183</v>
      </c>
      <c r="C400" s="18"/>
      <c r="D400" s="7"/>
      <c r="E400" s="7">
        <v>551</v>
      </c>
      <c r="F400" s="14" t="s">
        <v>73</v>
      </c>
      <c r="G400" s="14" t="s">
        <v>23</v>
      </c>
      <c r="H400" s="14"/>
      <c r="I400" s="14"/>
      <c r="J400" s="11"/>
      <c r="K400" s="11"/>
      <c r="L400" s="11" t="e">
        <f>#REF!+L406</f>
        <v>#REF!</v>
      </c>
      <c r="M400" s="52"/>
      <c r="N400" s="59"/>
      <c r="O400" s="52"/>
      <c r="P400" s="11"/>
      <c r="Q400" s="52"/>
      <c r="R400" s="10" t="e">
        <f>#REF!-L400</f>
        <v>#REF!</v>
      </c>
      <c r="S400" s="11">
        <f>S401</f>
        <v>6510540</v>
      </c>
      <c r="T400" s="11">
        <f>T401</f>
        <v>6888574.68</v>
      </c>
      <c r="U400" s="70">
        <f aca="true" t="shared" si="53" ref="U400:U435">S400-T400</f>
        <v>-378034.6799999997</v>
      </c>
      <c r="V400" s="11">
        <f>V401</f>
        <v>6510540</v>
      </c>
    </row>
    <row r="401" spans="2:22" ht="34.5" customHeight="1">
      <c r="B401" s="17" t="s">
        <v>345</v>
      </c>
      <c r="C401" s="18"/>
      <c r="D401" s="7"/>
      <c r="E401" s="7"/>
      <c r="F401" s="14" t="s">
        <v>73</v>
      </c>
      <c r="G401" s="14" t="s">
        <v>23</v>
      </c>
      <c r="H401" s="14" t="s">
        <v>344</v>
      </c>
      <c r="I401" s="14"/>
      <c r="J401" s="11"/>
      <c r="K401" s="11"/>
      <c r="L401" s="11"/>
      <c r="M401" s="52"/>
      <c r="N401" s="59"/>
      <c r="O401" s="52"/>
      <c r="P401" s="11"/>
      <c r="Q401" s="52"/>
      <c r="R401" s="10"/>
      <c r="S401" s="11">
        <f>S402+S404</f>
        <v>6510540</v>
      </c>
      <c r="T401" s="11">
        <f>T402+T404</f>
        <v>6888574.68</v>
      </c>
      <c r="U401" s="70">
        <f t="shared" si="53"/>
        <v>-378034.6799999997</v>
      </c>
      <c r="V401" s="11">
        <f>V402+V404</f>
        <v>6510540</v>
      </c>
    </row>
    <row r="402" spans="2:22" ht="69" customHeight="1">
      <c r="B402" s="17" t="s">
        <v>196</v>
      </c>
      <c r="C402" s="18"/>
      <c r="D402" s="7"/>
      <c r="E402" s="7"/>
      <c r="F402" s="14" t="s">
        <v>73</v>
      </c>
      <c r="G402" s="14" t="s">
        <v>23</v>
      </c>
      <c r="H402" s="14" t="s">
        <v>347</v>
      </c>
      <c r="I402" s="14"/>
      <c r="J402" s="11"/>
      <c r="K402" s="11"/>
      <c r="L402" s="11"/>
      <c r="M402" s="52"/>
      <c r="N402" s="59"/>
      <c r="O402" s="52"/>
      <c r="P402" s="11"/>
      <c r="Q402" s="52"/>
      <c r="R402" s="10"/>
      <c r="S402" s="11">
        <f>S403</f>
        <v>4855700</v>
      </c>
      <c r="T402" s="11">
        <f>T403</f>
        <v>4855700</v>
      </c>
      <c r="U402" s="70">
        <f t="shared" si="53"/>
        <v>0</v>
      </c>
      <c r="V402" s="11">
        <f>V403</f>
        <v>4855700</v>
      </c>
    </row>
    <row r="403" spans="2:22" ht="54" customHeight="1">
      <c r="B403" s="17" t="s">
        <v>299</v>
      </c>
      <c r="C403" s="18"/>
      <c r="D403" s="7"/>
      <c r="E403" s="7"/>
      <c r="F403" s="14" t="s">
        <v>73</v>
      </c>
      <c r="G403" s="14" t="s">
        <v>23</v>
      </c>
      <c r="H403" s="14" t="s">
        <v>347</v>
      </c>
      <c r="I403" s="14" t="s">
        <v>297</v>
      </c>
      <c r="J403" s="11"/>
      <c r="K403" s="11"/>
      <c r="L403" s="11"/>
      <c r="M403" s="52"/>
      <c r="N403" s="59"/>
      <c r="O403" s="52"/>
      <c r="P403" s="11"/>
      <c r="Q403" s="52"/>
      <c r="R403" s="10"/>
      <c r="S403" s="11">
        <v>4855700</v>
      </c>
      <c r="T403" s="11">
        <v>4855700</v>
      </c>
      <c r="U403" s="70">
        <f t="shared" si="53"/>
        <v>0</v>
      </c>
      <c r="V403" s="11">
        <v>4855700</v>
      </c>
    </row>
    <row r="404" spans="2:22" ht="88.5" customHeight="1">
      <c r="B404" s="17" t="s">
        <v>196</v>
      </c>
      <c r="C404" s="18"/>
      <c r="D404" s="7"/>
      <c r="E404" s="7"/>
      <c r="F404" s="14" t="s">
        <v>73</v>
      </c>
      <c r="G404" s="14" t="s">
        <v>23</v>
      </c>
      <c r="H404" s="14" t="s">
        <v>343</v>
      </c>
      <c r="I404" s="14"/>
      <c r="J404" s="11"/>
      <c r="K404" s="11"/>
      <c r="L404" s="11"/>
      <c r="M404" s="52"/>
      <c r="N404" s="59"/>
      <c r="O404" s="52"/>
      <c r="P404" s="11"/>
      <c r="Q404" s="52"/>
      <c r="R404" s="10"/>
      <c r="S404" s="11">
        <f>S405</f>
        <v>1654840</v>
      </c>
      <c r="T404" s="11">
        <f>T405</f>
        <v>2032874.68</v>
      </c>
      <c r="U404" s="70">
        <f t="shared" si="53"/>
        <v>-378034.67999999993</v>
      </c>
      <c r="V404" s="11">
        <f>V405</f>
        <v>1654840</v>
      </c>
    </row>
    <row r="405" spans="2:22" ht="54.75" customHeight="1">
      <c r="B405" s="17" t="s">
        <v>299</v>
      </c>
      <c r="C405" s="18"/>
      <c r="D405" s="7"/>
      <c r="E405" s="7"/>
      <c r="F405" s="14" t="s">
        <v>73</v>
      </c>
      <c r="G405" s="14" t="s">
        <v>23</v>
      </c>
      <c r="H405" s="14" t="s">
        <v>343</v>
      </c>
      <c r="I405" s="14" t="s">
        <v>297</v>
      </c>
      <c r="J405" s="11"/>
      <c r="K405" s="11"/>
      <c r="L405" s="11"/>
      <c r="M405" s="52"/>
      <c r="N405" s="59"/>
      <c r="O405" s="52"/>
      <c r="P405" s="11"/>
      <c r="Q405" s="52"/>
      <c r="R405" s="10"/>
      <c r="S405" s="11">
        <v>1654840</v>
      </c>
      <c r="T405" s="11">
        <v>2032874.68</v>
      </c>
      <c r="U405" s="70">
        <f t="shared" si="53"/>
        <v>-378034.67999999993</v>
      </c>
      <c r="V405" s="11">
        <v>1654840</v>
      </c>
    </row>
    <row r="406" spans="2:22" ht="91.5" customHeight="1" hidden="1">
      <c r="B406" s="76" t="s">
        <v>178</v>
      </c>
      <c r="C406" s="18"/>
      <c r="D406" s="7"/>
      <c r="E406" s="7">
        <v>551</v>
      </c>
      <c r="F406" s="14" t="s">
        <v>73</v>
      </c>
      <c r="G406" s="14" t="s">
        <v>23</v>
      </c>
      <c r="H406" s="14" t="s">
        <v>177</v>
      </c>
      <c r="I406" s="14"/>
      <c r="J406" s="11"/>
      <c r="K406" s="11"/>
      <c r="L406" s="11">
        <f>L407</f>
        <v>0</v>
      </c>
      <c r="M406" s="52"/>
      <c r="N406" s="59"/>
      <c r="O406" s="52"/>
      <c r="P406" s="11"/>
      <c r="Q406" s="52"/>
      <c r="R406" s="10" t="e">
        <f>#REF!-L406</f>
        <v>#REF!</v>
      </c>
      <c r="S406" s="11">
        <f>S407</f>
        <v>0</v>
      </c>
      <c r="T406" s="11">
        <f>T407</f>
        <v>0</v>
      </c>
      <c r="U406" s="70">
        <f t="shared" si="53"/>
        <v>0</v>
      </c>
      <c r="V406" s="11">
        <f>V407</f>
        <v>0</v>
      </c>
    </row>
    <row r="407" spans="2:22" ht="13.5" customHeight="1" hidden="1">
      <c r="B407" s="17" t="s">
        <v>62</v>
      </c>
      <c r="C407" s="18"/>
      <c r="D407" s="7"/>
      <c r="E407" s="7">
        <v>551</v>
      </c>
      <c r="F407" s="14" t="s">
        <v>73</v>
      </c>
      <c r="G407" s="14" t="s">
        <v>23</v>
      </c>
      <c r="H407" s="14" t="s">
        <v>177</v>
      </c>
      <c r="I407" s="14" t="s">
        <v>63</v>
      </c>
      <c r="J407" s="11"/>
      <c r="K407" s="11"/>
      <c r="L407" s="11"/>
      <c r="M407" s="52"/>
      <c r="N407" s="59"/>
      <c r="O407" s="52"/>
      <c r="P407" s="11"/>
      <c r="Q407" s="52"/>
      <c r="R407" s="10" t="e">
        <f>#REF!-L407</f>
        <v>#REF!</v>
      </c>
      <c r="S407" s="11"/>
      <c r="T407" s="11"/>
      <c r="U407" s="70">
        <f t="shared" si="53"/>
        <v>0</v>
      </c>
      <c r="V407" s="11"/>
    </row>
    <row r="408" spans="2:22" ht="35.25" customHeight="1" hidden="1">
      <c r="B408" s="17" t="s">
        <v>147</v>
      </c>
      <c r="C408" s="18"/>
      <c r="D408" s="7">
        <v>551</v>
      </c>
      <c r="E408" s="7">
        <v>551</v>
      </c>
      <c r="F408" s="14" t="s">
        <v>73</v>
      </c>
      <c r="G408" s="14" t="s">
        <v>24</v>
      </c>
      <c r="H408" s="14"/>
      <c r="I408" s="14"/>
      <c r="J408" s="11"/>
      <c r="K408" s="11">
        <f>K409</f>
        <v>0</v>
      </c>
      <c r="L408" s="11">
        <f>L409</f>
        <v>0</v>
      </c>
      <c r="M408" s="52"/>
      <c r="N408" s="59">
        <f>N409</f>
        <v>0</v>
      </c>
      <c r="O408" s="52">
        <f aca="true" t="shared" si="54" ref="O408:O430">L408-K408</f>
        <v>0</v>
      </c>
      <c r="P408" s="11">
        <f>P409</f>
        <v>0</v>
      </c>
      <c r="Q408" s="52">
        <f aca="true" t="shared" si="55" ref="Q408:Q430">P408-L408</f>
        <v>0</v>
      </c>
      <c r="R408" s="10" t="e">
        <f>#REF!-L408</f>
        <v>#REF!</v>
      </c>
      <c r="S408" s="11">
        <f>S409</f>
        <v>0</v>
      </c>
      <c r="T408" s="11">
        <f>T409</f>
        <v>0</v>
      </c>
      <c r="U408" s="70">
        <f t="shared" si="53"/>
        <v>0</v>
      </c>
      <c r="V408" s="11">
        <f>V409</f>
        <v>0</v>
      </c>
    </row>
    <row r="409" spans="2:22" ht="36" customHeight="1" hidden="1">
      <c r="B409" s="17" t="s">
        <v>146</v>
      </c>
      <c r="C409" s="18"/>
      <c r="D409" s="7">
        <v>551</v>
      </c>
      <c r="E409" s="7">
        <v>551</v>
      </c>
      <c r="F409" s="14" t="s">
        <v>73</v>
      </c>
      <c r="G409" s="14" t="s">
        <v>24</v>
      </c>
      <c r="H409" s="14" t="s">
        <v>143</v>
      </c>
      <c r="I409" s="14"/>
      <c r="J409" s="11"/>
      <c r="K409" s="11">
        <f>K410</f>
        <v>0</v>
      </c>
      <c r="L409" s="11">
        <f>L410</f>
        <v>0</v>
      </c>
      <c r="M409" s="52"/>
      <c r="N409" s="59">
        <f>N410</f>
        <v>0</v>
      </c>
      <c r="O409" s="52">
        <f t="shared" si="54"/>
        <v>0</v>
      </c>
      <c r="P409" s="11">
        <f>P410</f>
        <v>0</v>
      </c>
      <c r="Q409" s="52">
        <f t="shared" si="55"/>
        <v>0</v>
      </c>
      <c r="R409" s="10" t="e">
        <f>#REF!-L409</f>
        <v>#REF!</v>
      </c>
      <c r="S409" s="11">
        <f>S410</f>
        <v>0</v>
      </c>
      <c r="T409" s="11">
        <f>T410</f>
        <v>0</v>
      </c>
      <c r="U409" s="70">
        <f t="shared" si="53"/>
        <v>0</v>
      </c>
      <c r="V409" s="11">
        <f>V410</f>
        <v>0</v>
      </c>
    </row>
    <row r="410" spans="2:22" ht="29.25" customHeight="1" hidden="1">
      <c r="B410" s="17" t="s">
        <v>145</v>
      </c>
      <c r="C410" s="18"/>
      <c r="D410" s="7">
        <v>551</v>
      </c>
      <c r="E410" s="7">
        <v>551</v>
      </c>
      <c r="F410" s="14" t="s">
        <v>73</v>
      </c>
      <c r="G410" s="14" t="s">
        <v>24</v>
      </c>
      <c r="H410" s="14" t="s">
        <v>143</v>
      </c>
      <c r="I410" s="14" t="s">
        <v>144</v>
      </c>
      <c r="J410" s="11"/>
      <c r="K410" s="11"/>
      <c r="L410" s="11"/>
      <c r="M410" s="52"/>
      <c r="N410" s="59"/>
      <c r="O410" s="52">
        <f t="shared" si="54"/>
        <v>0</v>
      </c>
      <c r="P410" s="11"/>
      <c r="Q410" s="52">
        <f t="shared" si="55"/>
        <v>0</v>
      </c>
      <c r="R410" s="10" t="e">
        <f>#REF!-L410</f>
        <v>#REF!</v>
      </c>
      <c r="S410" s="11"/>
      <c r="T410" s="11"/>
      <c r="U410" s="70">
        <f t="shared" si="53"/>
        <v>0</v>
      </c>
      <c r="V410" s="11"/>
    </row>
    <row r="411" spans="2:22" ht="13.5" customHeight="1" hidden="1">
      <c r="B411" s="13" t="s">
        <v>148</v>
      </c>
      <c r="C411" s="34"/>
      <c r="D411" s="7">
        <v>551</v>
      </c>
      <c r="E411" s="7">
        <v>551</v>
      </c>
      <c r="F411" s="8" t="s">
        <v>28</v>
      </c>
      <c r="G411" s="8"/>
      <c r="H411" s="8"/>
      <c r="I411" s="8"/>
      <c r="J411" s="55"/>
      <c r="K411" s="55">
        <f>K412</f>
        <v>90000</v>
      </c>
      <c r="L411" s="55">
        <f>L412</f>
        <v>0</v>
      </c>
      <c r="M411" s="52"/>
      <c r="N411" s="62">
        <f>N412</f>
        <v>0</v>
      </c>
      <c r="O411" s="52">
        <f t="shared" si="54"/>
        <v>-90000</v>
      </c>
      <c r="P411" s="55">
        <f>P412</f>
        <v>90000</v>
      </c>
      <c r="Q411" s="52">
        <f t="shared" si="55"/>
        <v>90000</v>
      </c>
      <c r="R411" s="10" t="e">
        <f>#REF!-L411</f>
        <v>#REF!</v>
      </c>
      <c r="S411" s="55">
        <f>S412</f>
        <v>0</v>
      </c>
      <c r="T411" s="55">
        <f>T412</f>
        <v>0</v>
      </c>
      <c r="U411" s="70">
        <f t="shared" si="53"/>
        <v>0</v>
      </c>
      <c r="V411" s="55">
        <f>V412</f>
        <v>0</v>
      </c>
    </row>
    <row r="412" spans="2:22" ht="30" customHeight="1" hidden="1">
      <c r="B412" s="13" t="s">
        <v>149</v>
      </c>
      <c r="C412" s="34"/>
      <c r="D412" s="7">
        <v>551</v>
      </c>
      <c r="E412" s="7">
        <v>551</v>
      </c>
      <c r="F412" s="8" t="s">
        <v>28</v>
      </c>
      <c r="G412" s="8" t="s">
        <v>77</v>
      </c>
      <c r="H412" s="8"/>
      <c r="I412" s="8"/>
      <c r="J412" s="55"/>
      <c r="K412" s="55">
        <f>K413+K415+K417</f>
        <v>90000</v>
      </c>
      <c r="L412" s="55">
        <f>L413+L415+L417</f>
        <v>0</v>
      </c>
      <c r="M412" s="52"/>
      <c r="N412" s="62">
        <f>N413+N415+N417</f>
        <v>0</v>
      </c>
      <c r="O412" s="52">
        <f t="shared" si="54"/>
        <v>-90000</v>
      </c>
      <c r="P412" s="55">
        <f>P413+P415+P417</f>
        <v>90000</v>
      </c>
      <c r="Q412" s="52">
        <f t="shared" si="55"/>
        <v>90000</v>
      </c>
      <c r="R412" s="10" t="e">
        <f>#REF!-L412</f>
        <v>#REF!</v>
      </c>
      <c r="S412" s="55">
        <f>S413+S415+S417</f>
        <v>0</v>
      </c>
      <c r="T412" s="55">
        <f>T413+T415+T417</f>
        <v>0</v>
      </c>
      <c r="U412" s="70">
        <f t="shared" si="53"/>
        <v>0</v>
      </c>
      <c r="V412" s="55">
        <f>V413+V415+V417</f>
        <v>0</v>
      </c>
    </row>
    <row r="413" spans="2:22" ht="54" customHeight="1" hidden="1">
      <c r="B413" s="13" t="s">
        <v>136</v>
      </c>
      <c r="C413" s="34"/>
      <c r="D413" s="7">
        <v>551</v>
      </c>
      <c r="E413" s="7">
        <v>551</v>
      </c>
      <c r="F413" s="8" t="s">
        <v>28</v>
      </c>
      <c r="G413" s="8" t="s">
        <v>77</v>
      </c>
      <c r="H413" s="8" t="s">
        <v>111</v>
      </c>
      <c r="I413" s="8"/>
      <c r="J413" s="55"/>
      <c r="K413" s="55">
        <f>K414</f>
        <v>10000</v>
      </c>
      <c r="L413" s="55">
        <f>L414</f>
        <v>0</v>
      </c>
      <c r="M413" s="52"/>
      <c r="N413" s="62">
        <f>N414</f>
        <v>0</v>
      </c>
      <c r="O413" s="52">
        <f t="shared" si="54"/>
        <v>-10000</v>
      </c>
      <c r="P413" s="55">
        <f>P414</f>
        <v>10000</v>
      </c>
      <c r="Q413" s="52">
        <f t="shared" si="55"/>
        <v>10000</v>
      </c>
      <c r="R413" s="10" t="e">
        <f>#REF!-L413</f>
        <v>#REF!</v>
      </c>
      <c r="S413" s="55">
        <f>S414</f>
        <v>0</v>
      </c>
      <c r="T413" s="55">
        <f>T414</f>
        <v>0</v>
      </c>
      <c r="U413" s="70">
        <f t="shared" si="53"/>
        <v>0</v>
      </c>
      <c r="V413" s="55">
        <f>V414</f>
        <v>0</v>
      </c>
    </row>
    <row r="414" spans="2:22" ht="26.25" customHeight="1" hidden="1">
      <c r="B414" s="31" t="s">
        <v>11</v>
      </c>
      <c r="C414" s="18"/>
      <c r="D414" s="7">
        <v>551</v>
      </c>
      <c r="E414" s="7">
        <v>551</v>
      </c>
      <c r="F414" s="14" t="s">
        <v>28</v>
      </c>
      <c r="G414" s="14" t="s">
        <v>77</v>
      </c>
      <c r="H414" s="14" t="s">
        <v>111</v>
      </c>
      <c r="I414" s="14" t="s">
        <v>152</v>
      </c>
      <c r="J414" s="11"/>
      <c r="K414" s="11">
        <v>10000</v>
      </c>
      <c r="L414" s="11"/>
      <c r="M414" s="52"/>
      <c r="N414" s="59"/>
      <c r="O414" s="52">
        <f t="shared" si="54"/>
        <v>-10000</v>
      </c>
      <c r="P414" s="11">
        <v>10000</v>
      </c>
      <c r="Q414" s="52">
        <f t="shared" si="55"/>
        <v>10000</v>
      </c>
      <c r="R414" s="10" t="e">
        <f>#REF!-L414</f>
        <v>#REF!</v>
      </c>
      <c r="S414" s="11"/>
      <c r="T414" s="11"/>
      <c r="U414" s="70">
        <f t="shared" si="53"/>
        <v>0</v>
      </c>
      <c r="V414" s="11"/>
    </row>
    <row r="415" spans="2:22" ht="118.5" customHeight="1" hidden="1">
      <c r="B415" s="30" t="s">
        <v>168</v>
      </c>
      <c r="C415" s="18"/>
      <c r="D415" s="7">
        <v>551</v>
      </c>
      <c r="E415" s="7">
        <v>551</v>
      </c>
      <c r="F415" s="14" t="s">
        <v>28</v>
      </c>
      <c r="G415" s="14" t="s">
        <v>77</v>
      </c>
      <c r="H415" s="14" t="s">
        <v>169</v>
      </c>
      <c r="I415" s="14"/>
      <c r="J415" s="11"/>
      <c r="K415" s="11">
        <f>K416</f>
        <v>60000</v>
      </c>
      <c r="L415" s="11">
        <f>L416</f>
        <v>0</v>
      </c>
      <c r="M415" s="52"/>
      <c r="N415" s="59">
        <f>N416</f>
        <v>0</v>
      </c>
      <c r="O415" s="52">
        <f t="shared" si="54"/>
        <v>-60000</v>
      </c>
      <c r="P415" s="11">
        <f>P416</f>
        <v>60000</v>
      </c>
      <c r="Q415" s="52">
        <f t="shared" si="55"/>
        <v>60000</v>
      </c>
      <c r="R415" s="10" t="e">
        <f>#REF!-L415</f>
        <v>#REF!</v>
      </c>
      <c r="S415" s="11">
        <f>S416</f>
        <v>0</v>
      </c>
      <c r="T415" s="11">
        <f>T416</f>
        <v>0</v>
      </c>
      <c r="U415" s="70">
        <f t="shared" si="53"/>
        <v>0</v>
      </c>
      <c r="V415" s="11">
        <f>V416</f>
        <v>0</v>
      </c>
    </row>
    <row r="416" spans="2:22" ht="26.25" customHeight="1" hidden="1">
      <c r="B416" s="20" t="s">
        <v>88</v>
      </c>
      <c r="C416" s="18"/>
      <c r="D416" s="7">
        <v>551</v>
      </c>
      <c r="E416" s="7">
        <v>551</v>
      </c>
      <c r="F416" s="14" t="s">
        <v>28</v>
      </c>
      <c r="G416" s="14" t="s">
        <v>77</v>
      </c>
      <c r="H416" s="14" t="s">
        <v>169</v>
      </c>
      <c r="I416" s="14" t="s">
        <v>89</v>
      </c>
      <c r="J416" s="11"/>
      <c r="K416" s="11">
        <v>60000</v>
      </c>
      <c r="L416" s="11"/>
      <c r="M416" s="52"/>
      <c r="N416" s="59"/>
      <c r="O416" s="52">
        <f t="shared" si="54"/>
        <v>-60000</v>
      </c>
      <c r="P416" s="11">
        <v>60000</v>
      </c>
      <c r="Q416" s="52">
        <f t="shared" si="55"/>
        <v>60000</v>
      </c>
      <c r="R416" s="10" t="e">
        <f>#REF!-L416</f>
        <v>#REF!</v>
      </c>
      <c r="S416" s="11"/>
      <c r="T416" s="11"/>
      <c r="U416" s="70">
        <f t="shared" si="53"/>
        <v>0</v>
      </c>
      <c r="V416" s="11"/>
    </row>
    <row r="417" spans="2:22" ht="26.25" customHeight="1" hidden="1">
      <c r="B417" s="22" t="s">
        <v>25</v>
      </c>
      <c r="C417" s="18"/>
      <c r="D417" s="7">
        <v>551</v>
      </c>
      <c r="E417" s="7">
        <v>551</v>
      </c>
      <c r="F417" s="14" t="s">
        <v>28</v>
      </c>
      <c r="G417" s="14" t="s">
        <v>77</v>
      </c>
      <c r="H417" s="14" t="s">
        <v>111</v>
      </c>
      <c r="I417" s="14"/>
      <c r="J417" s="11"/>
      <c r="K417" s="11">
        <f>K418</f>
        <v>20000</v>
      </c>
      <c r="L417" s="11">
        <f>L418</f>
        <v>0</v>
      </c>
      <c r="M417" s="52"/>
      <c r="N417" s="59">
        <f>N418</f>
        <v>0</v>
      </c>
      <c r="O417" s="52">
        <f t="shared" si="54"/>
        <v>-20000</v>
      </c>
      <c r="P417" s="11">
        <f>P418</f>
        <v>20000</v>
      </c>
      <c r="Q417" s="52">
        <f t="shared" si="55"/>
        <v>20000</v>
      </c>
      <c r="R417" s="10" t="e">
        <f>#REF!-L417</f>
        <v>#REF!</v>
      </c>
      <c r="S417" s="11">
        <f>S418</f>
        <v>0</v>
      </c>
      <c r="T417" s="11">
        <f>T418</f>
        <v>0</v>
      </c>
      <c r="U417" s="70">
        <f t="shared" si="53"/>
        <v>0</v>
      </c>
      <c r="V417" s="11">
        <f>V418</f>
        <v>0</v>
      </c>
    </row>
    <row r="418" spans="2:22" ht="26.25" customHeight="1" hidden="1">
      <c r="B418" s="20" t="s">
        <v>88</v>
      </c>
      <c r="C418" s="18"/>
      <c r="D418" s="7">
        <v>551</v>
      </c>
      <c r="E418" s="7">
        <v>551</v>
      </c>
      <c r="F418" s="14" t="s">
        <v>28</v>
      </c>
      <c r="G418" s="14" t="s">
        <v>77</v>
      </c>
      <c r="H418" s="14" t="s">
        <v>111</v>
      </c>
      <c r="I418" s="14" t="s">
        <v>89</v>
      </c>
      <c r="J418" s="11"/>
      <c r="K418" s="11">
        <v>20000</v>
      </c>
      <c r="L418" s="11"/>
      <c r="M418" s="52"/>
      <c r="N418" s="59"/>
      <c r="O418" s="52">
        <f t="shared" si="54"/>
        <v>-20000</v>
      </c>
      <c r="P418" s="11">
        <v>20000</v>
      </c>
      <c r="Q418" s="52">
        <f t="shared" si="55"/>
        <v>20000</v>
      </c>
      <c r="R418" s="10" t="e">
        <f>#REF!-L418</f>
        <v>#REF!</v>
      </c>
      <c r="S418" s="11"/>
      <c r="T418" s="11"/>
      <c r="U418" s="70">
        <f t="shared" si="53"/>
        <v>0</v>
      </c>
      <c r="V418" s="11"/>
    </row>
    <row r="419" spans="2:61" s="42" customFormat="1" ht="31.5" customHeight="1">
      <c r="B419" s="90" t="s">
        <v>27</v>
      </c>
      <c r="C419" s="7">
        <v>551</v>
      </c>
      <c r="D419" s="7">
        <v>551</v>
      </c>
      <c r="E419" s="7">
        <v>551</v>
      </c>
      <c r="F419" s="91">
        <v>13</v>
      </c>
      <c r="G419" s="29"/>
      <c r="H419" s="92"/>
      <c r="I419" s="92"/>
      <c r="J419" s="93">
        <f>J420</f>
        <v>814400</v>
      </c>
      <c r="K419" s="93">
        <f>K420</f>
        <v>5000</v>
      </c>
      <c r="L419" s="93">
        <f>L420</f>
        <v>5000</v>
      </c>
      <c r="M419" s="52">
        <f aca="true" t="shared" si="56" ref="M419:M430">L419-J419</f>
        <v>-809400</v>
      </c>
      <c r="N419" s="94">
        <f>N420</f>
        <v>0</v>
      </c>
      <c r="O419" s="52">
        <f t="shared" si="54"/>
        <v>0</v>
      </c>
      <c r="P419" s="93">
        <f>P420</f>
        <v>5000</v>
      </c>
      <c r="Q419" s="52">
        <f t="shared" si="55"/>
        <v>0</v>
      </c>
      <c r="R419" s="10" t="e">
        <f>#REF!-L419</f>
        <v>#REF!</v>
      </c>
      <c r="S419" s="93">
        <f aca="true" t="shared" si="57" ref="S419:V421">S420</f>
        <v>100000</v>
      </c>
      <c r="T419" s="93">
        <f t="shared" si="57"/>
        <v>100000</v>
      </c>
      <c r="U419" s="70">
        <f t="shared" si="53"/>
        <v>0</v>
      </c>
      <c r="V419" s="93">
        <f t="shared" si="57"/>
        <v>0</v>
      </c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</row>
    <row r="420" spans="2:61" s="40" customFormat="1" ht="40.5" customHeight="1">
      <c r="B420" s="90" t="s">
        <v>142</v>
      </c>
      <c r="C420" s="7">
        <v>551</v>
      </c>
      <c r="D420" s="7">
        <v>551</v>
      </c>
      <c r="E420" s="7">
        <v>551</v>
      </c>
      <c r="F420" s="91">
        <v>13</v>
      </c>
      <c r="G420" s="29" t="s">
        <v>7</v>
      </c>
      <c r="H420" s="29"/>
      <c r="I420" s="29"/>
      <c r="J420" s="95">
        <f>J421+J424+J426</f>
        <v>814400</v>
      </c>
      <c r="K420" s="95">
        <f>K421+K424+K426</f>
        <v>5000</v>
      </c>
      <c r="L420" s="95">
        <f>L421+L424+L426</f>
        <v>5000</v>
      </c>
      <c r="M420" s="52">
        <f t="shared" si="56"/>
        <v>-809400</v>
      </c>
      <c r="N420" s="96">
        <f>N421+N424+N426</f>
        <v>0</v>
      </c>
      <c r="O420" s="52">
        <f t="shared" si="54"/>
        <v>0</v>
      </c>
      <c r="P420" s="95">
        <f>P421+P424+P426</f>
        <v>5000</v>
      </c>
      <c r="Q420" s="52">
        <f t="shared" si="55"/>
        <v>0</v>
      </c>
      <c r="R420" s="10" t="e">
        <f>#REF!-L420</f>
        <v>#REF!</v>
      </c>
      <c r="S420" s="95">
        <f t="shared" si="57"/>
        <v>100000</v>
      </c>
      <c r="T420" s="95">
        <f t="shared" si="57"/>
        <v>100000</v>
      </c>
      <c r="U420" s="70">
        <f t="shared" si="53"/>
        <v>0</v>
      </c>
      <c r="V420" s="95">
        <f t="shared" si="57"/>
        <v>0</v>
      </c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</row>
    <row r="421" spans="2:61" ht="29.25" customHeight="1">
      <c r="B421" s="17" t="s">
        <v>270</v>
      </c>
      <c r="C421" s="18">
        <v>551</v>
      </c>
      <c r="D421" s="7">
        <v>551</v>
      </c>
      <c r="E421" s="7">
        <v>551</v>
      </c>
      <c r="F421" s="97">
        <v>13</v>
      </c>
      <c r="G421" s="14" t="s">
        <v>7</v>
      </c>
      <c r="H421" s="14" t="s">
        <v>346</v>
      </c>
      <c r="I421" s="14"/>
      <c r="J421" s="98">
        <f>J422</f>
        <v>814400</v>
      </c>
      <c r="K421" s="98">
        <f>K422</f>
        <v>5000</v>
      </c>
      <c r="L421" s="98">
        <f>L422</f>
        <v>5000</v>
      </c>
      <c r="M421" s="52">
        <f t="shared" si="56"/>
        <v>-809400</v>
      </c>
      <c r="N421" s="99">
        <f>N422</f>
        <v>0</v>
      </c>
      <c r="O421" s="52">
        <f t="shared" si="54"/>
        <v>0</v>
      </c>
      <c r="P421" s="98">
        <f>P422</f>
        <v>5000</v>
      </c>
      <c r="Q421" s="52">
        <f t="shared" si="55"/>
        <v>0</v>
      </c>
      <c r="R421" s="10" t="e">
        <f>#REF!-L421</f>
        <v>#REF!</v>
      </c>
      <c r="S421" s="98">
        <f t="shared" si="57"/>
        <v>100000</v>
      </c>
      <c r="T421" s="98">
        <f t="shared" si="57"/>
        <v>100000</v>
      </c>
      <c r="U421" s="70">
        <f t="shared" si="53"/>
        <v>0</v>
      </c>
      <c r="V421" s="98">
        <f t="shared" si="57"/>
        <v>0</v>
      </c>
      <c r="BI421" s="1"/>
    </row>
    <row r="422" spans="2:61" ht="21" customHeight="1">
      <c r="B422" s="17" t="s">
        <v>270</v>
      </c>
      <c r="C422" s="18">
        <v>551</v>
      </c>
      <c r="D422" s="7">
        <v>551</v>
      </c>
      <c r="E422" s="7">
        <v>551</v>
      </c>
      <c r="F422" s="100">
        <v>13</v>
      </c>
      <c r="G422" s="14" t="s">
        <v>7</v>
      </c>
      <c r="H422" s="14" t="s">
        <v>346</v>
      </c>
      <c r="I422" s="14" t="s">
        <v>269</v>
      </c>
      <c r="J422" s="98">
        <f>J423</f>
        <v>814400</v>
      </c>
      <c r="K422" s="98">
        <v>5000</v>
      </c>
      <c r="L422" s="98">
        <v>5000</v>
      </c>
      <c r="M422" s="52">
        <f t="shared" si="56"/>
        <v>-809400</v>
      </c>
      <c r="N422" s="99"/>
      <c r="O422" s="52">
        <f t="shared" si="54"/>
        <v>0</v>
      </c>
      <c r="P422" s="98">
        <v>5000</v>
      </c>
      <c r="Q422" s="52">
        <f t="shared" si="55"/>
        <v>0</v>
      </c>
      <c r="R422" s="10" t="e">
        <f>#REF!-L422</f>
        <v>#REF!</v>
      </c>
      <c r="S422" s="98">
        <v>100000</v>
      </c>
      <c r="T422" s="98">
        <v>100000</v>
      </c>
      <c r="U422" s="70">
        <f t="shared" si="53"/>
        <v>0</v>
      </c>
      <c r="V422" s="98"/>
      <c r="BI422" s="1"/>
    </row>
    <row r="423" spans="2:61" ht="18" customHeight="1" hidden="1">
      <c r="B423" s="38" t="s">
        <v>122</v>
      </c>
      <c r="C423" s="18">
        <v>551</v>
      </c>
      <c r="D423" s="18"/>
      <c r="E423" s="18"/>
      <c r="F423" s="46">
        <v>11</v>
      </c>
      <c r="G423" s="32" t="s">
        <v>23</v>
      </c>
      <c r="H423" s="32" t="s">
        <v>123</v>
      </c>
      <c r="I423" s="32" t="s">
        <v>124</v>
      </c>
      <c r="J423" s="45">
        <v>814400</v>
      </c>
      <c r="K423" s="45"/>
      <c r="L423" s="71"/>
      <c r="M423" s="52">
        <f t="shared" si="56"/>
        <v>-814400</v>
      </c>
      <c r="N423" s="65"/>
      <c r="O423" s="52">
        <f t="shared" si="54"/>
        <v>0</v>
      </c>
      <c r="P423" s="45"/>
      <c r="Q423" s="52">
        <f t="shared" si="55"/>
        <v>0</v>
      </c>
      <c r="R423" s="70" t="e">
        <f>#REF!-L423</f>
        <v>#REF!</v>
      </c>
      <c r="S423" s="71"/>
      <c r="T423" s="71"/>
      <c r="U423" s="70">
        <f t="shared" si="53"/>
        <v>0</v>
      </c>
      <c r="V423" s="71"/>
      <c r="BI423" s="1"/>
    </row>
    <row r="424" spans="2:61" ht="40.5" customHeight="1" hidden="1">
      <c r="B424" s="38" t="s">
        <v>134</v>
      </c>
      <c r="C424" s="18"/>
      <c r="D424" s="18"/>
      <c r="E424" s="18"/>
      <c r="F424" s="46">
        <v>11</v>
      </c>
      <c r="G424" s="32" t="s">
        <v>23</v>
      </c>
      <c r="H424" s="32" t="s">
        <v>133</v>
      </c>
      <c r="I424" s="32"/>
      <c r="J424" s="45">
        <f>J425</f>
        <v>0</v>
      </c>
      <c r="K424" s="45">
        <f>K425</f>
        <v>0</v>
      </c>
      <c r="L424" s="71">
        <f>L425</f>
        <v>0</v>
      </c>
      <c r="M424" s="52">
        <f t="shared" si="56"/>
        <v>0</v>
      </c>
      <c r="N424" s="65">
        <f>N425</f>
        <v>0</v>
      </c>
      <c r="O424" s="52">
        <f t="shared" si="54"/>
        <v>0</v>
      </c>
      <c r="P424" s="45">
        <f>P425</f>
        <v>0</v>
      </c>
      <c r="Q424" s="52">
        <f t="shared" si="55"/>
        <v>0</v>
      </c>
      <c r="R424" s="70" t="e">
        <f>#REF!-L424</f>
        <v>#REF!</v>
      </c>
      <c r="S424" s="71">
        <f>S425</f>
        <v>0</v>
      </c>
      <c r="T424" s="71">
        <f>T425</f>
        <v>0</v>
      </c>
      <c r="U424" s="70">
        <f t="shared" si="53"/>
        <v>0</v>
      </c>
      <c r="V424" s="71">
        <f>V425</f>
        <v>0</v>
      </c>
      <c r="BI424" s="1"/>
    </row>
    <row r="425" spans="2:61" ht="18" customHeight="1" hidden="1">
      <c r="B425" s="38" t="s">
        <v>122</v>
      </c>
      <c r="C425" s="18"/>
      <c r="D425" s="18"/>
      <c r="E425" s="18"/>
      <c r="F425" s="46">
        <v>11</v>
      </c>
      <c r="G425" s="32" t="s">
        <v>23</v>
      </c>
      <c r="H425" s="32" t="s">
        <v>133</v>
      </c>
      <c r="I425" s="32" t="s">
        <v>124</v>
      </c>
      <c r="J425" s="45"/>
      <c r="K425" s="45"/>
      <c r="L425" s="71"/>
      <c r="M425" s="52">
        <f t="shared" si="56"/>
        <v>0</v>
      </c>
      <c r="N425" s="65"/>
      <c r="O425" s="52">
        <f t="shared" si="54"/>
        <v>0</v>
      </c>
      <c r="P425" s="45"/>
      <c r="Q425" s="52">
        <f t="shared" si="55"/>
        <v>0</v>
      </c>
      <c r="R425" s="70" t="e">
        <f>#REF!-L425</f>
        <v>#REF!</v>
      </c>
      <c r="S425" s="71"/>
      <c r="T425" s="71"/>
      <c r="U425" s="70">
        <f t="shared" si="53"/>
        <v>0</v>
      </c>
      <c r="V425" s="71"/>
      <c r="BI425" s="1"/>
    </row>
    <row r="426" spans="2:61" ht="39" customHeight="1" hidden="1">
      <c r="B426" s="38" t="s">
        <v>64</v>
      </c>
      <c r="C426" s="18"/>
      <c r="D426" s="18"/>
      <c r="E426" s="18"/>
      <c r="F426" s="46">
        <v>11</v>
      </c>
      <c r="G426" s="32" t="s">
        <v>23</v>
      </c>
      <c r="H426" s="32" t="s">
        <v>127</v>
      </c>
      <c r="I426" s="32"/>
      <c r="J426" s="45">
        <f>J427</f>
        <v>0</v>
      </c>
      <c r="K426" s="45">
        <f>K427</f>
        <v>0</v>
      </c>
      <c r="L426" s="71">
        <f>L427</f>
        <v>0</v>
      </c>
      <c r="M426" s="52">
        <f t="shared" si="56"/>
        <v>0</v>
      </c>
      <c r="N426" s="65">
        <f>N427</f>
        <v>0</v>
      </c>
      <c r="O426" s="52">
        <f t="shared" si="54"/>
        <v>0</v>
      </c>
      <c r="P426" s="45">
        <f>P427</f>
        <v>0</v>
      </c>
      <c r="Q426" s="52">
        <f t="shared" si="55"/>
        <v>0</v>
      </c>
      <c r="R426" s="70" t="e">
        <f>#REF!-L426</f>
        <v>#REF!</v>
      </c>
      <c r="S426" s="71">
        <f>S427</f>
        <v>0</v>
      </c>
      <c r="T426" s="71">
        <f>T427</f>
        <v>0</v>
      </c>
      <c r="U426" s="70">
        <f t="shared" si="53"/>
        <v>0</v>
      </c>
      <c r="V426" s="71">
        <f>V427</f>
        <v>0</v>
      </c>
      <c r="BI426" s="1"/>
    </row>
    <row r="427" spans="2:61" ht="18" customHeight="1" hidden="1">
      <c r="B427" s="38" t="s">
        <v>122</v>
      </c>
      <c r="C427" s="18"/>
      <c r="D427" s="18"/>
      <c r="E427" s="18"/>
      <c r="F427" s="46">
        <v>11</v>
      </c>
      <c r="G427" s="32" t="s">
        <v>23</v>
      </c>
      <c r="H427" s="32" t="s">
        <v>127</v>
      </c>
      <c r="I427" s="32" t="s">
        <v>124</v>
      </c>
      <c r="J427" s="45"/>
      <c r="K427" s="45"/>
      <c r="L427" s="71"/>
      <c r="M427" s="52">
        <f t="shared" si="56"/>
        <v>0</v>
      </c>
      <c r="N427" s="65"/>
      <c r="O427" s="52">
        <f t="shared" si="54"/>
        <v>0</v>
      </c>
      <c r="P427" s="45"/>
      <c r="Q427" s="52">
        <f t="shared" si="55"/>
        <v>0</v>
      </c>
      <c r="R427" s="70" t="e">
        <f>#REF!-L427</f>
        <v>#REF!</v>
      </c>
      <c r="S427" s="71"/>
      <c r="T427" s="71"/>
      <c r="U427" s="70">
        <f t="shared" si="53"/>
        <v>0</v>
      </c>
      <c r="V427" s="71"/>
      <c r="BI427" s="1"/>
    </row>
    <row r="428" spans="2:61" ht="73.5" customHeight="1" hidden="1">
      <c r="B428" s="13" t="s">
        <v>13</v>
      </c>
      <c r="C428" s="7">
        <v>551</v>
      </c>
      <c r="D428" s="7">
        <v>551</v>
      </c>
      <c r="E428" s="7">
        <v>551</v>
      </c>
      <c r="F428" s="8" t="s">
        <v>7</v>
      </c>
      <c r="G428" s="8" t="s">
        <v>14</v>
      </c>
      <c r="H428" s="9"/>
      <c r="I428" s="9"/>
      <c r="J428" s="10" t="e">
        <f>#REF!+#REF!</f>
        <v>#REF!</v>
      </c>
      <c r="K428" s="10" t="e">
        <f>#REF!+#REF!</f>
        <v>#REF!</v>
      </c>
      <c r="L428" s="70" t="e">
        <f>#REF!+#REF!</f>
        <v>#REF!</v>
      </c>
      <c r="M428" s="52" t="e">
        <f t="shared" si="56"/>
        <v>#REF!</v>
      </c>
      <c r="N428" s="58" t="e">
        <f>#REF!+#REF!</f>
        <v>#REF!</v>
      </c>
      <c r="O428" s="52" t="e">
        <f t="shared" si="54"/>
        <v>#REF!</v>
      </c>
      <c r="P428" s="10" t="e">
        <f>#REF!+#REF!</f>
        <v>#REF!</v>
      </c>
      <c r="Q428" s="52" t="e">
        <f t="shared" si="55"/>
        <v>#REF!</v>
      </c>
      <c r="R428" s="70" t="e">
        <f>#REF!-L428</f>
        <v>#REF!</v>
      </c>
      <c r="S428" s="70">
        <f>S429+S433+S431</f>
        <v>0</v>
      </c>
      <c r="T428" s="70">
        <f>T429+T433+T431</f>
        <v>0</v>
      </c>
      <c r="U428" s="70">
        <f t="shared" si="53"/>
        <v>0</v>
      </c>
      <c r="V428" s="70">
        <f>V429+V433+V431</f>
        <v>0</v>
      </c>
      <c r="BI428" s="1"/>
    </row>
    <row r="429" spans="2:61" ht="27" customHeight="1" hidden="1">
      <c r="B429" s="20" t="s">
        <v>15</v>
      </c>
      <c r="C429" s="18">
        <v>551</v>
      </c>
      <c r="D429" s="7">
        <v>551</v>
      </c>
      <c r="E429" s="7">
        <v>551</v>
      </c>
      <c r="F429" s="9" t="s">
        <v>7</v>
      </c>
      <c r="G429" s="9" t="s">
        <v>14</v>
      </c>
      <c r="H429" s="9" t="s">
        <v>16</v>
      </c>
      <c r="I429" s="9"/>
      <c r="J429" s="11">
        <f>J430</f>
        <v>182791</v>
      </c>
      <c r="K429" s="11">
        <f>K430</f>
        <v>228140</v>
      </c>
      <c r="L429" s="69">
        <f>L430</f>
        <v>228140</v>
      </c>
      <c r="M429" s="52">
        <f t="shared" si="56"/>
        <v>45349</v>
      </c>
      <c r="N429" s="59">
        <f>N430</f>
        <v>0</v>
      </c>
      <c r="O429" s="52">
        <f t="shared" si="54"/>
        <v>0</v>
      </c>
      <c r="P429" s="11">
        <f>P430</f>
        <v>228140</v>
      </c>
      <c r="Q429" s="52">
        <f t="shared" si="55"/>
        <v>0</v>
      </c>
      <c r="R429" s="70" t="e">
        <f>#REF!-L429</f>
        <v>#REF!</v>
      </c>
      <c r="S429" s="69">
        <f>S430</f>
        <v>0</v>
      </c>
      <c r="T429" s="69">
        <f>T430</f>
        <v>0</v>
      </c>
      <c r="U429" s="70">
        <f t="shared" si="53"/>
        <v>0</v>
      </c>
      <c r="V429" s="69">
        <f>V430</f>
        <v>0</v>
      </c>
      <c r="BI429" s="1"/>
    </row>
    <row r="430" spans="2:61" ht="32.25" customHeight="1" hidden="1">
      <c r="B430" s="20" t="s">
        <v>17</v>
      </c>
      <c r="C430" s="18">
        <v>551</v>
      </c>
      <c r="D430" s="7">
        <v>551</v>
      </c>
      <c r="E430" s="7">
        <v>551</v>
      </c>
      <c r="F430" s="9" t="s">
        <v>7</v>
      </c>
      <c r="G430" s="9" t="s">
        <v>14</v>
      </c>
      <c r="H430" s="9" t="s">
        <v>16</v>
      </c>
      <c r="I430" s="9" t="s">
        <v>152</v>
      </c>
      <c r="J430" s="11">
        <v>182791</v>
      </c>
      <c r="K430" s="11">
        <v>228140</v>
      </c>
      <c r="L430" s="69">
        <v>228140</v>
      </c>
      <c r="M430" s="52">
        <f t="shared" si="56"/>
        <v>45349</v>
      </c>
      <c r="N430" s="59"/>
      <c r="O430" s="52">
        <f t="shared" si="54"/>
        <v>0</v>
      </c>
      <c r="P430" s="11">
        <v>228140</v>
      </c>
      <c r="Q430" s="52">
        <f t="shared" si="55"/>
        <v>0</v>
      </c>
      <c r="R430" s="70" t="e">
        <f>#REF!-L430</f>
        <v>#REF!</v>
      </c>
      <c r="S430" s="69"/>
      <c r="T430" s="69"/>
      <c r="U430" s="70">
        <f t="shared" si="53"/>
        <v>0</v>
      </c>
      <c r="V430" s="69"/>
      <c r="BI430" s="1"/>
    </row>
    <row r="431" spans="2:61" ht="27" customHeight="1" hidden="1">
      <c r="B431" s="20" t="s">
        <v>18</v>
      </c>
      <c r="C431" s="18"/>
      <c r="D431" s="7"/>
      <c r="E431" s="7"/>
      <c r="F431" s="9" t="s">
        <v>7</v>
      </c>
      <c r="G431" s="9" t="s">
        <v>14</v>
      </c>
      <c r="H431" s="9" t="s">
        <v>19</v>
      </c>
      <c r="I431" s="9"/>
      <c r="J431" s="11"/>
      <c r="K431" s="11"/>
      <c r="L431" s="69"/>
      <c r="M431" s="52"/>
      <c r="N431" s="59"/>
      <c r="O431" s="52"/>
      <c r="P431" s="11"/>
      <c r="Q431" s="52"/>
      <c r="R431" s="70"/>
      <c r="S431" s="69">
        <f>S432</f>
        <v>0</v>
      </c>
      <c r="T431" s="69">
        <f>T432</f>
        <v>0</v>
      </c>
      <c r="U431" s="70">
        <f t="shared" si="53"/>
        <v>0</v>
      </c>
      <c r="V431" s="69">
        <f>V432</f>
        <v>0</v>
      </c>
      <c r="BI431" s="1"/>
    </row>
    <row r="432" spans="2:61" ht="25.5" customHeight="1" hidden="1">
      <c r="B432" s="20" t="s">
        <v>17</v>
      </c>
      <c r="C432" s="18"/>
      <c r="D432" s="7"/>
      <c r="E432" s="7"/>
      <c r="F432" s="9" t="s">
        <v>7</v>
      </c>
      <c r="G432" s="9" t="s">
        <v>14</v>
      </c>
      <c r="H432" s="9" t="s">
        <v>19</v>
      </c>
      <c r="I432" s="9" t="s">
        <v>152</v>
      </c>
      <c r="J432" s="11"/>
      <c r="K432" s="11"/>
      <c r="L432" s="69"/>
      <c r="M432" s="52"/>
      <c r="N432" s="59"/>
      <c r="O432" s="52"/>
      <c r="P432" s="11"/>
      <c r="Q432" s="52"/>
      <c r="R432" s="70"/>
      <c r="S432" s="69"/>
      <c r="T432" s="69"/>
      <c r="U432" s="70">
        <f t="shared" si="53"/>
        <v>0</v>
      </c>
      <c r="V432" s="69"/>
      <c r="BI432" s="1"/>
    </row>
    <row r="433" spans="2:61" ht="33.75" customHeight="1" hidden="1">
      <c r="B433" s="20" t="s">
        <v>20</v>
      </c>
      <c r="C433" s="18"/>
      <c r="D433" s="7"/>
      <c r="E433" s="7"/>
      <c r="F433" s="9" t="s">
        <v>7</v>
      </c>
      <c r="G433" s="9" t="s">
        <v>14</v>
      </c>
      <c r="H433" s="9" t="s">
        <v>21</v>
      </c>
      <c r="I433" s="9"/>
      <c r="J433" s="11"/>
      <c r="K433" s="11"/>
      <c r="L433" s="69"/>
      <c r="M433" s="52"/>
      <c r="N433" s="59"/>
      <c r="O433" s="52"/>
      <c r="P433" s="11"/>
      <c r="Q433" s="52"/>
      <c r="R433" s="70"/>
      <c r="S433" s="69">
        <f>S434</f>
        <v>0</v>
      </c>
      <c r="T433" s="69">
        <f>T434</f>
        <v>0</v>
      </c>
      <c r="U433" s="70">
        <f t="shared" si="53"/>
        <v>0</v>
      </c>
      <c r="V433" s="69">
        <f>V434</f>
        <v>0</v>
      </c>
      <c r="BI433" s="1"/>
    </row>
    <row r="434" spans="2:61" ht="30.75" customHeight="1" hidden="1">
      <c r="B434" s="20" t="s">
        <v>17</v>
      </c>
      <c r="C434" s="18"/>
      <c r="D434" s="7"/>
      <c r="E434" s="7"/>
      <c r="F434" s="9" t="s">
        <v>7</v>
      </c>
      <c r="G434" s="9" t="s">
        <v>14</v>
      </c>
      <c r="H434" s="9" t="s">
        <v>21</v>
      </c>
      <c r="I434" s="9" t="s">
        <v>152</v>
      </c>
      <c r="J434" s="11"/>
      <c r="K434" s="11"/>
      <c r="L434" s="69"/>
      <c r="M434" s="52"/>
      <c r="N434" s="59"/>
      <c r="O434" s="52"/>
      <c r="P434" s="11"/>
      <c r="Q434" s="52"/>
      <c r="R434" s="70"/>
      <c r="S434" s="69"/>
      <c r="T434" s="69"/>
      <c r="U434" s="70">
        <f t="shared" si="53"/>
        <v>0</v>
      </c>
      <c r="V434" s="69"/>
      <c r="BI434" s="1"/>
    </row>
    <row r="435" spans="2:22" ht="15.75">
      <c r="B435" s="47" t="s">
        <v>125</v>
      </c>
      <c r="C435" s="48"/>
      <c r="D435" s="48"/>
      <c r="E435" s="48"/>
      <c r="F435" s="5"/>
      <c r="G435" s="5"/>
      <c r="H435" s="5"/>
      <c r="I435" s="5"/>
      <c r="J435" s="49" t="e">
        <f>J15+J112+J161+J211+J350+J360+J384+J419</f>
        <v>#REF!</v>
      </c>
      <c r="K435" s="49" t="e">
        <f>K15+K112+K161+K211+K350+K360+K384+K419+K411+K345</f>
        <v>#REF!</v>
      </c>
      <c r="L435" s="72" t="e">
        <f>L15+L112+L161+L211+L350+L360+L384+L419+L411+L345+L371</f>
        <v>#REF!</v>
      </c>
      <c r="M435" s="52" t="e">
        <f>L435-J435</f>
        <v>#REF!</v>
      </c>
      <c r="N435" s="66" t="e">
        <f>N15+N112+N161+N211+N350+N360+N384+N419+N411+N345</f>
        <v>#REF!</v>
      </c>
      <c r="O435" s="52" t="e">
        <f>L435-K435</f>
        <v>#REF!</v>
      </c>
      <c r="P435" s="49" t="e">
        <f>P15+P112+P161+P211+P350+P360+P384+P419+P411+P345</f>
        <v>#REF!</v>
      </c>
      <c r="Q435" s="52" t="e">
        <f>P435-L435</f>
        <v>#REF!</v>
      </c>
      <c r="R435" s="70" t="e">
        <f>#REF!-L435</f>
        <v>#REF!</v>
      </c>
      <c r="S435" s="79">
        <f>S15+S112+S161+S211+S345+S371+S384+S419</f>
        <v>154679098.04000002</v>
      </c>
      <c r="T435" s="79">
        <f>T15+T112+T161+T211+T345+T371+T384+T419</f>
        <v>141882090.03000003</v>
      </c>
      <c r="U435" s="70">
        <f t="shared" si="53"/>
        <v>12797008.00999999</v>
      </c>
      <c r="V435" s="79">
        <f>V15+V112+V161+V211+V345+V371+V384+V419</f>
        <v>128416300.13000001</v>
      </c>
    </row>
    <row r="436" spans="9:19" ht="12.75">
      <c r="I436" s="2"/>
      <c r="K436" s="67"/>
      <c r="R436" s="73"/>
      <c r="S436" s="73"/>
    </row>
    <row r="437" ht="12.75">
      <c r="S437" s="73"/>
    </row>
    <row r="438" ht="12.75">
      <c r="S438" s="73"/>
    </row>
    <row r="440" ht="12.75">
      <c r="L440" s="67"/>
    </row>
    <row r="467" ht="12.75">
      <c r="B467" t="s">
        <v>401</v>
      </c>
    </row>
  </sheetData>
  <sheetProtection/>
  <mergeCells count="15">
    <mergeCell ref="I1:S1"/>
    <mergeCell ref="B8:M8"/>
    <mergeCell ref="B11:B12"/>
    <mergeCell ref="F11:F12"/>
    <mergeCell ref="I3:S3"/>
    <mergeCell ref="G11:G12"/>
    <mergeCell ref="H11:H12"/>
    <mergeCell ref="I11:I12"/>
    <mergeCell ref="B4:S4"/>
    <mergeCell ref="B5:Q5"/>
    <mergeCell ref="B6:L6"/>
    <mergeCell ref="C11:C12"/>
    <mergeCell ref="D11:D12"/>
    <mergeCell ref="E11:E12"/>
    <mergeCell ref="B9:J9"/>
  </mergeCells>
  <printOptions/>
  <pageMargins left="0.1968503937007874" right="0.1968503937007874" top="0.1968503937007874" bottom="0.1968503937007874" header="0.5118110236220472" footer="0.5118110236220472"/>
  <pageSetup fitToHeight="7" fitToWidth="1" horizontalDpi="600" verticalDpi="600" orientation="portrait" paperSize="9" scale="62" r:id="rId1"/>
  <rowBreaks count="1" manualBreakCount="1">
    <brk id="307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2016-03-28T13:03:17Z</cp:lastPrinted>
  <dcterms:created xsi:type="dcterms:W3CDTF">1996-10-08T23:32:33Z</dcterms:created>
  <dcterms:modified xsi:type="dcterms:W3CDTF">2016-03-28T13:03:23Z</dcterms:modified>
  <cp:category/>
  <cp:version/>
  <cp:contentType/>
  <cp:contentStatus/>
</cp:coreProperties>
</file>