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" sheetId="1" r:id="rId1"/>
  </sheets>
  <definedNames>
    <definedName name="_xlnm.Print_Area" localSheetId="0">'прил 3'!$A$1:$T$448</definedName>
  </definedNames>
  <calcPr fullCalcOnLoad="1"/>
</workbook>
</file>

<file path=xl/sharedStrings.xml><?xml version="1.0" encoding="utf-8"?>
<sst xmlns="http://schemas.openxmlformats.org/spreadsheetml/2006/main" count="1662" uniqueCount="416">
  <si>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</si>
  <si>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</si>
  <si>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</si>
  <si>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</si>
  <si>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</si>
  <si>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</si>
  <si>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</si>
  <si>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</si>
  <si>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</si>
  <si>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</si>
  <si>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</si>
  <si>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</si>
  <si>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</si>
  <si>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</si>
  <si>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</si>
  <si>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</si>
  <si>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</si>
  <si>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</si>
  <si>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</si>
  <si>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</si>
  <si>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</si>
  <si>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</si>
  <si>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</si>
  <si>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</si>
  <si>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</si>
  <si>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</si>
  <si>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</si>
  <si>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</si>
  <si>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</si>
  <si>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</si>
  <si>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</si>
  <si>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</si>
  <si>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</si>
  <si>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</si>
  <si>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</si>
  <si>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</si>
  <si>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</si>
  <si>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</si>
  <si>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</si>
  <si>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</si>
  <si>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</si>
  <si>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</si>
  <si>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</si>
  <si>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</si>
  <si>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</si>
  <si>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</si>
  <si>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</si>
  <si>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</si>
  <si>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</si>
  <si>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</si>
  <si>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</si>
  <si>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</si>
  <si>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</si>
  <si>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</si>
  <si>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</si>
  <si>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</si>
  <si>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</si>
  <si>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</si>
  <si>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</si>
  <si>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</si>
  <si>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</si>
  <si>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</si>
  <si>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</si>
  <si>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</si>
  <si>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</si>
  <si>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</si>
  <si>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</si>
  <si>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</si>
  <si>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</si>
  <si>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</si>
  <si>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</si>
  <si>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</si>
  <si>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</si>
  <si>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</si>
  <si>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</si>
  <si>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</si>
  <si>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</si>
  <si>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</si>
  <si>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</si>
  <si>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</si>
  <si>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</si>
  <si>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</si>
  <si>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</si>
  <si>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</si>
  <si>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</si>
  <si>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</si>
  <si>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</si>
  <si>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</si>
  <si>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</si>
  <si>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</si>
  <si>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</si>
  <si>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</si>
  <si>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</si>
  <si>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</si>
  <si>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</si>
  <si>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</si>
  <si>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</si>
  <si>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</si>
  <si>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</si>
  <si>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</si>
  <si>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</si>
  <si>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</si>
  <si>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</si>
  <si>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</si>
  <si>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</si>
  <si>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</si>
  <si>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</si>
  <si>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</si>
  <si>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</si>
  <si>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</si>
  <si>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</si>
  <si>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</si>
  <si>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</si>
  <si>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</si>
  <si>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</si>
  <si>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</si>
  <si>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</si>
  <si>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</si>
  <si>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</si>
  <si>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</si>
  <si>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</si>
  <si>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</si>
  <si>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</si>
  <si>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</si>
  <si>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</si>
  <si>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</si>
  <si>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</si>
  <si>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</si>
  <si>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</si>
  <si>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</si>
  <si>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</si>
  <si>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</si>
  <si>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</si>
  <si>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</si>
  <si>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</si>
  <si>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</si>
  <si>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</si>
  <si>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</si>
  <si>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</si>
  <si>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</si>
  <si>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</si>
  <si>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</si>
  <si>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</si>
  <si>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</si>
  <si>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</si>
  <si>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</si>
  <si>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</si>
  <si>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</si>
  <si>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</si>
  <si>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</si>
  <si>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</si>
  <si>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</si>
  <si>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</si>
  <si>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</si>
  <si>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</si>
  <si>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</si>
  <si>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</si>
  <si>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</si>
  <si>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</si>
  <si>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</si>
  <si>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</si>
  <si>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</si>
  <si>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</si>
  <si>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</si>
  <si>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</si>
  <si>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</si>
  <si>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</si>
  <si>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</si>
  <si>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</si>
  <si>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</si>
  <si>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</si>
  <si>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</si>
  <si>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</si>
  <si>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</si>
  <si>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</si>
  <si>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</si>
  <si>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</si>
  <si>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</si>
  <si>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</si>
  <si>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</si>
  <si>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</si>
  <si>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</si>
  <si>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</si>
  <si>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</si>
  <si>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</si>
  <si>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</si>
  <si>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</si>
  <si>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</si>
  <si>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</si>
  <si>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</si>
  <si>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</si>
  <si>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</si>
  <si>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</si>
  <si>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</si>
  <si>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</si>
  <si>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</si>
  <si>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</si>
  <si>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</si>
  <si>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</si>
  <si>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</si>
  <si>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</si>
  <si>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</si>
  <si>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</si>
  <si>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</si>
  <si>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</si>
  <si>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</si>
  <si>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</si>
  <si>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</si>
  <si>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</si>
  <si>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</si>
  <si>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</si>
  <si>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</si>
  <si>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</si>
  <si>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</si>
  <si>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</si>
  <si>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</si>
  <si>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</si>
  <si>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</si>
  <si>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</si>
  <si>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</si>
  <si>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</si>
  <si>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</si>
  <si>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</si>
  <si>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</si>
  <si>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</si>
  <si>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</si>
  <si>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</si>
  <si>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</si>
  <si>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</si>
  <si>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</si>
  <si>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</si>
  <si>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</si>
  <si>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</si>
  <si>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</si>
  <si>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</si>
  <si>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</si>
  <si>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</si>
  <si>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</si>
  <si>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</si>
  <si>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</si>
  <si>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</si>
  <si>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</si>
  <si>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</si>
  <si>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</si>
  <si>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</si>
  <si>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</si>
  <si>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</si>
  <si>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</si>
  <si>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</si>
  <si>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</si>
  <si>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</si>
  <si>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</si>
  <si>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</si>
  <si>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</si>
  <si>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</si>
  <si>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</si>
  <si>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</si>
  <si>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</si>
  <si>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</si>
  <si>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</si>
  <si>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</si>
  <si>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</si>
  <si>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</si>
  <si>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</si>
  <si>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</si>
  <si>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</si>
  <si>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</si>
  <si>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</si>
  <si>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</si>
  <si>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</si>
  <si>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</si>
  <si>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</si>
  <si>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</si>
  <si>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</si>
  <si>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</si>
  <si>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</si>
  <si>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</si>
  <si>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</si>
  <si>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</si>
  <si>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</si>
  <si>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</si>
  <si>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</si>
  <si>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</si>
  <si>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</si>
  <si>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</si>
  <si>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</si>
  <si>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</si>
  <si>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</si>
  <si>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</si>
  <si>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</si>
  <si>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</si>
  <si>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</si>
  <si>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</si>
  <si>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</si>
  <si>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</si>
  <si>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</si>
  <si>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</si>
  <si>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</si>
  <si>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</si>
  <si>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</si>
  <si>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</si>
  <si>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</si>
  <si>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</si>
  <si>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</si>
  <si>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</si>
  <si>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</si>
  <si>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</si>
  <si>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</si>
  <si>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</si>
  <si>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</si>
  <si>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</si>
  <si>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</si>
  <si>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</si>
  <si>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</si>
  <si>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</si>
  <si>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</si>
  <si>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</si>
  <si>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</si>
  <si>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</si>
  <si>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</si>
  <si>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</si>
  <si>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</si>
  <si>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</si>
  <si>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</si>
  <si>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</si>
  <si>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</si>
  <si>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</si>
  <si>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</si>
  <si>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</si>
  <si>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</si>
  <si>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</si>
  <si>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</si>
  <si>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</si>
  <si>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</si>
  <si>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</si>
  <si>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</si>
  <si>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</si>
  <si>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</si>
  <si>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</si>
  <si>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</si>
  <si>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</si>
  <si>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</si>
  <si>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</si>
  <si>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</si>
  <si>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</si>
  <si>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</si>
  <si>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</si>
  <si>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</si>
  <si>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</si>
  <si>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</si>
  <si>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</si>
  <si>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</si>
  <si>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</si>
  <si>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</si>
  <si>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</si>
  <si>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</si>
  <si>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</si>
  <si>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</si>
  <si>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</si>
  <si>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</si>
  <si>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</si>
  <si>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</si>
  <si>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</si>
  <si>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</si>
  <si>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</si>
  <si>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</si>
  <si>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</si>
  <si>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</si>
  <si>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</si>
  <si>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</si>
  <si>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</si>
  <si>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</si>
  <si>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</si>
  <si>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</si>
  <si>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</si>
  <si>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</si>
  <si>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</si>
  <si>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</si>
  <si>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</si>
  <si>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</si>
  <si>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</si>
  <si>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</si>
  <si>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</si>
  <si>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</si>
  <si>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</si>
  <si>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</si>
  <si>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</si>
  <si>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</si>
  <si>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</si>
  <si>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</si>
  <si>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</si>
  <si>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</si>
  <si>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</si>
  <si>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</si>
  <si>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</si>
  <si>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</si>
  <si>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</si>
  <si>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</si>
  <si>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</si>
  <si>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</si>
  <si>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</si>
  <si>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</si>
  <si>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</si>
  <si>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Массовый спорт</t>
  </si>
  <si>
    <t>НАЦИОНАЛЬНАЯ ОБОРОНА</t>
  </si>
  <si>
    <t>Мобилизация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</si>
  <si>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</si>
  <si>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 (дорожные фонды)</t>
  </si>
  <si>
    <t>КУЛЬТУРА, КИНЕМАТОГРАФИЯ</t>
  </si>
  <si>
    <t>Обслуживание государственного внутреннего и муниципального долга</t>
  </si>
  <si>
    <t>Распределение бюджетных ассигнований по разделам, подразделам классификации расходов бюджета МО "Октябрьское" на 2018 год</t>
  </si>
  <si>
    <t>Молодежная политика</t>
  </si>
  <si>
    <t>Приложение № 5 к   решению шестнадцатой сессии четвертого созыва Совета депутатов МО "Октябрьское" № 100 от  26.12.2017г.</t>
  </si>
  <si>
    <t>Приложение № 3 к   решению семнадцатой сессии четвертого созыва Совета депутатов МО "Октябрьское" № 108 от  15.02.2018г.</t>
  </si>
  <si>
    <t>Приложение № 3 к   решению девятнадцатой (внеочередной) сессии четвертого созыва Совета депутатов МО "Октябрьское" № 123 от     05.04.2018г.</t>
  </si>
  <si>
    <t>Приложение № 3 к   решению двадцать второй сессии четвертого созыва Совета депутатов МО "Октябрьское" № 141 от     21.06.2018г.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</si>
</sst>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53"/>
  <sheetViews>
    <sheetView tabSelected="1" view="pageBreakPreview" zoomScale="89" zoomScaleSheetLayoutView="89" workbookViewId="0" topLeftCell="B72">
      <selection activeCell="S3" sqref="S3:T3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5.7109375" style="1" customWidth="1"/>
    <col min="21" max="21" width="11.8515625" style="1" customWidth="1"/>
    <col min="22" max="60" width="9.140625" style="1" customWidth="1"/>
  </cols>
  <sheetData>
    <row r="1" spans="19:20" ht="75" customHeight="1">
      <c r="S1" s="103" t="s">
        <v>415</v>
      </c>
      <c r="T1" s="103"/>
    </row>
    <row r="3" spans="19:20" ht="69" customHeight="1">
      <c r="S3" s="103" t="s">
        <v>414</v>
      </c>
      <c r="T3" s="103"/>
    </row>
    <row r="5" spans="19:20" ht="57.75" customHeight="1">
      <c r="S5" s="103" t="s">
        <v>413</v>
      </c>
      <c r="T5" s="103"/>
    </row>
    <row r="7" spans="19:20" ht="64.5" customHeight="1">
      <c r="S7" s="103" t="s">
        <v>412</v>
      </c>
      <c r="T7" s="103"/>
    </row>
    <row r="9" spans="2:21" ht="32.25" customHeight="1">
      <c r="B9" s="106" t="s">
        <v>410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78"/>
      <c r="U9" s="78"/>
    </row>
    <row r="10" spans="2:17" ht="8.25" customHeight="1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2:12" ht="33.75" customHeight="1" hidden="1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ht="12.75" hidden="1"/>
    <row r="13" spans="2:13" ht="22.5" customHeight="1" hidden="1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110"/>
    </row>
    <row r="14" spans="2:61" ht="4.5" customHeight="1">
      <c r="B14" s="108"/>
      <c r="C14" s="108"/>
      <c r="D14" s="108"/>
      <c r="E14" s="108"/>
      <c r="F14" s="108"/>
      <c r="G14" s="108"/>
      <c r="H14" s="108"/>
      <c r="I14" s="108"/>
      <c r="J14" s="108"/>
      <c r="K14" s="56"/>
      <c r="BI14" s="1"/>
    </row>
    <row r="15" ht="3.75" customHeight="1" hidden="1"/>
    <row r="16" spans="2:60" ht="23.25" customHeight="1">
      <c r="B16" s="105" t="s">
        <v>0</v>
      </c>
      <c r="C16" s="104" t="s">
        <v>1</v>
      </c>
      <c r="D16" s="104" t="s">
        <v>161</v>
      </c>
      <c r="E16" s="104" t="s">
        <v>161</v>
      </c>
      <c r="F16" s="104" t="s">
        <v>2</v>
      </c>
      <c r="G16" s="104" t="s">
        <v>3</v>
      </c>
      <c r="H16" s="104" t="s">
        <v>4</v>
      </c>
      <c r="I16" s="104" t="s">
        <v>5</v>
      </c>
      <c r="J16" s="53"/>
      <c r="K16" s="53" t="s">
        <v>159</v>
      </c>
      <c r="L16" s="57" t="s">
        <v>185</v>
      </c>
      <c r="O16" s="5" t="s">
        <v>160</v>
      </c>
      <c r="P16" s="57" t="s">
        <v>163</v>
      </c>
      <c r="R16" s="57" t="s">
        <v>184</v>
      </c>
      <c r="S16" s="74" t="s">
        <v>188</v>
      </c>
      <c r="BH16"/>
    </row>
    <row r="17" spans="2:60" ht="31.5" customHeight="1">
      <c r="B17" s="105"/>
      <c r="C17" s="104"/>
      <c r="D17" s="104"/>
      <c r="E17" s="104"/>
      <c r="F17" s="104"/>
      <c r="G17" s="104"/>
      <c r="H17" s="104"/>
      <c r="I17" s="104"/>
      <c r="J17" s="51" t="s">
        <v>137</v>
      </c>
      <c r="K17" s="51"/>
      <c r="L17" s="44" t="s">
        <v>124</v>
      </c>
      <c r="M17" s="50" t="s">
        <v>136</v>
      </c>
      <c r="O17" s="5"/>
      <c r="P17" s="44" t="s">
        <v>124</v>
      </c>
      <c r="Q17" s="68" t="s">
        <v>164</v>
      </c>
      <c r="R17" s="44" t="s">
        <v>124</v>
      </c>
      <c r="S17" s="44" t="s">
        <v>189</v>
      </c>
      <c r="BH17"/>
    </row>
    <row r="18" spans="2:60" ht="12.75">
      <c r="B18" s="3">
        <v>1</v>
      </c>
      <c r="C18" s="3">
        <v>2</v>
      </c>
      <c r="D18" s="3">
        <v>2</v>
      </c>
      <c r="E18" s="3">
        <v>2</v>
      </c>
      <c r="F18" s="3">
        <v>2</v>
      </c>
      <c r="G18" s="3">
        <v>3</v>
      </c>
      <c r="H18" s="3">
        <v>4</v>
      </c>
      <c r="I18" s="4">
        <v>5</v>
      </c>
      <c r="J18" s="4">
        <v>7</v>
      </c>
      <c r="K18" s="54"/>
      <c r="L18" s="54">
        <v>7</v>
      </c>
      <c r="O18" s="5"/>
      <c r="P18" s="54">
        <v>6</v>
      </c>
      <c r="R18" s="54">
        <v>7</v>
      </c>
      <c r="S18" s="75">
        <v>4</v>
      </c>
      <c r="BH18"/>
    </row>
    <row r="19" spans="2:60" ht="47.25" hidden="1">
      <c r="B19" s="77" t="s">
        <v>191</v>
      </c>
      <c r="C19" s="3"/>
      <c r="D19" s="3"/>
      <c r="E19" s="3"/>
      <c r="F19" s="3"/>
      <c r="G19" s="3"/>
      <c r="H19" s="3"/>
      <c r="I19" s="4"/>
      <c r="J19" s="4"/>
      <c r="K19" s="54"/>
      <c r="L19" s="54"/>
      <c r="O19" s="5"/>
      <c r="P19" s="54"/>
      <c r="R19" s="54"/>
      <c r="S19" s="5"/>
      <c r="BH19"/>
    </row>
    <row r="20" spans="2:59" s="2" customFormat="1" ht="12.75">
      <c r="B20" s="6" t="s">
        <v>6</v>
      </c>
      <c r="C20" s="7">
        <v>551</v>
      </c>
      <c r="D20" s="7">
        <v>551</v>
      </c>
      <c r="E20" s="7">
        <v>551</v>
      </c>
      <c r="F20" s="8" t="s">
        <v>7</v>
      </c>
      <c r="G20" s="9"/>
      <c r="H20" s="9"/>
      <c r="I20" s="9"/>
      <c r="J20" s="10">
        <f>J21+J28+J43+J47+J80+J84+J89+J91</f>
        <v>1109303</v>
      </c>
      <c r="K20" s="10">
        <f>K21+K28+K43+K47+K80+K84+K89+K91</f>
        <v>1028303</v>
      </c>
      <c r="L20" s="10">
        <f>L21+L28+L43+L47+L80+L84+L89+L91+L99</f>
        <v>984173</v>
      </c>
      <c r="M20" s="52">
        <f>L20-J20</f>
        <v>-125130</v>
      </c>
      <c r="N20" s="58">
        <f>N21+N28+N43+N47+N80+N84+N89+N91</f>
        <v>0</v>
      </c>
      <c r="O20" s="52">
        <f>L20-K20</f>
        <v>-44130</v>
      </c>
      <c r="P20" s="10">
        <f>P21+P28+P43+P47+P80+P84+P89+P91</f>
        <v>984173</v>
      </c>
      <c r="Q20" s="52">
        <f>P20-L20</f>
        <v>0</v>
      </c>
      <c r="R20" s="10" t="e">
        <f>#REF!-L20</f>
        <v>#REF!</v>
      </c>
      <c r="S20" s="10">
        <f>S21+S28+S43+S80+S99+S72+S76</f>
        <v>14423527</v>
      </c>
      <c r="T20" s="101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2:59" s="2" customFormat="1" ht="36.75" customHeight="1">
      <c r="B21" s="13" t="s">
        <v>8</v>
      </c>
      <c r="C21" s="7">
        <v>551</v>
      </c>
      <c r="D21" s="7">
        <v>551</v>
      </c>
      <c r="E21" s="7">
        <v>551</v>
      </c>
      <c r="F21" s="8" t="s">
        <v>7</v>
      </c>
      <c r="G21" s="8" t="s">
        <v>9</v>
      </c>
      <c r="H21" s="14"/>
      <c r="I21" s="14"/>
      <c r="J21" s="10">
        <f aca="true" t="shared" si="0" ref="J21:L22">J22</f>
        <v>978303</v>
      </c>
      <c r="K21" s="10">
        <f t="shared" si="0"/>
        <v>978303</v>
      </c>
      <c r="L21" s="10">
        <f t="shared" si="0"/>
        <v>934173</v>
      </c>
      <c r="M21" s="52">
        <f>L21-J21</f>
        <v>-44130</v>
      </c>
      <c r="N21" s="58">
        <f>N22</f>
        <v>0</v>
      </c>
      <c r="O21" s="52">
        <f>L21-K21</f>
        <v>-44130</v>
      </c>
      <c r="P21" s="10">
        <f>P22</f>
        <v>934173</v>
      </c>
      <c r="Q21" s="52">
        <f>P21-L21</f>
        <v>0</v>
      </c>
      <c r="R21" s="10" t="e">
        <f>#REF!-L21</f>
        <v>#REF!</v>
      </c>
      <c r="S21" s="10">
        <f>1069869+42817</f>
        <v>1112686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2:59" s="2" customFormat="1" ht="44.25" customHeight="1" hidden="1">
      <c r="B22" s="15" t="s">
        <v>197</v>
      </c>
      <c r="C22" s="7">
        <v>551</v>
      </c>
      <c r="D22" s="7">
        <v>551</v>
      </c>
      <c r="E22" s="7">
        <v>551</v>
      </c>
      <c r="F22" s="16" t="s">
        <v>7</v>
      </c>
      <c r="G22" s="16" t="s">
        <v>9</v>
      </c>
      <c r="H22" s="16" t="s">
        <v>248</v>
      </c>
      <c r="I22" s="14"/>
      <c r="J22" s="10">
        <f t="shared" si="0"/>
        <v>978303</v>
      </c>
      <c r="K22" s="10">
        <f t="shared" si="0"/>
        <v>978303</v>
      </c>
      <c r="L22" s="10">
        <f t="shared" si="0"/>
        <v>934173</v>
      </c>
      <c r="M22" s="52">
        <f>L22-J22</f>
        <v>-44130</v>
      </c>
      <c r="N22" s="58">
        <f>N23</f>
        <v>0</v>
      </c>
      <c r="O22" s="52">
        <f>L22-K22</f>
        <v>-44130</v>
      </c>
      <c r="P22" s="10">
        <f>P23</f>
        <v>934173</v>
      </c>
      <c r="Q22" s="52">
        <f>P22-L22</f>
        <v>0</v>
      </c>
      <c r="R22" s="10" t="e">
        <f>#REF!-L22</f>
        <v>#REF!</v>
      </c>
      <c r="S22" s="10">
        <f>S23</f>
        <v>1063110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2:59" s="2" customFormat="1" ht="30.75" customHeight="1" hidden="1">
      <c r="B23" s="17" t="s">
        <v>10</v>
      </c>
      <c r="C23" s="18">
        <v>551</v>
      </c>
      <c r="D23" s="7">
        <v>551</v>
      </c>
      <c r="E23" s="7">
        <v>551</v>
      </c>
      <c r="F23" s="14" t="s">
        <v>7</v>
      </c>
      <c r="G23" s="14" t="s">
        <v>9</v>
      </c>
      <c r="H23" s="16" t="s">
        <v>203</v>
      </c>
      <c r="I23" s="14"/>
      <c r="J23" s="11">
        <v>978303</v>
      </c>
      <c r="K23" s="11">
        <f>K25</f>
        <v>978303</v>
      </c>
      <c r="L23" s="11">
        <f>L25</f>
        <v>934173</v>
      </c>
      <c r="M23" s="52">
        <f>L23-J23</f>
        <v>-44130</v>
      </c>
      <c r="N23" s="59">
        <f>N25</f>
        <v>0</v>
      </c>
      <c r="O23" s="52">
        <f>L23-K23</f>
        <v>-44130</v>
      </c>
      <c r="P23" s="11">
        <f>P25</f>
        <v>934173</v>
      </c>
      <c r="Q23" s="52">
        <f>P23-L23</f>
        <v>0</v>
      </c>
      <c r="R23" s="10" t="e">
        <f>#REF!-L23</f>
        <v>#REF!</v>
      </c>
      <c r="S23" s="11">
        <f>S25</f>
        <v>1063110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2:59" s="2" customFormat="1" ht="30.75" customHeight="1" hidden="1">
      <c r="B24" s="17" t="s">
        <v>198</v>
      </c>
      <c r="C24" s="18">
        <v>551</v>
      </c>
      <c r="D24" s="7">
        <v>551</v>
      </c>
      <c r="E24" s="7">
        <v>551</v>
      </c>
      <c r="F24" s="14" t="s">
        <v>7</v>
      </c>
      <c r="G24" s="14" t="s">
        <v>9</v>
      </c>
      <c r="H24" s="16" t="s">
        <v>247</v>
      </c>
      <c r="I24" s="14"/>
      <c r="J24" s="11"/>
      <c r="K24" s="11"/>
      <c r="L24" s="11"/>
      <c r="M24" s="52"/>
      <c r="N24" s="59"/>
      <c r="O24" s="52"/>
      <c r="P24" s="11"/>
      <c r="Q24" s="52"/>
      <c r="R24" s="10"/>
      <c r="S24" s="11">
        <f>S25</f>
        <v>1063110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2:59" s="2" customFormat="1" ht="89.25" customHeight="1" hidden="1">
      <c r="B25" s="17" t="s">
        <v>199</v>
      </c>
      <c r="C25" s="18">
        <v>551</v>
      </c>
      <c r="D25" s="7">
        <v>551</v>
      </c>
      <c r="E25" s="7">
        <v>551</v>
      </c>
      <c r="F25" s="14" t="s">
        <v>7</v>
      </c>
      <c r="G25" s="14" t="s">
        <v>9</v>
      </c>
      <c r="H25" s="16" t="s">
        <v>247</v>
      </c>
      <c r="I25" s="14" t="s">
        <v>194</v>
      </c>
      <c r="J25" s="11">
        <v>978303</v>
      </c>
      <c r="K25" s="11">
        <v>978303</v>
      </c>
      <c r="L25" s="11">
        <f>978303-44130</f>
        <v>934173</v>
      </c>
      <c r="M25" s="52">
        <f>L25-J25</f>
        <v>-44130</v>
      </c>
      <c r="N25" s="59"/>
      <c r="O25" s="52">
        <f>L25-K25</f>
        <v>-44130</v>
      </c>
      <c r="P25" s="11">
        <f>978303-44130</f>
        <v>934173</v>
      </c>
      <c r="Q25" s="52">
        <f>P25-L25</f>
        <v>0</v>
      </c>
      <c r="R25" s="10" t="e">
        <f>#REF!-L25</f>
        <v>#REF!</v>
      </c>
      <c r="S25" s="11">
        <f>S26</f>
        <v>1063110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2:59" s="2" customFormat="1" ht="37.5" customHeight="1" hidden="1">
      <c r="B26" s="17" t="s">
        <v>200</v>
      </c>
      <c r="C26" s="18"/>
      <c r="D26" s="7"/>
      <c r="E26" s="7"/>
      <c r="F26" s="14" t="s">
        <v>7</v>
      </c>
      <c r="G26" s="14" t="s">
        <v>9</v>
      </c>
      <c r="H26" s="16" t="s">
        <v>204</v>
      </c>
      <c r="I26" s="14" t="s">
        <v>195</v>
      </c>
      <c r="J26" s="11"/>
      <c r="K26" s="11"/>
      <c r="L26" s="11"/>
      <c r="M26" s="52"/>
      <c r="N26" s="59"/>
      <c r="O26" s="52"/>
      <c r="P26" s="11"/>
      <c r="Q26" s="52"/>
      <c r="R26" s="10"/>
      <c r="S26" s="11">
        <f>S27</f>
        <v>1063110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2:59" s="2" customFormat="1" ht="39" customHeight="1" hidden="1">
      <c r="B27" s="17" t="s">
        <v>201</v>
      </c>
      <c r="C27" s="18"/>
      <c r="D27" s="7"/>
      <c r="E27" s="7"/>
      <c r="F27" s="14" t="s">
        <v>7</v>
      </c>
      <c r="G27" s="14" t="s">
        <v>9</v>
      </c>
      <c r="H27" s="16" t="s">
        <v>204</v>
      </c>
      <c r="I27" s="14" t="s">
        <v>196</v>
      </c>
      <c r="J27" s="11"/>
      <c r="K27" s="11"/>
      <c r="L27" s="11"/>
      <c r="M27" s="52"/>
      <c r="N27" s="59"/>
      <c r="O27" s="52"/>
      <c r="P27" s="11"/>
      <c r="Q27" s="52"/>
      <c r="R27" s="10"/>
      <c r="S27" s="11">
        <v>1063110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2:59" s="2" customFormat="1" ht="55.5" customHeight="1">
      <c r="B28" s="13" t="s">
        <v>13</v>
      </c>
      <c r="C28" s="7">
        <v>551</v>
      </c>
      <c r="D28" s="7">
        <v>551</v>
      </c>
      <c r="E28" s="7">
        <v>551</v>
      </c>
      <c r="F28" s="8" t="s">
        <v>7</v>
      </c>
      <c r="G28" s="8" t="s">
        <v>14</v>
      </c>
      <c r="H28" s="9"/>
      <c r="I28" s="9"/>
      <c r="J28" s="10">
        <f>J29+J38</f>
        <v>0</v>
      </c>
      <c r="K28" s="10">
        <f>K29+K38</f>
        <v>0</v>
      </c>
      <c r="L28" s="10">
        <f>L29+L38</f>
        <v>0</v>
      </c>
      <c r="M28" s="52">
        <f>L28-J28</f>
        <v>0</v>
      </c>
      <c r="N28" s="58">
        <f>N29+N38</f>
        <v>0</v>
      </c>
      <c r="O28" s="52">
        <f>L28-K28</f>
        <v>0</v>
      </c>
      <c r="P28" s="10">
        <f>P29+P38</f>
        <v>0</v>
      </c>
      <c r="Q28" s="52">
        <f>P28-L28</f>
        <v>0</v>
      </c>
      <c r="R28" s="10" t="e">
        <f>#REF!-L28</f>
        <v>#REF!</v>
      </c>
      <c r="S28" s="10">
        <f>695368+15000+20000+19124</f>
        <v>749492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2:59" s="2" customFormat="1" ht="63" customHeight="1" hidden="1">
      <c r="B29" s="15" t="s">
        <v>209</v>
      </c>
      <c r="C29" s="7">
        <v>551</v>
      </c>
      <c r="D29" s="7">
        <v>551</v>
      </c>
      <c r="E29" s="7">
        <v>551</v>
      </c>
      <c r="F29" s="16" t="s">
        <v>7</v>
      </c>
      <c r="G29" s="16" t="s">
        <v>14</v>
      </c>
      <c r="H29" s="16" t="s">
        <v>205</v>
      </c>
      <c r="I29" s="9"/>
      <c r="J29" s="10">
        <f>J30</f>
        <v>0</v>
      </c>
      <c r="K29" s="10">
        <f>K30</f>
        <v>0</v>
      </c>
      <c r="L29" s="10">
        <f>L30</f>
        <v>0</v>
      </c>
      <c r="M29" s="52">
        <f>L29-J29</f>
        <v>0</v>
      </c>
      <c r="N29" s="58">
        <f>N30</f>
        <v>0</v>
      </c>
      <c r="O29" s="52">
        <f>L29-K29</f>
        <v>0</v>
      </c>
      <c r="P29" s="10">
        <f>P30</f>
        <v>0</v>
      </c>
      <c r="Q29" s="52">
        <f>P29-L29</f>
        <v>0</v>
      </c>
      <c r="R29" s="10" t="e">
        <f>#REF!-L29</f>
        <v>#REF!</v>
      </c>
      <c r="S29" s="10">
        <f>S30+S34+S39</f>
        <v>747785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2:59" s="2" customFormat="1" ht="35.25" customHeight="1" hidden="1">
      <c r="B30" s="20" t="s">
        <v>210</v>
      </c>
      <c r="C30" s="18">
        <v>551</v>
      </c>
      <c r="D30" s="7">
        <v>551</v>
      </c>
      <c r="E30" s="7">
        <v>551</v>
      </c>
      <c r="F30" s="9" t="s">
        <v>7</v>
      </c>
      <c r="G30" s="9" t="s">
        <v>14</v>
      </c>
      <c r="H30" s="16" t="s">
        <v>206</v>
      </c>
      <c r="I30" s="9" t="s">
        <v>391</v>
      </c>
      <c r="J30" s="11">
        <f>J34</f>
        <v>0</v>
      </c>
      <c r="K30" s="11">
        <f>K34</f>
        <v>0</v>
      </c>
      <c r="L30" s="11">
        <f>L34</f>
        <v>0</v>
      </c>
      <c r="M30" s="52">
        <f>L30-J30</f>
        <v>0</v>
      </c>
      <c r="N30" s="59">
        <f>N34</f>
        <v>0</v>
      </c>
      <c r="O30" s="52">
        <f>L30-K30</f>
        <v>0</v>
      </c>
      <c r="P30" s="11">
        <f>P34</f>
        <v>0</v>
      </c>
      <c r="Q30" s="52">
        <f>P30-L30</f>
        <v>0</v>
      </c>
      <c r="R30" s="10" t="e">
        <f>#REF!-L30</f>
        <v>#REF!</v>
      </c>
      <c r="S30" s="11">
        <f>S31</f>
        <v>451534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2:59" s="2" customFormat="1" ht="35.25" customHeight="1" hidden="1">
      <c r="B31" s="20" t="s">
        <v>211</v>
      </c>
      <c r="C31" s="18"/>
      <c r="D31" s="7"/>
      <c r="E31" s="7"/>
      <c r="F31" s="9" t="s">
        <v>7</v>
      </c>
      <c r="G31" s="9" t="s">
        <v>14</v>
      </c>
      <c r="H31" s="16" t="s">
        <v>207</v>
      </c>
      <c r="I31" s="9"/>
      <c r="J31" s="11"/>
      <c r="K31" s="11"/>
      <c r="L31" s="11"/>
      <c r="M31" s="52"/>
      <c r="N31" s="59"/>
      <c r="O31" s="52"/>
      <c r="P31" s="11"/>
      <c r="Q31" s="52"/>
      <c r="R31" s="10"/>
      <c r="S31" s="11">
        <f>S32+S33</f>
        <v>451534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2:59" s="2" customFormat="1" ht="54.75" customHeight="1" hidden="1">
      <c r="B32" s="17" t="s">
        <v>201</v>
      </c>
      <c r="C32" s="18"/>
      <c r="D32" s="7"/>
      <c r="E32" s="7"/>
      <c r="F32" s="9" t="s">
        <v>7</v>
      </c>
      <c r="G32" s="9" t="s">
        <v>14</v>
      </c>
      <c r="H32" s="16" t="s">
        <v>207</v>
      </c>
      <c r="I32" s="9" t="s">
        <v>196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v>451534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2:59" s="2" customFormat="1" ht="48" customHeight="1" hidden="1">
      <c r="B33" s="20" t="s">
        <v>212</v>
      </c>
      <c r="C33" s="18"/>
      <c r="D33" s="7"/>
      <c r="E33" s="7"/>
      <c r="F33" s="9" t="s">
        <v>7</v>
      </c>
      <c r="G33" s="9" t="s">
        <v>14</v>
      </c>
      <c r="H33" s="16" t="s">
        <v>207</v>
      </c>
      <c r="I33" s="9" t="s">
        <v>208</v>
      </c>
      <c r="J33" s="11"/>
      <c r="K33" s="11"/>
      <c r="L33" s="11"/>
      <c r="M33" s="52"/>
      <c r="N33" s="59"/>
      <c r="O33" s="52"/>
      <c r="P33" s="11"/>
      <c r="Q33" s="52"/>
      <c r="R33" s="10"/>
      <c r="S33" s="1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2:59" s="2" customFormat="1" ht="52.5" customHeight="1" hidden="1">
      <c r="B34" s="20" t="s">
        <v>20</v>
      </c>
      <c r="C34" s="18">
        <v>551</v>
      </c>
      <c r="D34" s="7">
        <v>551</v>
      </c>
      <c r="E34" s="7">
        <v>551</v>
      </c>
      <c r="F34" s="9" t="s">
        <v>7</v>
      </c>
      <c r="G34" s="9" t="s">
        <v>14</v>
      </c>
      <c r="H34" s="16" t="s">
        <v>213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84000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2:59" s="2" customFormat="1" ht="52.5" customHeight="1" hidden="1">
      <c r="B35" s="20" t="s">
        <v>211</v>
      </c>
      <c r="C35" s="18"/>
      <c r="D35" s="7"/>
      <c r="E35" s="7"/>
      <c r="F35" s="9" t="s">
        <v>7</v>
      </c>
      <c r="G35" s="9" t="s">
        <v>14</v>
      </c>
      <c r="H35" s="16" t="s">
        <v>214</v>
      </c>
      <c r="I35" s="9"/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84000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2:59" s="2" customFormat="1" ht="52.5" customHeight="1" hidden="1">
      <c r="B36" s="17" t="s">
        <v>218</v>
      </c>
      <c r="C36" s="18"/>
      <c r="D36" s="7"/>
      <c r="E36" s="7"/>
      <c r="F36" s="9" t="s">
        <v>7</v>
      </c>
      <c r="G36" s="9" t="s">
        <v>14</v>
      </c>
      <c r="H36" s="16" t="s">
        <v>214</v>
      </c>
      <c r="I36" s="9" t="s">
        <v>215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f>S37</f>
        <v>84000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2:59" s="2" customFormat="1" ht="52.5" customHeight="1" hidden="1">
      <c r="B37" s="20" t="s">
        <v>219</v>
      </c>
      <c r="C37" s="18"/>
      <c r="D37" s="7"/>
      <c r="E37" s="7"/>
      <c r="F37" s="9" t="s">
        <v>7</v>
      </c>
      <c r="G37" s="9" t="s">
        <v>14</v>
      </c>
      <c r="H37" s="16" t="s">
        <v>214</v>
      </c>
      <c r="I37" s="9" t="s">
        <v>216</v>
      </c>
      <c r="J37" s="11"/>
      <c r="K37" s="11"/>
      <c r="L37" s="11"/>
      <c r="M37" s="52"/>
      <c r="N37" s="59"/>
      <c r="O37" s="52"/>
      <c r="P37" s="11"/>
      <c r="Q37" s="52"/>
      <c r="R37" s="10"/>
      <c r="S37" s="11">
        <f>S38</f>
        <v>84000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2:59" s="2" customFormat="1" ht="52.5" customHeight="1" hidden="1">
      <c r="B38" s="20" t="s">
        <v>220</v>
      </c>
      <c r="C38" s="18">
        <v>551</v>
      </c>
      <c r="D38" s="7">
        <v>551</v>
      </c>
      <c r="E38" s="7">
        <v>551</v>
      </c>
      <c r="F38" s="9" t="s">
        <v>7</v>
      </c>
      <c r="G38" s="9" t="s">
        <v>14</v>
      </c>
      <c r="H38" s="16" t="s">
        <v>214</v>
      </c>
      <c r="I38" s="9" t="s">
        <v>372</v>
      </c>
      <c r="J38" s="11"/>
      <c r="K38" s="11"/>
      <c r="L38" s="11"/>
      <c r="M38" s="52"/>
      <c r="N38" s="59"/>
      <c r="O38" s="52"/>
      <c r="P38" s="11"/>
      <c r="Q38" s="52"/>
      <c r="R38" s="10"/>
      <c r="S38" s="11">
        <v>84000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2:59" s="2" customFormat="1" ht="39" customHeight="1" hidden="1">
      <c r="B39" s="20" t="s">
        <v>239</v>
      </c>
      <c r="C39" s="18"/>
      <c r="D39" s="7"/>
      <c r="E39" s="7"/>
      <c r="F39" s="9" t="s">
        <v>7</v>
      </c>
      <c r="G39" s="9" t="s">
        <v>14</v>
      </c>
      <c r="H39" s="16" t="s">
        <v>238</v>
      </c>
      <c r="I39" s="9"/>
      <c r="J39" s="11"/>
      <c r="K39" s="11"/>
      <c r="L39" s="11"/>
      <c r="M39" s="52"/>
      <c r="N39" s="59"/>
      <c r="O39" s="52"/>
      <c r="P39" s="11"/>
      <c r="Q39" s="52"/>
      <c r="R39" s="10"/>
      <c r="S39" s="11">
        <f>S40</f>
        <v>212251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2:59" s="2" customFormat="1" ht="52.5" customHeight="1" hidden="1">
      <c r="B40" s="20" t="s">
        <v>211</v>
      </c>
      <c r="C40" s="18"/>
      <c r="D40" s="7"/>
      <c r="E40" s="7"/>
      <c r="F40" s="9" t="s">
        <v>7</v>
      </c>
      <c r="G40" s="9" t="s">
        <v>14</v>
      </c>
      <c r="H40" s="16" t="s">
        <v>240</v>
      </c>
      <c r="I40" s="9"/>
      <c r="J40" s="11"/>
      <c r="K40" s="11"/>
      <c r="L40" s="11"/>
      <c r="M40" s="52"/>
      <c r="N40" s="59"/>
      <c r="O40" s="52"/>
      <c r="P40" s="11"/>
      <c r="Q40" s="52"/>
      <c r="R40" s="10"/>
      <c r="S40" s="11">
        <f>S41</f>
        <v>212251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2:59" s="2" customFormat="1" ht="52.5" customHeight="1" hidden="1">
      <c r="B41" s="20" t="s">
        <v>220</v>
      </c>
      <c r="C41" s="18"/>
      <c r="D41" s="7"/>
      <c r="E41" s="7"/>
      <c r="F41" s="9" t="s">
        <v>7</v>
      </c>
      <c r="G41" s="9" t="s">
        <v>14</v>
      </c>
      <c r="H41" s="16" t="s">
        <v>240</v>
      </c>
      <c r="I41" s="9" t="s">
        <v>217</v>
      </c>
      <c r="J41" s="11"/>
      <c r="K41" s="11"/>
      <c r="L41" s="11"/>
      <c r="M41" s="52"/>
      <c r="N41" s="59"/>
      <c r="O41" s="52"/>
      <c r="P41" s="11"/>
      <c r="Q41" s="52"/>
      <c r="R41" s="10"/>
      <c r="S41" s="11">
        <v>212251</v>
      </c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2:59" s="2" customFormat="1" ht="52.5" customHeight="1" hidden="1">
      <c r="B42" s="20"/>
      <c r="C42" s="18"/>
      <c r="D42" s="7"/>
      <c r="E42" s="7"/>
      <c r="F42" s="9"/>
      <c r="G42" s="9"/>
      <c r="H42" s="16"/>
      <c r="I42" s="9"/>
      <c r="J42" s="11"/>
      <c r="K42" s="11"/>
      <c r="L42" s="11"/>
      <c r="M42" s="52"/>
      <c r="N42" s="59"/>
      <c r="O42" s="52"/>
      <c r="P42" s="11"/>
      <c r="Q42" s="52"/>
      <c r="R42" s="10"/>
      <c r="S42" s="1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2:59" s="2" customFormat="1" ht="59.25" customHeight="1">
      <c r="B43" s="13" t="s">
        <v>22</v>
      </c>
      <c r="C43" s="7">
        <v>551</v>
      </c>
      <c r="D43" s="7">
        <v>551</v>
      </c>
      <c r="E43" s="7">
        <v>551</v>
      </c>
      <c r="F43" s="8" t="s">
        <v>7</v>
      </c>
      <c r="G43" s="8" t="s">
        <v>23</v>
      </c>
      <c r="H43" s="14"/>
      <c r="I43" s="14"/>
      <c r="J43" s="10">
        <f>J44+J61+J63</f>
        <v>0</v>
      </c>
      <c r="K43" s="10">
        <f>K44+K61+K63+K71</f>
        <v>0</v>
      </c>
      <c r="L43" s="10">
        <f>L44+L61+L63+L71</f>
        <v>0</v>
      </c>
      <c r="M43" s="52">
        <f>L43-J43</f>
        <v>0</v>
      </c>
      <c r="N43" s="58">
        <f>N44+N61+N63+N71</f>
        <v>0</v>
      </c>
      <c r="O43" s="52">
        <f>L43-K43</f>
        <v>0</v>
      </c>
      <c r="P43" s="10">
        <f>P44+P61+P63+P71</f>
        <v>0</v>
      </c>
      <c r="Q43" s="52">
        <f>P43-L43</f>
        <v>0</v>
      </c>
      <c r="R43" s="10" t="e">
        <f>#REF!-L43</f>
        <v>#REF!</v>
      </c>
      <c r="S43" s="10">
        <v>12469605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2:59" s="2" customFormat="1" ht="67.5" customHeight="1" hidden="1">
      <c r="B44" s="15" t="s">
        <v>197</v>
      </c>
      <c r="C44" s="7">
        <v>551</v>
      </c>
      <c r="D44" s="7">
        <v>551</v>
      </c>
      <c r="E44" s="7">
        <v>551</v>
      </c>
      <c r="F44" s="16" t="s">
        <v>7</v>
      </c>
      <c r="G44" s="16" t="s">
        <v>23</v>
      </c>
      <c r="H44" s="16" t="s">
        <v>202</v>
      </c>
      <c r="I44" s="14"/>
      <c r="J44" s="10"/>
      <c r="K44" s="10"/>
      <c r="L44" s="10"/>
      <c r="M44" s="52"/>
      <c r="N44" s="58"/>
      <c r="O44" s="52"/>
      <c r="P44" s="10"/>
      <c r="Q44" s="52"/>
      <c r="R44" s="10"/>
      <c r="S44" s="10">
        <f>S45</f>
        <v>11555000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2:59" s="2" customFormat="1" ht="44.25" customHeight="1" hidden="1">
      <c r="B45" s="17" t="s">
        <v>225</v>
      </c>
      <c r="C45" s="18">
        <v>551</v>
      </c>
      <c r="D45" s="7">
        <v>551</v>
      </c>
      <c r="E45" s="7">
        <v>551</v>
      </c>
      <c r="F45" s="16" t="s">
        <v>7</v>
      </c>
      <c r="G45" s="16" t="s">
        <v>23</v>
      </c>
      <c r="H45" s="16" t="s">
        <v>221</v>
      </c>
      <c r="I45" s="14"/>
      <c r="J45" s="11"/>
      <c r="K45" s="11"/>
      <c r="L45" s="11"/>
      <c r="M45" s="52"/>
      <c r="N45" s="59"/>
      <c r="O45" s="52"/>
      <c r="P45" s="11"/>
      <c r="Q45" s="52"/>
      <c r="R45" s="10"/>
      <c r="S45" s="11">
        <f>S46+S70</f>
        <v>11555000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2:59" s="2" customFormat="1" ht="33" customHeight="1" hidden="1">
      <c r="B46" s="20" t="s">
        <v>211</v>
      </c>
      <c r="C46" s="18">
        <v>551</v>
      </c>
      <c r="D46" s="7">
        <v>551</v>
      </c>
      <c r="E46" s="7">
        <v>551</v>
      </c>
      <c r="F46" s="14" t="s">
        <v>7</v>
      </c>
      <c r="G46" s="14" t="s">
        <v>23</v>
      </c>
      <c r="H46" s="16" t="s">
        <v>222</v>
      </c>
      <c r="I46" s="14"/>
      <c r="J46" s="11"/>
      <c r="K46" s="11"/>
      <c r="L46" s="11"/>
      <c r="M46" s="52"/>
      <c r="N46" s="59"/>
      <c r="O46" s="52"/>
      <c r="P46" s="11"/>
      <c r="Q46" s="52"/>
      <c r="R46" s="10"/>
      <c r="S46" s="11">
        <f>S65+S66+S67+S68+S69</f>
        <v>11480000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2:59" s="2" customFormat="1" ht="36" customHeight="1" hidden="1">
      <c r="B47" s="21"/>
      <c r="C47" s="7">
        <v>551</v>
      </c>
      <c r="D47" s="7">
        <v>551</v>
      </c>
      <c r="E47" s="7">
        <v>551</v>
      </c>
      <c r="F47" s="16"/>
      <c r="G47" s="16"/>
      <c r="H47" s="16"/>
      <c r="I47" s="14"/>
      <c r="J47" s="10"/>
      <c r="K47" s="10"/>
      <c r="L47" s="10"/>
      <c r="M47" s="52"/>
      <c r="N47" s="58"/>
      <c r="O47" s="52"/>
      <c r="P47" s="10"/>
      <c r="Q47" s="52"/>
      <c r="R47" s="10"/>
      <c r="S47" s="10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2:59" s="2" customFormat="1" ht="72.75" customHeight="1" hidden="1">
      <c r="B48" s="22"/>
      <c r="C48" s="18">
        <v>551</v>
      </c>
      <c r="D48" s="7">
        <v>551</v>
      </c>
      <c r="E48" s="7">
        <v>551</v>
      </c>
      <c r="F48" s="28"/>
      <c r="G48" s="28"/>
      <c r="H48" s="28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2:59" s="2" customFormat="1" ht="47.2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2:59" s="2" customFormat="1" ht="32.25" customHeight="1" hidden="1">
      <c r="B50" s="20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2:59" s="2" customFormat="1" ht="49.5" customHeight="1" hidden="1">
      <c r="B51" s="20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2:59" s="2" customFormat="1" ht="32.25" customHeight="1" hidden="1">
      <c r="B52" s="20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2:59" s="2" customFormat="1" ht="45.7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2:59" s="2" customFormat="1" ht="56.25" customHeight="1" hidden="1">
      <c r="B54" s="20"/>
      <c r="C54" s="18">
        <v>551</v>
      </c>
      <c r="D54" s="7">
        <v>551</v>
      </c>
      <c r="E54" s="7">
        <v>551</v>
      </c>
      <c r="F54" s="14"/>
      <c r="G54" s="14"/>
      <c r="H54" s="14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2:59" s="2" customFormat="1" ht="33" customHeight="1" hidden="1">
      <c r="B55" s="17"/>
      <c r="C55" s="18">
        <v>551</v>
      </c>
      <c r="D55" s="7">
        <v>551</v>
      </c>
      <c r="E55" s="7">
        <v>551</v>
      </c>
      <c r="F55" s="14"/>
      <c r="G55" s="14"/>
      <c r="H55" s="14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2:59" s="2" customFormat="1" ht="27" customHeight="1" hidden="1">
      <c r="B56" s="17"/>
      <c r="C56" s="18">
        <v>551</v>
      </c>
      <c r="D56" s="7">
        <v>551</v>
      </c>
      <c r="E56" s="7">
        <v>551</v>
      </c>
      <c r="F56" s="14"/>
      <c r="G56" s="14"/>
      <c r="H56" s="14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2:59" s="2" customFormat="1" ht="27.75" customHeight="1" hidden="1">
      <c r="B57" s="17"/>
      <c r="C57" s="18">
        <v>551</v>
      </c>
      <c r="D57" s="7">
        <v>551</v>
      </c>
      <c r="E57" s="7">
        <v>551</v>
      </c>
      <c r="F57" s="14"/>
      <c r="G57" s="14"/>
      <c r="H57" s="14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2:59" s="2" customFormat="1" ht="31.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2:59" s="2" customFormat="1" ht="30.75" customHeight="1" hidden="1">
      <c r="B59" s="22"/>
      <c r="C59" s="18">
        <v>551</v>
      </c>
      <c r="D59" s="7">
        <v>551</v>
      </c>
      <c r="E59" s="7">
        <v>551</v>
      </c>
      <c r="F59" s="28"/>
      <c r="G59" s="28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2:59" s="2" customFormat="1" ht="40.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28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2:59" s="2" customFormat="1" ht="44.25" customHeight="1" hidden="1">
      <c r="B61" s="20"/>
      <c r="C61" s="18"/>
      <c r="D61" s="7">
        <v>551</v>
      </c>
      <c r="E61" s="7">
        <v>551</v>
      </c>
      <c r="F61" s="14"/>
      <c r="G61" s="14"/>
      <c r="H61" s="28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2:59" s="2" customFormat="1" ht="27.75" customHeight="1" hidden="1">
      <c r="B62" s="20"/>
      <c r="C62" s="18"/>
      <c r="D62" s="7">
        <v>551</v>
      </c>
      <c r="E62" s="7">
        <v>551</v>
      </c>
      <c r="F62" s="14"/>
      <c r="G62" s="14"/>
      <c r="H62" s="28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2:59" s="2" customFormat="1" ht="60" customHeight="1" hidden="1">
      <c r="B63" s="20"/>
      <c r="C63" s="18"/>
      <c r="D63" s="7">
        <v>551</v>
      </c>
      <c r="E63" s="7">
        <v>551</v>
      </c>
      <c r="F63" s="14"/>
      <c r="G63" s="14"/>
      <c r="H63" s="28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2:59" s="2" customFormat="1" ht="33.75" customHeight="1" hidden="1">
      <c r="B64" s="20"/>
      <c r="C64" s="18"/>
      <c r="D64" s="7">
        <v>551</v>
      </c>
      <c r="E64" s="7">
        <v>551</v>
      </c>
      <c r="F64" s="14"/>
      <c r="G64" s="14"/>
      <c r="H64" s="28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2:59" s="2" customFormat="1" ht="45" customHeight="1" hidden="1">
      <c r="B65" s="17" t="s">
        <v>201</v>
      </c>
      <c r="C65" s="18"/>
      <c r="D65" s="7"/>
      <c r="E65" s="7"/>
      <c r="F65" s="14" t="s">
        <v>7</v>
      </c>
      <c r="G65" s="14" t="s">
        <v>23</v>
      </c>
      <c r="H65" s="16" t="s">
        <v>222</v>
      </c>
      <c r="I65" s="14" t="s">
        <v>196</v>
      </c>
      <c r="J65" s="11"/>
      <c r="K65" s="11"/>
      <c r="L65" s="11"/>
      <c r="M65" s="52"/>
      <c r="N65" s="59"/>
      <c r="O65" s="52"/>
      <c r="P65" s="11"/>
      <c r="Q65" s="52"/>
      <c r="R65" s="10"/>
      <c r="S65" s="11">
        <v>8200000</v>
      </c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2:59" s="2" customFormat="1" ht="42.75" customHeight="1" hidden="1">
      <c r="B66" s="20" t="s">
        <v>212</v>
      </c>
      <c r="C66" s="18"/>
      <c r="D66" s="7"/>
      <c r="E66" s="7"/>
      <c r="F66" s="14" t="s">
        <v>7</v>
      </c>
      <c r="G66" s="14" t="s">
        <v>23</v>
      </c>
      <c r="H66" s="16" t="s">
        <v>222</v>
      </c>
      <c r="I66" s="14" t="s">
        <v>208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250000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2:59" s="2" customFormat="1" ht="44.25" customHeight="1" hidden="1">
      <c r="B67" s="20" t="s">
        <v>220</v>
      </c>
      <c r="C67" s="18"/>
      <c r="D67" s="7"/>
      <c r="E67" s="7"/>
      <c r="F67" s="14" t="s">
        <v>7</v>
      </c>
      <c r="G67" s="14" t="s">
        <v>23</v>
      </c>
      <c r="H67" s="16" t="s">
        <v>222</v>
      </c>
      <c r="I67" s="14" t="s">
        <v>217</v>
      </c>
      <c r="J67" s="11"/>
      <c r="K67" s="11"/>
      <c r="L67" s="11"/>
      <c r="M67" s="52"/>
      <c r="N67" s="59"/>
      <c r="O67" s="52"/>
      <c r="P67" s="11"/>
      <c r="Q67" s="52"/>
      <c r="R67" s="10"/>
      <c r="S67" s="11">
        <v>3000000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2:59" s="2" customFormat="1" ht="33.75" customHeight="1" hidden="1">
      <c r="B68" s="20" t="s">
        <v>226</v>
      </c>
      <c r="C68" s="18"/>
      <c r="D68" s="7"/>
      <c r="E68" s="7"/>
      <c r="F68" s="14" t="s">
        <v>7</v>
      </c>
      <c r="G68" s="14" t="s">
        <v>23</v>
      </c>
      <c r="H68" s="16" t="s">
        <v>222</v>
      </c>
      <c r="I68" s="14" t="s">
        <v>223</v>
      </c>
      <c r="J68" s="11"/>
      <c r="K68" s="11"/>
      <c r="L68" s="11"/>
      <c r="M68" s="52"/>
      <c r="N68" s="59"/>
      <c r="O68" s="52"/>
      <c r="P68" s="11"/>
      <c r="Q68" s="52"/>
      <c r="R68" s="10"/>
      <c r="S68" s="11">
        <v>5000</v>
      </c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2:59" s="2" customFormat="1" ht="33.75" customHeight="1" hidden="1">
      <c r="B69" s="20" t="s">
        <v>227</v>
      </c>
      <c r="C69" s="18"/>
      <c r="D69" s="7"/>
      <c r="E69" s="7"/>
      <c r="F69" s="14" t="s">
        <v>7</v>
      </c>
      <c r="G69" s="14" t="s">
        <v>23</v>
      </c>
      <c r="H69" s="16" t="s">
        <v>222</v>
      </c>
      <c r="I69" s="14" t="s">
        <v>224</v>
      </c>
      <c r="J69" s="11"/>
      <c r="K69" s="11"/>
      <c r="L69" s="11"/>
      <c r="M69" s="52"/>
      <c r="N69" s="59"/>
      <c r="O69" s="52"/>
      <c r="P69" s="11"/>
      <c r="Q69" s="52"/>
      <c r="R69" s="10"/>
      <c r="S69" s="11">
        <v>25000</v>
      </c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2:59" s="2" customFormat="1" ht="55.5" customHeight="1" hidden="1">
      <c r="B70" s="20" t="s">
        <v>229</v>
      </c>
      <c r="C70" s="18"/>
      <c r="D70" s="7"/>
      <c r="E70" s="7"/>
      <c r="F70" s="14" t="s">
        <v>7</v>
      </c>
      <c r="G70" s="14" t="s">
        <v>23</v>
      </c>
      <c r="H70" s="16" t="s">
        <v>228</v>
      </c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>
        <f>S71</f>
        <v>75000</v>
      </c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2:59" s="2" customFormat="1" ht="12.75" hidden="1">
      <c r="B71" s="20" t="s">
        <v>230</v>
      </c>
      <c r="C71" s="18"/>
      <c r="D71" s="7">
        <v>551</v>
      </c>
      <c r="E71" s="7">
        <v>551</v>
      </c>
      <c r="F71" s="14" t="s">
        <v>7</v>
      </c>
      <c r="G71" s="14" t="s">
        <v>23</v>
      </c>
      <c r="H71" s="16" t="s">
        <v>228</v>
      </c>
      <c r="I71" s="14" t="s">
        <v>217</v>
      </c>
      <c r="J71" s="11"/>
      <c r="K71" s="11"/>
      <c r="L71" s="11"/>
      <c r="M71" s="52"/>
      <c r="N71" s="59"/>
      <c r="O71" s="52"/>
      <c r="P71" s="11"/>
      <c r="Q71" s="52"/>
      <c r="R71" s="10"/>
      <c r="S71" s="11">
        <v>75000</v>
      </c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2:59" s="2" customFormat="1" ht="38.25">
      <c r="B72" s="20" t="s">
        <v>369</v>
      </c>
      <c r="C72" s="18"/>
      <c r="D72" s="7"/>
      <c r="E72" s="7"/>
      <c r="F72" s="14" t="s">
        <v>7</v>
      </c>
      <c r="G72" s="14" t="s">
        <v>24</v>
      </c>
      <c r="H72" s="16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>
        <f>20413+16331</f>
        <v>36744</v>
      </c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2:59" s="2" customFormat="1" ht="25.5" hidden="1">
      <c r="B73" s="20" t="s">
        <v>211</v>
      </c>
      <c r="C73" s="18"/>
      <c r="D73" s="7"/>
      <c r="E73" s="7"/>
      <c r="F73" s="14" t="s">
        <v>7</v>
      </c>
      <c r="G73" s="14" t="s">
        <v>24</v>
      </c>
      <c r="H73" s="16" t="s">
        <v>280</v>
      </c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>
        <f>S74</f>
        <v>71379</v>
      </c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2:59" s="2" customFormat="1" ht="12.75" hidden="1">
      <c r="B74" s="20" t="s">
        <v>230</v>
      </c>
      <c r="C74" s="18"/>
      <c r="D74" s="7"/>
      <c r="E74" s="7"/>
      <c r="F74" s="14" t="s">
        <v>7</v>
      </c>
      <c r="G74" s="14" t="s">
        <v>24</v>
      </c>
      <c r="H74" s="16" t="s">
        <v>280</v>
      </c>
      <c r="I74" s="14" t="s">
        <v>245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71379</v>
      </c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2:59" s="2" customFormat="1" ht="12.75" hidden="1">
      <c r="B75" s="20"/>
      <c r="C75" s="18"/>
      <c r="D75" s="7"/>
      <c r="E75" s="7"/>
      <c r="F75" s="14" t="s">
        <v>7</v>
      </c>
      <c r="G75" s="14" t="s">
        <v>24</v>
      </c>
      <c r="H75" s="16"/>
      <c r="I75" s="14"/>
      <c r="J75" s="11"/>
      <c r="K75" s="11"/>
      <c r="L75" s="11"/>
      <c r="M75" s="52"/>
      <c r="N75" s="59"/>
      <c r="O75" s="52"/>
      <c r="P75" s="11"/>
      <c r="Q75" s="52"/>
      <c r="R75" s="10"/>
      <c r="S75" s="1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2:59" s="2" customFormat="1" ht="12.75" hidden="1">
      <c r="B76" s="20" t="s">
        <v>395</v>
      </c>
      <c r="C76" s="18"/>
      <c r="D76" s="7"/>
      <c r="E76" s="7"/>
      <c r="F76" s="14" t="s">
        <v>7</v>
      </c>
      <c r="G76" s="14" t="s">
        <v>152</v>
      </c>
      <c r="H76" s="16"/>
      <c r="I76" s="14"/>
      <c r="J76" s="11"/>
      <c r="K76" s="11"/>
      <c r="L76" s="11"/>
      <c r="M76" s="52"/>
      <c r="N76" s="59"/>
      <c r="O76" s="52"/>
      <c r="P76" s="11"/>
      <c r="Q76" s="52"/>
      <c r="R76" s="10"/>
      <c r="S76" s="1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2:59" s="2" customFormat="1" ht="12.75" hidden="1">
      <c r="B77" s="20" t="s">
        <v>398</v>
      </c>
      <c r="C77" s="18"/>
      <c r="D77" s="7"/>
      <c r="E77" s="7"/>
      <c r="F77" s="14" t="s">
        <v>7</v>
      </c>
      <c r="G77" s="14" t="s">
        <v>152</v>
      </c>
      <c r="H77" s="16" t="s">
        <v>396</v>
      </c>
      <c r="I77" s="14"/>
      <c r="J77" s="11"/>
      <c r="K77" s="11"/>
      <c r="L77" s="11"/>
      <c r="M77" s="52"/>
      <c r="N77" s="59"/>
      <c r="O77" s="52"/>
      <c r="P77" s="11"/>
      <c r="Q77" s="52"/>
      <c r="R77" s="10"/>
      <c r="S77" s="11">
        <f>S78</f>
        <v>340800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2:59" s="2" customFormat="1" ht="12.75" hidden="1">
      <c r="B78" s="20" t="s">
        <v>399</v>
      </c>
      <c r="C78" s="18"/>
      <c r="D78" s="7"/>
      <c r="E78" s="7"/>
      <c r="F78" s="14" t="s">
        <v>7</v>
      </c>
      <c r="G78" s="14" t="s">
        <v>152</v>
      </c>
      <c r="H78" s="16" t="s">
        <v>397</v>
      </c>
      <c r="I78" s="14"/>
      <c r="J78" s="11"/>
      <c r="K78" s="11"/>
      <c r="L78" s="11"/>
      <c r="M78" s="52"/>
      <c r="N78" s="59"/>
      <c r="O78" s="52"/>
      <c r="P78" s="11"/>
      <c r="Q78" s="52"/>
      <c r="R78" s="10"/>
      <c r="S78" s="11">
        <f>S79</f>
        <v>340800</v>
      </c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2:59" s="2" customFormat="1" ht="12.75" hidden="1">
      <c r="B79" s="20" t="s">
        <v>230</v>
      </c>
      <c r="C79" s="18"/>
      <c r="D79" s="7"/>
      <c r="E79" s="7"/>
      <c r="F79" s="14" t="s">
        <v>7</v>
      </c>
      <c r="G79" s="14" t="s">
        <v>152</v>
      </c>
      <c r="H79" s="16" t="s">
        <v>397</v>
      </c>
      <c r="I79" s="14" t="s">
        <v>217</v>
      </c>
      <c r="J79" s="11"/>
      <c r="K79" s="11"/>
      <c r="L79" s="11"/>
      <c r="M79" s="52"/>
      <c r="N79" s="59"/>
      <c r="O79" s="52"/>
      <c r="P79" s="11"/>
      <c r="Q79" s="52"/>
      <c r="R79" s="10"/>
      <c r="S79" s="11">
        <v>340800</v>
      </c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2:59" s="2" customFormat="1" ht="21" customHeight="1">
      <c r="B80" s="13" t="s">
        <v>32</v>
      </c>
      <c r="C80" s="7">
        <v>551</v>
      </c>
      <c r="D80" s="7">
        <v>551</v>
      </c>
      <c r="E80" s="7">
        <v>551</v>
      </c>
      <c r="F80" s="8" t="s">
        <v>7</v>
      </c>
      <c r="G80" s="8" t="s">
        <v>28</v>
      </c>
      <c r="H80" s="14"/>
      <c r="I80" s="14"/>
      <c r="J80" s="10">
        <f>J81</f>
        <v>10000</v>
      </c>
      <c r="K80" s="10">
        <f>K82</f>
        <v>50000</v>
      </c>
      <c r="L80" s="10">
        <f>L82</f>
        <v>50000</v>
      </c>
      <c r="M80" s="52">
        <f aca="true" t="shared" si="1" ref="M80:M97">L80-J80</f>
        <v>40000</v>
      </c>
      <c r="N80" s="58">
        <f>N82</f>
        <v>0</v>
      </c>
      <c r="O80" s="52">
        <f aca="true" t="shared" si="2" ref="O80:O97">L80-K80</f>
        <v>0</v>
      </c>
      <c r="P80" s="10">
        <f>P82</f>
        <v>50000</v>
      </c>
      <c r="Q80" s="52">
        <f aca="true" t="shared" si="3" ref="Q80:Q97">P80-L80</f>
        <v>0</v>
      </c>
      <c r="R80" s="10" t="e">
        <f>#REF!-L80</f>
        <v>#REF!</v>
      </c>
      <c r="S80" s="10">
        <f>S82</f>
        <v>50000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:59" s="2" customFormat="1" ht="25.5" customHeight="1" hidden="1">
      <c r="B81" s="15" t="s">
        <v>29</v>
      </c>
      <c r="C81" s="7">
        <v>551</v>
      </c>
      <c r="D81" s="7">
        <v>551</v>
      </c>
      <c r="E81" s="7">
        <v>551</v>
      </c>
      <c r="F81" s="16" t="s">
        <v>7</v>
      </c>
      <c r="G81" s="16" t="s">
        <v>28</v>
      </c>
      <c r="H81" s="16"/>
      <c r="I81" s="14"/>
      <c r="J81" s="10">
        <f>J82</f>
        <v>10000</v>
      </c>
      <c r="K81" s="10"/>
      <c r="L81" s="10"/>
      <c r="M81" s="52">
        <f t="shared" si="1"/>
        <v>-10000</v>
      </c>
      <c r="N81" s="58"/>
      <c r="O81" s="52">
        <f t="shared" si="2"/>
        <v>0</v>
      </c>
      <c r="P81" s="10"/>
      <c r="Q81" s="52">
        <f t="shared" si="3"/>
        <v>0</v>
      </c>
      <c r="R81" s="10" t="e">
        <f>#REF!-L81</f>
        <v>#REF!</v>
      </c>
      <c r="S81" s="1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:59" s="2" customFormat="1" ht="12.75" hidden="1">
      <c r="B82" s="23" t="s">
        <v>231</v>
      </c>
      <c r="C82" s="18">
        <v>551</v>
      </c>
      <c r="D82" s="7">
        <v>551</v>
      </c>
      <c r="E82" s="7">
        <v>551</v>
      </c>
      <c r="F82" s="14" t="s">
        <v>7</v>
      </c>
      <c r="G82" s="14" t="s">
        <v>28</v>
      </c>
      <c r="H82" s="14" t="s">
        <v>276</v>
      </c>
      <c r="I82" s="14"/>
      <c r="J82" s="11">
        <f>J83</f>
        <v>10000</v>
      </c>
      <c r="K82" s="11">
        <f>K83</f>
        <v>50000</v>
      </c>
      <c r="L82" s="11">
        <f>L83</f>
        <v>50000</v>
      </c>
      <c r="M82" s="52">
        <f t="shared" si="1"/>
        <v>40000</v>
      </c>
      <c r="N82" s="59">
        <f>N83</f>
        <v>0</v>
      </c>
      <c r="O82" s="52">
        <f t="shared" si="2"/>
        <v>0</v>
      </c>
      <c r="P82" s="11">
        <f>P83</f>
        <v>50000</v>
      </c>
      <c r="Q82" s="52">
        <f t="shared" si="3"/>
        <v>0</v>
      </c>
      <c r="R82" s="10" t="e">
        <f>#REF!-L82</f>
        <v>#REF!</v>
      </c>
      <c r="S82" s="11">
        <f>S83</f>
        <v>50000</v>
      </c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:59" s="2" customFormat="1" ht="15.75" customHeight="1" hidden="1">
      <c r="B83" s="23" t="s">
        <v>231</v>
      </c>
      <c r="C83" s="18">
        <v>551</v>
      </c>
      <c r="D83" s="7">
        <v>551</v>
      </c>
      <c r="E83" s="7">
        <v>551</v>
      </c>
      <c r="F83" s="14" t="s">
        <v>7</v>
      </c>
      <c r="G83" s="14" t="s">
        <v>28</v>
      </c>
      <c r="H83" s="14" t="s">
        <v>279</v>
      </c>
      <c r="I83" s="14"/>
      <c r="J83" s="11">
        <v>10000</v>
      </c>
      <c r="K83" s="11">
        <v>50000</v>
      </c>
      <c r="L83" s="11">
        <v>50000</v>
      </c>
      <c r="M83" s="52">
        <f t="shared" si="1"/>
        <v>40000</v>
      </c>
      <c r="N83" s="59"/>
      <c r="O83" s="52">
        <f t="shared" si="2"/>
        <v>0</v>
      </c>
      <c r="P83" s="11">
        <v>50000</v>
      </c>
      <c r="Q83" s="52">
        <f t="shared" si="3"/>
        <v>0</v>
      </c>
      <c r="R83" s="10" t="e">
        <f>#REF!-L83</f>
        <v>#REF!</v>
      </c>
      <c r="S83" s="11">
        <f>S98</f>
        <v>50000</v>
      </c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:59" s="2" customFormat="1" ht="13.5" customHeight="1" hidden="1">
      <c r="B84" s="13" t="s">
        <v>32</v>
      </c>
      <c r="C84" s="7">
        <v>551</v>
      </c>
      <c r="D84" s="7">
        <v>551</v>
      </c>
      <c r="E84" s="7">
        <v>551</v>
      </c>
      <c r="F84" s="8" t="s">
        <v>7</v>
      </c>
      <c r="G84" s="8" t="s">
        <v>33</v>
      </c>
      <c r="H84" s="9"/>
      <c r="I84" s="9"/>
      <c r="J84" s="10">
        <f aca="true" t="shared" si="4" ref="J84:L86">J85</f>
        <v>50000</v>
      </c>
      <c r="K84" s="10">
        <f t="shared" si="4"/>
        <v>0</v>
      </c>
      <c r="L84" s="10">
        <f t="shared" si="4"/>
        <v>0</v>
      </c>
      <c r="M84" s="52">
        <f t="shared" si="1"/>
        <v>-50000</v>
      </c>
      <c r="N84" s="58">
        <f>N85</f>
        <v>0</v>
      </c>
      <c r="O84" s="52">
        <f t="shared" si="2"/>
        <v>0</v>
      </c>
      <c r="P84" s="10">
        <f>P85</f>
        <v>0</v>
      </c>
      <c r="Q84" s="52">
        <f t="shared" si="3"/>
        <v>0</v>
      </c>
      <c r="R84" s="10" t="e">
        <f>#REF!-L84</f>
        <v>#REF!</v>
      </c>
      <c r="S84" s="10">
        <f>S85</f>
        <v>0</v>
      </c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:59" s="2" customFormat="1" ht="15" customHeight="1" hidden="1">
      <c r="B85" s="15" t="s">
        <v>32</v>
      </c>
      <c r="C85" s="7">
        <v>551</v>
      </c>
      <c r="D85" s="7">
        <v>551</v>
      </c>
      <c r="E85" s="7">
        <v>551</v>
      </c>
      <c r="F85" s="16" t="s">
        <v>7</v>
      </c>
      <c r="G85" s="16" t="s">
        <v>33</v>
      </c>
      <c r="H85" s="16" t="s">
        <v>34</v>
      </c>
      <c r="I85" s="14"/>
      <c r="J85" s="10">
        <f t="shared" si="4"/>
        <v>50000</v>
      </c>
      <c r="K85" s="10">
        <f t="shared" si="4"/>
        <v>0</v>
      </c>
      <c r="L85" s="10">
        <f t="shared" si="4"/>
        <v>0</v>
      </c>
      <c r="M85" s="52">
        <f t="shared" si="1"/>
        <v>-50000</v>
      </c>
      <c r="N85" s="58">
        <f>N86</f>
        <v>0</v>
      </c>
      <c r="O85" s="52">
        <f t="shared" si="2"/>
        <v>0</v>
      </c>
      <c r="P85" s="10">
        <f>P86</f>
        <v>0</v>
      </c>
      <c r="Q85" s="52">
        <f t="shared" si="3"/>
        <v>0</v>
      </c>
      <c r="R85" s="10" t="e">
        <f>#REF!-L85</f>
        <v>#REF!</v>
      </c>
      <c r="S85" s="10">
        <f>S86</f>
        <v>0</v>
      </c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:59" s="2" customFormat="1" ht="12.75" hidden="1">
      <c r="B86" s="23" t="s">
        <v>35</v>
      </c>
      <c r="C86" s="18">
        <v>551</v>
      </c>
      <c r="D86" s="7">
        <v>551</v>
      </c>
      <c r="E86" s="7">
        <v>551</v>
      </c>
      <c r="F86" s="14" t="s">
        <v>7</v>
      </c>
      <c r="G86" s="14" t="s">
        <v>33</v>
      </c>
      <c r="H86" s="14" t="s">
        <v>36</v>
      </c>
      <c r="I86" s="14"/>
      <c r="J86" s="11">
        <f t="shared" si="4"/>
        <v>50000</v>
      </c>
      <c r="K86" s="11">
        <f t="shared" si="4"/>
        <v>0</v>
      </c>
      <c r="L86" s="11">
        <f t="shared" si="4"/>
        <v>0</v>
      </c>
      <c r="M86" s="52">
        <f t="shared" si="1"/>
        <v>-50000</v>
      </c>
      <c r="N86" s="59">
        <f>N87</f>
        <v>0</v>
      </c>
      <c r="O86" s="52">
        <f t="shared" si="2"/>
        <v>0</v>
      </c>
      <c r="P86" s="11">
        <f>P87</f>
        <v>0</v>
      </c>
      <c r="Q86" s="52">
        <f t="shared" si="3"/>
        <v>0</v>
      </c>
      <c r="R86" s="10" t="e">
        <f>#REF!-L86</f>
        <v>#REF!</v>
      </c>
      <c r="S86" s="11">
        <f>S87</f>
        <v>0</v>
      </c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:59" s="2" customFormat="1" ht="11.25" customHeight="1" hidden="1">
      <c r="B87" s="23" t="s">
        <v>30</v>
      </c>
      <c r="C87" s="18">
        <v>551</v>
      </c>
      <c r="D87" s="7">
        <v>551</v>
      </c>
      <c r="E87" s="7">
        <v>551</v>
      </c>
      <c r="F87" s="14" t="s">
        <v>7</v>
      </c>
      <c r="G87" s="14" t="s">
        <v>33</v>
      </c>
      <c r="H87" s="14" t="s">
        <v>36</v>
      </c>
      <c r="I87" s="14" t="s">
        <v>31</v>
      </c>
      <c r="J87" s="11">
        <f>100000-50000</f>
        <v>50000</v>
      </c>
      <c r="K87" s="11"/>
      <c r="L87" s="11"/>
      <c r="M87" s="52">
        <f t="shared" si="1"/>
        <v>-50000</v>
      </c>
      <c r="N87" s="59"/>
      <c r="O87" s="52">
        <f t="shared" si="2"/>
        <v>0</v>
      </c>
      <c r="P87" s="11"/>
      <c r="Q87" s="52">
        <f t="shared" si="3"/>
        <v>0</v>
      </c>
      <c r="R87" s="10" t="e">
        <f>#REF!-L87</f>
        <v>#REF!</v>
      </c>
      <c r="S87" s="1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:59" s="2" customFormat="1" ht="13.5" customHeight="1" hidden="1">
      <c r="B88" s="24" t="s">
        <v>37</v>
      </c>
      <c r="C88" s="7">
        <v>551</v>
      </c>
      <c r="D88" s="7">
        <v>551</v>
      </c>
      <c r="E88" s="7">
        <v>551</v>
      </c>
      <c r="F88" s="8" t="s">
        <v>7</v>
      </c>
      <c r="G88" s="8" t="s">
        <v>38</v>
      </c>
      <c r="H88" s="14"/>
      <c r="I88" s="14"/>
      <c r="J88" s="11">
        <f aca="true" t="shared" si="5" ref="J88:L89">J89</f>
        <v>0</v>
      </c>
      <c r="K88" s="11">
        <f t="shared" si="5"/>
        <v>0</v>
      </c>
      <c r="L88" s="11">
        <f t="shared" si="5"/>
        <v>0</v>
      </c>
      <c r="M88" s="52">
        <f t="shared" si="1"/>
        <v>0</v>
      </c>
      <c r="N88" s="59">
        <f>N89</f>
        <v>0</v>
      </c>
      <c r="O88" s="52">
        <f t="shared" si="2"/>
        <v>0</v>
      </c>
      <c r="P88" s="11">
        <f>P89</f>
        <v>0</v>
      </c>
      <c r="Q88" s="52">
        <f t="shared" si="3"/>
        <v>0</v>
      </c>
      <c r="R88" s="10" t="e">
        <f>#REF!-L88</f>
        <v>#REF!</v>
      </c>
      <c r="S88" s="11">
        <f>S89</f>
        <v>0</v>
      </c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:59" s="2" customFormat="1" ht="36" customHeight="1" hidden="1">
      <c r="B89" s="25" t="s">
        <v>39</v>
      </c>
      <c r="C89" s="7">
        <v>551</v>
      </c>
      <c r="D89" s="7">
        <v>551</v>
      </c>
      <c r="E89" s="7">
        <v>551</v>
      </c>
      <c r="F89" s="16" t="s">
        <v>7</v>
      </c>
      <c r="G89" s="16" t="s">
        <v>38</v>
      </c>
      <c r="H89" s="16" t="s">
        <v>40</v>
      </c>
      <c r="I89" s="14"/>
      <c r="J89" s="10">
        <f t="shared" si="5"/>
        <v>0</v>
      </c>
      <c r="K89" s="10">
        <f t="shared" si="5"/>
        <v>0</v>
      </c>
      <c r="L89" s="10">
        <f t="shared" si="5"/>
        <v>0</v>
      </c>
      <c r="M89" s="52">
        <f t="shared" si="1"/>
        <v>0</v>
      </c>
      <c r="N89" s="58">
        <f>N90</f>
        <v>0</v>
      </c>
      <c r="O89" s="52">
        <f t="shared" si="2"/>
        <v>0</v>
      </c>
      <c r="P89" s="10">
        <f>P90</f>
        <v>0</v>
      </c>
      <c r="Q89" s="52">
        <f t="shared" si="3"/>
        <v>0</v>
      </c>
      <c r="R89" s="10" t="e">
        <f>#REF!-L89</f>
        <v>#REF!</v>
      </c>
      <c r="S89" s="10">
        <f>S90</f>
        <v>0</v>
      </c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:59" s="2" customFormat="1" ht="12.75" customHeight="1" hidden="1">
      <c r="B90" s="23" t="s">
        <v>11</v>
      </c>
      <c r="C90" s="18">
        <v>551</v>
      </c>
      <c r="D90" s="7">
        <v>551</v>
      </c>
      <c r="E90" s="7">
        <v>551</v>
      </c>
      <c r="F90" s="14" t="s">
        <v>7</v>
      </c>
      <c r="G90" s="14" t="s">
        <v>38</v>
      </c>
      <c r="H90" s="14" t="s">
        <v>41</v>
      </c>
      <c r="I90" s="14" t="s">
        <v>12</v>
      </c>
      <c r="J90" s="11"/>
      <c r="K90" s="11"/>
      <c r="L90" s="11"/>
      <c r="M90" s="52">
        <f t="shared" si="1"/>
        <v>0</v>
      </c>
      <c r="N90" s="59"/>
      <c r="O90" s="52">
        <f t="shared" si="2"/>
        <v>0</v>
      </c>
      <c r="P90" s="11"/>
      <c r="Q90" s="52">
        <f t="shared" si="3"/>
        <v>0</v>
      </c>
      <c r="R90" s="10" t="e">
        <f>#REF!-L90</f>
        <v>#REF!</v>
      </c>
      <c r="S90" s="1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:59" s="2" customFormat="1" ht="12.75" customHeight="1" hidden="1">
      <c r="B91" s="26" t="s">
        <v>37</v>
      </c>
      <c r="C91" s="18"/>
      <c r="D91" s="7">
        <v>551</v>
      </c>
      <c r="E91" s="7">
        <v>551</v>
      </c>
      <c r="F91" s="14" t="s">
        <v>7</v>
      </c>
      <c r="G91" s="14" t="s">
        <v>38</v>
      </c>
      <c r="H91" s="14"/>
      <c r="I91" s="14"/>
      <c r="J91" s="11">
        <f>J92+J94</f>
        <v>71000</v>
      </c>
      <c r="K91" s="11">
        <f>K92+K94</f>
        <v>0</v>
      </c>
      <c r="L91" s="11">
        <f>L92+L94</f>
        <v>0</v>
      </c>
      <c r="M91" s="52">
        <f t="shared" si="1"/>
        <v>-71000</v>
      </c>
      <c r="N91" s="59">
        <f>N92+N94</f>
        <v>0</v>
      </c>
      <c r="O91" s="52">
        <f t="shared" si="2"/>
        <v>0</v>
      </c>
      <c r="P91" s="11">
        <f>P92+P94</f>
        <v>0</v>
      </c>
      <c r="Q91" s="52">
        <f t="shared" si="3"/>
        <v>0</v>
      </c>
      <c r="R91" s="10" t="e">
        <f>#REF!-L91</f>
        <v>#REF!</v>
      </c>
      <c r="S91" s="11">
        <f>S92+S94</f>
        <v>0</v>
      </c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:59" s="2" customFormat="1" ht="12.75" customHeight="1" hidden="1">
      <c r="B92" s="20" t="s">
        <v>129</v>
      </c>
      <c r="C92" s="18"/>
      <c r="D92" s="7">
        <v>551</v>
      </c>
      <c r="E92" s="7">
        <v>551</v>
      </c>
      <c r="F92" s="14" t="s">
        <v>7</v>
      </c>
      <c r="G92" s="14" t="s">
        <v>38</v>
      </c>
      <c r="H92" s="28" t="s">
        <v>112</v>
      </c>
      <c r="I92" s="14"/>
      <c r="J92" s="11">
        <f>J93</f>
        <v>38800</v>
      </c>
      <c r="K92" s="11">
        <f>K93</f>
        <v>0</v>
      </c>
      <c r="L92" s="11">
        <f>L93</f>
        <v>0</v>
      </c>
      <c r="M92" s="52">
        <f t="shared" si="1"/>
        <v>-38800</v>
      </c>
      <c r="N92" s="59">
        <f>N93</f>
        <v>0</v>
      </c>
      <c r="O92" s="52">
        <f t="shared" si="2"/>
        <v>0</v>
      </c>
      <c r="P92" s="11">
        <f>P93</f>
        <v>0</v>
      </c>
      <c r="Q92" s="52">
        <f t="shared" si="3"/>
        <v>0</v>
      </c>
      <c r="R92" s="10" t="e">
        <f>#REF!-L92</f>
        <v>#REF!</v>
      </c>
      <c r="S92" s="11">
        <f>S93</f>
        <v>0</v>
      </c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:59" s="2" customFormat="1" ht="12.75" customHeight="1" hidden="1">
      <c r="B93" s="20" t="s">
        <v>17</v>
      </c>
      <c r="C93" s="18"/>
      <c r="D93" s="7">
        <v>551</v>
      </c>
      <c r="E93" s="7">
        <v>551</v>
      </c>
      <c r="F93" s="14" t="s">
        <v>7</v>
      </c>
      <c r="G93" s="14" t="s">
        <v>38</v>
      </c>
      <c r="H93" s="28" t="s">
        <v>112</v>
      </c>
      <c r="I93" s="14" t="s">
        <v>12</v>
      </c>
      <c r="J93" s="11">
        <v>38800</v>
      </c>
      <c r="K93" s="11"/>
      <c r="L93" s="11"/>
      <c r="M93" s="52">
        <f t="shared" si="1"/>
        <v>-38800</v>
      </c>
      <c r="N93" s="59"/>
      <c r="O93" s="52">
        <f t="shared" si="2"/>
        <v>0</v>
      </c>
      <c r="P93" s="11"/>
      <c r="Q93" s="52">
        <f t="shared" si="3"/>
        <v>0</v>
      </c>
      <c r="R93" s="10" t="e">
        <f>#REF!-L93</f>
        <v>#REF!</v>
      </c>
      <c r="S93" s="1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:59" s="2" customFormat="1" ht="12.75" customHeight="1" hidden="1">
      <c r="B94" s="20" t="s">
        <v>128</v>
      </c>
      <c r="C94" s="18"/>
      <c r="D94" s="7">
        <v>551</v>
      </c>
      <c r="E94" s="7">
        <v>551</v>
      </c>
      <c r="F94" s="14" t="s">
        <v>7</v>
      </c>
      <c r="G94" s="14" t="s">
        <v>38</v>
      </c>
      <c r="H94" s="28" t="s">
        <v>110</v>
      </c>
      <c r="I94" s="14"/>
      <c r="J94" s="11">
        <f>J95</f>
        <v>32200</v>
      </c>
      <c r="K94" s="11">
        <f>K95</f>
        <v>0</v>
      </c>
      <c r="L94" s="11">
        <f>L95</f>
        <v>0</v>
      </c>
      <c r="M94" s="52">
        <f t="shared" si="1"/>
        <v>-32200</v>
      </c>
      <c r="N94" s="59">
        <f>N95</f>
        <v>0</v>
      </c>
      <c r="O94" s="52">
        <f t="shared" si="2"/>
        <v>0</v>
      </c>
      <c r="P94" s="11">
        <f>P95</f>
        <v>0</v>
      </c>
      <c r="Q94" s="52">
        <f t="shared" si="3"/>
        <v>0</v>
      </c>
      <c r="R94" s="10" t="e">
        <f>#REF!-L94</f>
        <v>#REF!</v>
      </c>
      <c r="S94" s="11">
        <f>S95</f>
        <v>0</v>
      </c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:59" s="2" customFormat="1" ht="12.75" customHeight="1" hidden="1">
      <c r="B95" s="20" t="s">
        <v>17</v>
      </c>
      <c r="C95" s="18"/>
      <c r="D95" s="7">
        <v>551</v>
      </c>
      <c r="E95" s="7">
        <v>551</v>
      </c>
      <c r="F95" s="14" t="s">
        <v>7</v>
      </c>
      <c r="G95" s="14" t="s">
        <v>38</v>
      </c>
      <c r="H95" s="28" t="s">
        <v>110</v>
      </c>
      <c r="I95" s="14" t="s">
        <v>12</v>
      </c>
      <c r="J95" s="11">
        <v>32200</v>
      </c>
      <c r="K95" s="11"/>
      <c r="L95" s="11"/>
      <c r="M95" s="52">
        <f t="shared" si="1"/>
        <v>-32200</v>
      </c>
      <c r="N95" s="59"/>
      <c r="O95" s="52">
        <f t="shared" si="2"/>
        <v>0</v>
      </c>
      <c r="P95" s="11"/>
      <c r="Q95" s="52">
        <f t="shared" si="3"/>
        <v>0</v>
      </c>
      <c r="R95" s="10" t="e">
        <f>#REF!-L95</f>
        <v>#REF!</v>
      </c>
      <c r="S95" s="1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:59" s="2" customFormat="1" ht="12.75" customHeight="1" hidden="1">
      <c r="B96" s="23"/>
      <c r="C96" s="18"/>
      <c r="D96" s="7">
        <v>551</v>
      </c>
      <c r="E96" s="7">
        <v>551</v>
      </c>
      <c r="F96" s="14"/>
      <c r="G96" s="14"/>
      <c r="H96" s="14"/>
      <c r="I96" s="14"/>
      <c r="J96" s="11"/>
      <c r="K96" s="11"/>
      <c r="L96" s="11"/>
      <c r="M96" s="52">
        <f t="shared" si="1"/>
        <v>0</v>
      </c>
      <c r="N96" s="59"/>
      <c r="O96" s="52">
        <f t="shared" si="2"/>
        <v>0</v>
      </c>
      <c r="P96" s="11"/>
      <c r="Q96" s="52">
        <f t="shared" si="3"/>
        <v>0</v>
      </c>
      <c r="R96" s="10" t="e">
        <f>#REF!-L96</f>
        <v>#REF!</v>
      </c>
      <c r="S96" s="1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:59" s="2" customFormat="1" ht="12.75" hidden="1">
      <c r="B97" s="23"/>
      <c r="C97" s="18"/>
      <c r="D97" s="7">
        <v>551</v>
      </c>
      <c r="E97" s="7">
        <v>551</v>
      </c>
      <c r="F97" s="14"/>
      <c r="G97" s="14"/>
      <c r="H97" s="14"/>
      <c r="I97" s="14"/>
      <c r="J97" s="11"/>
      <c r="K97" s="11"/>
      <c r="L97" s="11"/>
      <c r="M97" s="52">
        <f t="shared" si="1"/>
        <v>0</v>
      </c>
      <c r="N97" s="59"/>
      <c r="O97" s="52">
        <f t="shared" si="2"/>
        <v>0</v>
      </c>
      <c r="P97" s="11"/>
      <c r="Q97" s="52">
        <f t="shared" si="3"/>
        <v>0</v>
      </c>
      <c r="R97" s="10" t="e">
        <f>#REF!-L97</f>
        <v>#REF!</v>
      </c>
      <c r="S97" s="1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:59" s="2" customFormat="1" ht="12.75" hidden="1">
      <c r="B98" s="23" t="s">
        <v>233</v>
      </c>
      <c r="C98" s="18"/>
      <c r="D98" s="7"/>
      <c r="E98" s="7"/>
      <c r="F98" s="14" t="s">
        <v>7</v>
      </c>
      <c r="G98" s="14" t="s">
        <v>28</v>
      </c>
      <c r="H98" s="14" t="s">
        <v>279</v>
      </c>
      <c r="I98" s="14" t="s">
        <v>232</v>
      </c>
      <c r="J98" s="11"/>
      <c r="K98" s="11"/>
      <c r="L98" s="11"/>
      <c r="M98" s="52"/>
      <c r="N98" s="59"/>
      <c r="O98" s="52"/>
      <c r="P98" s="11"/>
      <c r="Q98" s="52"/>
      <c r="R98" s="10"/>
      <c r="S98" s="11">
        <v>50000</v>
      </c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:59" s="2" customFormat="1" ht="12.75">
      <c r="B99" s="13" t="s">
        <v>37</v>
      </c>
      <c r="C99" s="34"/>
      <c r="D99" s="7">
        <v>551</v>
      </c>
      <c r="E99" s="7">
        <v>551</v>
      </c>
      <c r="F99" s="8" t="s">
        <v>7</v>
      </c>
      <c r="G99" s="8" t="s">
        <v>172</v>
      </c>
      <c r="H99" s="8"/>
      <c r="I99" s="8"/>
      <c r="J99" s="55"/>
      <c r="K99" s="55"/>
      <c r="L99" s="55"/>
      <c r="M99" s="52"/>
      <c r="N99" s="59"/>
      <c r="O99" s="52"/>
      <c r="P99" s="11"/>
      <c r="Q99" s="52"/>
      <c r="R99" s="10"/>
      <c r="S99" s="55">
        <v>5000</v>
      </c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:59" s="2" customFormat="1" ht="86.25" customHeight="1" hidden="1">
      <c r="B100" s="13" t="s">
        <v>235</v>
      </c>
      <c r="C100" s="34"/>
      <c r="D100" s="7"/>
      <c r="E100" s="7"/>
      <c r="F100" s="8" t="s">
        <v>7</v>
      </c>
      <c r="G100" s="8" t="s">
        <v>172</v>
      </c>
      <c r="H100" s="8" t="s">
        <v>237</v>
      </c>
      <c r="I100" s="8"/>
      <c r="J100" s="55"/>
      <c r="K100" s="55"/>
      <c r="L100" s="55"/>
      <c r="M100" s="52"/>
      <c r="N100" s="59"/>
      <c r="O100" s="52"/>
      <c r="P100" s="11"/>
      <c r="Q100" s="52"/>
      <c r="R100" s="10"/>
      <c r="S100" s="55">
        <f>S101</f>
        <v>0</v>
      </c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:59" s="2" customFormat="1" ht="42.75" customHeight="1" hidden="1">
      <c r="B101" s="17" t="s">
        <v>241</v>
      </c>
      <c r="C101" s="34"/>
      <c r="D101" s="7"/>
      <c r="E101" s="7"/>
      <c r="F101" s="8" t="s">
        <v>7</v>
      </c>
      <c r="G101" s="8" t="s">
        <v>172</v>
      </c>
      <c r="H101" s="8" t="s">
        <v>249</v>
      </c>
      <c r="I101" s="8"/>
      <c r="J101" s="55"/>
      <c r="K101" s="55"/>
      <c r="L101" s="55"/>
      <c r="M101" s="52"/>
      <c r="N101" s="59"/>
      <c r="O101" s="52"/>
      <c r="P101" s="11"/>
      <c r="Q101" s="52"/>
      <c r="R101" s="10"/>
      <c r="S101" s="55">
        <f>S103</f>
        <v>0</v>
      </c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:59" s="2" customFormat="1" ht="42.75" customHeight="1" hidden="1">
      <c r="B102" s="17" t="s">
        <v>218</v>
      </c>
      <c r="C102" s="34"/>
      <c r="D102" s="7"/>
      <c r="E102" s="7"/>
      <c r="F102" s="8" t="s">
        <v>7</v>
      </c>
      <c r="G102" s="8" t="s">
        <v>172</v>
      </c>
      <c r="H102" s="8" t="s">
        <v>249</v>
      </c>
      <c r="I102" s="8" t="s">
        <v>215</v>
      </c>
      <c r="J102" s="55"/>
      <c r="K102" s="55"/>
      <c r="L102" s="55"/>
      <c r="M102" s="52"/>
      <c r="N102" s="59"/>
      <c r="O102" s="52"/>
      <c r="P102" s="11"/>
      <c r="Q102" s="52"/>
      <c r="R102" s="10"/>
      <c r="S102" s="55">
        <f>S103</f>
        <v>0</v>
      </c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:59" s="2" customFormat="1" ht="25.5" hidden="1">
      <c r="B103" s="20" t="s">
        <v>219</v>
      </c>
      <c r="C103" s="34"/>
      <c r="D103" s="7"/>
      <c r="E103" s="7"/>
      <c r="F103" s="8" t="s">
        <v>7</v>
      </c>
      <c r="G103" s="8" t="s">
        <v>172</v>
      </c>
      <c r="H103" s="8" t="s">
        <v>249</v>
      </c>
      <c r="I103" s="8" t="s">
        <v>216</v>
      </c>
      <c r="J103" s="55"/>
      <c r="K103" s="55"/>
      <c r="L103" s="55"/>
      <c r="M103" s="52"/>
      <c r="N103" s="59"/>
      <c r="O103" s="52"/>
      <c r="P103" s="11"/>
      <c r="Q103" s="52"/>
      <c r="R103" s="10"/>
      <c r="S103" s="55">
        <f>S104</f>
        <v>0</v>
      </c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:59" s="2" customFormat="1" ht="25.5" customHeight="1" hidden="1">
      <c r="B104" s="20" t="s">
        <v>230</v>
      </c>
      <c r="C104" s="34"/>
      <c r="D104" s="7"/>
      <c r="E104" s="7"/>
      <c r="F104" s="8" t="s">
        <v>7</v>
      </c>
      <c r="G104" s="8" t="s">
        <v>172</v>
      </c>
      <c r="H104" s="8" t="s">
        <v>249</v>
      </c>
      <c r="I104" s="8" t="s">
        <v>217</v>
      </c>
      <c r="J104" s="55"/>
      <c r="K104" s="55"/>
      <c r="L104" s="55"/>
      <c r="M104" s="52"/>
      <c r="N104" s="59"/>
      <c r="O104" s="52"/>
      <c r="P104" s="11"/>
      <c r="Q104" s="52"/>
      <c r="R104" s="10"/>
      <c r="S104" s="55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:59" s="2" customFormat="1" ht="76.5" hidden="1">
      <c r="B105" s="31" t="s">
        <v>165</v>
      </c>
      <c r="C105" s="18"/>
      <c r="D105" s="7"/>
      <c r="E105" s="7">
        <v>551</v>
      </c>
      <c r="F105" s="14" t="s">
        <v>7</v>
      </c>
      <c r="G105" s="14" t="s">
        <v>172</v>
      </c>
      <c r="H105" s="14" t="s">
        <v>183</v>
      </c>
      <c r="I105" s="14"/>
      <c r="J105" s="11"/>
      <c r="K105" s="11"/>
      <c r="L105" s="11">
        <f>L106</f>
        <v>187300</v>
      </c>
      <c r="M105" s="52"/>
      <c r="N105" s="59"/>
      <c r="O105" s="52"/>
      <c r="P105" s="11"/>
      <c r="Q105" s="52"/>
      <c r="R105" s="10" t="e">
        <f>#REF!-L105</f>
        <v>#REF!</v>
      </c>
      <c r="S105" s="11">
        <f>S106</f>
        <v>0</v>
      </c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:59" s="2" customFormat="1" ht="25.5" hidden="1">
      <c r="B106" s="31" t="s">
        <v>11</v>
      </c>
      <c r="C106" s="18"/>
      <c r="D106" s="7"/>
      <c r="E106" s="7">
        <v>551</v>
      </c>
      <c r="F106" s="14" t="s">
        <v>7</v>
      </c>
      <c r="G106" s="14" t="s">
        <v>172</v>
      </c>
      <c r="H106" s="14" t="s">
        <v>183</v>
      </c>
      <c r="I106" s="14" t="s">
        <v>150</v>
      </c>
      <c r="J106" s="11"/>
      <c r="K106" s="11"/>
      <c r="L106" s="11">
        <v>187300</v>
      </c>
      <c r="M106" s="52"/>
      <c r="N106" s="59"/>
      <c r="O106" s="52"/>
      <c r="P106" s="11"/>
      <c r="Q106" s="52"/>
      <c r="R106" s="10" t="e">
        <f>#REF!-L106</f>
        <v>#REF!</v>
      </c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:59" s="2" customFormat="1" ht="89.25" hidden="1">
      <c r="B107" s="30" t="s">
        <v>165</v>
      </c>
      <c r="C107" s="18"/>
      <c r="D107" s="7">
        <v>551</v>
      </c>
      <c r="E107" s="7">
        <v>551</v>
      </c>
      <c r="F107" s="14" t="s">
        <v>7</v>
      </c>
      <c r="G107" s="14" t="s">
        <v>172</v>
      </c>
      <c r="H107" s="14" t="s">
        <v>166</v>
      </c>
      <c r="I107" s="14"/>
      <c r="J107" s="11"/>
      <c r="K107" s="11">
        <f>K108</f>
        <v>60000</v>
      </c>
      <c r="L107" s="11">
        <f>L108</f>
        <v>37460</v>
      </c>
      <c r="M107" s="52"/>
      <c r="N107" s="59"/>
      <c r="O107" s="52"/>
      <c r="P107" s="11"/>
      <c r="Q107" s="52"/>
      <c r="R107" s="10" t="e">
        <f>#REF!-L107</f>
        <v>#REF!</v>
      </c>
      <c r="S107" s="11">
        <f>S108</f>
        <v>0</v>
      </c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:59" s="2" customFormat="1" ht="12.75" hidden="1">
      <c r="B108" s="20" t="s">
        <v>88</v>
      </c>
      <c r="C108" s="18"/>
      <c r="D108" s="7">
        <v>551</v>
      </c>
      <c r="E108" s="7">
        <v>551</v>
      </c>
      <c r="F108" s="14" t="s">
        <v>7</v>
      </c>
      <c r="G108" s="14" t="s">
        <v>172</v>
      </c>
      <c r="H108" s="14" t="s">
        <v>166</v>
      </c>
      <c r="I108" s="14" t="s">
        <v>150</v>
      </c>
      <c r="J108" s="11"/>
      <c r="K108" s="11">
        <v>60000</v>
      </c>
      <c r="L108" s="11">
        <v>37460</v>
      </c>
      <c r="M108" s="52"/>
      <c r="N108" s="59"/>
      <c r="O108" s="52"/>
      <c r="P108" s="11"/>
      <c r="Q108" s="52"/>
      <c r="R108" s="10" t="e">
        <f>#REF!-L108</f>
        <v>#REF!</v>
      </c>
      <c r="S108" s="11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:59" s="2" customFormat="1" ht="12.75" hidden="1">
      <c r="B109" s="22" t="s">
        <v>25</v>
      </c>
      <c r="C109" s="18"/>
      <c r="D109" s="7">
        <v>551</v>
      </c>
      <c r="E109" s="7">
        <v>551</v>
      </c>
      <c r="F109" s="14" t="s">
        <v>7</v>
      </c>
      <c r="G109" s="14" t="s">
        <v>172</v>
      </c>
      <c r="H109" s="14" t="s">
        <v>110</v>
      </c>
      <c r="I109" s="14"/>
      <c r="J109" s="11"/>
      <c r="K109" s="11">
        <f>K110</f>
        <v>20000</v>
      </c>
      <c r="L109" s="11">
        <f>L110</f>
        <v>0</v>
      </c>
      <c r="M109" s="52"/>
      <c r="N109" s="59"/>
      <c r="O109" s="52"/>
      <c r="P109" s="11"/>
      <c r="Q109" s="52"/>
      <c r="R109" s="10" t="e">
        <f>#REF!-L109</f>
        <v>#REF!</v>
      </c>
      <c r="S109" s="11">
        <f>S110</f>
        <v>0</v>
      </c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:59" s="2" customFormat="1" ht="12.75" hidden="1">
      <c r="B110" s="20" t="s">
        <v>88</v>
      </c>
      <c r="C110" s="18"/>
      <c r="D110" s="7">
        <v>551</v>
      </c>
      <c r="E110" s="7">
        <v>551</v>
      </c>
      <c r="F110" s="14" t="s">
        <v>7</v>
      </c>
      <c r="G110" s="14" t="s">
        <v>172</v>
      </c>
      <c r="H110" s="14" t="s">
        <v>110</v>
      </c>
      <c r="I110" s="14" t="s">
        <v>150</v>
      </c>
      <c r="J110" s="11"/>
      <c r="K110" s="11">
        <v>20000</v>
      </c>
      <c r="L110" s="11"/>
      <c r="M110" s="52"/>
      <c r="N110" s="59"/>
      <c r="O110" s="52"/>
      <c r="P110" s="11"/>
      <c r="Q110" s="52"/>
      <c r="R110" s="10" t="e">
        <f>#REF!-L110</f>
        <v>#REF!</v>
      </c>
      <c r="S110" s="11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:59" s="2" customFormat="1" ht="25.5" hidden="1">
      <c r="B111" s="20" t="s">
        <v>241</v>
      </c>
      <c r="C111" s="18"/>
      <c r="D111" s="7"/>
      <c r="E111" s="7"/>
      <c r="F111" s="14" t="s">
        <v>7</v>
      </c>
      <c r="G111" s="14" t="s">
        <v>172</v>
      </c>
      <c r="H111" s="14" t="s">
        <v>366</v>
      </c>
      <c r="I111" s="14"/>
      <c r="J111" s="11"/>
      <c r="K111" s="11"/>
      <c r="L111" s="11"/>
      <c r="M111" s="52"/>
      <c r="N111" s="59"/>
      <c r="O111" s="52"/>
      <c r="P111" s="11"/>
      <c r="Q111" s="52"/>
      <c r="R111" s="10"/>
      <c r="S111" s="11">
        <f>S112+S113+S114</f>
        <v>0</v>
      </c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:59" s="2" customFormat="1" ht="12.75" hidden="1">
      <c r="B112" s="20" t="s">
        <v>230</v>
      </c>
      <c r="C112" s="18"/>
      <c r="D112" s="7"/>
      <c r="E112" s="7"/>
      <c r="F112" s="14" t="s">
        <v>7</v>
      </c>
      <c r="G112" s="14" t="s">
        <v>172</v>
      </c>
      <c r="H112" s="14" t="s">
        <v>366</v>
      </c>
      <c r="I112" s="14" t="s">
        <v>217</v>
      </c>
      <c r="J112" s="11"/>
      <c r="K112" s="11"/>
      <c r="L112" s="11"/>
      <c r="M112" s="52"/>
      <c r="N112" s="59"/>
      <c r="O112" s="52"/>
      <c r="P112" s="11"/>
      <c r="Q112" s="52"/>
      <c r="R112" s="10"/>
      <c r="S112" s="11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:59" s="2" customFormat="1" ht="38.25" hidden="1">
      <c r="B113" s="31" t="s">
        <v>258</v>
      </c>
      <c r="C113" s="18"/>
      <c r="D113" s="7"/>
      <c r="E113" s="7"/>
      <c r="F113" s="14" t="s">
        <v>7</v>
      </c>
      <c r="G113" s="14" t="s">
        <v>172</v>
      </c>
      <c r="H113" s="14" t="s">
        <v>366</v>
      </c>
      <c r="I113" s="14" t="s">
        <v>257</v>
      </c>
      <c r="J113" s="11"/>
      <c r="K113" s="11"/>
      <c r="L113" s="11"/>
      <c r="M113" s="52"/>
      <c r="N113" s="59"/>
      <c r="O113" s="52"/>
      <c r="P113" s="11"/>
      <c r="Q113" s="52"/>
      <c r="R113" s="10"/>
      <c r="S113" s="11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:59" s="2" customFormat="1" ht="38.25" hidden="1">
      <c r="B114" s="31" t="s">
        <v>382</v>
      </c>
      <c r="C114" s="18"/>
      <c r="D114" s="7"/>
      <c r="E114" s="7"/>
      <c r="F114" s="14" t="s">
        <v>7</v>
      </c>
      <c r="G114" s="14" t="s">
        <v>172</v>
      </c>
      <c r="H114" s="14" t="s">
        <v>366</v>
      </c>
      <c r="I114" s="14" t="s">
        <v>378</v>
      </c>
      <c r="J114" s="11"/>
      <c r="K114" s="11"/>
      <c r="L114" s="11"/>
      <c r="M114" s="52"/>
      <c r="N114" s="59"/>
      <c r="O114" s="52"/>
      <c r="P114" s="11"/>
      <c r="Q114" s="52"/>
      <c r="R114" s="10"/>
      <c r="S114" s="11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:59" s="2" customFormat="1" ht="25.5" hidden="1">
      <c r="B115" s="31" t="s">
        <v>241</v>
      </c>
      <c r="C115" s="18"/>
      <c r="D115" s="7"/>
      <c r="E115" s="7"/>
      <c r="F115" s="14" t="s">
        <v>7</v>
      </c>
      <c r="G115" s="14" t="s">
        <v>172</v>
      </c>
      <c r="H115" s="14" t="s">
        <v>383</v>
      </c>
      <c r="I115" s="14"/>
      <c r="J115" s="11"/>
      <c r="K115" s="11"/>
      <c r="L115" s="11"/>
      <c r="M115" s="52"/>
      <c r="N115" s="59"/>
      <c r="O115" s="52"/>
      <c r="P115" s="11"/>
      <c r="Q115" s="52"/>
      <c r="R115" s="10"/>
      <c r="S115" s="11">
        <f>S116</f>
        <v>0</v>
      </c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:59" s="2" customFormat="1" ht="12.75" hidden="1">
      <c r="B116" s="20" t="s">
        <v>230</v>
      </c>
      <c r="C116" s="18"/>
      <c r="D116" s="7"/>
      <c r="E116" s="7"/>
      <c r="F116" s="14" t="s">
        <v>7</v>
      </c>
      <c r="G116" s="14" t="s">
        <v>172</v>
      </c>
      <c r="H116" s="14" t="s">
        <v>383</v>
      </c>
      <c r="I116" s="14" t="s">
        <v>217</v>
      </c>
      <c r="J116" s="11"/>
      <c r="K116" s="11"/>
      <c r="L116" s="11"/>
      <c r="M116" s="52"/>
      <c r="N116" s="59"/>
      <c r="O116" s="52"/>
      <c r="P116" s="11"/>
      <c r="Q116" s="52"/>
      <c r="R116" s="10"/>
      <c r="S116" s="11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:59" s="2" customFormat="1" ht="25.5" hidden="1">
      <c r="B117" s="20" t="s">
        <v>368</v>
      </c>
      <c r="C117" s="18"/>
      <c r="D117" s="7"/>
      <c r="E117" s="7"/>
      <c r="F117" s="14" t="s">
        <v>7</v>
      </c>
      <c r="G117" s="14" t="s">
        <v>172</v>
      </c>
      <c r="H117" s="14" t="s">
        <v>367</v>
      </c>
      <c r="I117" s="14"/>
      <c r="J117" s="11"/>
      <c r="K117" s="11"/>
      <c r="L117" s="11"/>
      <c r="M117" s="52"/>
      <c r="N117" s="59"/>
      <c r="O117" s="52"/>
      <c r="P117" s="11"/>
      <c r="Q117" s="52"/>
      <c r="R117" s="10"/>
      <c r="S117" s="11">
        <f>S118+S119+S120</f>
        <v>0</v>
      </c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:59" s="2" customFormat="1" ht="12.75" hidden="1">
      <c r="B118" s="20" t="s">
        <v>230</v>
      </c>
      <c r="C118" s="18"/>
      <c r="D118" s="7"/>
      <c r="E118" s="7"/>
      <c r="F118" s="14" t="s">
        <v>7</v>
      </c>
      <c r="G118" s="14" t="s">
        <v>172</v>
      </c>
      <c r="H118" s="14" t="s">
        <v>367</v>
      </c>
      <c r="I118" s="14" t="s">
        <v>217</v>
      </c>
      <c r="J118" s="11"/>
      <c r="K118" s="11"/>
      <c r="L118" s="11"/>
      <c r="M118" s="52"/>
      <c r="N118" s="59"/>
      <c r="O118" s="52"/>
      <c r="P118" s="11"/>
      <c r="Q118" s="52"/>
      <c r="R118" s="10"/>
      <c r="S118" s="11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:59" s="2" customFormat="1" ht="38.25" hidden="1">
      <c r="B119" s="31" t="s">
        <v>258</v>
      </c>
      <c r="C119" s="18"/>
      <c r="D119" s="7"/>
      <c r="E119" s="7"/>
      <c r="F119" s="14" t="s">
        <v>7</v>
      </c>
      <c r="G119" s="14" t="s">
        <v>172</v>
      </c>
      <c r="H119" s="14" t="s">
        <v>367</v>
      </c>
      <c r="I119" s="14" t="s">
        <v>257</v>
      </c>
      <c r="J119" s="11"/>
      <c r="K119" s="11"/>
      <c r="L119" s="11"/>
      <c r="M119" s="52"/>
      <c r="N119" s="59"/>
      <c r="O119" s="52"/>
      <c r="P119" s="11"/>
      <c r="Q119" s="52"/>
      <c r="R119" s="10"/>
      <c r="S119" s="11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:59" s="2" customFormat="1" ht="12.75" hidden="1">
      <c r="B120" s="31"/>
      <c r="C120" s="18"/>
      <c r="D120" s="7"/>
      <c r="E120" s="7"/>
      <c r="F120" s="14" t="s">
        <v>7</v>
      </c>
      <c r="G120" s="14" t="s">
        <v>172</v>
      </c>
      <c r="H120" s="14" t="s">
        <v>367</v>
      </c>
      <c r="I120" s="14" t="s">
        <v>378</v>
      </c>
      <c r="J120" s="11"/>
      <c r="K120" s="11"/>
      <c r="L120" s="11"/>
      <c r="M120" s="52"/>
      <c r="N120" s="59"/>
      <c r="O120" s="52"/>
      <c r="P120" s="11"/>
      <c r="Q120" s="52"/>
      <c r="R120" s="10"/>
      <c r="S120" s="11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:59" s="2" customFormat="1" ht="12.75">
      <c r="B121" s="35" t="s">
        <v>404</v>
      </c>
      <c r="C121" s="34"/>
      <c r="D121" s="7"/>
      <c r="E121" s="7"/>
      <c r="F121" s="8" t="s">
        <v>9</v>
      </c>
      <c r="G121" s="8"/>
      <c r="H121" s="8"/>
      <c r="I121" s="8"/>
      <c r="J121" s="55"/>
      <c r="K121" s="55"/>
      <c r="L121" s="55"/>
      <c r="M121" s="102"/>
      <c r="N121" s="62"/>
      <c r="O121" s="102"/>
      <c r="P121" s="55"/>
      <c r="Q121" s="102"/>
      <c r="R121" s="10"/>
      <c r="S121" s="55">
        <f>S122</f>
        <v>562400</v>
      </c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:59" s="2" customFormat="1" ht="12.75">
      <c r="B122" s="31" t="s">
        <v>405</v>
      </c>
      <c r="C122" s="18"/>
      <c r="D122" s="7"/>
      <c r="E122" s="7"/>
      <c r="F122" s="14" t="s">
        <v>9</v>
      </c>
      <c r="G122" s="14" t="s">
        <v>14</v>
      </c>
      <c r="H122" s="14"/>
      <c r="I122" s="14"/>
      <c r="J122" s="11"/>
      <c r="K122" s="11"/>
      <c r="L122" s="11"/>
      <c r="M122" s="52"/>
      <c r="N122" s="59"/>
      <c r="O122" s="52"/>
      <c r="P122" s="11"/>
      <c r="Q122" s="52"/>
      <c r="R122" s="10"/>
      <c r="S122" s="11">
        <v>562400</v>
      </c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:59" s="2" customFormat="1" ht="24.75" customHeight="1">
      <c r="B123" s="13" t="s">
        <v>42</v>
      </c>
      <c r="C123" s="7">
        <v>551</v>
      </c>
      <c r="D123" s="7">
        <v>551</v>
      </c>
      <c r="E123" s="7">
        <v>551</v>
      </c>
      <c r="F123" s="8" t="s">
        <v>14</v>
      </c>
      <c r="G123" s="14"/>
      <c r="H123" s="14"/>
      <c r="I123" s="14"/>
      <c r="J123" s="10" t="e">
        <f>J124+J150+J167</f>
        <v>#REF!</v>
      </c>
      <c r="K123" s="10" t="e">
        <f>K124+K150+K167</f>
        <v>#REF!</v>
      </c>
      <c r="L123" s="10" t="e">
        <f>L124+L150+L167</f>
        <v>#REF!</v>
      </c>
      <c r="M123" s="52" t="e">
        <f aca="true" t="shared" si="6" ref="M123:M150">L123-J123</f>
        <v>#REF!</v>
      </c>
      <c r="N123" s="58" t="e">
        <f>N124+N150+N167</f>
        <v>#REF!</v>
      </c>
      <c r="O123" s="52" t="e">
        <f aca="true" t="shared" si="7" ref="O123:O150">L123-K123</f>
        <v>#REF!</v>
      </c>
      <c r="P123" s="10" t="e">
        <f>P124+P150+P167</f>
        <v>#REF!</v>
      </c>
      <c r="Q123" s="52" t="e">
        <f aca="true" t="shared" si="8" ref="Q123:Q150">P123-L123</f>
        <v>#REF!</v>
      </c>
      <c r="R123" s="10" t="e">
        <f>#REF!-L123</f>
        <v>#REF!</v>
      </c>
      <c r="S123" s="10">
        <f>S150+S167</f>
        <v>862500</v>
      </c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:59" s="2" customFormat="1" ht="11.25" customHeight="1" hidden="1">
      <c r="B124" s="26" t="s">
        <v>43</v>
      </c>
      <c r="C124" s="7">
        <v>551</v>
      </c>
      <c r="D124" s="7">
        <v>551</v>
      </c>
      <c r="E124" s="7">
        <v>551</v>
      </c>
      <c r="F124" s="8" t="s">
        <v>14</v>
      </c>
      <c r="G124" s="8" t="s">
        <v>9</v>
      </c>
      <c r="H124" s="14"/>
      <c r="I124" s="14"/>
      <c r="J124" s="10">
        <f aca="true" t="shared" si="9" ref="J124:L126">J125</f>
        <v>0</v>
      </c>
      <c r="K124" s="10">
        <f t="shared" si="9"/>
        <v>0</v>
      </c>
      <c r="L124" s="10">
        <f t="shared" si="9"/>
        <v>0</v>
      </c>
      <c r="M124" s="52">
        <f t="shared" si="6"/>
        <v>0</v>
      </c>
      <c r="N124" s="58">
        <f>N125</f>
        <v>0</v>
      </c>
      <c r="O124" s="52">
        <f t="shared" si="7"/>
        <v>0</v>
      </c>
      <c r="P124" s="10">
        <f>P125</f>
        <v>0</v>
      </c>
      <c r="Q124" s="52">
        <f t="shared" si="8"/>
        <v>0</v>
      </c>
      <c r="R124" s="10" t="e">
        <f>#REF!-L124</f>
        <v>#REF!</v>
      </c>
      <c r="S124" s="10">
        <f>S125</f>
        <v>0</v>
      </c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:59" s="2" customFormat="1" ht="23.25" customHeight="1" hidden="1">
      <c r="B125" s="25" t="s">
        <v>44</v>
      </c>
      <c r="C125" s="7">
        <v>551</v>
      </c>
      <c r="D125" s="7">
        <v>551</v>
      </c>
      <c r="E125" s="7">
        <v>551</v>
      </c>
      <c r="F125" s="8" t="s">
        <v>14</v>
      </c>
      <c r="G125" s="8" t="s">
        <v>9</v>
      </c>
      <c r="H125" s="27" t="s">
        <v>45</v>
      </c>
      <c r="I125" s="14" t="s">
        <v>46</v>
      </c>
      <c r="J125" s="10">
        <f t="shared" si="9"/>
        <v>0</v>
      </c>
      <c r="K125" s="10">
        <f t="shared" si="9"/>
        <v>0</v>
      </c>
      <c r="L125" s="10">
        <f t="shared" si="9"/>
        <v>0</v>
      </c>
      <c r="M125" s="52">
        <f t="shared" si="6"/>
        <v>0</v>
      </c>
      <c r="N125" s="58">
        <f>N126</f>
        <v>0</v>
      </c>
      <c r="O125" s="52">
        <f t="shared" si="7"/>
        <v>0</v>
      </c>
      <c r="P125" s="10">
        <f>P126</f>
        <v>0</v>
      </c>
      <c r="Q125" s="52">
        <f t="shared" si="8"/>
        <v>0</v>
      </c>
      <c r="R125" s="10" t="e">
        <f>#REF!-L125</f>
        <v>#REF!</v>
      </c>
      <c r="S125" s="10">
        <f>S126</f>
        <v>0</v>
      </c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:59" s="2" customFormat="1" ht="58.5" customHeight="1" hidden="1">
      <c r="B126" s="26" t="s">
        <v>47</v>
      </c>
      <c r="C126" s="18">
        <v>551</v>
      </c>
      <c r="D126" s="7">
        <v>551</v>
      </c>
      <c r="E126" s="7">
        <v>551</v>
      </c>
      <c r="F126" s="28" t="s">
        <v>14</v>
      </c>
      <c r="G126" s="28" t="s">
        <v>9</v>
      </c>
      <c r="H126" s="14" t="s">
        <v>48</v>
      </c>
      <c r="I126" s="14"/>
      <c r="J126" s="11">
        <f t="shared" si="9"/>
        <v>0</v>
      </c>
      <c r="K126" s="11">
        <f t="shared" si="9"/>
        <v>0</v>
      </c>
      <c r="L126" s="11">
        <f t="shared" si="9"/>
        <v>0</v>
      </c>
      <c r="M126" s="52">
        <f t="shared" si="6"/>
        <v>0</v>
      </c>
      <c r="N126" s="59">
        <f>N127</f>
        <v>0</v>
      </c>
      <c r="O126" s="52">
        <f t="shared" si="7"/>
        <v>0</v>
      </c>
      <c r="P126" s="11">
        <f>P127</f>
        <v>0</v>
      </c>
      <c r="Q126" s="52">
        <f t="shared" si="8"/>
        <v>0</v>
      </c>
      <c r="R126" s="10" t="e">
        <f>#REF!-L126</f>
        <v>#REF!</v>
      </c>
      <c r="S126" s="11">
        <f>S127</f>
        <v>0</v>
      </c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:59" s="2" customFormat="1" ht="65.25" customHeight="1" hidden="1">
      <c r="B127" s="26" t="s">
        <v>49</v>
      </c>
      <c r="C127" s="18">
        <v>551</v>
      </c>
      <c r="D127" s="7">
        <v>551</v>
      </c>
      <c r="E127" s="7">
        <v>551</v>
      </c>
      <c r="F127" s="28" t="s">
        <v>14</v>
      </c>
      <c r="G127" s="28" t="s">
        <v>9</v>
      </c>
      <c r="H127" s="14" t="s">
        <v>48</v>
      </c>
      <c r="I127" s="14" t="s">
        <v>50</v>
      </c>
      <c r="J127" s="11"/>
      <c r="K127" s="11"/>
      <c r="L127" s="11"/>
      <c r="M127" s="52">
        <f t="shared" si="6"/>
        <v>0</v>
      </c>
      <c r="N127" s="59"/>
      <c r="O127" s="52">
        <f t="shared" si="7"/>
        <v>0</v>
      </c>
      <c r="P127" s="11"/>
      <c r="Q127" s="52">
        <f t="shared" si="8"/>
        <v>0</v>
      </c>
      <c r="R127" s="10" t="e">
        <f>#REF!-L127</f>
        <v>#REF!</v>
      </c>
      <c r="S127" s="11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:59" s="2" customFormat="1" ht="12" customHeight="1" hidden="1">
      <c r="B128" s="80" t="s">
        <v>43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/>
      <c r="I128" s="14"/>
      <c r="J128" s="11"/>
      <c r="K128" s="11"/>
      <c r="L128" s="11"/>
      <c r="M128" s="52">
        <f t="shared" si="6"/>
        <v>0</v>
      </c>
      <c r="N128" s="59"/>
      <c r="O128" s="52">
        <f t="shared" si="7"/>
        <v>0</v>
      </c>
      <c r="P128" s="11"/>
      <c r="Q128" s="52">
        <f t="shared" si="8"/>
        <v>0</v>
      </c>
      <c r="R128" s="10" t="e">
        <f>#REF!-L128</f>
        <v>#REF!</v>
      </c>
      <c r="S128" s="11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:59" s="2" customFormat="1" ht="11.25" customHeight="1" hidden="1">
      <c r="B129" s="80" t="s">
        <v>44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45</v>
      </c>
      <c r="I129" s="14"/>
      <c r="J129" s="11"/>
      <c r="K129" s="11"/>
      <c r="L129" s="11"/>
      <c r="M129" s="52">
        <f t="shared" si="6"/>
        <v>0</v>
      </c>
      <c r="N129" s="59"/>
      <c r="O129" s="52">
        <f t="shared" si="7"/>
        <v>0</v>
      </c>
      <c r="P129" s="11"/>
      <c r="Q129" s="52">
        <f t="shared" si="8"/>
        <v>0</v>
      </c>
      <c r="R129" s="10" t="e">
        <f>#REF!-L129</f>
        <v>#REF!</v>
      </c>
      <c r="S129" s="11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:59" s="2" customFormat="1" ht="14.25" customHeight="1" hidden="1">
      <c r="B130" s="80" t="s">
        <v>51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52</v>
      </c>
      <c r="I130" s="14" t="s">
        <v>53</v>
      </c>
      <c r="J130" s="11"/>
      <c r="K130" s="11"/>
      <c r="L130" s="11"/>
      <c r="M130" s="52">
        <f t="shared" si="6"/>
        <v>0</v>
      </c>
      <c r="N130" s="59"/>
      <c r="O130" s="52">
        <f t="shared" si="7"/>
        <v>0</v>
      </c>
      <c r="P130" s="11"/>
      <c r="Q130" s="52">
        <f t="shared" si="8"/>
        <v>0</v>
      </c>
      <c r="R130" s="10" t="e">
        <f>#REF!-L130</f>
        <v>#REF!</v>
      </c>
      <c r="S130" s="11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:59" s="2" customFormat="1" ht="10.5" customHeight="1" hidden="1">
      <c r="B131" s="80" t="s">
        <v>49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9</v>
      </c>
      <c r="H131" s="14" t="s">
        <v>52</v>
      </c>
      <c r="I131" s="14" t="s">
        <v>50</v>
      </c>
      <c r="J131" s="11"/>
      <c r="K131" s="11"/>
      <c r="L131" s="11"/>
      <c r="M131" s="52">
        <f t="shared" si="6"/>
        <v>0</v>
      </c>
      <c r="N131" s="59"/>
      <c r="O131" s="52">
        <f t="shared" si="7"/>
        <v>0</v>
      </c>
      <c r="P131" s="11"/>
      <c r="Q131" s="52">
        <f t="shared" si="8"/>
        <v>0</v>
      </c>
      <c r="R131" s="10" t="e">
        <f>#REF!-L131</f>
        <v>#REF!</v>
      </c>
      <c r="S131" s="11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:59" s="2" customFormat="1" ht="12" customHeight="1" hidden="1">
      <c r="B132" s="80" t="s">
        <v>54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9</v>
      </c>
      <c r="H132" s="14" t="s">
        <v>55</v>
      </c>
      <c r="I132" s="14"/>
      <c r="J132" s="11"/>
      <c r="K132" s="11"/>
      <c r="L132" s="11"/>
      <c r="M132" s="52">
        <f t="shared" si="6"/>
        <v>0</v>
      </c>
      <c r="N132" s="59"/>
      <c r="O132" s="52">
        <f t="shared" si="7"/>
        <v>0</v>
      </c>
      <c r="P132" s="11"/>
      <c r="Q132" s="52">
        <f t="shared" si="8"/>
        <v>0</v>
      </c>
      <c r="R132" s="10" t="e">
        <f>#REF!-L132</f>
        <v>#REF!</v>
      </c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:59" s="2" customFormat="1" ht="20.25" customHeight="1" hidden="1">
      <c r="B133" s="80" t="s">
        <v>49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9</v>
      </c>
      <c r="H133" s="14" t="s">
        <v>55</v>
      </c>
      <c r="I133" s="14" t="s">
        <v>50</v>
      </c>
      <c r="J133" s="11"/>
      <c r="K133" s="11"/>
      <c r="L133" s="11"/>
      <c r="M133" s="52">
        <f t="shared" si="6"/>
        <v>0</v>
      </c>
      <c r="N133" s="59"/>
      <c r="O133" s="52">
        <f t="shared" si="7"/>
        <v>0</v>
      </c>
      <c r="P133" s="11"/>
      <c r="Q133" s="52">
        <f t="shared" si="8"/>
        <v>0</v>
      </c>
      <c r="R133" s="10" t="e">
        <f>#REF!-L133</f>
        <v>#REF!</v>
      </c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:59" s="2" customFormat="1" ht="15.75" customHeight="1" hidden="1">
      <c r="B134" s="80" t="s">
        <v>56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9</v>
      </c>
      <c r="H134" s="14" t="s">
        <v>57</v>
      </c>
      <c r="I134" s="14"/>
      <c r="J134" s="11"/>
      <c r="K134" s="11"/>
      <c r="L134" s="11"/>
      <c r="M134" s="52">
        <f t="shared" si="6"/>
        <v>0</v>
      </c>
      <c r="N134" s="59"/>
      <c r="O134" s="52">
        <f t="shared" si="7"/>
        <v>0</v>
      </c>
      <c r="P134" s="11"/>
      <c r="Q134" s="52">
        <f t="shared" si="8"/>
        <v>0</v>
      </c>
      <c r="R134" s="10" t="e">
        <f>#REF!-L134</f>
        <v>#REF!</v>
      </c>
      <c r="S134" s="11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:59" s="2" customFormat="1" ht="14.25" customHeight="1" hidden="1">
      <c r="B135" s="80" t="s">
        <v>49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9</v>
      </c>
      <c r="H135" s="14" t="s">
        <v>57</v>
      </c>
      <c r="I135" s="14" t="s">
        <v>50</v>
      </c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:59" s="2" customFormat="1" ht="16.5" customHeight="1" hidden="1">
      <c r="B136" s="80" t="s">
        <v>58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 t="s">
        <v>59</v>
      </c>
      <c r="I136" s="14"/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:59" s="2" customFormat="1" ht="18" customHeight="1" hidden="1">
      <c r="B137" s="80" t="s">
        <v>49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59</v>
      </c>
      <c r="I137" s="14" t="s">
        <v>50</v>
      </c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:59" s="2" customFormat="1" ht="20.25" customHeight="1" hidden="1">
      <c r="B138" s="80" t="s">
        <v>60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61</v>
      </c>
      <c r="I138" s="14"/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:59" s="2" customFormat="1" ht="24" customHeight="1" hidden="1">
      <c r="B139" s="80" t="s">
        <v>62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61</v>
      </c>
      <c r="I139" s="14" t="s">
        <v>63</v>
      </c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:59" s="2" customFormat="1" ht="26.25" customHeight="1" hidden="1">
      <c r="B140" s="80" t="s">
        <v>64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65</v>
      </c>
      <c r="I140" s="14"/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:59" s="2" customFormat="1" ht="21.75" customHeight="1" hidden="1">
      <c r="B141" s="23" t="s">
        <v>11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65</v>
      </c>
      <c r="I141" s="14" t="s">
        <v>12</v>
      </c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:59" s="2" customFormat="1" ht="16.5" customHeight="1" hidden="1">
      <c r="B142" s="20" t="s">
        <v>66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67</v>
      </c>
      <c r="H142" s="14"/>
      <c r="I142" s="14"/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:59" s="2" customFormat="1" ht="16.5" customHeight="1" hidden="1">
      <c r="B143" s="23" t="s">
        <v>68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67</v>
      </c>
      <c r="H143" s="14" t="s">
        <v>69</v>
      </c>
      <c r="I143" s="14"/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:59" s="2" customFormat="1" ht="17.25" customHeight="1" hidden="1">
      <c r="B144" s="23" t="s">
        <v>70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67</v>
      </c>
      <c r="H144" s="14" t="s">
        <v>71</v>
      </c>
      <c r="I144" s="14"/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:59" s="2" customFormat="1" ht="18.75" customHeight="1" hidden="1">
      <c r="B145" s="80" t="s">
        <v>49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67</v>
      </c>
      <c r="H145" s="14" t="s">
        <v>71</v>
      </c>
      <c r="I145" s="14" t="s">
        <v>50</v>
      </c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:59" s="2" customFormat="1" ht="18" customHeight="1" hidden="1">
      <c r="B146" s="20" t="s">
        <v>72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73</v>
      </c>
      <c r="H146" s="14"/>
      <c r="I146" s="14"/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:59" s="2" customFormat="1" ht="24.75" customHeight="1" hidden="1">
      <c r="B147" s="23" t="s">
        <v>44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73</v>
      </c>
      <c r="H147" s="14" t="s">
        <v>45</v>
      </c>
      <c r="I147" s="14"/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:59" s="2" customFormat="1" ht="17.25" customHeight="1" hidden="1">
      <c r="B148" s="23" t="s">
        <v>54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73</v>
      </c>
      <c r="H148" s="14" t="s">
        <v>55</v>
      </c>
      <c r="I148" s="14"/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:59" s="2" customFormat="1" ht="24.75" customHeight="1" hidden="1">
      <c r="B149" s="80" t="s">
        <v>49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73</v>
      </c>
      <c r="H149" s="14" t="s">
        <v>55</v>
      </c>
      <c r="I149" s="14" t="s">
        <v>50</v>
      </c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:59" s="2" customFormat="1" ht="51" customHeight="1">
      <c r="B150" s="81" t="s">
        <v>406</v>
      </c>
      <c r="C150" s="7">
        <v>551</v>
      </c>
      <c r="D150" s="7">
        <v>551</v>
      </c>
      <c r="E150" s="7">
        <v>551</v>
      </c>
      <c r="F150" s="8" t="s">
        <v>14</v>
      </c>
      <c r="G150" s="8" t="s">
        <v>67</v>
      </c>
      <c r="H150" s="14"/>
      <c r="I150" s="14"/>
      <c r="J150" s="10" t="e">
        <f>#REF!</f>
        <v>#REF!</v>
      </c>
      <c r="K150" s="10" t="e">
        <f>#REF!</f>
        <v>#REF!</v>
      </c>
      <c r="L150" s="10" t="e">
        <f>#REF!+#REF!+L158+L162</f>
        <v>#REF!</v>
      </c>
      <c r="M150" s="52" t="e">
        <f t="shared" si="6"/>
        <v>#REF!</v>
      </c>
      <c r="N150" s="58" t="e">
        <f>#REF!</f>
        <v>#REF!</v>
      </c>
      <c r="O150" s="52" t="e">
        <f t="shared" si="7"/>
        <v>#REF!</v>
      </c>
      <c r="P150" s="10" t="e">
        <f>#REF!+P160</f>
        <v>#REF!</v>
      </c>
      <c r="Q150" s="52" t="e">
        <f t="shared" si="8"/>
        <v>#REF!</v>
      </c>
      <c r="R150" s="10" t="e">
        <f>#REF!-L150</f>
        <v>#REF!</v>
      </c>
      <c r="S150" s="10">
        <v>262500</v>
      </c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:59" s="2" customFormat="1" ht="102.75" customHeight="1" hidden="1">
      <c r="B151" s="13" t="s">
        <v>236</v>
      </c>
      <c r="C151" s="7"/>
      <c r="D151" s="7"/>
      <c r="E151" s="7"/>
      <c r="F151" s="8" t="s">
        <v>14</v>
      </c>
      <c r="G151" s="8" t="s">
        <v>67</v>
      </c>
      <c r="H151" s="8" t="s">
        <v>242</v>
      </c>
      <c r="I151" s="14"/>
      <c r="J151" s="10"/>
      <c r="K151" s="10"/>
      <c r="L151" s="10"/>
      <c r="M151" s="52"/>
      <c r="N151" s="58"/>
      <c r="O151" s="52"/>
      <c r="P151" s="10"/>
      <c r="Q151" s="52"/>
      <c r="R151" s="10"/>
      <c r="S151" s="10">
        <f>S152</f>
        <v>100000</v>
      </c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:59" s="2" customFormat="1" ht="59.25" customHeight="1" hidden="1">
      <c r="B152" s="31" t="s">
        <v>244</v>
      </c>
      <c r="C152" s="7"/>
      <c r="D152" s="7"/>
      <c r="E152" s="7"/>
      <c r="F152" s="8" t="s">
        <v>14</v>
      </c>
      <c r="G152" s="8" t="s">
        <v>67</v>
      </c>
      <c r="H152" s="8" t="s">
        <v>243</v>
      </c>
      <c r="I152" s="14"/>
      <c r="J152" s="10"/>
      <c r="K152" s="10"/>
      <c r="L152" s="10"/>
      <c r="M152" s="52"/>
      <c r="N152" s="58"/>
      <c r="O152" s="52"/>
      <c r="P152" s="10"/>
      <c r="Q152" s="52"/>
      <c r="R152" s="10"/>
      <c r="S152" s="10">
        <f>S153</f>
        <v>100000</v>
      </c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:59" s="2" customFormat="1" ht="76.5" customHeight="1" hidden="1">
      <c r="B153" s="31" t="s">
        <v>246</v>
      </c>
      <c r="C153" s="7"/>
      <c r="D153" s="7"/>
      <c r="E153" s="7"/>
      <c r="F153" s="8" t="s">
        <v>14</v>
      </c>
      <c r="G153" s="8" t="s">
        <v>67</v>
      </c>
      <c r="H153" s="8" t="s">
        <v>250</v>
      </c>
      <c r="I153" s="14"/>
      <c r="J153" s="10"/>
      <c r="K153" s="10"/>
      <c r="L153" s="10"/>
      <c r="M153" s="52"/>
      <c r="N153" s="58"/>
      <c r="O153" s="52"/>
      <c r="P153" s="10"/>
      <c r="Q153" s="52"/>
      <c r="R153" s="10"/>
      <c r="S153" s="10">
        <f>S154</f>
        <v>100000</v>
      </c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:59" s="2" customFormat="1" ht="45" customHeight="1" hidden="1">
      <c r="B154" s="17" t="s">
        <v>218</v>
      </c>
      <c r="C154" s="7"/>
      <c r="D154" s="7"/>
      <c r="E154" s="7"/>
      <c r="F154" s="8" t="s">
        <v>14</v>
      </c>
      <c r="G154" s="8" t="s">
        <v>67</v>
      </c>
      <c r="H154" s="8" t="s">
        <v>250</v>
      </c>
      <c r="I154" s="14" t="s">
        <v>215</v>
      </c>
      <c r="J154" s="10"/>
      <c r="K154" s="10"/>
      <c r="L154" s="10"/>
      <c r="M154" s="52"/>
      <c r="N154" s="58"/>
      <c r="O154" s="52"/>
      <c r="P154" s="10"/>
      <c r="Q154" s="52"/>
      <c r="R154" s="10"/>
      <c r="S154" s="10">
        <f>S155</f>
        <v>100000</v>
      </c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:59" s="2" customFormat="1" ht="55.5" customHeight="1" hidden="1">
      <c r="B155" s="20" t="s">
        <v>219</v>
      </c>
      <c r="C155" s="7"/>
      <c r="D155" s="7"/>
      <c r="E155" s="7"/>
      <c r="F155" s="8" t="s">
        <v>14</v>
      </c>
      <c r="G155" s="8" t="s">
        <v>67</v>
      </c>
      <c r="H155" s="8" t="s">
        <v>250</v>
      </c>
      <c r="I155" s="14" t="s">
        <v>216</v>
      </c>
      <c r="J155" s="10"/>
      <c r="K155" s="10"/>
      <c r="L155" s="10"/>
      <c r="M155" s="52"/>
      <c r="N155" s="58"/>
      <c r="O155" s="52"/>
      <c r="P155" s="10"/>
      <c r="Q155" s="52"/>
      <c r="R155" s="10"/>
      <c r="S155" s="10">
        <f>S156</f>
        <v>100000</v>
      </c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:59" s="2" customFormat="1" ht="33.75" customHeight="1" hidden="1">
      <c r="B156" s="20" t="s">
        <v>230</v>
      </c>
      <c r="C156" s="7"/>
      <c r="D156" s="7"/>
      <c r="E156" s="7"/>
      <c r="F156" s="8" t="s">
        <v>14</v>
      </c>
      <c r="G156" s="8" t="s">
        <v>67</v>
      </c>
      <c r="H156" s="8" t="s">
        <v>250</v>
      </c>
      <c r="I156" s="14" t="s">
        <v>217</v>
      </c>
      <c r="J156" s="10"/>
      <c r="K156" s="10"/>
      <c r="L156" s="10"/>
      <c r="M156" s="52"/>
      <c r="N156" s="58"/>
      <c r="O156" s="52"/>
      <c r="P156" s="10"/>
      <c r="Q156" s="52"/>
      <c r="R156" s="10"/>
      <c r="S156" s="10">
        <v>100000</v>
      </c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:59" s="2" customFormat="1" ht="118.5" customHeight="1" hidden="1">
      <c r="B157" s="82" t="s">
        <v>173</v>
      </c>
      <c r="C157" s="18"/>
      <c r="D157" s="7">
        <v>551</v>
      </c>
      <c r="E157" s="7">
        <v>551</v>
      </c>
      <c r="F157" s="14" t="s">
        <v>14</v>
      </c>
      <c r="G157" s="14" t="s">
        <v>67</v>
      </c>
      <c r="H157" s="14" t="s">
        <v>280</v>
      </c>
      <c r="I157" s="14"/>
      <c r="J157" s="11"/>
      <c r="K157" s="11"/>
      <c r="L157" s="11">
        <f>L158</f>
        <v>30000</v>
      </c>
      <c r="M157" s="52"/>
      <c r="N157" s="59"/>
      <c r="O157" s="52"/>
      <c r="P157" s="11"/>
      <c r="Q157" s="52"/>
      <c r="R157" s="10" t="e">
        <f>#REF!-L157</f>
        <v>#REF!</v>
      </c>
      <c r="S157" s="11">
        <f>S158</f>
        <v>30000</v>
      </c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:59" s="2" customFormat="1" ht="24.75" customHeight="1" hidden="1">
      <c r="B158" s="23" t="s">
        <v>162</v>
      </c>
      <c r="C158" s="18"/>
      <c r="D158" s="7">
        <v>551</v>
      </c>
      <c r="E158" s="7">
        <v>551</v>
      </c>
      <c r="F158" s="14" t="s">
        <v>14</v>
      </c>
      <c r="G158" s="14" t="s">
        <v>67</v>
      </c>
      <c r="H158" s="14" t="s">
        <v>280</v>
      </c>
      <c r="I158" s="14" t="s">
        <v>12</v>
      </c>
      <c r="J158" s="11"/>
      <c r="K158" s="11"/>
      <c r="L158" s="11">
        <v>30000</v>
      </c>
      <c r="M158" s="52"/>
      <c r="N158" s="59"/>
      <c r="O158" s="52"/>
      <c r="P158" s="11"/>
      <c r="Q158" s="52">
        <f>P158-L158</f>
        <v>-30000</v>
      </c>
      <c r="R158" s="10" t="e">
        <f>#REF!-L158</f>
        <v>#REF!</v>
      </c>
      <c r="S158" s="11">
        <f>S159</f>
        <v>30000</v>
      </c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:59" s="2" customFormat="1" ht="24.75" customHeight="1" hidden="1">
      <c r="B159" s="23" t="s">
        <v>121</v>
      </c>
      <c r="C159" s="18"/>
      <c r="D159" s="7"/>
      <c r="E159" s="7"/>
      <c r="F159" s="14" t="s">
        <v>14</v>
      </c>
      <c r="G159" s="14" t="s">
        <v>67</v>
      </c>
      <c r="H159" s="14" t="s">
        <v>280</v>
      </c>
      <c r="I159" s="14" t="s">
        <v>245</v>
      </c>
      <c r="J159" s="11"/>
      <c r="K159" s="11"/>
      <c r="L159" s="11"/>
      <c r="M159" s="52"/>
      <c r="N159" s="59"/>
      <c r="O159" s="52"/>
      <c r="P159" s="11"/>
      <c r="Q159" s="52"/>
      <c r="R159" s="10"/>
      <c r="S159" s="11">
        <v>30000</v>
      </c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:59" s="2" customFormat="1" ht="87" customHeight="1" hidden="1">
      <c r="B160" s="31" t="s">
        <v>394</v>
      </c>
      <c r="C160" s="18"/>
      <c r="D160" s="7">
        <v>551</v>
      </c>
      <c r="E160" s="7">
        <v>551</v>
      </c>
      <c r="F160" s="14" t="s">
        <v>14</v>
      </c>
      <c r="G160" s="14" t="s">
        <v>67</v>
      </c>
      <c r="H160" s="14" t="s">
        <v>344</v>
      </c>
      <c r="I160" s="14"/>
      <c r="J160" s="11"/>
      <c r="K160" s="11"/>
      <c r="L160" s="11">
        <f>L162</f>
        <v>50000</v>
      </c>
      <c r="M160" s="52"/>
      <c r="N160" s="59"/>
      <c r="O160" s="52"/>
      <c r="P160" s="11">
        <f>P162</f>
        <v>90000</v>
      </c>
      <c r="Q160" s="52">
        <f>P160-L160</f>
        <v>40000</v>
      </c>
      <c r="R160" s="10" t="e">
        <f>#REF!-L160</f>
        <v>#REF!</v>
      </c>
      <c r="S160" s="11">
        <f>S161</f>
        <v>5000</v>
      </c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:59" s="2" customFormat="1" ht="36.75" customHeight="1" hidden="1">
      <c r="B161" s="31" t="s">
        <v>345</v>
      </c>
      <c r="C161" s="18"/>
      <c r="D161" s="7"/>
      <c r="E161" s="7"/>
      <c r="F161" s="14" t="s">
        <v>14</v>
      </c>
      <c r="G161" s="14" t="s">
        <v>67</v>
      </c>
      <c r="H161" s="14" t="s">
        <v>251</v>
      </c>
      <c r="I161" s="14"/>
      <c r="J161" s="11"/>
      <c r="K161" s="11"/>
      <c r="L161" s="11"/>
      <c r="M161" s="52"/>
      <c r="N161" s="59"/>
      <c r="O161" s="52"/>
      <c r="P161" s="11"/>
      <c r="Q161" s="52"/>
      <c r="R161" s="10"/>
      <c r="S161" s="11">
        <f>S162</f>
        <v>5000</v>
      </c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:59" s="2" customFormat="1" ht="24.75" customHeight="1" hidden="1">
      <c r="B162" s="20" t="s">
        <v>230</v>
      </c>
      <c r="C162" s="18"/>
      <c r="D162" s="7">
        <v>551</v>
      </c>
      <c r="E162" s="7">
        <v>551</v>
      </c>
      <c r="F162" s="14" t="s">
        <v>14</v>
      </c>
      <c r="G162" s="14" t="s">
        <v>67</v>
      </c>
      <c r="H162" s="14" t="s">
        <v>251</v>
      </c>
      <c r="I162" s="14" t="s">
        <v>217</v>
      </c>
      <c r="J162" s="11"/>
      <c r="K162" s="11"/>
      <c r="L162" s="11">
        <v>50000</v>
      </c>
      <c r="M162" s="52"/>
      <c r="N162" s="59"/>
      <c r="O162" s="52"/>
      <c r="P162" s="11">
        <f>30000+30000+30000</f>
        <v>90000</v>
      </c>
      <c r="Q162" s="52">
        <f>P162-L162</f>
        <v>40000</v>
      </c>
      <c r="R162" s="10" t="e">
        <f>#REF!-L162</f>
        <v>#REF!</v>
      </c>
      <c r="S162" s="11">
        <v>5000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:59" s="2" customFormat="1" ht="24.75" customHeight="1" hidden="1">
      <c r="B163" s="20" t="s">
        <v>349</v>
      </c>
      <c r="C163" s="18"/>
      <c r="D163" s="7"/>
      <c r="E163" s="7"/>
      <c r="F163" s="14" t="s">
        <v>14</v>
      </c>
      <c r="G163" s="14" t="s">
        <v>67</v>
      </c>
      <c r="H163" s="14" t="s">
        <v>348</v>
      </c>
      <c r="I163" s="14"/>
      <c r="J163" s="11"/>
      <c r="K163" s="11"/>
      <c r="L163" s="11"/>
      <c r="M163" s="52"/>
      <c r="N163" s="59"/>
      <c r="O163" s="52"/>
      <c r="P163" s="11"/>
      <c r="Q163" s="52"/>
      <c r="R163" s="10"/>
      <c r="S163" s="11">
        <f>S164</f>
        <v>0</v>
      </c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:59" s="2" customFormat="1" ht="38.25" customHeight="1" hidden="1">
      <c r="B164" s="20" t="s">
        <v>219</v>
      </c>
      <c r="C164" s="18"/>
      <c r="D164" s="7"/>
      <c r="E164" s="7"/>
      <c r="F164" s="14" t="s">
        <v>14</v>
      </c>
      <c r="G164" s="14" t="s">
        <v>67</v>
      </c>
      <c r="H164" s="14" t="s">
        <v>348</v>
      </c>
      <c r="I164" s="14" t="s">
        <v>216</v>
      </c>
      <c r="J164" s="11"/>
      <c r="K164" s="11"/>
      <c r="L164" s="11"/>
      <c r="M164" s="52"/>
      <c r="N164" s="59"/>
      <c r="O164" s="52"/>
      <c r="P164" s="11"/>
      <c r="Q164" s="52"/>
      <c r="R164" s="10"/>
      <c r="S164" s="11">
        <f>S165</f>
        <v>0</v>
      </c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:59" s="2" customFormat="1" ht="24.75" customHeight="1" hidden="1">
      <c r="B165" s="20" t="s">
        <v>230</v>
      </c>
      <c r="C165" s="18"/>
      <c r="D165" s="7"/>
      <c r="E165" s="7"/>
      <c r="F165" s="14" t="s">
        <v>14</v>
      </c>
      <c r="G165" s="14" t="s">
        <v>67</v>
      </c>
      <c r="H165" s="14" t="s">
        <v>348</v>
      </c>
      <c r="I165" s="14" t="s">
        <v>217</v>
      </c>
      <c r="J165" s="11"/>
      <c r="K165" s="11"/>
      <c r="L165" s="11"/>
      <c r="M165" s="52"/>
      <c r="N165" s="59"/>
      <c r="O165" s="52"/>
      <c r="P165" s="11"/>
      <c r="Q165" s="52"/>
      <c r="R165" s="10"/>
      <c r="S165" s="11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:59" s="2" customFormat="1" ht="24.75" customHeight="1" hidden="1">
      <c r="B166" s="20"/>
      <c r="C166" s="18"/>
      <c r="D166" s="7"/>
      <c r="E166" s="7"/>
      <c r="F166" s="14"/>
      <c r="G166" s="14"/>
      <c r="H166" s="14"/>
      <c r="I166" s="14"/>
      <c r="J166" s="11"/>
      <c r="K166" s="11"/>
      <c r="L166" s="11"/>
      <c r="M166" s="52"/>
      <c r="N166" s="59"/>
      <c r="O166" s="52"/>
      <c r="P166" s="11"/>
      <c r="Q166" s="52"/>
      <c r="R166" s="10"/>
      <c r="S166" s="11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:59" s="2" customFormat="1" ht="12.75">
      <c r="B167" s="24" t="s">
        <v>72</v>
      </c>
      <c r="C167" s="7">
        <v>551</v>
      </c>
      <c r="D167" s="7">
        <v>551</v>
      </c>
      <c r="E167" s="7">
        <v>551</v>
      </c>
      <c r="F167" s="8" t="s">
        <v>14</v>
      </c>
      <c r="G167" s="8" t="s">
        <v>73</v>
      </c>
      <c r="H167" s="14"/>
      <c r="I167" s="14"/>
      <c r="J167" s="10" t="e">
        <f>J170</f>
        <v>#REF!</v>
      </c>
      <c r="K167" s="10" t="e">
        <f>K170</f>
        <v>#REF!</v>
      </c>
      <c r="L167" s="10" t="e">
        <f>L170+L168</f>
        <v>#REF!</v>
      </c>
      <c r="M167" s="52" t="e">
        <f>L167-J167</f>
        <v>#REF!</v>
      </c>
      <c r="N167" s="58" t="e">
        <f>N170</f>
        <v>#REF!</v>
      </c>
      <c r="O167" s="52" t="e">
        <f>L167-K167</f>
        <v>#REF!</v>
      </c>
      <c r="P167" s="10" t="e">
        <f>P170</f>
        <v>#REF!</v>
      </c>
      <c r="Q167" s="52" t="e">
        <f>P167-L167</f>
        <v>#REF!</v>
      </c>
      <c r="R167" s="10" t="e">
        <f>#REF!-L167</f>
        <v>#REF!</v>
      </c>
      <c r="S167" s="10">
        <v>600000</v>
      </c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:59" s="2" customFormat="1" ht="114" customHeight="1" hidden="1">
      <c r="B168" s="13" t="s">
        <v>236</v>
      </c>
      <c r="C168" s="7"/>
      <c r="D168" s="7">
        <v>551</v>
      </c>
      <c r="E168" s="7">
        <v>551</v>
      </c>
      <c r="F168" s="8" t="s">
        <v>14</v>
      </c>
      <c r="G168" s="8" t="s">
        <v>73</v>
      </c>
      <c r="H168" s="14" t="s">
        <v>242</v>
      </c>
      <c r="I168" s="14"/>
      <c r="J168" s="10"/>
      <c r="K168" s="10"/>
      <c r="L168" s="10">
        <f>L169</f>
        <v>100000</v>
      </c>
      <c r="M168" s="52"/>
      <c r="N168" s="58"/>
      <c r="O168" s="52"/>
      <c r="P168" s="10"/>
      <c r="Q168" s="52"/>
      <c r="R168" s="10" t="e">
        <f>#REF!-L168</f>
        <v>#REF!</v>
      </c>
      <c r="S168" s="10">
        <f>S169</f>
        <v>400000</v>
      </c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:59" s="2" customFormat="1" ht="54.75" customHeight="1" hidden="1">
      <c r="B169" s="83" t="s">
        <v>253</v>
      </c>
      <c r="C169" s="7"/>
      <c r="D169" s="7">
        <v>551</v>
      </c>
      <c r="E169" s="7">
        <v>551</v>
      </c>
      <c r="F169" s="8" t="s">
        <v>14</v>
      </c>
      <c r="G169" s="8" t="s">
        <v>73</v>
      </c>
      <c r="H169" s="14" t="s">
        <v>252</v>
      </c>
      <c r="I169" s="14"/>
      <c r="J169" s="10"/>
      <c r="K169" s="10"/>
      <c r="L169" s="10">
        <v>100000</v>
      </c>
      <c r="M169" s="52"/>
      <c r="N169" s="58"/>
      <c r="O169" s="52"/>
      <c r="P169" s="10"/>
      <c r="Q169" s="52"/>
      <c r="R169" s="10" t="e">
        <f>#REF!-L169</f>
        <v>#REF!</v>
      </c>
      <c r="S169" s="10">
        <f>S170</f>
        <v>400000</v>
      </c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:59" s="2" customFormat="1" ht="25.5" hidden="1">
      <c r="B170" s="31" t="s">
        <v>255</v>
      </c>
      <c r="C170" s="7">
        <v>551</v>
      </c>
      <c r="D170" s="7">
        <v>551</v>
      </c>
      <c r="E170" s="7">
        <v>551</v>
      </c>
      <c r="F170" s="8" t="s">
        <v>14</v>
      </c>
      <c r="G170" s="8" t="s">
        <v>73</v>
      </c>
      <c r="H170" s="8" t="s">
        <v>254</v>
      </c>
      <c r="I170" s="14"/>
      <c r="J170" s="10" t="e">
        <f>J171</f>
        <v>#REF!</v>
      </c>
      <c r="K170" s="10" t="e">
        <f>K171</f>
        <v>#REF!</v>
      </c>
      <c r="L170" s="10" t="e">
        <f>L171</f>
        <v>#REF!</v>
      </c>
      <c r="M170" s="52" t="e">
        <f>L170-J170</f>
        <v>#REF!</v>
      </c>
      <c r="N170" s="58" t="e">
        <f>N171</f>
        <v>#REF!</v>
      </c>
      <c r="O170" s="52" t="e">
        <f>L170-K170</f>
        <v>#REF!</v>
      </c>
      <c r="P170" s="10" t="e">
        <f>P171</f>
        <v>#REF!</v>
      </c>
      <c r="Q170" s="52" t="e">
        <f>P170-L170</f>
        <v>#REF!</v>
      </c>
      <c r="R170" s="10" t="e">
        <f>#REF!-L170</f>
        <v>#REF!</v>
      </c>
      <c r="S170" s="10">
        <f>S171</f>
        <v>400000</v>
      </c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:59" s="2" customFormat="1" ht="60.75" customHeight="1" hidden="1">
      <c r="B171" s="20" t="s">
        <v>230</v>
      </c>
      <c r="C171" s="7">
        <v>551</v>
      </c>
      <c r="D171" s="7">
        <v>551</v>
      </c>
      <c r="E171" s="7">
        <v>551</v>
      </c>
      <c r="F171" s="29" t="s">
        <v>14</v>
      </c>
      <c r="G171" s="29" t="s">
        <v>73</v>
      </c>
      <c r="H171" s="29" t="s">
        <v>254</v>
      </c>
      <c r="I171" s="14" t="s">
        <v>217</v>
      </c>
      <c r="J171" s="10" t="e">
        <f>#REF!</f>
        <v>#REF!</v>
      </c>
      <c r="K171" s="10" t="e">
        <f>#REF!</f>
        <v>#REF!</v>
      </c>
      <c r="L171" s="10" t="e">
        <f>#REF!</f>
        <v>#REF!</v>
      </c>
      <c r="M171" s="52" t="e">
        <f>L171-J171</f>
        <v>#REF!</v>
      </c>
      <c r="N171" s="58" t="e">
        <f>#REF!</f>
        <v>#REF!</v>
      </c>
      <c r="O171" s="52" t="e">
        <f>L171-K171</f>
        <v>#REF!</v>
      </c>
      <c r="P171" s="10" t="e">
        <f>#REF!</f>
        <v>#REF!</v>
      </c>
      <c r="Q171" s="52" t="e">
        <f>P171-L171</f>
        <v>#REF!</v>
      </c>
      <c r="R171" s="10" t="e">
        <f>#REF!-L171</f>
        <v>#REF!</v>
      </c>
      <c r="S171" s="10">
        <v>400000</v>
      </c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:59" s="2" customFormat="1" ht="12.75">
      <c r="B172" s="13" t="s">
        <v>74</v>
      </c>
      <c r="C172" s="7">
        <v>551</v>
      </c>
      <c r="D172" s="7">
        <v>551</v>
      </c>
      <c r="E172" s="7">
        <v>551</v>
      </c>
      <c r="F172" s="8" t="s">
        <v>23</v>
      </c>
      <c r="G172" s="9"/>
      <c r="H172" s="9"/>
      <c r="I172" s="9"/>
      <c r="J172" s="10" t="e">
        <f>J191</f>
        <v>#REF!</v>
      </c>
      <c r="K172" s="10" t="e">
        <f>K191</f>
        <v>#REF!</v>
      </c>
      <c r="L172" s="10" t="e">
        <f>L191+L176</f>
        <v>#REF!</v>
      </c>
      <c r="M172" s="52" t="e">
        <f>L172-J172</f>
        <v>#REF!</v>
      </c>
      <c r="N172" s="58" t="e">
        <f>N191</f>
        <v>#REF!</v>
      </c>
      <c r="O172" s="52" t="e">
        <f>L172-K172</f>
        <v>#REF!</v>
      </c>
      <c r="P172" s="10" t="e">
        <f>P191</f>
        <v>#REF!</v>
      </c>
      <c r="Q172" s="52" t="e">
        <f>P172-L172</f>
        <v>#REF!</v>
      </c>
      <c r="R172" s="10" t="e">
        <f>#REF!-L172</f>
        <v>#REF!</v>
      </c>
      <c r="S172" s="10">
        <f>S173+S177+S191</f>
        <v>12319767.46</v>
      </c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:59" s="2" customFormat="1" ht="12.75">
      <c r="B173" s="13" t="s">
        <v>190</v>
      </c>
      <c r="C173" s="7"/>
      <c r="D173" s="7"/>
      <c r="E173" s="7"/>
      <c r="F173" s="8" t="s">
        <v>23</v>
      </c>
      <c r="G173" s="9" t="s">
        <v>100</v>
      </c>
      <c r="H173" s="9"/>
      <c r="I173" s="9"/>
      <c r="J173" s="10"/>
      <c r="K173" s="10"/>
      <c r="L173" s="10"/>
      <c r="M173" s="52"/>
      <c r="N173" s="58"/>
      <c r="O173" s="52"/>
      <c r="P173" s="10"/>
      <c r="Q173" s="52"/>
      <c r="R173" s="10"/>
      <c r="S173" s="10">
        <f>S174+14372.46</f>
        <v>164372.46</v>
      </c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:59" s="2" customFormat="1" ht="115.5" customHeight="1" hidden="1">
      <c r="B174" s="13" t="s">
        <v>400</v>
      </c>
      <c r="C174" s="7"/>
      <c r="D174" s="7"/>
      <c r="E174" s="7"/>
      <c r="F174" s="8" t="s">
        <v>23</v>
      </c>
      <c r="G174" s="9" t="s">
        <v>100</v>
      </c>
      <c r="H174" s="9" t="s">
        <v>256</v>
      </c>
      <c r="I174" s="9"/>
      <c r="J174" s="10"/>
      <c r="K174" s="10"/>
      <c r="L174" s="10"/>
      <c r="M174" s="52"/>
      <c r="N174" s="58"/>
      <c r="O174" s="52"/>
      <c r="P174" s="10"/>
      <c r="Q174" s="52"/>
      <c r="R174" s="10"/>
      <c r="S174" s="10">
        <f>S175</f>
        <v>150000</v>
      </c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:59" s="2" customFormat="1" ht="101.25" customHeight="1" hidden="1">
      <c r="B175" s="13" t="s">
        <v>260</v>
      </c>
      <c r="C175" s="7"/>
      <c r="D175" s="7"/>
      <c r="E175" s="7"/>
      <c r="F175" s="8" t="s">
        <v>23</v>
      </c>
      <c r="G175" s="9" t="s">
        <v>100</v>
      </c>
      <c r="H175" s="9" t="s">
        <v>259</v>
      </c>
      <c r="I175" s="9"/>
      <c r="J175" s="10"/>
      <c r="K175" s="10"/>
      <c r="L175" s="10"/>
      <c r="M175" s="52"/>
      <c r="N175" s="58"/>
      <c r="O175" s="52"/>
      <c r="P175" s="10"/>
      <c r="Q175" s="52"/>
      <c r="R175" s="10"/>
      <c r="S175" s="10">
        <f>S176</f>
        <v>150000</v>
      </c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:59" s="2" customFormat="1" ht="72.75" customHeight="1" hidden="1">
      <c r="B176" s="84" t="s">
        <v>258</v>
      </c>
      <c r="C176" s="7"/>
      <c r="D176" s="7"/>
      <c r="E176" s="7">
        <v>551</v>
      </c>
      <c r="F176" s="8" t="s">
        <v>23</v>
      </c>
      <c r="G176" s="85" t="s">
        <v>100</v>
      </c>
      <c r="H176" s="9" t="s">
        <v>259</v>
      </c>
      <c r="I176" s="9" t="s">
        <v>257</v>
      </c>
      <c r="J176" s="10"/>
      <c r="K176" s="10"/>
      <c r="L176" s="10" t="e">
        <f>#REF!+L177+#REF!+L180</f>
        <v>#REF!</v>
      </c>
      <c r="M176" s="52"/>
      <c r="N176" s="58"/>
      <c r="O176" s="52"/>
      <c r="P176" s="10"/>
      <c r="Q176" s="52"/>
      <c r="R176" s="10" t="e">
        <f>#REF!-L176</f>
        <v>#REF!</v>
      </c>
      <c r="S176" s="10">
        <v>150000</v>
      </c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:59" s="2" customFormat="1" ht="12.75">
      <c r="B177" s="84" t="s">
        <v>407</v>
      </c>
      <c r="C177" s="7"/>
      <c r="D177" s="7"/>
      <c r="E177" s="7">
        <v>551</v>
      </c>
      <c r="F177" s="8" t="s">
        <v>23</v>
      </c>
      <c r="G177" s="85" t="s">
        <v>67</v>
      </c>
      <c r="H177" s="9"/>
      <c r="I177" s="9"/>
      <c r="J177" s="10"/>
      <c r="K177" s="10"/>
      <c r="L177" s="10">
        <f>L178</f>
        <v>1733034</v>
      </c>
      <c r="M177" s="52"/>
      <c r="N177" s="58"/>
      <c r="O177" s="52"/>
      <c r="P177" s="10"/>
      <c r="Q177" s="52"/>
      <c r="R177" s="10" t="e">
        <f>#REF!-L177</f>
        <v>#REF!</v>
      </c>
      <c r="S177" s="10">
        <f>6550000+221000+88708+2180000+1767000+263687</f>
        <v>11070395</v>
      </c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:59" s="2" customFormat="1" ht="92.25" customHeight="1" hidden="1">
      <c r="B178" s="23" t="s">
        <v>262</v>
      </c>
      <c r="C178" s="7"/>
      <c r="D178" s="7"/>
      <c r="E178" s="7">
        <v>551</v>
      </c>
      <c r="F178" s="8" t="s">
        <v>23</v>
      </c>
      <c r="G178" s="85" t="s">
        <v>67</v>
      </c>
      <c r="H178" s="9" t="s">
        <v>261</v>
      </c>
      <c r="I178" s="9"/>
      <c r="J178" s="10"/>
      <c r="K178" s="10"/>
      <c r="L178" s="10">
        <v>1733034</v>
      </c>
      <c r="M178" s="52"/>
      <c r="N178" s="58"/>
      <c r="O178" s="52"/>
      <c r="P178" s="10"/>
      <c r="Q178" s="52"/>
      <c r="R178" s="10" t="e">
        <f>#REF!-L178</f>
        <v>#REF!</v>
      </c>
      <c r="S178" s="10">
        <f>S180+S187+S189</f>
        <v>3259917</v>
      </c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:59" s="2" customFormat="1" ht="50.25" customHeight="1" hidden="1">
      <c r="B179" s="23"/>
      <c r="C179" s="7"/>
      <c r="D179" s="7"/>
      <c r="E179" s="7">
        <v>551</v>
      </c>
      <c r="F179" s="8" t="s">
        <v>23</v>
      </c>
      <c r="G179" s="85" t="s">
        <v>67</v>
      </c>
      <c r="H179" s="86" t="s">
        <v>392</v>
      </c>
      <c r="I179" s="9"/>
      <c r="J179" s="10"/>
      <c r="K179" s="10"/>
      <c r="L179" s="10">
        <v>3458159</v>
      </c>
      <c r="M179" s="52"/>
      <c r="N179" s="58"/>
      <c r="O179" s="52"/>
      <c r="P179" s="10"/>
      <c r="Q179" s="52"/>
      <c r="R179" s="10" t="e">
        <f>#REF!-L179</f>
        <v>#REF!</v>
      </c>
      <c r="S179" s="10">
        <f>S180</f>
        <v>0</v>
      </c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:59" s="2" customFormat="1" ht="129.75" customHeight="1" hidden="1">
      <c r="B180" s="84" t="s">
        <v>393</v>
      </c>
      <c r="C180" s="7"/>
      <c r="D180" s="7"/>
      <c r="E180" s="7">
        <v>551</v>
      </c>
      <c r="F180" s="8" t="s">
        <v>23</v>
      </c>
      <c r="G180" s="85" t="s">
        <v>67</v>
      </c>
      <c r="H180" s="86" t="s">
        <v>392</v>
      </c>
      <c r="I180" s="9"/>
      <c r="J180" s="10"/>
      <c r="K180" s="10"/>
      <c r="L180" s="10">
        <f>L181</f>
        <v>995613</v>
      </c>
      <c r="M180" s="52"/>
      <c r="N180" s="58"/>
      <c r="O180" s="52"/>
      <c r="P180" s="10"/>
      <c r="Q180" s="52"/>
      <c r="R180" s="10" t="e">
        <f>#REF!-L180</f>
        <v>#REF!</v>
      </c>
      <c r="S180" s="10">
        <f>S181</f>
        <v>0</v>
      </c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:59" s="2" customFormat="1" ht="30" customHeight="1" hidden="1">
      <c r="B181" s="20" t="s">
        <v>230</v>
      </c>
      <c r="C181" s="7"/>
      <c r="D181" s="7"/>
      <c r="E181" s="7">
        <v>551</v>
      </c>
      <c r="F181" s="8" t="s">
        <v>23</v>
      </c>
      <c r="G181" s="85" t="s">
        <v>67</v>
      </c>
      <c r="H181" s="86" t="s">
        <v>392</v>
      </c>
      <c r="I181" s="9" t="s">
        <v>217</v>
      </c>
      <c r="J181" s="10"/>
      <c r="K181" s="10"/>
      <c r="L181" s="10">
        <v>995613</v>
      </c>
      <c r="M181" s="52"/>
      <c r="N181" s="58"/>
      <c r="O181" s="52"/>
      <c r="P181" s="10"/>
      <c r="Q181" s="52"/>
      <c r="R181" s="10" t="e">
        <f>#REF!-L181</f>
        <v>#REF!</v>
      </c>
      <c r="S181" s="10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:59" s="2" customFormat="1" ht="33.75" customHeight="1" hidden="1">
      <c r="B182" s="23"/>
      <c r="C182" s="7"/>
      <c r="D182" s="7"/>
      <c r="E182" s="7"/>
      <c r="F182" s="8"/>
      <c r="G182" s="9"/>
      <c r="H182" s="9"/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:59" s="2" customFormat="1" ht="33.75" customHeight="1" hidden="1">
      <c r="B183" s="23"/>
      <c r="C183" s="7"/>
      <c r="D183" s="7"/>
      <c r="E183" s="7"/>
      <c r="F183" s="8"/>
      <c r="G183" s="9"/>
      <c r="H183" s="9"/>
      <c r="I183" s="9"/>
      <c r="J183" s="10"/>
      <c r="K183" s="10"/>
      <c r="L183" s="10"/>
      <c r="M183" s="52"/>
      <c r="N183" s="58"/>
      <c r="O183" s="52"/>
      <c r="P183" s="10"/>
      <c r="Q183" s="52"/>
      <c r="R183" s="10"/>
      <c r="S183" s="10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:59" s="2" customFormat="1" ht="33.75" customHeight="1" hidden="1">
      <c r="B184" s="23"/>
      <c r="C184" s="7"/>
      <c r="D184" s="7"/>
      <c r="E184" s="7"/>
      <c r="F184" s="8"/>
      <c r="G184" s="9"/>
      <c r="H184" s="9"/>
      <c r="I184" s="9"/>
      <c r="J184" s="10"/>
      <c r="K184" s="10"/>
      <c r="L184" s="10"/>
      <c r="M184" s="52"/>
      <c r="N184" s="58"/>
      <c r="O184" s="52"/>
      <c r="P184" s="10"/>
      <c r="Q184" s="52"/>
      <c r="R184" s="10"/>
      <c r="S184" s="10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:59" s="2" customFormat="1" ht="33.75" customHeight="1" hidden="1">
      <c r="B185" s="23"/>
      <c r="C185" s="7"/>
      <c r="D185" s="7"/>
      <c r="E185" s="7"/>
      <c r="F185" s="8"/>
      <c r="G185" s="9"/>
      <c r="H185" s="9"/>
      <c r="I185" s="9"/>
      <c r="J185" s="10"/>
      <c r="K185" s="10"/>
      <c r="L185" s="10"/>
      <c r="M185" s="52"/>
      <c r="N185" s="58"/>
      <c r="O185" s="52"/>
      <c r="P185" s="10"/>
      <c r="Q185" s="52"/>
      <c r="R185" s="10"/>
      <c r="S185" s="10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:59" s="2" customFormat="1" ht="12.75" hidden="1">
      <c r="B186" s="23"/>
      <c r="C186" s="7"/>
      <c r="D186" s="7"/>
      <c r="E186" s="7"/>
      <c r="F186" s="8"/>
      <c r="G186" s="9"/>
      <c r="H186" s="9"/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:59" s="2" customFormat="1" ht="25.5" hidden="1">
      <c r="B187" s="23" t="s">
        <v>181</v>
      </c>
      <c r="C187" s="7"/>
      <c r="D187" s="7"/>
      <c r="E187" s="7"/>
      <c r="F187" s="8" t="s">
        <v>23</v>
      </c>
      <c r="G187" s="9" t="s">
        <v>67</v>
      </c>
      <c r="H187" s="86" t="s">
        <v>342</v>
      </c>
      <c r="I187" s="9"/>
      <c r="J187" s="10"/>
      <c r="K187" s="10"/>
      <c r="L187" s="10"/>
      <c r="M187" s="52"/>
      <c r="N187" s="58"/>
      <c r="O187" s="52"/>
      <c r="P187" s="10"/>
      <c r="Q187" s="52"/>
      <c r="R187" s="10"/>
      <c r="S187" s="10">
        <f>S188</f>
        <v>0</v>
      </c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:59" s="2" customFormat="1" ht="12.75" hidden="1">
      <c r="B188" s="20" t="s">
        <v>230</v>
      </c>
      <c r="C188" s="7"/>
      <c r="D188" s="7"/>
      <c r="E188" s="7"/>
      <c r="F188" s="8" t="s">
        <v>23</v>
      </c>
      <c r="G188" s="9" t="s">
        <v>67</v>
      </c>
      <c r="H188" s="86" t="s">
        <v>342</v>
      </c>
      <c r="I188" s="9" t="s">
        <v>217</v>
      </c>
      <c r="J188" s="10"/>
      <c r="K188" s="10"/>
      <c r="L188" s="10"/>
      <c r="M188" s="52"/>
      <c r="N188" s="58"/>
      <c r="O188" s="52"/>
      <c r="P188" s="10"/>
      <c r="Q188" s="52"/>
      <c r="R188" s="10"/>
      <c r="S188" s="10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:59" s="2" customFormat="1" ht="51" hidden="1">
      <c r="B189" s="84" t="s">
        <v>182</v>
      </c>
      <c r="C189" s="7"/>
      <c r="D189" s="7"/>
      <c r="E189" s="7"/>
      <c r="F189" s="8" t="s">
        <v>23</v>
      </c>
      <c r="G189" s="9" t="s">
        <v>67</v>
      </c>
      <c r="H189" s="86" t="s">
        <v>343</v>
      </c>
      <c r="I189" s="9"/>
      <c r="J189" s="10"/>
      <c r="K189" s="10"/>
      <c r="L189" s="10"/>
      <c r="M189" s="52"/>
      <c r="N189" s="58"/>
      <c r="O189" s="52"/>
      <c r="P189" s="10"/>
      <c r="Q189" s="52"/>
      <c r="R189" s="10"/>
      <c r="S189" s="10">
        <f>S190</f>
        <v>3259917</v>
      </c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:59" s="2" customFormat="1" ht="12.75" hidden="1">
      <c r="B190" s="20" t="s">
        <v>230</v>
      </c>
      <c r="C190" s="7"/>
      <c r="D190" s="7"/>
      <c r="E190" s="7"/>
      <c r="F190" s="8" t="s">
        <v>23</v>
      </c>
      <c r="G190" s="9" t="s">
        <v>67</v>
      </c>
      <c r="H190" s="86" t="s">
        <v>343</v>
      </c>
      <c r="I190" s="9" t="s">
        <v>217</v>
      </c>
      <c r="J190" s="10"/>
      <c r="K190" s="10"/>
      <c r="L190" s="10"/>
      <c r="M190" s="52"/>
      <c r="N190" s="58"/>
      <c r="O190" s="52"/>
      <c r="P190" s="10"/>
      <c r="Q190" s="52"/>
      <c r="R190" s="10"/>
      <c r="S190" s="10">
        <v>3259917</v>
      </c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:59" s="2" customFormat="1" ht="25.5">
      <c r="B191" s="30" t="s">
        <v>75</v>
      </c>
      <c r="C191" s="7">
        <v>551</v>
      </c>
      <c r="D191" s="7">
        <v>551</v>
      </c>
      <c r="E191" s="7">
        <v>551</v>
      </c>
      <c r="F191" s="27" t="s">
        <v>23</v>
      </c>
      <c r="G191" s="27" t="s">
        <v>33</v>
      </c>
      <c r="H191" s="9"/>
      <c r="I191" s="9"/>
      <c r="J191" s="10" t="e">
        <f>J196</f>
        <v>#REF!</v>
      </c>
      <c r="K191" s="10" t="e">
        <f>K196+#REF!</f>
        <v>#REF!</v>
      </c>
      <c r="L191" s="10" t="e">
        <f>L196+#REF!+L201+L203</f>
        <v>#REF!</v>
      </c>
      <c r="M191" s="52" t="e">
        <f aca="true" t="shared" si="10" ref="M191:M200">L191-J191</f>
        <v>#REF!</v>
      </c>
      <c r="N191" s="58" t="e">
        <f>N196+#REF!</f>
        <v>#REF!</v>
      </c>
      <c r="O191" s="52" t="e">
        <f aca="true" t="shared" si="11" ref="O191:O200">L191-K191</f>
        <v>#REF!</v>
      </c>
      <c r="P191" s="10" t="e">
        <f>P196+#REF!</f>
        <v>#REF!</v>
      </c>
      <c r="Q191" s="52" t="e">
        <f aca="true" t="shared" si="12" ref="Q191:Q200">P191-L191</f>
        <v>#REF!</v>
      </c>
      <c r="R191" s="10" t="e">
        <f>#REF!-L191</f>
        <v>#REF!</v>
      </c>
      <c r="S191" s="10">
        <f>1100000-15000</f>
        <v>1085000</v>
      </c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:59" s="2" customFormat="1" ht="15.75" customHeight="1" hidden="1">
      <c r="B192" s="20"/>
      <c r="C192" s="7">
        <v>551</v>
      </c>
      <c r="D192" s="7">
        <v>551</v>
      </c>
      <c r="E192" s="7">
        <v>551</v>
      </c>
      <c r="F192" s="9"/>
      <c r="G192" s="9"/>
      <c r="H192" s="9"/>
      <c r="I192" s="9"/>
      <c r="J192" s="10"/>
      <c r="K192" s="10"/>
      <c r="L192" s="10"/>
      <c r="M192" s="52">
        <f t="shared" si="10"/>
        <v>0</v>
      </c>
      <c r="N192" s="58"/>
      <c r="O192" s="52">
        <f t="shared" si="11"/>
        <v>0</v>
      </c>
      <c r="P192" s="10"/>
      <c r="Q192" s="52">
        <f t="shared" si="12"/>
        <v>0</v>
      </c>
      <c r="R192" s="10" t="e">
        <f>#REF!-L192</f>
        <v>#REF!</v>
      </c>
      <c r="S192" s="10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:59" s="2" customFormat="1" ht="15.75" customHeight="1" hidden="1">
      <c r="B193" s="20"/>
      <c r="C193" s="7">
        <v>551</v>
      </c>
      <c r="D193" s="7">
        <v>551</v>
      </c>
      <c r="E193" s="7">
        <v>551</v>
      </c>
      <c r="F193" s="9"/>
      <c r="G193" s="9"/>
      <c r="H193" s="9"/>
      <c r="I193" s="9"/>
      <c r="J193" s="10"/>
      <c r="K193" s="10"/>
      <c r="L193" s="10"/>
      <c r="M193" s="52">
        <f t="shared" si="10"/>
        <v>0</v>
      </c>
      <c r="N193" s="58"/>
      <c r="O193" s="52">
        <f t="shared" si="11"/>
        <v>0</v>
      </c>
      <c r="P193" s="10"/>
      <c r="Q193" s="52">
        <f t="shared" si="12"/>
        <v>0</v>
      </c>
      <c r="R193" s="10" t="e">
        <f>#REF!-L193</f>
        <v>#REF!</v>
      </c>
      <c r="S193" s="10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:59" s="2" customFormat="1" ht="15.75" customHeight="1" hidden="1">
      <c r="B194" s="20"/>
      <c r="C194" s="7">
        <v>551</v>
      </c>
      <c r="D194" s="7">
        <v>551</v>
      </c>
      <c r="E194" s="7">
        <v>551</v>
      </c>
      <c r="F194" s="9"/>
      <c r="G194" s="9"/>
      <c r="H194" s="9"/>
      <c r="I194" s="9"/>
      <c r="J194" s="10"/>
      <c r="K194" s="10"/>
      <c r="L194" s="10"/>
      <c r="M194" s="52">
        <f t="shared" si="10"/>
        <v>0</v>
      </c>
      <c r="N194" s="58"/>
      <c r="O194" s="52">
        <f t="shared" si="11"/>
        <v>0</v>
      </c>
      <c r="P194" s="10"/>
      <c r="Q194" s="52">
        <f t="shared" si="12"/>
        <v>0</v>
      </c>
      <c r="R194" s="10" t="e">
        <f>#REF!-L194</f>
        <v>#REF!</v>
      </c>
      <c r="S194" s="10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:59" s="2" customFormat="1" ht="15.75" customHeight="1" hidden="1">
      <c r="B195" s="20"/>
      <c r="C195" s="7">
        <v>551</v>
      </c>
      <c r="D195" s="7">
        <v>551</v>
      </c>
      <c r="E195" s="7">
        <v>551</v>
      </c>
      <c r="F195" s="9"/>
      <c r="G195" s="9"/>
      <c r="H195" s="9"/>
      <c r="I195" s="9"/>
      <c r="J195" s="10"/>
      <c r="K195" s="10"/>
      <c r="L195" s="10"/>
      <c r="M195" s="52">
        <f t="shared" si="10"/>
        <v>0</v>
      </c>
      <c r="N195" s="58"/>
      <c r="O195" s="52">
        <f t="shared" si="11"/>
        <v>0</v>
      </c>
      <c r="P195" s="10"/>
      <c r="Q195" s="52">
        <f t="shared" si="12"/>
        <v>0</v>
      </c>
      <c r="R195" s="10" t="e">
        <f>#REF!-L195</f>
        <v>#REF!</v>
      </c>
      <c r="S195" s="10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:59" s="2" customFormat="1" ht="38.25" hidden="1">
      <c r="B196" s="21" t="s">
        <v>265</v>
      </c>
      <c r="C196" s="7">
        <v>551</v>
      </c>
      <c r="D196" s="7">
        <v>551</v>
      </c>
      <c r="E196" s="7">
        <v>551</v>
      </c>
      <c r="F196" s="16" t="s">
        <v>23</v>
      </c>
      <c r="G196" s="16" t="s">
        <v>33</v>
      </c>
      <c r="H196" s="16" t="s">
        <v>234</v>
      </c>
      <c r="I196" s="9"/>
      <c r="J196" s="10" t="e">
        <f>#REF!</f>
        <v>#REF!</v>
      </c>
      <c r="K196" s="10" t="e">
        <f>#REF!</f>
        <v>#REF!</v>
      </c>
      <c r="L196" s="10" t="e">
        <f>#REF!</f>
        <v>#REF!</v>
      </c>
      <c r="M196" s="52" t="e">
        <f t="shared" si="10"/>
        <v>#REF!</v>
      </c>
      <c r="N196" s="58" t="e">
        <f>#REF!</f>
        <v>#REF!</v>
      </c>
      <c r="O196" s="52" t="e">
        <f t="shared" si="11"/>
        <v>#REF!</v>
      </c>
      <c r="P196" s="10" t="e">
        <f>#REF!</f>
        <v>#REF!</v>
      </c>
      <c r="Q196" s="52" t="e">
        <f t="shared" si="12"/>
        <v>#REF!</v>
      </c>
      <c r="R196" s="10" t="e">
        <f>#REF!-L196</f>
        <v>#REF!</v>
      </c>
      <c r="S196" s="10">
        <f>S200+S197</f>
        <v>150000</v>
      </c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:59" s="2" customFormat="1" ht="38.25" hidden="1">
      <c r="B197" s="31" t="s">
        <v>178</v>
      </c>
      <c r="C197" s="7"/>
      <c r="D197" s="7"/>
      <c r="E197" s="7"/>
      <c r="F197" s="16" t="s">
        <v>23</v>
      </c>
      <c r="G197" s="16" t="s">
        <v>33</v>
      </c>
      <c r="H197" s="16" t="s">
        <v>365</v>
      </c>
      <c r="I197" s="9"/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f>S198</f>
        <v>150000</v>
      </c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:59" s="2" customFormat="1" ht="12.75" hidden="1">
      <c r="B198" s="31" t="s">
        <v>269</v>
      </c>
      <c r="C198" s="7"/>
      <c r="D198" s="7"/>
      <c r="E198" s="7"/>
      <c r="F198" s="16" t="s">
        <v>23</v>
      </c>
      <c r="G198" s="16" t="s">
        <v>33</v>
      </c>
      <c r="H198" s="16" t="s">
        <v>365</v>
      </c>
      <c r="I198" s="9" t="s">
        <v>268</v>
      </c>
      <c r="J198" s="10"/>
      <c r="K198" s="10"/>
      <c r="L198" s="10"/>
      <c r="M198" s="52"/>
      <c r="N198" s="58"/>
      <c r="O198" s="52"/>
      <c r="P198" s="10"/>
      <c r="Q198" s="52"/>
      <c r="R198" s="10"/>
      <c r="S198" s="10">
        <f>S199</f>
        <v>150000</v>
      </c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:59" s="2" customFormat="1" ht="38.25" hidden="1">
      <c r="B199" s="31" t="s">
        <v>258</v>
      </c>
      <c r="C199" s="7"/>
      <c r="D199" s="7"/>
      <c r="E199" s="7"/>
      <c r="F199" s="16" t="s">
        <v>23</v>
      </c>
      <c r="G199" s="16" t="s">
        <v>33</v>
      </c>
      <c r="H199" s="16" t="s">
        <v>365</v>
      </c>
      <c r="I199" s="9" t="s">
        <v>257</v>
      </c>
      <c r="J199" s="10"/>
      <c r="K199" s="10"/>
      <c r="L199" s="10"/>
      <c r="M199" s="52"/>
      <c r="N199" s="58"/>
      <c r="O199" s="52"/>
      <c r="P199" s="10"/>
      <c r="Q199" s="52"/>
      <c r="R199" s="10"/>
      <c r="S199" s="10">
        <v>150000</v>
      </c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:59" s="2" customFormat="1" ht="45" customHeight="1" hidden="1">
      <c r="B200" s="31" t="s">
        <v>267</v>
      </c>
      <c r="C200" s="18">
        <v>551</v>
      </c>
      <c r="D200" s="7">
        <v>551</v>
      </c>
      <c r="E200" s="7">
        <v>551</v>
      </c>
      <c r="F200" s="14" t="s">
        <v>23</v>
      </c>
      <c r="G200" s="14" t="s">
        <v>33</v>
      </c>
      <c r="H200" s="16" t="s">
        <v>266</v>
      </c>
      <c r="I200" s="14"/>
      <c r="J200" s="11">
        <v>50000</v>
      </c>
      <c r="K200" s="11">
        <v>50000</v>
      </c>
      <c r="L200" s="11">
        <v>175000</v>
      </c>
      <c r="M200" s="52">
        <f t="shared" si="10"/>
        <v>125000</v>
      </c>
      <c r="N200" s="59"/>
      <c r="O200" s="52">
        <f t="shared" si="11"/>
        <v>125000</v>
      </c>
      <c r="P200" s="11">
        <f>50000+25000</f>
        <v>75000</v>
      </c>
      <c r="Q200" s="52">
        <f t="shared" si="12"/>
        <v>-100000</v>
      </c>
      <c r="R200" s="10" t="e">
        <f>#REF!-L200</f>
        <v>#REF!</v>
      </c>
      <c r="S200" s="11">
        <f>S207</f>
        <v>0</v>
      </c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:59" s="2" customFormat="1" ht="66" customHeight="1" hidden="1">
      <c r="B201" s="31" t="s">
        <v>178</v>
      </c>
      <c r="C201" s="18"/>
      <c r="D201" s="7"/>
      <c r="E201" s="7">
        <v>551</v>
      </c>
      <c r="F201" s="14" t="s">
        <v>23</v>
      </c>
      <c r="G201" s="14" t="s">
        <v>33</v>
      </c>
      <c r="H201" s="14" t="s">
        <v>176</v>
      </c>
      <c r="I201" s="14"/>
      <c r="J201" s="11"/>
      <c r="K201" s="11"/>
      <c r="L201" s="11">
        <f>L202</f>
        <v>81000</v>
      </c>
      <c r="M201" s="52"/>
      <c r="N201" s="59"/>
      <c r="O201" s="52"/>
      <c r="P201" s="11"/>
      <c r="Q201" s="52"/>
      <c r="R201" s="10" t="e">
        <f>#REF!-L201</f>
        <v>#REF!</v>
      </c>
      <c r="S201" s="11">
        <f>S202</f>
        <v>0</v>
      </c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:59" s="2" customFormat="1" ht="23.25" customHeight="1" hidden="1">
      <c r="B202" s="31" t="s">
        <v>11</v>
      </c>
      <c r="C202" s="18"/>
      <c r="D202" s="7"/>
      <c r="E202" s="7">
        <v>551</v>
      </c>
      <c r="F202" s="14" t="s">
        <v>23</v>
      </c>
      <c r="G202" s="14" t="s">
        <v>33</v>
      </c>
      <c r="H202" s="14" t="s">
        <v>176</v>
      </c>
      <c r="I202" s="14" t="s">
        <v>150</v>
      </c>
      <c r="J202" s="11"/>
      <c r="K202" s="11"/>
      <c r="L202" s="11">
        <v>81000</v>
      </c>
      <c r="M202" s="52"/>
      <c r="N202" s="59"/>
      <c r="O202" s="52"/>
      <c r="P202" s="11"/>
      <c r="Q202" s="52"/>
      <c r="R202" s="10" t="e">
        <f>#REF!-L202</f>
        <v>#REF!</v>
      </c>
      <c r="S202" s="11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:59" s="2" customFormat="1" ht="76.5" customHeight="1" hidden="1">
      <c r="B203" s="31" t="s">
        <v>179</v>
      </c>
      <c r="C203" s="18"/>
      <c r="D203" s="7"/>
      <c r="E203" s="7">
        <v>551</v>
      </c>
      <c r="F203" s="14" t="s">
        <v>23</v>
      </c>
      <c r="G203" s="14" t="s">
        <v>33</v>
      </c>
      <c r="H203" s="14" t="s">
        <v>177</v>
      </c>
      <c r="I203" s="14"/>
      <c r="J203" s="11"/>
      <c r="K203" s="11"/>
      <c r="L203" s="11">
        <f>L204</f>
        <v>0</v>
      </c>
      <c r="M203" s="52"/>
      <c r="N203" s="59"/>
      <c r="O203" s="52"/>
      <c r="P203" s="11"/>
      <c r="Q203" s="52"/>
      <c r="R203" s="10" t="e">
        <f>#REF!-L203</f>
        <v>#REF!</v>
      </c>
      <c r="S203" s="11">
        <f>S204</f>
        <v>0</v>
      </c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:59" s="2" customFormat="1" ht="23.25" customHeight="1" hidden="1">
      <c r="B204" s="31" t="s">
        <v>11</v>
      </c>
      <c r="C204" s="18"/>
      <c r="D204" s="7"/>
      <c r="E204" s="7">
        <v>551</v>
      </c>
      <c r="F204" s="14" t="s">
        <v>23</v>
      </c>
      <c r="G204" s="14" t="s">
        <v>33</v>
      </c>
      <c r="H204" s="14" t="s">
        <v>177</v>
      </c>
      <c r="I204" s="14" t="s">
        <v>150</v>
      </c>
      <c r="J204" s="11"/>
      <c r="K204" s="11"/>
      <c r="L204" s="11"/>
      <c r="M204" s="52"/>
      <c r="N204" s="59"/>
      <c r="O204" s="52"/>
      <c r="P204" s="11"/>
      <c r="Q204" s="52"/>
      <c r="R204" s="10" t="e">
        <f>#REF!-L204</f>
        <v>#REF!</v>
      </c>
      <c r="S204" s="11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:59" s="2" customFormat="1" ht="57.75" customHeight="1" hidden="1">
      <c r="B205" s="31" t="s">
        <v>187</v>
      </c>
      <c r="C205" s="18"/>
      <c r="D205" s="7"/>
      <c r="E205" s="7"/>
      <c r="F205" s="14" t="s">
        <v>23</v>
      </c>
      <c r="G205" s="14" t="s">
        <v>33</v>
      </c>
      <c r="H205" s="14" t="s">
        <v>186</v>
      </c>
      <c r="I205" s="14"/>
      <c r="J205" s="11"/>
      <c r="K205" s="11"/>
      <c r="L205" s="11"/>
      <c r="M205" s="52"/>
      <c r="N205" s="59"/>
      <c r="O205" s="52"/>
      <c r="P205" s="11"/>
      <c r="Q205" s="52"/>
      <c r="R205" s="10"/>
      <c r="S205" s="11">
        <f>S206</f>
        <v>0</v>
      </c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:59" s="2" customFormat="1" ht="27" customHeight="1" hidden="1">
      <c r="B206" s="31" t="s">
        <v>11</v>
      </c>
      <c r="C206" s="18"/>
      <c r="D206" s="7"/>
      <c r="E206" s="7"/>
      <c r="F206" s="14" t="s">
        <v>23</v>
      </c>
      <c r="G206" s="14" t="s">
        <v>33</v>
      </c>
      <c r="H206" s="14" t="s">
        <v>186</v>
      </c>
      <c r="I206" s="14" t="s">
        <v>150</v>
      </c>
      <c r="J206" s="11"/>
      <c r="K206" s="11"/>
      <c r="L206" s="11"/>
      <c r="M206" s="52"/>
      <c r="N206" s="59"/>
      <c r="O206" s="52"/>
      <c r="P206" s="11"/>
      <c r="Q206" s="52"/>
      <c r="R206" s="10"/>
      <c r="S206" s="11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:59" s="2" customFormat="1" ht="27" customHeight="1" hidden="1">
      <c r="B207" s="31" t="s">
        <v>269</v>
      </c>
      <c r="C207" s="18"/>
      <c r="D207" s="7"/>
      <c r="E207" s="7"/>
      <c r="F207" s="14" t="s">
        <v>23</v>
      </c>
      <c r="G207" s="14" t="s">
        <v>33</v>
      </c>
      <c r="H207" s="16" t="s">
        <v>266</v>
      </c>
      <c r="I207" s="14" t="s">
        <v>268</v>
      </c>
      <c r="J207" s="11"/>
      <c r="K207" s="11"/>
      <c r="L207" s="11"/>
      <c r="M207" s="52"/>
      <c r="N207" s="59"/>
      <c r="O207" s="52"/>
      <c r="P207" s="11"/>
      <c r="Q207" s="52"/>
      <c r="R207" s="10"/>
      <c r="S207" s="11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:59" s="2" customFormat="1" ht="58.5" customHeight="1" hidden="1">
      <c r="B208" s="31" t="s">
        <v>258</v>
      </c>
      <c r="C208" s="18"/>
      <c r="D208" s="7"/>
      <c r="E208" s="7"/>
      <c r="F208" s="14" t="s">
        <v>23</v>
      </c>
      <c r="G208" s="14" t="s">
        <v>33</v>
      </c>
      <c r="H208" s="16" t="s">
        <v>266</v>
      </c>
      <c r="I208" s="14" t="s">
        <v>257</v>
      </c>
      <c r="J208" s="11"/>
      <c r="K208" s="11"/>
      <c r="L208" s="11"/>
      <c r="M208" s="52"/>
      <c r="N208" s="59"/>
      <c r="O208" s="52"/>
      <c r="P208" s="11"/>
      <c r="Q208" s="52"/>
      <c r="R208" s="10"/>
      <c r="S208" s="11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:59" s="2" customFormat="1" ht="58.5" customHeight="1" hidden="1">
      <c r="B209" s="31" t="s">
        <v>273</v>
      </c>
      <c r="C209" s="18"/>
      <c r="D209" s="7"/>
      <c r="E209" s="7"/>
      <c r="F209" s="14" t="s">
        <v>23</v>
      </c>
      <c r="G209" s="14" t="s">
        <v>33</v>
      </c>
      <c r="H209" s="16" t="s">
        <v>271</v>
      </c>
      <c r="I209" s="14"/>
      <c r="J209" s="11"/>
      <c r="K209" s="11"/>
      <c r="L209" s="11"/>
      <c r="M209" s="52"/>
      <c r="N209" s="59"/>
      <c r="O209" s="52"/>
      <c r="P209" s="11"/>
      <c r="Q209" s="52"/>
      <c r="R209" s="10"/>
      <c r="S209" s="11">
        <f>S210</f>
        <v>660000</v>
      </c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:59" s="2" customFormat="1" ht="58.5" customHeight="1" hidden="1">
      <c r="B210" s="31" t="s">
        <v>274</v>
      </c>
      <c r="C210" s="18"/>
      <c r="D210" s="7"/>
      <c r="E210" s="7"/>
      <c r="F210" s="14" t="s">
        <v>23</v>
      </c>
      <c r="G210" s="14" t="s">
        <v>33</v>
      </c>
      <c r="H210" s="16" t="s">
        <v>272</v>
      </c>
      <c r="I210" s="14"/>
      <c r="J210" s="11"/>
      <c r="K210" s="11"/>
      <c r="L210" s="11"/>
      <c r="M210" s="52"/>
      <c r="N210" s="59"/>
      <c r="O210" s="52"/>
      <c r="P210" s="11"/>
      <c r="Q210" s="52"/>
      <c r="R210" s="10"/>
      <c r="S210" s="11">
        <f>S211</f>
        <v>660000</v>
      </c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:59" s="2" customFormat="1" ht="49.5" customHeight="1" hidden="1">
      <c r="B211" s="31" t="s">
        <v>275</v>
      </c>
      <c r="C211" s="18"/>
      <c r="D211" s="7"/>
      <c r="E211" s="7"/>
      <c r="F211" s="14" t="s">
        <v>23</v>
      </c>
      <c r="G211" s="14" t="s">
        <v>33</v>
      </c>
      <c r="H211" s="14" t="s">
        <v>270</v>
      </c>
      <c r="I211" s="14"/>
      <c r="J211" s="11"/>
      <c r="K211" s="11"/>
      <c r="L211" s="11"/>
      <c r="M211" s="52"/>
      <c r="N211" s="59"/>
      <c r="O211" s="52"/>
      <c r="P211" s="11"/>
      <c r="Q211" s="52"/>
      <c r="R211" s="10"/>
      <c r="S211" s="11">
        <f>S212</f>
        <v>660000</v>
      </c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:59" s="2" customFormat="1" ht="71.25" customHeight="1" hidden="1">
      <c r="B212" s="17" t="s">
        <v>218</v>
      </c>
      <c r="C212" s="18"/>
      <c r="D212" s="7"/>
      <c r="E212" s="7"/>
      <c r="F212" s="14" t="s">
        <v>23</v>
      </c>
      <c r="G212" s="14" t="s">
        <v>33</v>
      </c>
      <c r="H212" s="14" t="s">
        <v>270</v>
      </c>
      <c r="I212" s="14" t="s">
        <v>215</v>
      </c>
      <c r="J212" s="11"/>
      <c r="K212" s="11"/>
      <c r="L212" s="11"/>
      <c r="M212" s="52"/>
      <c r="N212" s="59"/>
      <c r="O212" s="52"/>
      <c r="P212" s="11"/>
      <c r="Q212" s="52"/>
      <c r="R212" s="10"/>
      <c r="S212" s="11">
        <f>S213</f>
        <v>660000</v>
      </c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:59" s="2" customFormat="1" ht="71.25" customHeight="1" hidden="1">
      <c r="B213" s="20" t="s">
        <v>219</v>
      </c>
      <c r="C213" s="18"/>
      <c r="D213" s="7"/>
      <c r="E213" s="7"/>
      <c r="F213" s="14" t="s">
        <v>23</v>
      </c>
      <c r="G213" s="14" t="s">
        <v>33</v>
      </c>
      <c r="H213" s="14" t="s">
        <v>270</v>
      </c>
      <c r="I213" s="14" t="s">
        <v>216</v>
      </c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>S214</f>
        <v>660000</v>
      </c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:59" s="2" customFormat="1" ht="71.25" customHeight="1" hidden="1">
      <c r="B214" s="20" t="s">
        <v>230</v>
      </c>
      <c r="C214" s="18"/>
      <c r="D214" s="7"/>
      <c r="E214" s="7"/>
      <c r="F214" s="14" t="s">
        <v>23</v>
      </c>
      <c r="G214" s="14" t="s">
        <v>33</v>
      </c>
      <c r="H214" s="14" t="s">
        <v>270</v>
      </c>
      <c r="I214" s="14" t="s">
        <v>217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>
        <v>660000</v>
      </c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:59" s="2" customFormat="1" ht="27" customHeight="1" hidden="1">
      <c r="B215" s="31" t="s">
        <v>277</v>
      </c>
      <c r="C215" s="18"/>
      <c r="D215" s="7"/>
      <c r="E215" s="7"/>
      <c r="F215" s="14" t="s">
        <v>23</v>
      </c>
      <c r="G215" s="14" t="s">
        <v>33</v>
      </c>
      <c r="H215" s="14" t="s">
        <v>281</v>
      </c>
      <c r="I215" s="14"/>
      <c r="J215" s="11"/>
      <c r="K215" s="11"/>
      <c r="L215" s="11"/>
      <c r="M215" s="52"/>
      <c r="N215" s="59"/>
      <c r="O215" s="52"/>
      <c r="P215" s="11"/>
      <c r="Q215" s="52"/>
      <c r="R215" s="10"/>
      <c r="S215" s="11">
        <f>S216</f>
        <v>300000</v>
      </c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:59" s="2" customFormat="1" ht="55.5" customHeight="1" hidden="1">
      <c r="B216" s="31" t="s">
        <v>278</v>
      </c>
      <c r="C216" s="18"/>
      <c r="D216" s="7"/>
      <c r="E216" s="7"/>
      <c r="F216" s="14" t="s">
        <v>23</v>
      </c>
      <c r="G216" s="14" t="s">
        <v>33</v>
      </c>
      <c r="H216" s="14" t="s">
        <v>282</v>
      </c>
      <c r="I216" s="14"/>
      <c r="J216" s="11"/>
      <c r="K216" s="11"/>
      <c r="L216" s="11"/>
      <c r="M216" s="52"/>
      <c r="N216" s="59"/>
      <c r="O216" s="52"/>
      <c r="P216" s="11"/>
      <c r="Q216" s="52"/>
      <c r="R216" s="10"/>
      <c r="S216" s="11">
        <f>S217</f>
        <v>300000</v>
      </c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:59" s="2" customFormat="1" ht="40.5" customHeight="1" hidden="1">
      <c r="B217" s="17" t="s">
        <v>218</v>
      </c>
      <c r="C217" s="18"/>
      <c r="D217" s="7"/>
      <c r="E217" s="7"/>
      <c r="F217" s="14" t="s">
        <v>23</v>
      </c>
      <c r="G217" s="14" t="s">
        <v>33</v>
      </c>
      <c r="H217" s="14" t="s">
        <v>282</v>
      </c>
      <c r="I217" s="14" t="s">
        <v>215</v>
      </c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300000</v>
      </c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:59" s="2" customFormat="1" ht="45" customHeight="1" hidden="1">
      <c r="B218" s="20" t="s">
        <v>219</v>
      </c>
      <c r="C218" s="18"/>
      <c r="D218" s="7"/>
      <c r="E218" s="7"/>
      <c r="F218" s="14" t="s">
        <v>23</v>
      </c>
      <c r="G218" s="14" t="s">
        <v>33</v>
      </c>
      <c r="H218" s="14" t="s">
        <v>282</v>
      </c>
      <c r="I218" s="14" t="s">
        <v>216</v>
      </c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300000</v>
      </c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:59" s="2" customFormat="1" ht="31.5" customHeight="1" hidden="1">
      <c r="B219" s="20" t="s">
        <v>230</v>
      </c>
      <c r="C219" s="18"/>
      <c r="D219" s="7"/>
      <c r="E219" s="7"/>
      <c r="F219" s="14" t="s">
        <v>23</v>
      </c>
      <c r="G219" s="14" t="s">
        <v>33</v>
      </c>
      <c r="H219" s="14" t="s">
        <v>282</v>
      </c>
      <c r="I219" s="14" t="s">
        <v>217</v>
      </c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v>300000</v>
      </c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:59" s="2" customFormat="1" ht="60.75" customHeight="1" hidden="1">
      <c r="B220" s="20" t="s">
        <v>168</v>
      </c>
      <c r="C220" s="18"/>
      <c r="D220" s="7">
        <v>551</v>
      </c>
      <c r="E220" s="7">
        <v>551</v>
      </c>
      <c r="F220" s="14" t="s">
        <v>23</v>
      </c>
      <c r="G220" s="14" t="s">
        <v>33</v>
      </c>
      <c r="H220" s="14" t="s">
        <v>167</v>
      </c>
      <c r="I220" s="14"/>
      <c r="J220" s="11"/>
      <c r="K220" s="11"/>
      <c r="L220" s="11">
        <f>L221</f>
        <v>0</v>
      </c>
      <c r="M220" s="52"/>
      <c r="N220" s="59"/>
      <c r="O220" s="52"/>
      <c r="P220" s="11"/>
      <c r="Q220" s="52"/>
      <c r="R220" s="10" t="e">
        <f>#REF!-L220</f>
        <v>#REF!</v>
      </c>
      <c r="S220" s="11">
        <f>S221</f>
        <v>0</v>
      </c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:60" ht="12.75" hidden="1">
      <c r="B221" s="23" t="s">
        <v>162</v>
      </c>
      <c r="C221" s="7"/>
      <c r="D221" s="7">
        <v>551</v>
      </c>
      <c r="E221" s="7">
        <v>551</v>
      </c>
      <c r="F221" s="14" t="s">
        <v>23</v>
      </c>
      <c r="G221" s="14" t="s">
        <v>33</v>
      </c>
      <c r="H221" s="14" t="s">
        <v>167</v>
      </c>
      <c r="I221" s="9" t="s">
        <v>150</v>
      </c>
      <c r="J221" s="11"/>
      <c r="K221" s="11"/>
      <c r="L221" s="11"/>
      <c r="M221" s="52">
        <f aca="true" t="shared" si="13" ref="M221:M241">L221-J221</f>
        <v>0</v>
      </c>
      <c r="N221" s="59"/>
      <c r="O221" s="52">
        <f aca="true" t="shared" si="14" ref="O221:O241">L221-K221</f>
        <v>0</v>
      </c>
      <c r="P221" s="11"/>
      <c r="Q221" s="52">
        <f aca="true" t="shared" si="15" ref="Q221:Q241">P221-L221</f>
        <v>0</v>
      </c>
      <c r="R221" s="10" t="e">
        <f>#REF!-L221</f>
        <v>#REF!</v>
      </c>
      <c r="S221" s="11"/>
      <c r="BH221"/>
    </row>
    <row r="222" spans="2:60" ht="25.5" customHeight="1">
      <c r="B222" s="13" t="s">
        <v>76</v>
      </c>
      <c r="C222" s="7">
        <v>551</v>
      </c>
      <c r="D222" s="7">
        <v>551</v>
      </c>
      <c r="E222" s="7">
        <v>551</v>
      </c>
      <c r="F222" s="8" t="s">
        <v>77</v>
      </c>
      <c r="G222" s="9"/>
      <c r="H222" s="9"/>
      <c r="I222" s="9"/>
      <c r="J222" s="10" t="e">
        <f>J229+J271+J319</f>
        <v>#REF!</v>
      </c>
      <c r="K222" s="10" t="e">
        <f>K229+K271+K319</f>
        <v>#REF!</v>
      </c>
      <c r="L222" s="10" t="e">
        <f>L229+L271+L319</f>
        <v>#REF!</v>
      </c>
      <c r="M222" s="52" t="e">
        <f t="shared" si="13"/>
        <v>#REF!</v>
      </c>
      <c r="N222" s="58" t="e">
        <f>N229+N271+N319</f>
        <v>#REF!</v>
      </c>
      <c r="O222" s="52" t="e">
        <f t="shared" si="14"/>
        <v>#REF!</v>
      </c>
      <c r="P222" s="10" t="e">
        <f>P229+P271+P319</f>
        <v>#REF!</v>
      </c>
      <c r="Q222" s="52" t="e">
        <f t="shared" si="15"/>
        <v>#REF!</v>
      </c>
      <c r="R222" s="10" t="e">
        <f>#REF!-L222</f>
        <v>#REF!</v>
      </c>
      <c r="S222" s="10">
        <f>S229+S271+S319</f>
        <v>17130592.86</v>
      </c>
      <c r="BH222"/>
    </row>
    <row r="223" spans="2:60" ht="42.75" customHeight="1" hidden="1">
      <c r="B223" s="13" t="s">
        <v>78</v>
      </c>
      <c r="C223" s="7">
        <v>551</v>
      </c>
      <c r="D223" s="7">
        <v>551</v>
      </c>
      <c r="E223" s="7">
        <v>551</v>
      </c>
      <c r="F223" s="8" t="s">
        <v>77</v>
      </c>
      <c r="G223" s="8" t="s">
        <v>9</v>
      </c>
      <c r="H223" s="14"/>
      <c r="I223" s="14"/>
      <c r="J223" s="10">
        <f>J224+J296</f>
        <v>1061730</v>
      </c>
      <c r="K223" s="10">
        <f>K224+K296</f>
        <v>695742.99</v>
      </c>
      <c r="L223" s="10">
        <f>L224+L296</f>
        <v>0</v>
      </c>
      <c r="M223" s="52">
        <f t="shared" si="13"/>
        <v>-1061730</v>
      </c>
      <c r="N223" s="58">
        <f>N224+N296</f>
        <v>0</v>
      </c>
      <c r="O223" s="52">
        <f t="shared" si="14"/>
        <v>-695742.99</v>
      </c>
      <c r="P223" s="10">
        <f>P224+P296</f>
        <v>695742.99</v>
      </c>
      <c r="Q223" s="52">
        <f t="shared" si="15"/>
        <v>695742.99</v>
      </c>
      <c r="R223" s="10" t="e">
        <f>#REF!-L223</f>
        <v>#REF!</v>
      </c>
      <c r="S223" s="10">
        <f>S224+S296</f>
        <v>0</v>
      </c>
      <c r="BH223"/>
    </row>
    <row r="224" spans="2:60" ht="15" customHeight="1" hidden="1">
      <c r="B224" s="15" t="s">
        <v>79</v>
      </c>
      <c r="C224" s="7">
        <v>551</v>
      </c>
      <c r="D224" s="7">
        <v>551</v>
      </c>
      <c r="E224" s="7">
        <v>551</v>
      </c>
      <c r="F224" s="27" t="s">
        <v>77</v>
      </c>
      <c r="G224" s="27" t="s">
        <v>7</v>
      </c>
      <c r="H224" s="27" t="s">
        <v>80</v>
      </c>
      <c r="I224" s="14"/>
      <c r="J224" s="10">
        <f>J225+J227</f>
        <v>0</v>
      </c>
      <c r="K224" s="10">
        <f>K225+K227</f>
        <v>0</v>
      </c>
      <c r="L224" s="10">
        <f>L225+L227</f>
        <v>0</v>
      </c>
      <c r="M224" s="52">
        <f t="shared" si="13"/>
        <v>0</v>
      </c>
      <c r="N224" s="58">
        <f>N225+N227</f>
        <v>0</v>
      </c>
      <c r="O224" s="52">
        <f t="shared" si="14"/>
        <v>0</v>
      </c>
      <c r="P224" s="10">
        <f>P225+P227</f>
        <v>0</v>
      </c>
      <c r="Q224" s="52">
        <f t="shared" si="15"/>
        <v>0</v>
      </c>
      <c r="R224" s="10" t="e">
        <f>#REF!-L224</f>
        <v>#REF!</v>
      </c>
      <c r="S224" s="10">
        <f>S225+S227</f>
        <v>0</v>
      </c>
      <c r="BH224"/>
    </row>
    <row r="225" spans="2:60" ht="33" customHeight="1" hidden="1">
      <c r="B225" s="17" t="s">
        <v>81</v>
      </c>
      <c r="C225" s="18">
        <v>551</v>
      </c>
      <c r="D225" s="7">
        <v>551</v>
      </c>
      <c r="E225" s="7">
        <v>551</v>
      </c>
      <c r="F225" s="14" t="s">
        <v>77</v>
      </c>
      <c r="G225" s="14" t="s">
        <v>7</v>
      </c>
      <c r="H225" s="14" t="s">
        <v>82</v>
      </c>
      <c r="I225" s="14"/>
      <c r="J225" s="11">
        <f>J226</f>
        <v>0</v>
      </c>
      <c r="K225" s="11">
        <f>K226</f>
        <v>0</v>
      </c>
      <c r="L225" s="11">
        <f>L226</f>
        <v>0</v>
      </c>
      <c r="M225" s="52">
        <f t="shared" si="13"/>
        <v>0</v>
      </c>
      <c r="N225" s="59">
        <f>N226</f>
        <v>0</v>
      </c>
      <c r="O225" s="52">
        <f t="shared" si="14"/>
        <v>0</v>
      </c>
      <c r="P225" s="11">
        <f>P226</f>
        <v>0</v>
      </c>
      <c r="Q225" s="52">
        <f t="shared" si="15"/>
        <v>0</v>
      </c>
      <c r="R225" s="10" t="e">
        <f>#REF!-L225</f>
        <v>#REF!</v>
      </c>
      <c r="S225" s="11">
        <f>S226</f>
        <v>0</v>
      </c>
      <c r="BH225"/>
    </row>
    <row r="226" spans="2:60" ht="26.25" customHeight="1" hidden="1">
      <c r="B226" s="31" t="s">
        <v>11</v>
      </c>
      <c r="C226" s="18">
        <v>551</v>
      </c>
      <c r="D226" s="7">
        <v>551</v>
      </c>
      <c r="E226" s="7">
        <v>551</v>
      </c>
      <c r="F226" s="14" t="s">
        <v>77</v>
      </c>
      <c r="G226" s="14" t="s">
        <v>7</v>
      </c>
      <c r="H226" s="14" t="s">
        <v>82</v>
      </c>
      <c r="I226" s="14" t="s">
        <v>12</v>
      </c>
      <c r="J226" s="11"/>
      <c r="K226" s="11"/>
      <c r="L226" s="11"/>
      <c r="M226" s="52">
        <f t="shared" si="13"/>
        <v>0</v>
      </c>
      <c r="N226" s="59"/>
      <c r="O226" s="52">
        <f t="shared" si="14"/>
        <v>0</v>
      </c>
      <c r="P226" s="11"/>
      <c r="Q226" s="52">
        <f t="shared" si="15"/>
        <v>0</v>
      </c>
      <c r="R226" s="10" t="e">
        <f>#REF!-L226</f>
        <v>#REF!</v>
      </c>
      <c r="S226" s="11"/>
      <c r="BH226"/>
    </row>
    <row r="227" spans="2:60" ht="12.75" hidden="1">
      <c r="B227" s="31" t="s">
        <v>83</v>
      </c>
      <c r="C227" s="18">
        <v>551</v>
      </c>
      <c r="D227" s="7">
        <v>551</v>
      </c>
      <c r="E227" s="7">
        <v>551</v>
      </c>
      <c r="F227" s="14" t="s">
        <v>77</v>
      </c>
      <c r="G227" s="14" t="s">
        <v>7</v>
      </c>
      <c r="H227" s="14" t="s">
        <v>84</v>
      </c>
      <c r="I227" s="14"/>
      <c r="J227" s="11">
        <f>J228</f>
        <v>0</v>
      </c>
      <c r="K227" s="11">
        <f>K228</f>
        <v>0</v>
      </c>
      <c r="L227" s="11">
        <f>L228</f>
        <v>0</v>
      </c>
      <c r="M227" s="52">
        <f t="shared" si="13"/>
        <v>0</v>
      </c>
      <c r="N227" s="59">
        <f>N228</f>
        <v>0</v>
      </c>
      <c r="O227" s="52">
        <f t="shared" si="14"/>
        <v>0</v>
      </c>
      <c r="P227" s="11">
        <f>P228</f>
        <v>0</v>
      </c>
      <c r="Q227" s="52">
        <f t="shared" si="15"/>
        <v>0</v>
      </c>
      <c r="R227" s="10" t="e">
        <f>#REF!-L227</f>
        <v>#REF!</v>
      </c>
      <c r="S227" s="11">
        <f>S228</f>
        <v>0</v>
      </c>
      <c r="BH227"/>
    </row>
    <row r="228" spans="2:60" ht="26.25" customHeight="1" hidden="1">
      <c r="B228" s="31" t="s">
        <v>11</v>
      </c>
      <c r="C228" s="18">
        <v>551</v>
      </c>
      <c r="D228" s="7">
        <v>551</v>
      </c>
      <c r="E228" s="7">
        <v>551</v>
      </c>
      <c r="F228" s="14" t="s">
        <v>77</v>
      </c>
      <c r="G228" s="14" t="s">
        <v>7</v>
      </c>
      <c r="H228" s="14" t="s">
        <v>84</v>
      </c>
      <c r="I228" s="14" t="s">
        <v>12</v>
      </c>
      <c r="J228" s="11"/>
      <c r="K228" s="11"/>
      <c r="L228" s="11"/>
      <c r="M228" s="52">
        <f t="shared" si="13"/>
        <v>0</v>
      </c>
      <c r="N228" s="59"/>
      <c r="O228" s="52">
        <f t="shared" si="14"/>
        <v>0</v>
      </c>
      <c r="P228" s="11"/>
      <c r="Q228" s="52">
        <f t="shared" si="15"/>
        <v>0</v>
      </c>
      <c r="R228" s="10" t="e">
        <f>#REF!-L228</f>
        <v>#REF!</v>
      </c>
      <c r="S228" s="11"/>
      <c r="BH228"/>
    </row>
    <row r="229" spans="2:60" ht="26.25" customHeight="1">
      <c r="B229" s="31" t="s">
        <v>78</v>
      </c>
      <c r="C229" s="18"/>
      <c r="D229" s="7">
        <v>551</v>
      </c>
      <c r="E229" s="7">
        <v>551</v>
      </c>
      <c r="F229" s="14" t="s">
        <v>77</v>
      </c>
      <c r="G229" s="14" t="s">
        <v>7</v>
      </c>
      <c r="H229" s="14"/>
      <c r="I229" s="14"/>
      <c r="J229" s="11" t="e">
        <f>J265+#REF!+#REF!+#REF!+#REF!+#REF!+#REF!+#REF!</f>
        <v>#REF!</v>
      </c>
      <c r="K229" s="11" t="e">
        <f>K265+#REF!+#REF!+#REF!+#REF!+#REF!+#REF!+#REF!+#REF!</f>
        <v>#REF!</v>
      </c>
      <c r="L229" s="11" t="e">
        <f>L265+#REF!+#REF!+#REF!+#REF!+#REF!+#REF!+#REF!+#REF!+#REF!+#REF!+#REF!+L263</f>
        <v>#REF!</v>
      </c>
      <c r="M229" s="52" t="e">
        <f t="shared" si="13"/>
        <v>#REF!</v>
      </c>
      <c r="N229" s="59" t="e">
        <f>N265+#REF!+#REF!+#REF!+#REF!+#REF!+#REF!</f>
        <v>#REF!</v>
      </c>
      <c r="O229" s="52" t="e">
        <f t="shared" si="14"/>
        <v>#REF!</v>
      </c>
      <c r="P229" s="11" t="e">
        <f>P265+#REF!+#REF!+#REF!+#REF!+#REF!+#REF!+#REF!+#REF!</f>
        <v>#REF!</v>
      </c>
      <c r="Q229" s="52" t="e">
        <f t="shared" si="15"/>
        <v>#REF!</v>
      </c>
      <c r="R229" s="10" t="e">
        <f>#REF!-L229</f>
        <v>#REF!</v>
      </c>
      <c r="S229" s="11">
        <v>3150000</v>
      </c>
      <c r="BH229"/>
    </row>
    <row r="230" spans="2:60" ht="59.25" customHeight="1" hidden="1">
      <c r="B230" s="31" t="s">
        <v>361</v>
      </c>
      <c r="C230" s="18"/>
      <c r="D230" s="7"/>
      <c r="E230" s="7"/>
      <c r="F230" s="14" t="s">
        <v>77</v>
      </c>
      <c r="G230" s="14" t="s">
        <v>7</v>
      </c>
      <c r="H230" s="14" t="s">
        <v>360</v>
      </c>
      <c r="I230" s="14"/>
      <c r="J230" s="11"/>
      <c r="K230" s="11"/>
      <c r="L230" s="11"/>
      <c r="M230" s="52"/>
      <c r="N230" s="59"/>
      <c r="O230" s="52"/>
      <c r="P230" s="11"/>
      <c r="Q230" s="52"/>
      <c r="R230" s="10"/>
      <c r="S230" s="11">
        <f>S231+S234</f>
        <v>0</v>
      </c>
      <c r="BH230"/>
    </row>
    <row r="231" spans="2:60" ht="111.75" customHeight="1" hidden="1">
      <c r="B231" s="20" t="s">
        <v>347</v>
      </c>
      <c r="C231" s="18"/>
      <c r="D231" s="7"/>
      <c r="E231" s="7"/>
      <c r="F231" s="14" t="s">
        <v>77</v>
      </c>
      <c r="G231" s="14" t="s">
        <v>7</v>
      </c>
      <c r="H231" s="14" t="s">
        <v>362</v>
      </c>
      <c r="I231" s="14"/>
      <c r="J231" s="11"/>
      <c r="K231" s="11"/>
      <c r="L231" s="11"/>
      <c r="M231" s="52"/>
      <c r="N231" s="59"/>
      <c r="O231" s="52"/>
      <c r="P231" s="11"/>
      <c r="Q231" s="52"/>
      <c r="R231" s="10"/>
      <c r="S231" s="11">
        <f>S232+S233</f>
        <v>0</v>
      </c>
      <c r="BH231"/>
    </row>
    <row r="232" spans="2:60" ht="63" customHeight="1" hidden="1">
      <c r="B232" s="31" t="s">
        <v>293</v>
      </c>
      <c r="C232" s="18"/>
      <c r="D232" s="7"/>
      <c r="E232" s="7"/>
      <c r="F232" s="14" t="s">
        <v>77</v>
      </c>
      <c r="G232" s="14" t="s">
        <v>7</v>
      </c>
      <c r="H232" s="14" t="s">
        <v>362</v>
      </c>
      <c r="I232" s="14" t="s">
        <v>291</v>
      </c>
      <c r="J232" s="11"/>
      <c r="K232" s="11"/>
      <c r="L232" s="11"/>
      <c r="M232" s="52"/>
      <c r="N232" s="59"/>
      <c r="O232" s="52"/>
      <c r="P232" s="11"/>
      <c r="Q232" s="52"/>
      <c r="R232" s="10"/>
      <c r="S232" s="11"/>
      <c r="BH232"/>
    </row>
    <row r="233" spans="2:60" ht="63" customHeight="1" hidden="1">
      <c r="B233" s="31" t="s">
        <v>293</v>
      </c>
      <c r="C233" s="18"/>
      <c r="D233" s="7"/>
      <c r="E233" s="7"/>
      <c r="F233" s="14" t="s">
        <v>77</v>
      </c>
      <c r="G233" s="14" t="s">
        <v>7</v>
      </c>
      <c r="H233" s="14" t="s">
        <v>362</v>
      </c>
      <c r="I233" s="14" t="s">
        <v>291</v>
      </c>
      <c r="J233" s="11"/>
      <c r="K233" s="11"/>
      <c r="L233" s="11"/>
      <c r="M233" s="52"/>
      <c r="N233" s="59"/>
      <c r="O233" s="52"/>
      <c r="P233" s="11"/>
      <c r="Q233" s="52"/>
      <c r="R233" s="10"/>
      <c r="S233" s="11"/>
      <c r="BH233"/>
    </row>
    <row r="234" spans="2:60" ht="70.5" customHeight="1" hidden="1">
      <c r="B234" s="31" t="s">
        <v>364</v>
      </c>
      <c r="C234" s="18"/>
      <c r="D234" s="7"/>
      <c r="E234" s="7"/>
      <c r="F234" s="14" t="s">
        <v>77</v>
      </c>
      <c r="G234" s="14" t="s">
        <v>7</v>
      </c>
      <c r="H234" s="14" t="s">
        <v>363</v>
      </c>
      <c r="I234" s="14"/>
      <c r="J234" s="11"/>
      <c r="K234" s="11"/>
      <c r="L234" s="11"/>
      <c r="M234" s="52"/>
      <c r="N234" s="59"/>
      <c r="O234" s="52"/>
      <c r="P234" s="11"/>
      <c r="Q234" s="52"/>
      <c r="R234" s="10"/>
      <c r="S234" s="11">
        <f>S235</f>
        <v>0</v>
      </c>
      <c r="BH234"/>
    </row>
    <row r="235" spans="2:60" ht="70.5" customHeight="1" hidden="1">
      <c r="B235" s="31" t="s">
        <v>293</v>
      </c>
      <c r="C235" s="18"/>
      <c r="D235" s="7"/>
      <c r="E235" s="7"/>
      <c r="F235" s="14" t="s">
        <v>77</v>
      </c>
      <c r="G235" s="14" t="s">
        <v>7</v>
      </c>
      <c r="H235" s="14" t="s">
        <v>363</v>
      </c>
      <c r="I235" s="14" t="s">
        <v>291</v>
      </c>
      <c r="J235" s="11"/>
      <c r="K235" s="11"/>
      <c r="L235" s="11"/>
      <c r="M235" s="52"/>
      <c r="N235" s="59"/>
      <c r="O235" s="52"/>
      <c r="P235" s="11"/>
      <c r="Q235" s="52"/>
      <c r="R235" s="10"/>
      <c r="S235" s="11"/>
      <c r="BH235"/>
    </row>
    <row r="236" spans="2:60" ht="91.5" customHeight="1" hidden="1">
      <c r="B236" s="31" t="s">
        <v>381</v>
      </c>
      <c r="C236" s="18"/>
      <c r="D236" s="7"/>
      <c r="E236" s="7"/>
      <c r="F236" s="14" t="s">
        <v>77</v>
      </c>
      <c r="G236" s="14" t="s">
        <v>7</v>
      </c>
      <c r="H236" s="14" t="s">
        <v>377</v>
      </c>
      <c r="I236" s="14"/>
      <c r="J236" s="11"/>
      <c r="K236" s="11"/>
      <c r="L236" s="11"/>
      <c r="M236" s="52"/>
      <c r="N236" s="59"/>
      <c r="O236" s="52"/>
      <c r="P236" s="11"/>
      <c r="Q236" s="52"/>
      <c r="R236" s="10"/>
      <c r="S236" s="11">
        <f>S237</f>
        <v>0</v>
      </c>
      <c r="BH236"/>
    </row>
    <row r="237" spans="2:60" ht="70.5" customHeight="1" hidden="1">
      <c r="B237" s="31" t="s">
        <v>380</v>
      </c>
      <c r="C237" s="18"/>
      <c r="D237" s="7"/>
      <c r="E237" s="7"/>
      <c r="F237" s="14" t="s">
        <v>77</v>
      </c>
      <c r="G237" s="14" t="s">
        <v>7</v>
      </c>
      <c r="H237" s="14" t="s">
        <v>377</v>
      </c>
      <c r="I237" s="14" t="s">
        <v>378</v>
      </c>
      <c r="J237" s="11"/>
      <c r="K237" s="11"/>
      <c r="L237" s="11"/>
      <c r="M237" s="52"/>
      <c r="N237" s="59"/>
      <c r="O237" s="52"/>
      <c r="P237" s="11"/>
      <c r="Q237" s="52"/>
      <c r="R237" s="10"/>
      <c r="S237" s="11"/>
      <c r="BH237"/>
    </row>
    <row r="238" spans="2:60" ht="70.5" customHeight="1" hidden="1">
      <c r="B238" s="31" t="s">
        <v>295</v>
      </c>
      <c r="C238" s="18"/>
      <c r="D238" s="7"/>
      <c r="E238" s="7"/>
      <c r="F238" s="14" t="s">
        <v>77</v>
      </c>
      <c r="G238" s="14" t="s">
        <v>7</v>
      </c>
      <c r="H238" s="14" t="s">
        <v>379</v>
      </c>
      <c r="I238" s="14"/>
      <c r="J238" s="11"/>
      <c r="K238" s="11"/>
      <c r="L238" s="11"/>
      <c r="M238" s="52"/>
      <c r="N238" s="59"/>
      <c r="O238" s="52"/>
      <c r="P238" s="11"/>
      <c r="Q238" s="52"/>
      <c r="R238" s="10"/>
      <c r="S238" s="11">
        <f>S239+S240</f>
        <v>0</v>
      </c>
      <c r="BH238"/>
    </row>
    <row r="239" spans="2:60" ht="70.5" customHeight="1" hidden="1">
      <c r="B239" s="31" t="s">
        <v>380</v>
      </c>
      <c r="C239" s="18"/>
      <c r="D239" s="7"/>
      <c r="E239" s="7"/>
      <c r="F239" s="14" t="s">
        <v>77</v>
      </c>
      <c r="G239" s="14" t="s">
        <v>7</v>
      </c>
      <c r="H239" s="14" t="s">
        <v>379</v>
      </c>
      <c r="I239" s="14" t="s">
        <v>378</v>
      </c>
      <c r="J239" s="11"/>
      <c r="K239" s="11"/>
      <c r="L239" s="11"/>
      <c r="M239" s="52"/>
      <c r="N239" s="59"/>
      <c r="O239" s="52"/>
      <c r="P239" s="11"/>
      <c r="Q239" s="52"/>
      <c r="R239" s="10"/>
      <c r="S239" s="11"/>
      <c r="BH239"/>
    </row>
    <row r="240" spans="2:60" ht="70.5" customHeight="1" hidden="1">
      <c r="B240" s="31" t="s">
        <v>380</v>
      </c>
      <c r="C240" s="18"/>
      <c r="D240" s="7"/>
      <c r="E240" s="7"/>
      <c r="F240" s="14" t="s">
        <v>77</v>
      </c>
      <c r="G240" s="14" t="s">
        <v>7</v>
      </c>
      <c r="H240" s="14" t="s">
        <v>379</v>
      </c>
      <c r="I240" s="14" t="s">
        <v>378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/>
      <c r="BH240"/>
    </row>
    <row r="241" spans="2:60" ht="15.75" customHeight="1" hidden="1">
      <c r="B241" s="22" t="s">
        <v>284</v>
      </c>
      <c r="C241" s="18"/>
      <c r="D241" s="7">
        <v>551</v>
      </c>
      <c r="E241" s="7">
        <v>551</v>
      </c>
      <c r="F241" s="28" t="s">
        <v>77</v>
      </c>
      <c r="G241" s="28" t="s">
        <v>7</v>
      </c>
      <c r="H241" s="28" t="s">
        <v>283</v>
      </c>
      <c r="I241" s="28"/>
      <c r="J241" s="37" t="e">
        <f>#REF!</f>
        <v>#REF!</v>
      </c>
      <c r="K241" s="37" t="e">
        <f>#REF!</f>
        <v>#REF!</v>
      </c>
      <c r="L241" s="37" t="e">
        <f>#REF!</f>
        <v>#REF!</v>
      </c>
      <c r="M241" s="52" t="e">
        <f t="shared" si="13"/>
        <v>#REF!</v>
      </c>
      <c r="N241" s="60" t="e">
        <f>#REF!</f>
        <v>#REF!</v>
      </c>
      <c r="O241" s="52" t="e">
        <f t="shared" si="14"/>
        <v>#REF!</v>
      </c>
      <c r="P241" s="37" t="e">
        <f>#REF!</f>
        <v>#REF!</v>
      </c>
      <c r="Q241" s="52" t="e">
        <f t="shared" si="15"/>
        <v>#REF!</v>
      </c>
      <c r="R241" s="10" t="e">
        <f>#REF!-L241</f>
        <v>#REF!</v>
      </c>
      <c r="S241" s="37">
        <f>S242+S246+S250+S263+S265+S259+S267+S257</f>
        <v>2700000</v>
      </c>
      <c r="BH241"/>
    </row>
    <row r="242" spans="2:60" ht="48" customHeight="1" hidden="1">
      <c r="B242" s="22" t="s">
        <v>286</v>
      </c>
      <c r="C242" s="18"/>
      <c r="D242" s="7"/>
      <c r="E242" s="7"/>
      <c r="F242" s="28" t="s">
        <v>77</v>
      </c>
      <c r="G242" s="28" t="s">
        <v>7</v>
      </c>
      <c r="H242" s="28" t="s">
        <v>285</v>
      </c>
      <c r="I242" s="28"/>
      <c r="J242" s="37"/>
      <c r="K242" s="37"/>
      <c r="L242" s="37"/>
      <c r="M242" s="52"/>
      <c r="N242" s="60"/>
      <c r="O242" s="52"/>
      <c r="P242" s="37"/>
      <c r="Q242" s="52"/>
      <c r="R242" s="10"/>
      <c r="S242" s="37">
        <f>S243</f>
        <v>200000</v>
      </c>
      <c r="BH242"/>
    </row>
    <row r="243" spans="2:60" ht="48" customHeight="1" hidden="1">
      <c r="B243" s="17" t="s">
        <v>218</v>
      </c>
      <c r="C243" s="18"/>
      <c r="D243" s="7"/>
      <c r="E243" s="7"/>
      <c r="F243" s="28" t="s">
        <v>77</v>
      </c>
      <c r="G243" s="28" t="s">
        <v>7</v>
      </c>
      <c r="H243" s="28" t="s">
        <v>285</v>
      </c>
      <c r="I243" s="28" t="s">
        <v>215</v>
      </c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f>S244</f>
        <v>200000</v>
      </c>
      <c r="BH243"/>
    </row>
    <row r="244" spans="2:60" ht="48" customHeight="1" hidden="1">
      <c r="B244" s="20" t="s">
        <v>219</v>
      </c>
      <c r="C244" s="18"/>
      <c r="D244" s="7"/>
      <c r="E244" s="7"/>
      <c r="F244" s="28" t="s">
        <v>77</v>
      </c>
      <c r="G244" s="28" t="s">
        <v>7</v>
      </c>
      <c r="H244" s="28" t="s">
        <v>285</v>
      </c>
      <c r="I244" s="28" t="s">
        <v>216</v>
      </c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f>S245</f>
        <v>200000</v>
      </c>
      <c r="BH244"/>
    </row>
    <row r="245" spans="2:60" ht="48" customHeight="1" hidden="1">
      <c r="B245" s="20" t="s">
        <v>230</v>
      </c>
      <c r="C245" s="18"/>
      <c r="D245" s="7"/>
      <c r="E245" s="7"/>
      <c r="F245" s="28" t="s">
        <v>77</v>
      </c>
      <c r="G245" s="28" t="s">
        <v>7</v>
      </c>
      <c r="H245" s="28" t="s">
        <v>285</v>
      </c>
      <c r="I245" s="28" t="s">
        <v>217</v>
      </c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v>200000</v>
      </c>
      <c r="BH245"/>
    </row>
    <row r="246" spans="2:60" ht="48" customHeight="1" hidden="1">
      <c r="B246" s="20" t="s">
        <v>83</v>
      </c>
      <c r="C246" s="18"/>
      <c r="D246" s="7"/>
      <c r="E246" s="7"/>
      <c r="F246" s="28" t="s">
        <v>77</v>
      </c>
      <c r="G246" s="28" t="s">
        <v>7</v>
      </c>
      <c r="H246" s="28" t="s">
        <v>287</v>
      </c>
      <c r="I246" s="28"/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f>S247</f>
        <v>500000</v>
      </c>
      <c r="BH246"/>
    </row>
    <row r="247" spans="2:60" ht="48" customHeight="1" hidden="1">
      <c r="B247" s="17" t="s">
        <v>218</v>
      </c>
      <c r="C247" s="18"/>
      <c r="D247" s="7"/>
      <c r="E247" s="7"/>
      <c r="F247" s="28" t="s">
        <v>77</v>
      </c>
      <c r="G247" s="28" t="s">
        <v>7</v>
      </c>
      <c r="H247" s="28" t="s">
        <v>287</v>
      </c>
      <c r="I247" s="28" t="s">
        <v>215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S248</f>
        <v>500000</v>
      </c>
      <c r="BH247"/>
    </row>
    <row r="248" spans="2:60" ht="48" customHeight="1" hidden="1">
      <c r="B248" s="20" t="s">
        <v>219</v>
      </c>
      <c r="C248" s="18"/>
      <c r="D248" s="7"/>
      <c r="E248" s="7"/>
      <c r="F248" s="28" t="s">
        <v>77</v>
      </c>
      <c r="G248" s="28" t="s">
        <v>7</v>
      </c>
      <c r="H248" s="28" t="s">
        <v>287</v>
      </c>
      <c r="I248" s="28" t="s">
        <v>216</v>
      </c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>S249</f>
        <v>500000</v>
      </c>
      <c r="BH248"/>
    </row>
    <row r="249" spans="2:60" ht="48" customHeight="1" hidden="1">
      <c r="B249" s="20" t="s">
        <v>230</v>
      </c>
      <c r="C249" s="18"/>
      <c r="D249" s="7"/>
      <c r="E249" s="7"/>
      <c r="F249" s="28" t="s">
        <v>77</v>
      </c>
      <c r="G249" s="28" t="s">
        <v>7</v>
      </c>
      <c r="H249" s="28" t="s">
        <v>287</v>
      </c>
      <c r="I249" s="28" t="s">
        <v>217</v>
      </c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v>500000</v>
      </c>
      <c r="BH249"/>
    </row>
    <row r="250" spans="2:60" ht="48" customHeight="1" hidden="1">
      <c r="B250" s="20" t="s">
        <v>289</v>
      </c>
      <c r="C250" s="18"/>
      <c r="D250" s="7"/>
      <c r="E250" s="7"/>
      <c r="F250" s="28" t="s">
        <v>77</v>
      </c>
      <c r="G250" s="28" t="s">
        <v>7</v>
      </c>
      <c r="H250" s="28" t="s">
        <v>288</v>
      </c>
      <c r="I250" s="28"/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S251+S254+S255+S256</f>
        <v>1000000</v>
      </c>
      <c r="BH250"/>
    </row>
    <row r="251" spans="2:60" ht="48" customHeight="1" hidden="1">
      <c r="B251" s="17" t="s">
        <v>218</v>
      </c>
      <c r="C251" s="18"/>
      <c r="D251" s="7"/>
      <c r="E251" s="7"/>
      <c r="F251" s="28" t="s">
        <v>77</v>
      </c>
      <c r="G251" s="28" t="s">
        <v>7</v>
      </c>
      <c r="H251" s="28" t="s">
        <v>288</v>
      </c>
      <c r="I251" s="28" t="s">
        <v>215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700000</v>
      </c>
      <c r="BH251"/>
    </row>
    <row r="252" spans="2:60" ht="48" customHeight="1" hidden="1">
      <c r="B252" s="20" t="s">
        <v>219</v>
      </c>
      <c r="C252" s="18"/>
      <c r="D252" s="7"/>
      <c r="E252" s="7"/>
      <c r="F252" s="28" t="s">
        <v>77</v>
      </c>
      <c r="G252" s="28" t="s">
        <v>7</v>
      </c>
      <c r="H252" s="28" t="s">
        <v>288</v>
      </c>
      <c r="I252" s="28" t="s">
        <v>216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>S253</f>
        <v>700000</v>
      </c>
      <c r="BH252"/>
    </row>
    <row r="253" spans="2:60" ht="48" customHeight="1" hidden="1">
      <c r="B253" s="20" t="s">
        <v>230</v>
      </c>
      <c r="C253" s="18"/>
      <c r="D253" s="7"/>
      <c r="E253" s="7"/>
      <c r="F253" s="28" t="s">
        <v>77</v>
      </c>
      <c r="G253" s="28" t="s">
        <v>7</v>
      </c>
      <c r="H253" s="28" t="s">
        <v>288</v>
      </c>
      <c r="I253" s="28" t="s">
        <v>217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v>700000</v>
      </c>
      <c r="BH253"/>
    </row>
    <row r="254" spans="2:60" ht="63.75" customHeight="1" hidden="1">
      <c r="B254" s="20" t="s">
        <v>258</v>
      </c>
      <c r="C254" s="18"/>
      <c r="D254" s="7"/>
      <c r="E254" s="7"/>
      <c r="F254" s="28" t="s">
        <v>77</v>
      </c>
      <c r="G254" s="28" t="s">
        <v>7</v>
      </c>
      <c r="H254" s="28" t="s">
        <v>288</v>
      </c>
      <c r="I254" s="28" t="s">
        <v>257</v>
      </c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v>300000</v>
      </c>
      <c r="BH254"/>
    </row>
    <row r="255" spans="2:60" ht="30.75" customHeight="1" hidden="1">
      <c r="B255" s="20" t="s">
        <v>227</v>
      </c>
      <c r="C255" s="18"/>
      <c r="D255" s="7"/>
      <c r="E255" s="7"/>
      <c r="F255" s="28" t="s">
        <v>77</v>
      </c>
      <c r="G255" s="28" t="s">
        <v>7</v>
      </c>
      <c r="H255" s="28" t="s">
        <v>288</v>
      </c>
      <c r="I255" s="28" t="s">
        <v>224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/>
      <c r="BH255"/>
    </row>
    <row r="256" spans="2:60" ht="24" customHeight="1" hidden="1">
      <c r="B256" s="20" t="s">
        <v>388</v>
      </c>
      <c r="C256" s="18"/>
      <c r="D256" s="7"/>
      <c r="E256" s="7"/>
      <c r="F256" s="28" t="s">
        <v>77</v>
      </c>
      <c r="G256" s="28" t="s">
        <v>7</v>
      </c>
      <c r="H256" s="28" t="s">
        <v>288</v>
      </c>
      <c r="I256" s="28" t="s">
        <v>387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/>
      <c r="BH256"/>
    </row>
    <row r="257" spans="2:60" ht="48" customHeight="1" hidden="1">
      <c r="B257" s="20" t="s">
        <v>375</v>
      </c>
      <c r="C257" s="18"/>
      <c r="D257" s="7"/>
      <c r="E257" s="7"/>
      <c r="F257" s="28" t="s">
        <v>77</v>
      </c>
      <c r="G257" s="28" t="s">
        <v>7</v>
      </c>
      <c r="H257" s="28" t="s">
        <v>373</v>
      </c>
      <c r="I257" s="28"/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f>S258</f>
        <v>1000000</v>
      </c>
      <c r="BH257"/>
    </row>
    <row r="258" spans="2:60" ht="48" customHeight="1" hidden="1">
      <c r="B258" s="20" t="s">
        <v>376</v>
      </c>
      <c r="C258" s="18"/>
      <c r="D258" s="7"/>
      <c r="E258" s="7"/>
      <c r="F258" s="28" t="s">
        <v>77</v>
      </c>
      <c r="G258" s="28" t="s">
        <v>7</v>
      </c>
      <c r="H258" s="28" t="s">
        <v>373</v>
      </c>
      <c r="I258" s="28" t="s">
        <v>374</v>
      </c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v>1000000</v>
      </c>
      <c r="BH258"/>
    </row>
    <row r="259" spans="2:60" ht="108.75" customHeight="1" hidden="1">
      <c r="B259" s="20" t="s">
        <v>347</v>
      </c>
      <c r="C259" s="18"/>
      <c r="D259" s="7"/>
      <c r="E259" s="7"/>
      <c r="F259" s="28" t="s">
        <v>77</v>
      </c>
      <c r="G259" s="28" t="s">
        <v>7</v>
      </c>
      <c r="H259" s="28" t="s">
        <v>346</v>
      </c>
      <c r="I259" s="28"/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</f>
        <v>0</v>
      </c>
      <c r="BH259"/>
    </row>
    <row r="260" spans="2:60" ht="48" customHeight="1" hidden="1">
      <c r="B260" s="17" t="s">
        <v>218</v>
      </c>
      <c r="C260" s="18"/>
      <c r="D260" s="7"/>
      <c r="E260" s="7"/>
      <c r="F260" s="28" t="s">
        <v>77</v>
      </c>
      <c r="G260" s="28" t="s">
        <v>7</v>
      </c>
      <c r="H260" s="28" t="s">
        <v>346</v>
      </c>
      <c r="I260" s="28"/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f>S261</f>
        <v>0</v>
      </c>
      <c r="BH260"/>
    </row>
    <row r="261" spans="2:60" ht="48" customHeight="1" hidden="1">
      <c r="B261" s="20" t="s">
        <v>219</v>
      </c>
      <c r="C261" s="18"/>
      <c r="D261" s="7"/>
      <c r="E261" s="7"/>
      <c r="F261" s="28" t="s">
        <v>77</v>
      </c>
      <c r="G261" s="28" t="s">
        <v>7</v>
      </c>
      <c r="H261" s="28" t="s">
        <v>346</v>
      </c>
      <c r="I261" s="28"/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f>S262</f>
        <v>0</v>
      </c>
      <c r="BH261"/>
    </row>
    <row r="262" spans="2:60" ht="77.25" customHeight="1" hidden="1">
      <c r="B262" s="31" t="s">
        <v>293</v>
      </c>
      <c r="C262" s="18"/>
      <c r="D262" s="7"/>
      <c r="E262" s="7"/>
      <c r="F262" s="28" t="s">
        <v>77</v>
      </c>
      <c r="G262" s="28" t="s">
        <v>7</v>
      </c>
      <c r="H262" s="28" t="s">
        <v>346</v>
      </c>
      <c r="I262" s="28" t="s">
        <v>291</v>
      </c>
      <c r="J262" s="37"/>
      <c r="K262" s="37"/>
      <c r="L262" s="37"/>
      <c r="M262" s="52"/>
      <c r="N262" s="60"/>
      <c r="O262" s="52"/>
      <c r="P262" s="37"/>
      <c r="Q262" s="52"/>
      <c r="R262" s="10"/>
      <c r="S262" s="37"/>
      <c r="BH262"/>
    </row>
    <row r="263" spans="2:60" ht="84" customHeight="1" hidden="1">
      <c r="B263" s="31" t="s">
        <v>292</v>
      </c>
      <c r="C263" s="18"/>
      <c r="D263" s="7"/>
      <c r="E263" s="7">
        <v>551</v>
      </c>
      <c r="F263" s="28" t="s">
        <v>77</v>
      </c>
      <c r="G263" s="28" t="s">
        <v>7</v>
      </c>
      <c r="H263" s="28" t="s">
        <v>290</v>
      </c>
      <c r="I263" s="28"/>
      <c r="J263" s="37"/>
      <c r="K263" s="37"/>
      <c r="L263" s="37">
        <f>L264</f>
        <v>8004175</v>
      </c>
      <c r="M263" s="52"/>
      <c r="N263" s="60"/>
      <c r="O263" s="52"/>
      <c r="P263" s="37"/>
      <c r="Q263" s="52"/>
      <c r="R263" s="10" t="e">
        <f>#REF!-L263</f>
        <v>#REF!</v>
      </c>
      <c r="S263" s="37">
        <f>S264</f>
        <v>0</v>
      </c>
      <c r="BH263"/>
    </row>
    <row r="264" spans="2:60" ht="63.75" customHeight="1" hidden="1">
      <c r="B264" s="31" t="s">
        <v>293</v>
      </c>
      <c r="C264" s="18"/>
      <c r="D264" s="7"/>
      <c r="E264" s="7">
        <v>551</v>
      </c>
      <c r="F264" s="28" t="s">
        <v>77</v>
      </c>
      <c r="G264" s="28" t="s">
        <v>7</v>
      </c>
      <c r="H264" s="28" t="s">
        <v>290</v>
      </c>
      <c r="I264" s="28" t="s">
        <v>291</v>
      </c>
      <c r="J264" s="37"/>
      <c r="K264" s="37"/>
      <c r="L264" s="37">
        <v>8004175</v>
      </c>
      <c r="M264" s="52"/>
      <c r="N264" s="60"/>
      <c r="O264" s="52"/>
      <c r="P264" s="37"/>
      <c r="Q264" s="52"/>
      <c r="R264" s="10" t="e">
        <f>#REF!-L264</f>
        <v>#REF!</v>
      </c>
      <c r="S264" s="37"/>
      <c r="BH264"/>
    </row>
    <row r="265" spans="2:60" ht="60.75" customHeight="1" hidden="1">
      <c r="B265" s="31" t="s">
        <v>295</v>
      </c>
      <c r="C265" s="18"/>
      <c r="D265" s="7">
        <v>551</v>
      </c>
      <c r="E265" s="7">
        <v>551</v>
      </c>
      <c r="F265" s="14" t="s">
        <v>77</v>
      </c>
      <c r="G265" s="14" t="s">
        <v>7</v>
      </c>
      <c r="H265" s="28" t="s">
        <v>294</v>
      </c>
      <c r="I265" s="14"/>
      <c r="J265" s="11" t="e">
        <f>#REF!</f>
        <v>#REF!</v>
      </c>
      <c r="K265" s="11" t="e">
        <f>#REF!</f>
        <v>#REF!</v>
      </c>
      <c r="L265" s="11" t="e">
        <f>#REF!+L266</f>
        <v>#REF!</v>
      </c>
      <c r="M265" s="52" t="e">
        <f>L265-J265</f>
        <v>#REF!</v>
      </c>
      <c r="N265" s="59" t="e">
        <f>#REF!</f>
        <v>#REF!</v>
      </c>
      <c r="O265" s="52" t="e">
        <f>L265-K265</f>
        <v>#REF!</v>
      </c>
      <c r="P265" s="11" t="e">
        <f>#REF!</f>
        <v>#REF!</v>
      </c>
      <c r="Q265" s="52" t="e">
        <f>P265-L265</f>
        <v>#REF!</v>
      </c>
      <c r="R265" s="10" t="e">
        <f>#REF!-L265</f>
        <v>#REF!</v>
      </c>
      <c r="S265" s="11">
        <f>S266</f>
        <v>0</v>
      </c>
      <c r="BH265"/>
    </row>
    <row r="266" spans="2:60" ht="53.25" customHeight="1" hidden="1">
      <c r="B266" s="31" t="s">
        <v>258</v>
      </c>
      <c r="C266" s="18"/>
      <c r="D266" s="7">
        <v>551</v>
      </c>
      <c r="E266" s="7">
        <v>551</v>
      </c>
      <c r="F266" s="14" t="s">
        <v>77</v>
      </c>
      <c r="G266" s="14" t="s">
        <v>7</v>
      </c>
      <c r="H266" s="28" t="s">
        <v>294</v>
      </c>
      <c r="I266" s="14" t="s">
        <v>257</v>
      </c>
      <c r="J266" s="11"/>
      <c r="K266" s="11"/>
      <c r="L266" s="11">
        <v>5764266.9</v>
      </c>
      <c r="M266" s="52"/>
      <c r="N266" s="59"/>
      <c r="O266" s="52"/>
      <c r="P266" s="11"/>
      <c r="Q266" s="52"/>
      <c r="R266" s="10" t="e">
        <f>#REF!-L266</f>
        <v>#REF!</v>
      </c>
      <c r="S266" s="11"/>
      <c r="BH266"/>
    </row>
    <row r="267" spans="2:60" ht="67.5" customHeight="1" hidden="1">
      <c r="B267" s="31" t="s">
        <v>364</v>
      </c>
      <c r="C267" s="18"/>
      <c r="D267" s="7"/>
      <c r="E267" s="7"/>
      <c r="F267" s="14" t="s">
        <v>77</v>
      </c>
      <c r="G267" s="14" t="s">
        <v>7</v>
      </c>
      <c r="H267" s="28" t="s">
        <v>357</v>
      </c>
      <c r="I267" s="14"/>
      <c r="J267" s="11"/>
      <c r="K267" s="11"/>
      <c r="L267" s="11"/>
      <c r="M267" s="52"/>
      <c r="N267" s="59"/>
      <c r="O267" s="52"/>
      <c r="P267" s="11"/>
      <c r="Q267" s="52"/>
      <c r="R267" s="10"/>
      <c r="S267" s="11">
        <f>S268</f>
        <v>0</v>
      </c>
      <c r="BH267"/>
    </row>
    <row r="268" spans="2:60" ht="53.25" customHeight="1" hidden="1">
      <c r="B268" s="31" t="s">
        <v>293</v>
      </c>
      <c r="C268" s="18"/>
      <c r="D268" s="7"/>
      <c r="E268" s="7"/>
      <c r="F268" s="14" t="s">
        <v>77</v>
      </c>
      <c r="G268" s="14" t="s">
        <v>7</v>
      </c>
      <c r="H268" s="28" t="s">
        <v>357</v>
      </c>
      <c r="I268" s="14" t="s">
        <v>291</v>
      </c>
      <c r="J268" s="11"/>
      <c r="K268" s="11"/>
      <c r="L268" s="11"/>
      <c r="M268" s="52"/>
      <c r="N268" s="59"/>
      <c r="O268" s="52"/>
      <c r="P268" s="11"/>
      <c r="Q268" s="52"/>
      <c r="R268" s="10"/>
      <c r="S268" s="11"/>
      <c r="BH268"/>
    </row>
    <row r="269" spans="2:60" ht="53.25" customHeight="1" hidden="1">
      <c r="B269" s="31" t="s">
        <v>295</v>
      </c>
      <c r="C269" s="18"/>
      <c r="D269" s="7"/>
      <c r="E269" s="7"/>
      <c r="F269" s="14" t="s">
        <v>77</v>
      </c>
      <c r="G269" s="14" t="s">
        <v>7</v>
      </c>
      <c r="H269" s="28" t="s">
        <v>294</v>
      </c>
      <c r="I269" s="14"/>
      <c r="J269" s="11"/>
      <c r="K269" s="11"/>
      <c r="L269" s="11"/>
      <c r="M269" s="52"/>
      <c r="N269" s="59"/>
      <c r="O269" s="52"/>
      <c r="P269" s="11"/>
      <c r="Q269" s="52"/>
      <c r="R269" s="10"/>
      <c r="S269" s="11">
        <f>S270</f>
        <v>0</v>
      </c>
      <c r="BH269"/>
    </row>
    <row r="270" spans="2:60" ht="53.25" customHeight="1" hidden="1">
      <c r="B270" s="31" t="s">
        <v>380</v>
      </c>
      <c r="C270" s="18"/>
      <c r="D270" s="7"/>
      <c r="E270" s="7"/>
      <c r="F270" s="14" t="s">
        <v>77</v>
      </c>
      <c r="G270" s="14" t="s">
        <v>7</v>
      </c>
      <c r="H270" s="28" t="s">
        <v>294</v>
      </c>
      <c r="I270" s="14" t="s">
        <v>378</v>
      </c>
      <c r="J270" s="11"/>
      <c r="K270" s="11"/>
      <c r="L270" s="11"/>
      <c r="M270" s="52"/>
      <c r="N270" s="59"/>
      <c r="O270" s="52"/>
      <c r="P270" s="11"/>
      <c r="Q270" s="52"/>
      <c r="R270" s="10"/>
      <c r="S270" s="11"/>
      <c r="BH270"/>
    </row>
    <row r="271" spans="2:60" ht="18" customHeight="1">
      <c r="B271" s="33" t="s">
        <v>85</v>
      </c>
      <c r="C271" s="18"/>
      <c r="D271" s="7">
        <v>551</v>
      </c>
      <c r="E271" s="7">
        <v>551</v>
      </c>
      <c r="F271" s="27" t="s">
        <v>77</v>
      </c>
      <c r="G271" s="27" t="s">
        <v>9</v>
      </c>
      <c r="H271" s="27"/>
      <c r="I271" s="27"/>
      <c r="J271" s="10">
        <f>J295+J311+J272</f>
        <v>3061730</v>
      </c>
      <c r="K271" s="10">
        <f>K295+K311+K275+K273+K315</f>
        <v>695742.99</v>
      </c>
      <c r="L271" s="10" t="e">
        <f>L295+L311+L275+L273+L315+#REF!+L313+L309+#REF!</f>
        <v>#REF!</v>
      </c>
      <c r="M271" s="52" t="e">
        <f>L271-J271</f>
        <v>#REF!</v>
      </c>
      <c r="N271" s="58">
        <f>N295+N311+N275+N273+N315</f>
        <v>191700</v>
      </c>
      <c r="O271" s="52" t="e">
        <f aca="true" t="shared" si="16" ref="O271:O276">L271-K271</f>
        <v>#REF!</v>
      </c>
      <c r="P271" s="10">
        <f>P295+P311+P275+P273+P315</f>
        <v>887442.99</v>
      </c>
      <c r="Q271" s="52" t="e">
        <f aca="true" t="shared" si="17" ref="Q271:Q276">P271-L271</f>
        <v>#REF!</v>
      </c>
      <c r="R271" s="10" t="e">
        <f>#REF!-L271</f>
        <v>#REF!</v>
      </c>
      <c r="S271" s="10">
        <f>1165000-79148-19124</f>
        <v>1066728</v>
      </c>
      <c r="BH271"/>
    </row>
    <row r="272" spans="2:60" ht="28.5" customHeight="1" hidden="1">
      <c r="B272" s="33"/>
      <c r="C272" s="18"/>
      <c r="D272" s="7">
        <v>551</v>
      </c>
      <c r="E272" s="7">
        <v>551</v>
      </c>
      <c r="F272" s="27" t="s">
        <v>77</v>
      </c>
      <c r="G272" s="27" t="s">
        <v>9</v>
      </c>
      <c r="H272" s="27" t="s">
        <v>127</v>
      </c>
      <c r="I272" s="27"/>
      <c r="J272" s="10">
        <f>J276</f>
        <v>2000000</v>
      </c>
      <c r="K272" s="10">
        <f>K276</f>
        <v>0</v>
      </c>
      <c r="L272" s="10">
        <f>L276</f>
        <v>0</v>
      </c>
      <c r="M272" s="52">
        <f>L272-J272</f>
        <v>-2000000</v>
      </c>
      <c r="N272" s="58">
        <f>N276</f>
        <v>191700</v>
      </c>
      <c r="O272" s="52">
        <f t="shared" si="16"/>
        <v>0</v>
      </c>
      <c r="P272" s="10">
        <f>P276</f>
        <v>191700</v>
      </c>
      <c r="Q272" s="52">
        <f t="shared" si="17"/>
        <v>191700</v>
      </c>
      <c r="R272" s="10" t="e">
        <f>#REF!-L272</f>
        <v>#REF!</v>
      </c>
      <c r="S272" s="10">
        <f>S276</f>
        <v>0</v>
      </c>
      <c r="BH272"/>
    </row>
    <row r="273" spans="2:60" ht="28.5" customHeight="1" hidden="1">
      <c r="B273" s="22" t="s">
        <v>140</v>
      </c>
      <c r="C273" s="18"/>
      <c r="D273" s="7">
        <v>551</v>
      </c>
      <c r="E273" s="7">
        <v>551</v>
      </c>
      <c r="F273" s="27" t="s">
        <v>77</v>
      </c>
      <c r="G273" s="27" t="s">
        <v>9</v>
      </c>
      <c r="H273" s="27" t="s">
        <v>127</v>
      </c>
      <c r="I273" s="27"/>
      <c r="J273" s="10"/>
      <c r="K273" s="10">
        <f>K274</f>
        <v>0</v>
      </c>
      <c r="L273" s="10">
        <f>L274</f>
        <v>0</v>
      </c>
      <c r="M273" s="52"/>
      <c r="N273" s="58">
        <f>N274</f>
        <v>0</v>
      </c>
      <c r="O273" s="52">
        <f t="shared" si="16"/>
        <v>0</v>
      </c>
      <c r="P273" s="10">
        <f>P274</f>
        <v>0</v>
      </c>
      <c r="Q273" s="52">
        <f t="shared" si="17"/>
        <v>0</v>
      </c>
      <c r="R273" s="10" t="e">
        <f>#REF!-L273</f>
        <v>#REF!</v>
      </c>
      <c r="S273" s="10">
        <f>S274</f>
        <v>0</v>
      </c>
      <c r="BH273"/>
    </row>
    <row r="274" spans="2:60" ht="28.5" customHeight="1" hidden="1">
      <c r="B274" s="31" t="s">
        <v>11</v>
      </c>
      <c r="C274" s="18"/>
      <c r="D274" s="7">
        <v>551</v>
      </c>
      <c r="E274" s="7">
        <v>551</v>
      </c>
      <c r="F274" s="27" t="s">
        <v>77</v>
      </c>
      <c r="G274" s="27" t="s">
        <v>9</v>
      </c>
      <c r="H274" s="27" t="s">
        <v>127</v>
      </c>
      <c r="I274" s="27" t="s">
        <v>150</v>
      </c>
      <c r="J274" s="10">
        <v>2000000</v>
      </c>
      <c r="K274" s="10"/>
      <c r="L274" s="10"/>
      <c r="M274" s="52"/>
      <c r="N274" s="58"/>
      <c r="O274" s="52">
        <f t="shared" si="16"/>
        <v>0</v>
      </c>
      <c r="P274" s="10"/>
      <c r="Q274" s="52">
        <f t="shared" si="17"/>
        <v>0</v>
      </c>
      <c r="R274" s="10" t="e">
        <f>#REF!-L274</f>
        <v>#REF!</v>
      </c>
      <c r="S274" s="10"/>
      <c r="BH274"/>
    </row>
    <row r="275" spans="2:60" ht="43.5" customHeight="1" hidden="1">
      <c r="B275" s="22" t="s">
        <v>139</v>
      </c>
      <c r="C275" s="18"/>
      <c r="D275" s="7">
        <v>551</v>
      </c>
      <c r="E275" s="7">
        <v>551</v>
      </c>
      <c r="F275" s="27" t="s">
        <v>77</v>
      </c>
      <c r="G275" s="27" t="s">
        <v>9</v>
      </c>
      <c r="H275" s="27" t="s">
        <v>138</v>
      </c>
      <c r="I275" s="27"/>
      <c r="J275" s="10"/>
      <c r="K275" s="10">
        <f>K276</f>
        <v>0</v>
      </c>
      <c r="L275" s="10">
        <f>L276</f>
        <v>0</v>
      </c>
      <c r="M275" s="52"/>
      <c r="N275" s="58">
        <f>N276</f>
        <v>191700</v>
      </c>
      <c r="O275" s="52">
        <f t="shared" si="16"/>
        <v>0</v>
      </c>
      <c r="P275" s="10">
        <f>P276</f>
        <v>191700</v>
      </c>
      <c r="Q275" s="52">
        <f t="shared" si="17"/>
        <v>191700</v>
      </c>
      <c r="R275" s="10" t="e">
        <f>#REF!-L275</f>
        <v>#REF!</v>
      </c>
      <c r="S275" s="10">
        <f>S276</f>
        <v>0</v>
      </c>
      <c r="BH275"/>
    </row>
    <row r="276" spans="2:60" ht="30" customHeight="1" hidden="1">
      <c r="B276" s="31" t="s">
        <v>11</v>
      </c>
      <c r="C276" s="18"/>
      <c r="D276" s="7">
        <v>551</v>
      </c>
      <c r="E276" s="7">
        <v>551</v>
      </c>
      <c r="F276" s="27" t="s">
        <v>77</v>
      </c>
      <c r="G276" s="27" t="s">
        <v>9</v>
      </c>
      <c r="H276" s="27" t="s">
        <v>138</v>
      </c>
      <c r="I276" s="27" t="s">
        <v>150</v>
      </c>
      <c r="J276" s="10">
        <v>2000000</v>
      </c>
      <c r="K276" s="10"/>
      <c r="L276" s="10"/>
      <c r="M276" s="52">
        <f>L276-J276</f>
        <v>-2000000</v>
      </c>
      <c r="N276" s="58">
        <v>191700</v>
      </c>
      <c r="O276" s="52">
        <f t="shared" si="16"/>
        <v>0</v>
      </c>
      <c r="P276" s="10">
        <v>191700</v>
      </c>
      <c r="Q276" s="52">
        <f t="shared" si="17"/>
        <v>191700</v>
      </c>
      <c r="R276" s="10" t="e">
        <f>#REF!-L276</f>
        <v>#REF!</v>
      </c>
      <c r="S276" s="10"/>
      <c r="BH276"/>
    </row>
    <row r="277" spans="2:60" ht="30" customHeight="1" hidden="1">
      <c r="B277" s="31" t="s">
        <v>297</v>
      </c>
      <c r="C277" s="18"/>
      <c r="D277" s="7"/>
      <c r="E277" s="7"/>
      <c r="F277" s="27" t="s">
        <v>77</v>
      </c>
      <c r="G277" s="27" t="s">
        <v>9</v>
      </c>
      <c r="H277" s="27" t="s">
        <v>296</v>
      </c>
      <c r="I277" s="27"/>
      <c r="J277" s="10"/>
      <c r="K277" s="10"/>
      <c r="L277" s="10"/>
      <c r="M277" s="52"/>
      <c r="N277" s="58"/>
      <c r="O277" s="52"/>
      <c r="P277" s="10"/>
      <c r="Q277" s="52"/>
      <c r="R277" s="10"/>
      <c r="S277" s="10">
        <f>S288+S293+S278+S280+S282+S284+S286</f>
        <v>115000</v>
      </c>
      <c r="BH277"/>
    </row>
    <row r="278" spans="2:60" ht="48" customHeight="1" hidden="1">
      <c r="B278" s="20" t="s">
        <v>354</v>
      </c>
      <c r="C278" s="18"/>
      <c r="D278" s="7"/>
      <c r="E278" s="7"/>
      <c r="F278" s="27" t="s">
        <v>77</v>
      </c>
      <c r="G278" s="27" t="s">
        <v>9</v>
      </c>
      <c r="H278" s="27" t="s">
        <v>353</v>
      </c>
      <c r="I278" s="27"/>
      <c r="J278" s="10"/>
      <c r="K278" s="10"/>
      <c r="L278" s="10"/>
      <c r="M278" s="52"/>
      <c r="N278" s="58"/>
      <c r="O278" s="52"/>
      <c r="P278" s="10"/>
      <c r="Q278" s="52"/>
      <c r="R278" s="10"/>
      <c r="S278" s="10">
        <f>S279</f>
        <v>0</v>
      </c>
      <c r="BH278"/>
    </row>
    <row r="279" spans="2:60" ht="57" customHeight="1" hidden="1">
      <c r="B279" s="31" t="s">
        <v>359</v>
      </c>
      <c r="C279" s="18"/>
      <c r="D279" s="7"/>
      <c r="E279" s="7"/>
      <c r="F279" s="27" t="s">
        <v>77</v>
      </c>
      <c r="G279" s="27" t="s">
        <v>9</v>
      </c>
      <c r="H279" s="27" t="s">
        <v>353</v>
      </c>
      <c r="I279" s="27" t="s">
        <v>358</v>
      </c>
      <c r="J279" s="10"/>
      <c r="K279" s="10"/>
      <c r="L279" s="10"/>
      <c r="M279" s="52"/>
      <c r="N279" s="58"/>
      <c r="O279" s="52"/>
      <c r="P279" s="10"/>
      <c r="Q279" s="52"/>
      <c r="R279" s="10"/>
      <c r="S279" s="10"/>
      <c r="BH279"/>
    </row>
    <row r="280" spans="2:60" ht="72" customHeight="1" hidden="1">
      <c r="B280" s="31" t="s">
        <v>356</v>
      </c>
      <c r="C280" s="18"/>
      <c r="D280" s="7"/>
      <c r="E280" s="7"/>
      <c r="F280" s="27" t="s">
        <v>77</v>
      </c>
      <c r="G280" s="27" t="s">
        <v>9</v>
      </c>
      <c r="H280" s="27" t="s">
        <v>355</v>
      </c>
      <c r="I280" s="27"/>
      <c r="J280" s="10"/>
      <c r="K280" s="10"/>
      <c r="L280" s="10"/>
      <c r="M280" s="52"/>
      <c r="N280" s="58"/>
      <c r="O280" s="52"/>
      <c r="P280" s="10"/>
      <c r="Q280" s="52"/>
      <c r="R280" s="10"/>
      <c r="S280" s="10">
        <f>S281</f>
        <v>0</v>
      </c>
      <c r="BH280"/>
    </row>
    <row r="281" spans="2:60" ht="65.25" customHeight="1" hidden="1">
      <c r="B281" s="31" t="s">
        <v>359</v>
      </c>
      <c r="C281" s="18"/>
      <c r="D281" s="7"/>
      <c r="E281" s="7"/>
      <c r="F281" s="27" t="s">
        <v>77</v>
      </c>
      <c r="G281" s="27" t="s">
        <v>9</v>
      </c>
      <c r="H281" s="27" t="s">
        <v>355</v>
      </c>
      <c r="I281" s="27" t="s">
        <v>358</v>
      </c>
      <c r="J281" s="10"/>
      <c r="K281" s="10"/>
      <c r="L281" s="10"/>
      <c r="M281" s="52"/>
      <c r="N281" s="58"/>
      <c r="O281" s="52"/>
      <c r="P281" s="10"/>
      <c r="Q281" s="52"/>
      <c r="R281" s="10"/>
      <c r="S281" s="10"/>
      <c r="BH281"/>
    </row>
    <row r="282" spans="2:60" ht="65.25" customHeight="1" hidden="1">
      <c r="B282" s="31" t="s">
        <v>384</v>
      </c>
      <c r="C282" s="18"/>
      <c r="D282" s="7"/>
      <c r="E282" s="7"/>
      <c r="F282" s="27" t="s">
        <v>77</v>
      </c>
      <c r="G282" s="27" t="s">
        <v>9</v>
      </c>
      <c r="H282" s="27" t="s">
        <v>353</v>
      </c>
      <c r="I282" s="27"/>
      <c r="J282" s="10"/>
      <c r="K282" s="10"/>
      <c r="L282" s="10"/>
      <c r="M282" s="52"/>
      <c r="N282" s="58"/>
      <c r="O282" s="52"/>
      <c r="P282" s="10"/>
      <c r="Q282" s="52"/>
      <c r="R282" s="10"/>
      <c r="S282" s="10">
        <f>S283</f>
        <v>0</v>
      </c>
      <c r="BH282"/>
    </row>
    <row r="283" spans="2:60" ht="28.5" customHeight="1" hidden="1">
      <c r="B283" s="20" t="s">
        <v>230</v>
      </c>
      <c r="C283" s="18"/>
      <c r="D283" s="7"/>
      <c r="E283" s="7"/>
      <c r="F283" s="27" t="s">
        <v>77</v>
      </c>
      <c r="G283" s="27" t="s">
        <v>9</v>
      </c>
      <c r="H283" s="27" t="s">
        <v>353</v>
      </c>
      <c r="I283" s="27" t="s">
        <v>217</v>
      </c>
      <c r="J283" s="10"/>
      <c r="K283" s="10"/>
      <c r="L283" s="10"/>
      <c r="M283" s="52"/>
      <c r="N283" s="58"/>
      <c r="O283" s="52"/>
      <c r="P283" s="10"/>
      <c r="Q283" s="52"/>
      <c r="R283" s="10"/>
      <c r="S283" s="10"/>
      <c r="BH283"/>
    </row>
    <row r="284" spans="2:60" ht="56.25" customHeight="1" hidden="1">
      <c r="B284" s="20" t="s">
        <v>386</v>
      </c>
      <c r="C284" s="18"/>
      <c r="D284" s="7"/>
      <c r="E284" s="7"/>
      <c r="F284" s="27" t="s">
        <v>77</v>
      </c>
      <c r="G284" s="27" t="s">
        <v>9</v>
      </c>
      <c r="H284" s="27" t="s">
        <v>385</v>
      </c>
      <c r="I284" s="27"/>
      <c r="J284" s="10"/>
      <c r="K284" s="10"/>
      <c r="L284" s="10"/>
      <c r="M284" s="52"/>
      <c r="N284" s="58"/>
      <c r="O284" s="52"/>
      <c r="P284" s="10"/>
      <c r="Q284" s="52"/>
      <c r="R284" s="10"/>
      <c r="S284" s="10">
        <f>S285</f>
        <v>0</v>
      </c>
      <c r="BH284"/>
    </row>
    <row r="285" spans="2:60" ht="28.5" customHeight="1" hidden="1">
      <c r="B285" s="20" t="s">
        <v>230</v>
      </c>
      <c r="C285" s="18"/>
      <c r="D285" s="7"/>
      <c r="E285" s="7"/>
      <c r="F285" s="27" t="s">
        <v>77</v>
      </c>
      <c r="G285" s="27" t="s">
        <v>9</v>
      </c>
      <c r="H285" s="27" t="s">
        <v>385</v>
      </c>
      <c r="I285" s="27" t="s">
        <v>217</v>
      </c>
      <c r="J285" s="10"/>
      <c r="K285" s="10"/>
      <c r="L285" s="10"/>
      <c r="M285" s="52"/>
      <c r="N285" s="58"/>
      <c r="O285" s="52"/>
      <c r="P285" s="10"/>
      <c r="Q285" s="52"/>
      <c r="R285" s="10"/>
      <c r="S285" s="10"/>
      <c r="BH285"/>
    </row>
    <row r="286" spans="2:60" ht="69" customHeight="1" hidden="1">
      <c r="B286" s="20" t="s">
        <v>390</v>
      </c>
      <c r="C286" s="18"/>
      <c r="D286" s="7"/>
      <c r="E286" s="7"/>
      <c r="F286" s="27" t="s">
        <v>77</v>
      </c>
      <c r="G286" s="27" t="s">
        <v>9</v>
      </c>
      <c r="H286" s="27" t="s">
        <v>389</v>
      </c>
      <c r="I286" s="27"/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f>S287</f>
        <v>0</v>
      </c>
      <c r="BH286"/>
    </row>
    <row r="287" spans="2:60" ht="28.5" customHeight="1" hidden="1">
      <c r="B287" s="20" t="s">
        <v>230</v>
      </c>
      <c r="C287" s="18"/>
      <c r="D287" s="7"/>
      <c r="E287" s="7"/>
      <c r="F287" s="27" t="s">
        <v>77</v>
      </c>
      <c r="G287" s="27" t="s">
        <v>9</v>
      </c>
      <c r="H287" s="27" t="s">
        <v>389</v>
      </c>
      <c r="I287" s="27" t="s">
        <v>217</v>
      </c>
      <c r="J287" s="10"/>
      <c r="K287" s="10"/>
      <c r="L287" s="10"/>
      <c r="M287" s="52"/>
      <c r="N287" s="58"/>
      <c r="O287" s="52"/>
      <c r="P287" s="10"/>
      <c r="Q287" s="52"/>
      <c r="R287" s="10"/>
      <c r="S287" s="10">
        <v>0</v>
      </c>
      <c r="BH287"/>
    </row>
    <row r="288" spans="2:60" ht="30" customHeight="1" hidden="1">
      <c r="B288" s="31" t="s">
        <v>99</v>
      </c>
      <c r="C288" s="18"/>
      <c r="D288" s="7"/>
      <c r="E288" s="7"/>
      <c r="F288" s="27" t="s">
        <v>77</v>
      </c>
      <c r="G288" s="27" t="s">
        <v>9</v>
      </c>
      <c r="H288" s="27" t="s">
        <v>298</v>
      </c>
      <c r="I288" s="27"/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f>S289+S292</f>
        <v>115000</v>
      </c>
      <c r="BH288"/>
    </row>
    <row r="289" spans="2:60" ht="46.5" customHeight="1" hidden="1">
      <c r="B289" s="17" t="s">
        <v>218</v>
      </c>
      <c r="C289" s="18"/>
      <c r="D289" s="7"/>
      <c r="E289" s="7"/>
      <c r="F289" s="27" t="s">
        <v>77</v>
      </c>
      <c r="G289" s="27" t="s">
        <v>9</v>
      </c>
      <c r="H289" s="27" t="s">
        <v>298</v>
      </c>
      <c r="I289" s="27" t="s">
        <v>215</v>
      </c>
      <c r="J289" s="10"/>
      <c r="K289" s="10"/>
      <c r="L289" s="10"/>
      <c r="M289" s="52"/>
      <c r="N289" s="58"/>
      <c r="O289" s="52"/>
      <c r="P289" s="10"/>
      <c r="Q289" s="52"/>
      <c r="R289" s="10"/>
      <c r="S289" s="10">
        <f>S290</f>
        <v>100000</v>
      </c>
      <c r="BH289"/>
    </row>
    <row r="290" spans="2:60" ht="41.25" customHeight="1" hidden="1">
      <c r="B290" s="20" t="s">
        <v>219</v>
      </c>
      <c r="C290" s="18"/>
      <c r="D290" s="7"/>
      <c r="E290" s="7"/>
      <c r="F290" s="27" t="s">
        <v>77</v>
      </c>
      <c r="G290" s="27" t="s">
        <v>9</v>
      </c>
      <c r="H290" s="27" t="s">
        <v>298</v>
      </c>
      <c r="I290" s="27" t="s">
        <v>216</v>
      </c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f>S291</f>
        <v>100000</v>
      </c>
      <c r="BH290"/>
    </row>
    <row r="291" spans="2:60" ht="38.25" customHeight="1" hidden="1">
      <c r="B291" s="20" t="s">
        <v>230</v>
      </c>
      <c r="C291" s="18"/>
      <c r="D291" s="7"/>
      <c r="E291" s="7"/>
      <c r="F291" s="27" t="s">
        <v>77</v>
      </c>
      <c r="G291" s="27" t="s">
        <v>9</v>
      </c>
      <c r="H291" s="27" t="s">
        <v>298</v>
      </c>
      <c r="I291" s="27" t="s">
        <v>217</v>
      </c>
      <c r="J291" s="10"/>
      <c r="K291" s="10"/>
      <c r="L291" s="10"/>
      <c r="M291" s="52"/>
      <c r="N291" s="58"/>
      <c r="O291" s="52"/>
      <c r="P291" s="10"/>
      <c r="Q291" s="52"/>
      <c r="R291" s="10"/>
      <c r="S291" s="10">
        <v>100000</v>
      </c>
      <c r="BH291"/>
    </row>
    <row r="292" spans="2:60" ht="38.25" customHeight="1" hidden="1">
      <c r="B292" s="20" t="s">
        <v>227</v>
      </c>
      <c r="C292" s="18"/>
      <c r="D292" s="7"/>
      <c r="E292" s="7"/>
      <c r="F292" s="27" t="s">
        <v>77</v>
      </c>
      <c r="G292" s="27" t="s">
        <v>9</v>
      </c>
      <c r="H292" s="27" t="s">
        <v>298</v>
      </c>
      <c r="I292" s="27" t="s">
        <v>224</v>
      </c>
      <c r="J292" s="10"/>
      <c r="K292" s="10"/>
      <c r="L292" s="10"/>
      <c r="M292" s="52"/>
      <c r="N292" s="58"/>
      <c r="O292" s="52"/>
      <c r="P292" s="10"/>
      <c r="Q292" s="52"/>
      <c r="R292" s="10"/>
      <c r="S292" s="10">
        <v>15000</v>
      </c>
      <c r="BH292"/>
    </row>
    <row r="293" spans="2:60" ht="53.25" customHeight="1" hidden="1">
      <c r="B293" s="20" t="s">
        <v>352</v>
      </c>
      <c r="C293" s="18"/>
      <c r="D293" s="7"/>
      <c r="E293" s="7"/>
      <c r="F293" s="27" t="s">
        <v>77</v>
      </c>
      <c r="G293" s="27" t="s">
        <v>9</v>
      </c>
      <c r="H293" s="27" t="s">
        <v>351</v>
      </c>
      <c r="I293" s="27"/>
      <c r="J293" s="10"/>
      <c r="K293" s="10"/>
      <c r="L293" s="10"/>
      <c r="M293" s="52"/>
      <c r="N293" s="58"/>
      <c r="O293" s="52"/>
      <c r="P293" s="10"/>
      <c r="Q293" s="52"/>
      <c r="R293" s="10"/>
      <c r="S293" s="10">
        <f>S294</f>
        <v>0</v>
      </c>
      <c r="BH293"/>
    </row>
    <row r="294" spans="2:60" ht="38.25" customHeight="1" hidden="1">
      <c r="B294" s="20" t="s">
        <v>121</v>
      </c>
      <c r="C294" s="18"/>
      <c r="D294" s="7"/>
      <c r="E294" s="7"/>
      <c r="F294" s="27" t="s">
        <v>77</v>
      </c>
      <c r="G294" s="27" t="s">
        <v>9</v>
      </c>
      <c r="H294" s="27" t="s">
        <v>351</v>
      </c>
      <c r="I294" s="27" t="s">
        <v>245</v>
      </c>
      <c r="J294" s="10"/>
      <c r="K294" s="10"/>
      <c r="L294" s="10"/>
      <c r="M294" s="52"/>
      <c r="N294" s="58"/>
      <c r="O294" s="52"/>
      <c r="P294" s="10"/>
      <c r="Q294" s="52"/>
      <c r="R294" s="10"/>
      <c r="S294" s="10"/>
      <c r="BH294"/>
    </row>
    <row r="295" spans="2:60" ht="42" customHeight="1" hidden="1">
      <c r="B295" s="22" t="s">
        <v>300</v>
      </c>
      <c r="C295" s="34"/>
      <c r="D295" s="7">
        <v>551</v>
      </c>
      <c r="E295" s="7">
        <v>551</v>
      </c>
      <c r="F295" s="27" t="s">
        <v>77</v>
      </c>
      <c r="G295" s="27" t="s">
        <v>9</v>
      </c>
      <c r="H295" s="27" t="s">
        <v>299</v>
      </c>
      <c r="I295" s="27"/>
      <c r="J295" s="10">
        <f>J296+J306</f>
        <v>1061730</v>
      </c>
      <c r="K295" s="10">
        <f>K296+K306</f>
        <v>695742.99</v>
      </c>
      <c r="L295" s="10">
        <f>L296+L306</f>
        <v>0</v>
      </c>
      <c r="M295" s="52">
        <f aca="true" t="shared" si="18" ref="M295:M305">L295-J295</f>
        <v>-1061730</v>
      </c>
      <c r="N295" s="58">
        <f>N296+N306</f>
        <v>0</v>
      </c>
      <c r="O295" s="52">
        <f aca="true" t="shared" si="19" ref="O295:O305">L295-K295</f>
        <v>-695742.99</v>
      </c>
      <c r="P295" s="10">
        <f>P296+P306</f>
        <v>695742.99</v>
      </c>
      <c r="Q295" s="52">
        <f aca="true" t="shared" si="20" ref="Q295:Q305">P295-L295</f>
        <v>695742.99</v>
      </c>
      <c r="R295" s="10" t="e">
        <f>#REF!-L295</f>
        <v>#REF!</v>
      </c>
      <c r="S295" s="10">
        <f>S306</f>
        <v>4040000</v>
      </c>
      <c r="BH295"/>
    </row>
    <row r="296" spans="2:60" ht="12.75" hidden="1">
      <c r="B296" s="22"/>
      <c r="C296" s="34">
        <v>551</v>
      </c>
      <c r="D296" s="7">
        <v>551</v>
      </c>
      <c r="E296" s="7">
        <v>551</v>
      </c>
      <c r="F296" s="27" t="s">
        <v>77</v>
      </c>
      <c r="G296" s="27" t="s">
        <v>9</v>
      </c>
      <c r="H296" s="27" t="s">
        <v>125</v>
      </c>
      <c r="I296" s="27"/>
      <c r="J296" s="10">
        <f>J297</f>
        <v>1061730</v>
      </c>
      <c r="K296" s="10">
        <f>K297</f>
        <v>695742.99</v>
      </c>
      <c r="L296" s="10">
        <f>L297</f>
        <v>0</v>
      </c>
      <c r="M296" s="52">
        <f t="shared" si="18"/>
        <v>-1061730</v>
      </c>
      <c r="N296" s="58">
        <f>N297</f>
        <v>0</v>
      </c>
      <c r="O296" s="52">
        <f t="shared" si="19"/>
        <v>-695742.99</v>
      </c>
      <c r="P296" s="10">
        <f>P297</f>
        <v>695742.99</v>
      </c>
      <c r="Q296" s="52">
        <f t="shared" si="20"/>
        <v>695742.99</v>
      </c>
      <c r="R296" s="10" t="e">
        <f>#REF!-L296</f>
        <v>#REF!</v>
      </c>
      <c r="S296" s="10">
        <f>S297</f>
        <v>0</v>
      </c>
      <c r="BH296"/>
    </row>
    <row r="297" spans="2:60" ht="38.25" customHeight="1" hidden="1">
      <c r="B297" s="20"/>
      <c r="C297" s="18">
        <v>551</v>
      </c>
      <c r="D297" s="7">
        <v>551</v>
      </c>
      <c r="E297" s="7">
        <v>551</v>
      </c>
      <c r="F297" s="14" t="s">
        <v>77</v>
      </c>
      <c r="G297" s="14" t="s">
        <v>9</v>
      </c>
      <c r="H297" s="28" t="s">
        <v>125</v>
      </c>
      <c r="I297" s="14" t="s">
        <v>89</v>
      </c>
      <c r="J297" s="11">
        <v>1061730</v>
      </c>
      <c r="K297" s="11">
        <v>695742.99</v>
      </c>
      <c r="L297" s="11"/>
      <c r="M297" s="52">
        <f t="shared" si="18"/>
        <v>-1061730</v>
      </c>
      <c r="N297" s="59"/>
      <c r="O297" s="52">
        <f t="shared" si="19"/>
        <v>-695742.99</v>
      </c>
      <c r="P297" s="11">
        <v>695742.99</v>
      </c>
      <c r="Q297" s="52">
        <f t="shared" si="20"/>
        <v>695742.99</v>
      </c>
      <c r="R297" s="10" t="e">
        <f>#REF!-L297</f>
        <v>#REF!</v>
      </c>
      <c r="S297" s="11"/>
      <c r="BH297"/>
    </row>
    <row r="298" spans="2:60" ht="12" customHeight="1" hidden="1">
      <c r="B298" s="13"/>
      <c r="C298" s="7">
        <v>551</v>
      </c>
      <c r="D298" s="7">
        <v>551</v>
      </c>
      <c r="E298" s="7">
        <v>551</v>
      </c>
      <c r="F298" s="8" t="s">
        <v>77</v>
      </c>
      <c r="G298" s="8" t="s">
        <v>9</v>
      </c>
      <c r="H298" s="14"/>
      <c r="I298" s="14"/>
      <c r="J298" s="10">
        <f>J299</f>
        <v>0</v>
      </c>
      <c r="K298" s="10">
        <f>K299</f>
        <v>0</v>
      </c>
      <c r="L298" s="10">
        <f>L299</f>
        <v>0</v>
      </c>
      <c r="M298" s="52">
        <f t="shared" si="18"/>
        <v>0</v>
      </c>
      <c r="N298" s="58">
        <f>N299</f>
        <v>0</v>
      </c>
      <c r="O298" s="52">
        <f t="shared" si="19"/>
        <v>0</v>
      </c>
      <c r="P298" s="10">
        <f>P299</f>
        <v>0</v>
      </c>
      <c r="Q298" s="52">
        <f t="shared" si="20"/>
        <v>0</v>
      </c>
      <c r="R298" s="10" t="e">
        <f>#REF!-L298</f>
        <v>#REF!</v>
      </c>
      <c r="S298" s="10">
        <f>S299</f>
        <v>0</v>
      </c>
      <c r="BH298"/>
    </row>
    <row r="299" spans="2:60" ht="16.5" customHeight="1" hidden="1">
      <c r="B299" s="15"/>
      <c r="C299" s="7">
        <v>551</v>
      </c>
      <c r="D299" s="7">
        <v>551</v>
      </c>
      <c r="E299" s="7">
        <v>551</v>
      </c>
      <c r="F299" s="27" t="s">
        <v>77</v>
      </c>
      <c r="G299" s="27" t="s">
        <v>9</v>
      </c>
      <c r="H299" s="27" t="s">
        <v>86</v>
      </c>
      <c r="I299" s="14"/>
      <c r="J299" s="10">
        <f>J300+J302+J304</f>
        <v>0</v>
      </c>
      <c r="K299" s="10">
        <f>K300+K302+K304</f>
        <v>0</v>
      </c>
      <c r="L299" s="10">
        <f>L300+L302+L304</f>
        <v>0</v>
      </c>
      <c r="M299" s="52">
        <f t="shared" si="18"/>
        <v>0</v>
      </c>
      <c r="N299" s="58">
        <f>N300+N302+N304</f>
        <v>0</v>
      </c>
      <c r="O299" s="52">
        <f t="shared" si="19"/>
        <v>0</v>
      </c>
      <c r="P299" s="10">
        <f>P300+P302+P304</f>
        <v>0</v>
      </c>
      <c r="Q299" s="52">
        <f t="shared" si="20"/>
        <v>0</v>
      </c>
      <c r="R299" s="10" t="e">
        <f>#REF!-L299</f>
        <v>#REF!</v>
      </c>
      <c r="S299" s="10">
        <f>S300+S302+S304</f>
        <v>0</v>
      </c>
      <c r="BH299"/>
    </row>
    <row r="300" spans="2:60" ht="13.5" customHeight="1" hidden="1">
      <c r="B300" s="17"/>
      <c r="C300" s="18">
        <v>551</v>
      </c>
      <c r="D300" s="7">
        <v>551</v>
      </c>
      <c r="E300" s="7">
        <v>551</v>
      </c>
      <c r="F300" s="14" t="s">
        <v>77</v>
      </c>
      <c r="G300" s="14" t="s">
        <v>9</v>
      </c>
      <c r="H300" s="14" t="s">
        <v>90</v>
      </c>
      <c r="I300" s="14"/>
      <c r="J300" s="11">
        <f>J301</f>
        <v>0</v>
      </c>
      <c r="K300" s="11">
        <f>K301</f>
        <v>0</v>
      </c>
      <c r="L300" s="11">
        <f>L301</f>
        <v>0</v>
      </c>
      <c r="M300" s="52">
        <f t="shared" si="18"/>
        <v>0</v>
      </c>
      <c r="N300" s="59">
        <f>N301</f>
        <v>0</v>
      </c>
      <c r="O300" s="52">
        <f t="shared" si="19"/>
        <v>0</v>
      </c>
      <c r="P300" s="11">
        <f>P301</f>
        <v>0</v>
      </c>
      <c r="Q300" s="52">
        <f t="shared" si="20"/>
        <v>0</v>
      </c>
      <c r="R300" s="10" t="e">
        <f>#REF!-L300</f>
        <v>#REF!</v>
      </c>
      <c r="S300" s="11">
        <f>S301</f>
        <v>0</v>
      </c>
      <c r="BH300"/>
    </row>
    <row r="301" spans="2:60" ht="13.5" customHeight="1" hidden="1">
      <c r="B301" s="31"/>
      <c r="C301" s="18">
        <v>551</v>
      </c>
      <c r="D301" s="7">
        <v>551</v>
      </c>
      <c r="E301" s="7">
        <v>551</v>
      </c>
      <c r="F301" s="14" t="s">
        <v>77</v>
      </c>
      <c r="G301" s="14" t="s">
        <v>9</v>
      </c>
      <c r="H301" s="14" t="s">
        <v>90</v>
      </c>
      <c r="I301" s="14" t="s">
        <v>89</v>
      </c>
      <c r="J301" s="11"/>
      <c r="K301" s="11"/>
      <c r="L301" s="11"/>
      <c r="M301" s="52">
        <f t="shared" si="18"/>
        <v>0</v>
      </c>
      <c r="N301" s="59"/>
      <c r="O301" s="52">
        <f t="shared" si="19"/>
        <v>0</v>
      </c>
      <c r="P301" s="11"/>
      <c r="Q301" s="52">
        <f t="shared" si="20"/>
        <v>0</v>
      </c>
      <c r="R301" s="10" t="e">
        <f>#REF!-L301</f>
        <v>#REF!</v>
      </c>
      <c r="S301" s="11"/>
      <c r="BH301"/>
    </row>
    <row r="302" spans="2:60" ht="9.75" customHeight="1" hidden="1">
      <c r="B302" s="17"/>
      <c r="C302" s="18">
        <v>551</v>
      </c>
      <c r="D302" s="7">
        <v>551</v>
      </c>
      <c r="E302" s="7">
        <v>551</v>
      </c>
      <c r="F302" s="14" t="s">
        <v>77</v>
      </c>
      <c r="G302" s="14" t="s">
        <v>9</v>
      </c>
      <c r="H302" s="14" t="s">
        <v>87</v>
      </c>
      <c r="I302" s="14"/>
      <c r="J302" s="11">
        <f>J303</f>
        <v>0</v>
      </c>
      <c r="K302" s="11">
        <f>K303</f>
        <v>0</v>
      </c>
      <c r="L302" s="11">
        <f>L303</f>
        <v>0</v>
      </c>
      <c r="M302" s="52">
        <f t="shared" si="18"/>
        <v>0</v>
      </c>
      <c r="N302" s="59">
        <f>N303</f>
        <v>0</v>
      </c>
      <c r="O302" s="52">
        <f t="shared" si="19"/>
        <v>0</v>
      </c>
      <c r="P302" s="11">
        <f>P303</f>
        <v>0</v>
      </c>
      <c r="Q302" s="52">
        <f t="shared" si="20"/>
        <v>0</v>
      </c>
      <c r="R302" s="10" t="e">
        <f>#REF!-L302</f>
        <v>#REF!</v>
      </c>
      <c r="S302" s="11">
        <f>S303</f>
        <v>0</v>
      </c>
      <c r="BH302"/>
    </row>
    <row r="303" spans="2:60" ht="13.5" customHeight="1" hidden="1">
      <c r="B303" s="31"/>
      <c r="C303" s="18">
        <v>551</v>
      </c>
      <c r="D303" s="7">
        <v>551</v>
      </c>
      <c r="E303" s="7">
        <v>551</v>
      </c>
      <c r="F303" s="14" t="s">
        <v>77</v>
      </c>
      <c r="G303" s="14" t="s">
        <v>9</v>
      </c>
      <c r="H303" s="14" t="s">
        <v>87</v>
      </c>
      <c r="I303" s="14" t="s">
        <v>89</v>
      </c>
      <c r="J303" s="11"/>
      <c r="K303" s="11"/>
      <c r="L303" s="11"/>
      <c r="M303" s="52">
        <f t="shared" si="18"/>
        <v>0</v>
      </c>
      <c r="N303" s="59"/>
      <c r="O303" s="52">
        <f t="shared" si="19"/>
        <v>0</v>
      </c>
      <c r="P303" s="11"/>
      <c r="Q303" s="52">
        <f t="shared" si="20"/>
        <v>0</v>
      </c>
      <c r="R303" s="10" t="e">
        <f>#REF!-L303</f>
        <v>#REF!</v>
      </c>
      <c r="S303" s="11"/>
      <c r="BH303"/>
    </row>
    <row r="304" spans="2:60" ht="8.25" customHeight="1" hidden="1">
      <c r="B304" s="31"/>
      <c r="C304" s="18">
        <v>551</v>
      </c>
      <c r="D304" s="7">
        <v>551</v>
      </c>
      <c r="E304" s="7">
        <v>551</v>
      </c>
      <c r="F304" s="14" t="s">
        <v>77</v>
      </c>
      <c r="G304" s="14" t="s">
        <v>9</v>
      </c>
      <c r="H304" s="14" t="s">
        <v>91</v>
      </c>
      <c r="I304" s="14"/>
      <c r="J304" s="11">
        <f>J305</f>
        <v>0</v>
      </c>
      <c r="K304" s="11">
        <f>K305</f>
        <v>0</v>
      </c>
      <c r="L304" s="11">
        <f>L305</f>
        <v>0</v>
      </c>
      <c r="M304" s="52">
        <f t="shared" si="18"/>
        <v>0</v>
      </c>
      <c r="N304" s="59">
        <f>N305</f>
        <v>0</v>
      </c>
      <c r="O304" s="52">
        <f t="shared" si="19"/>
        <v>0</v>
      </c>
      <c r="P304" s="11">
        <f>P305</f>
        <v>0</v>
      </c>
      <c r="Q304" s="52">
        <f t="shared" si="20"/>
        <v>0</v>
      </c>
      <c r="R304" s="10" t="e">
        <f>#REF!-L304</f>
        <v>#REF!</v>
      </c>
      <c r="S304" s="11">
        <f>S305</f>
        <v>0</v>
      </c>
      <c r="BH304"/>
    </row>
    <row r="305" spans="2:60" ht="11.25" customHeight="1" hidden="1">
      <c r="B305" s="31"/>
      <c r="C305" s="18">
        <v>551</v>
      </c>
      <c r="D305" s="7">
        <v>551</v>
      </c>
      <c r="E305" s="7">
        <v>551</v>
      </c>
      <c r="F305" s="14" t="s">
        <v>77</v>
      </c>
      <c r="G305" s="14" t="s">
        <v>9</v>
      </c>
      <c r="H305" s="14" t="s">
        <v>91</v>
      </c>
      <c r="I305" s="14" t="s">
        <v>89</v>
      </c>
      <c r="J305" s="11"/>
      <c r="K305" s="11"/>
      <c r="L305" s="11"/>
      <c r="M305" s="52">
        <f t="shared" si="18"/>
        <v>0</v>
      </c>
      <c r="N305" s="59"/>
      <c r="O305" s="52">
        <f t="shared" si="19"/>
        <v>0</v>
      </c>
      <c r="P305" s="11"/>
      <c r="Q305" s="52">
        <f t="shared" si="20"/>
        <v>0</v>
      </c>
      <c r="R305" s="10" t="e">
        <f>#REF!-L305</f>
        <v>#REF!</v>
      </c>
      <c r="S305" s="11"/>
      <c r="BH305"/>
    </row>
    <row r="306" spans="2:60" ht="37.5" customHeight="1" hidden="1">
      <c r="B306" s="31" t="s">
        <v>302</v>
      </c>
      <c r="C306" s="18"/>
      <c r="D306" s="7">
        <v>551</v>
      </c>
      <c r="E306" s="7">
        <v>551</v>
      </c>
      <c r="F306" s="14" t="s">
        <v>77</v>
      </c>
      <c r="G306" s="14" t="s">
        <v>9</v>
      </c>
      <c r="H306" s="27" t="s">
        <v>301</v>
      </c>
      <c r="I306" s="14"/>
      <c r="J306" s="11"/>
      <c r="K306" s="11"/>
      <c r="L306" s="11"/>
      <c r="M306" s="52"/>
      <c r="N306" s="59"/>
      <c r="O306" s="52"/>
      <c r="P306" s="11"/>
      <c r="Q306" s="52"/>
      <c r="R306" s="10"/>
      <c r="S306" s="11">
        <f>S307</f>
        <v>4040000</v>
      </c>
      <c r="BH306"/>
    </row>
    <row r="307" spans="2:60" ht="41.25" customHeight="1" hidden="1">
      <c r="B307" s="17" t="s">
        <v>218</v>
      </c>
      <c r="C307" s="18"/>
      <c r="D307" s="7">
        <v>551</v>
      </c>
      <c r="E307" s="7">
        <v>551</v>
      </c>
      <c r="F307" s="14" t="s">
        <v>77</v>
      </c>
      <c r="G307" s="14" t="s">
        <v>9</v>
      </c>
      <c r="H307" s="27" t="s">
        <v>301</v>
      </c>
      <c r="I307" s="14" t="s">
        <v>215</v>
      </c>
      <c r="J307" s="11"/>
      <c r="K307" s="11"/>
      <c r="L307" s="11"/>
      <c r="M307" s="52"/>
      <c r="N307" s="59"/>
      <c r="O307" s="52"/>
      <c r="P307" s="11"/>
      <c r="Q307" s="52"/>
      <c r="R307" s="10"/>
      <c r="S307" s="11">
        <f>S317</f>
        <v>4040000</v>
      </c>
      <c r="BH307"/>
    </row>
    <row r="308" spans="2:60" ht="41.25" customHeight="1" hidden="1">
      <c r="B308" s="20" t="s">
        <v>219</v>
      </c>
      <c r="C308" s="18"/>
      <c r="D308" s="7">
        <v>551</v>
      </c>
      <c r="E308" s="7">
        <v>551</v>
      </c>
      <c r="F308" s="14" t="s">
        <v>77</v>
      </c>
      <c r="G308" s="14" t="s">
        <v>9</v>
      </c>
      <c r="H308" s="14"/>
      <c r="I308" s="14"/>
      <c r="J308" s="11"/>
      <c r="K308" s="11"/>
      <c r="L308" s="11"/>
      <c r="M308" s="52"/>
      <c r="N308" s="59"/>
      <c r="O308" s="52"/>
      <c r="P308" s="11"/>
      <c r="Q308" s="52"/>
      <c r="R308" s="10"/>
      <c r="S308" s="11"/>
      <c r="BH308"/>
    </row>
    <row r="309" spans="2:60" ht="62.25" customHeight="1" hidden="1">
      <c r="B309" s="20" t="s">
        <v>230</v>
      </c>
      <c r="C309" s="18"/>
      <c r="D309" s="7">
        <v>551</v>
      </c>
      <c r="E309" s="7">
        <v>551</v>
      </c>
      <c r="F309" s="14" t="s">
        <v>77</v>
      </c>
      <c r="G309" s="14" t="s">
        <v>9</v>
      </c>
      <c r="H309" s="14"/>
      <c r="I309" s="14"/>
      <c r="J309" s="11"/>
      <c r="K309" s="11"/>
      <c r="L309" s="11"/>
      <c r="M309" s="52"/>
      <c r="N309" s="59"/>
      <c r="O309" s="52"/>
      <c r="P309" s="11"/>
      <c r="Q309" s="52"/>
      <c r="R309" s="10"/>
      <c r="S309" s="11"/>
      <c r="BH309"/>
    </row>
    <row r="310" spans="2:60" ht="41.25" customHeight="1" hidden="1">
      <c r="B310" s="23"/>
      <c r="C310" s="18"/>
      <c r="D310" s="7">
        <v>551</v>
      </c>
      <c r="E310" s="7">
        <v>551</v>
      </c>
      <c r="F310" s="14" t="s">
        <v>77</v>
      </c>
      <c r="G310" s="14" t="s">
        <v>9</v>
      </c>
      <c r="H310" s="14"/>
      <c r="I310" s="14"/>
      <c r="J310" s="11"/>
      <c r="K310" s="11"/>
      <c r="L310" s="11"/>
      <c r="M310" s="52"/>
      <c r="N310" s="59"/>
      <c r="O310" s="52"/>
      <c r="P310" s="11"/>
      <c r="Q310" s="52"/>
      <c r="R310" s="10"/>
      <c r="S310" s="11"/>
      <c r="BH310"/>
    </row>
    <row r="311" spans="2:60" ht="69.75" customHeight="1" hidden="1">
      <c r="B311" s="31"/>
      <c r="C311" s="18"/>
      <c r="D311" s="7">
        <v>551</v>
      </c>
      <c r="E311" s="7">
        <v>551</v>
      </c>
      <c r="F311" s="14" t="s">
        <v>77</v>
      </c>
      <c r="G311" s="14" t="s">
        <v>9</v>
      </c>
      <c r="H311" s="14"/>
      <c r="I311" s="14"/>
      <c r="J311" s="11"/>
      <c r="K311" s="11"/>
      <c r="L311" s="11"/>
      <c r="M311" s="52"/>
      <c r="N311" s="59"/>
      <c r="O311" s="52"/>
      <c r="P311" s="11"/>
      <c r="Q311" s="52"/>
      <c r="R311" s="10"/>
      <c r="S311" s="11"/>
      <c r="BH311"/>
    </row>
    <row r="312" spans="2:60" ht="11.25" customHeight="1" hidden="1">
      <c r="B312" s="20"/>
      <c r="C312" s="18"/>
      <c r="D312" s="7">
        <v>551</v>
      </c>
      <c r="E312" s="7">
        <v>551</v>
      </c>
      <c r="F312" s="14" t="s">
        <v>77</v>
      </c>
      <c r="G312" s="14" t="s">
        <v>9</v>
      </c>
      <c r="H312" s="14"/>
      <c r="I312" s="14"/>
      <c r="J312" s="11"/>
      <c r="K312" s="11"/>
      <c r="L312" s="11"/>
      <c r="M312" s="52"/>
      <c r="N312" s="59"/>
      <c r="O312" s="52"/>
      <c r="P312" s="11"/>
      <c r="Q312" s="52"/>
      <c r="R312" s="10"/>
      <c r="S312" s="11"/>
      <c r="BH312"/>
    </row>
    <row r="313" spans="2:60" ht="49.5" customHeight="1" hidden="1">
      <c r="B313" s="20"/>
      <c r="C313" s="18"/>
      <c r="D313" s="7">
        <v>551</v>
      </c>
      <c r="E313" s="7">
        <v>551</v>
      </c>
      <c r="F313" s="14" t="s">
        <v>77</v>
      </c>
      <c r="G313" s="14" t="s">
        <v>9</v>
      </c>
      <c r="H313" s="14"/>
      <c r="I313" s="14"/>
      <c r="J313" s="11"/>
      <c r="K313" s="11"/>
      <c r="L313" s="11"/>
      <c r="M313" s="52"/>
      <c r="N313" s="59"/>
      <c r="O313" s="52"/>
      <c r="P313" s="11"/>
      <c r="Q313" s="52"/>
      <c r="R313" s="10"/>
      <c r="S313" s="11"/>
      <c r="BH313"/>
    </row>
    <row r="314" spans="2:60" ht="33" customHeight="1" hidden="1">
      <c r="B314" s="31"/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14"/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/>
      <c r="BH314"/>
    </row>
    <row r="315" spans="2:60" ht="42" customHeight="1" hidden="1">
      <c r="B315" s="20"/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14"/>
      <c r="I315" s="14"/>
      <c r="J315" s="11"/>
      <c r="K315" s="11"/>
      <c r="L315" s="11"/>
      <c r="M315" s="52"/>
      <c r="N315" s="59"/>
      <c r="O315" s="52"/>
      <c r="P315" s="11"/>
      <c r="Q315" s="52"/>
      <c r="R315" s="10"/>
      <c r="S315" s="11"/>
      <c r="BH315"/>
    </row>
    <row r="316" spans="2:60" ht="11.25" customHeight="1" hidden="1">
      <c r="B316" s="20"/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BH316"/>
    </row>
    <row r="317" spans="2:60" ht="58.5" customHeight="1" hidden="1">
      <c r="B317" s="20" t="s">
        <v>219</v>
      </c>
      <c r="C317" s="18"/>
      <c r="D317" s="7"/>
      <c r="E317" s="7"/>
      <c r="F317" s="14" t="s">
        <v>77</v>
      </c>
      <c r="G317" s="14" t="s">
        <v>9</v>
      </c>
      <c r="H317" s="27" t="s">
        <v>301</v>
      </c>
      <c r="I317" s="14" t="s">
        <v>216</v>
      </c>
      <c r="J317" s="11"/>
      <c r="K317" s="11"/>
      <c r="L317" s="11"/>
      <c r="M317" s="52"/>
      <c r="N317" s="59"/>
      <c r="O317" s="52"/>
      <c r="P317" s="11"/>
      <c r="Q317" s="52"/>
      <c r="R317" s="10"/>
      <c r="S317" s="11">
        <f>S318</f>
        <v>4040000</v>
      </c>
      <c r="BH317"/>
    </row>
    <row r="318" spans="2:60" ht="58.5" customHeight="1" hidden="1">
      <c r="B318" s="20" t="s">
        <v>230</v>
      </c>
      <c r="C318" s="18"/>
      <c r="D318" s="7"/>
      <c r="E318" s="7"/>
      <c r="F318" s="14" t="s">
        <v>77</v>
      </c>
      <c r="G318" s="14" t="s">
        <v>9</v>
      </c>
      <c r="H318" s="27" t="s">
        <v>301</v>
      </c>
      <c r="I318" s="14" t="s">
        <v>217</v>
      </c>
      <c r="J318" s="11"/>
      <c r="K318" s="11"/>
      <c r="L318" s="11"/>
      <c r="M318" s="52"/>
      <c r="N318" s="59"/>
      <c r="O318" s="52"/>
      <c r="P318" s="11"/>
      <c r="Q318" s="52"/>
      <c r="R318" s="10"/>
      <c r="S318" s="11">
        <v>4040000</v>
      </c>
      <c r="BH318"/>
    </row>
    <row r="319" spans="2:60" ht="12.75">
      <c r="B319" s="35" t="s">
        <v>92</v>
      </c>
      <c r="C319" s="7">
        <v>551</v>
      </c>
      <c r="D319" s="7">
        <v>551</v>
      </c>
      <c r="E319" s="7">
        <v>551</v>
      </c>
      <c r="F319" s="8" t="s">
        <v>77</v>
      </c>
      <c r="G319" s="8" t="s">
        <v>14</v>
      </c>
      <c r="H319" s="14"/>
      <c r="I319" s="14"/>
      <c r="J319" s="36" t="e">
        <f>J330+J325+J326</f>
        <v>#REF!</v>
      </c>
      <c r="K319" s="36" t="e">
        <f>K330+K325+K326+K322+K328</f>
        <v>#REF!</v>
      </c>
      <c r="L319" s="36" t="e">
        <f>L330+L325+L326+L322+L328+#REF!+#REF!</f>
        <v>#REF!</v>
      </c>
      <c r="M319" s="52" t="e">
        <f>L319-J319</f>
        <v>#REF!</v>
      </c>
      <c r="N319" s="61" t="e">
        <f>N330+N325+N326+N322+N328</f>
        <v>#REF!</v>
      </c>
      <c r="O319" s="52" t="e">
        <f aca="true" t="shared" si="21" ref="O319:O339">L319-K319</f>
        <v>#REF!</v>
      </c>
      <c r="P319" s="36" t="e">
        <f>P330+P325+P326+P322+P328</f>
        <v>#REF!</v>
      </c>
      <c r="Q319" s="52" t="e">
        <f aca="true" t="shared" si="22" ref="Q319:Q339">P319-L319</f>
        <v>#REF!</v>
      </c>
      <c r="R319" s="10" t="e">
        <f>#REF!-L319</f>
        <v>#REF!</v>
      </c>
      <c r="S319" s="36">
        <f>12468802.86+445062</f>
        <v>12913864.86</v>
      </c>
      <c r="BH319"/>
    </row>
    <row r="320" spans="2:60" ht="0.75" customHeight="1">
      <c r="B320" s="22" t="s">
        <v>25</v>
      </c>
      <c r="C320" s="18">
        <v>551</v>
      </c>
      <c r="D320" s="7">
        <v>551</v>
      </c>
      <c r="E320" s="7">
        <v>551</v>
      </c>
      <c r="F320" s="28" t="s">
        <v>77</v>
      </c>
      <c r="G320" s="28" t="s">
        <v>14</v>
      </c>
      <c r="H320" s="28" t="s">
        <v>26</v>
      </c>
      <c r="I320" s="14"/>
      <c r="J320" s="37">
        <f>J321</f>
        <v>0</v>
      </c>
      <c r="K320" s="37">
        <f>K321</f>
        <v>0</v>
      </c>
      <c r="L320" s="37">
        <f>L321</f>
        <v>0</v>
      </c>
      <c r="M320" s="52">
        <f>L320-J320</f>
        <v>0</v>
      </c>
      <c r="N320" s="60">
        <f>N321</f>
        <v>0</v>
      </c>
      <c r="O320" s="52">
        <f t="shared" si="21"/>
        <v>0</v>
      </c>
      <c r="P320" s="37">
        <f>P321</f>
        <v>0</v>
      </c>
      <c r="Q320" s="52">
        <f t="shared" si="22"/>
        <v>0</v>
      </c>
      <c r="R320" s="10" t="e">
        <f>#REF!-L320</f>
        <v>#REF!</v>
      </c>
      <c r="S320" s="37">
        <f>S321</f>
        <v>0</v>
      </c>
      <c r="BH320"/>
    </row>
    <row r="321" spans="2:60" ht="23.25" customHeight="1" hidden="1">
      <c r="B321" s="20" t="s">
        <v>17</v>
      </c>
      <c r="C321" s="18">
        <v>551</v>
      </c>
      <c r="D321" s="7">
        <v>551</v>
      </c>
      <c r="E321" s="7">
        <v>551</v>
      </c>
      <c r="F321" s="14" t="s">
        <v>77</v>
      </c>
      <c r="G321" s="14" t="s">
        <v>14</v>
      </c>
      <c r="H321" s="28" t="s">
        <v>26</v>
      </c>
      <c r="I321" s="14" t="s">
        <v>12</v>
      </c>
      <c r="J321" s="11"/>
      <c r="K321" s="11"/>
      <c r="L321" s="11"/>
      <c r="M321" s="52">
        <f>L321-J321</f>
        <v>0</v>
      </c>
      <c r="N321" s="59"/>
      <c r="O321" s="52">
        <f t="shared" si="21"/>
        <v>0</v>
      </c>
      <c r="P321" s="11"/>
      <c r="Q321" s="52">
        <f t="shared" si="22"/>
        <v>0</v>
      </c>
      <c r="R321" s="10" t="e">
        <f>#REF!-L321</f>
        <v>#REF!</v>
      </c>
      <c r="S321" s="11"/>
      <c r="BH321"/>
    </row>
    <row r="322" spans="2:60" ht="33.75" customHeight="1" hidden="1">
      <c r="B322" s="22" t="s">
        <v>140</v>
      </c>
      <c r="C322" s="18"/>
      <c r="D322" s="7">
        <v>551</v>
      </c>
      <c r="E322" s="7">
        <v>551</v>
      </c>
      <c r="F322" s="27" t="s">
        <v>77</v>
      </c>
      <c r="G322" s="27" t="s">
        <v>14</v>
      </c>
      <c r="H322" s="27" t="s">
        <v>127</v>
      </c>
      <c r="I322" s="14"/>
      <c r="J322" s="11"/>
      <c r="K322" s="11">
        <f>K323</f>
        <v>0</v>
      </c>
      <c r="L322" s="11">
        <f>L323</f>
        <v>0</v>
      </c>
      <c r="M322" s="52"/>
      <c r="N322" s="59">
        <f>N323</f>
        <v>0</v>
      </c>
      <c r="O322" s="52">
        <f t="shared" si="21"/>
        <v>0</v>
      </c>
      <c r="P322" s="11">
        <f>P323</f>
        <v>0</v>
      </c>
      <c r="Q322" s="52">
        <f t="shared" si="22"/>
        <v>0</v>
      </c>
      <c r="R322" s="10" t="e">
        <f>#REF!-L322</f>
        <v>#REF!</v>
      </c>
      <c r="S322" s="11">
        <f>S323</f>
        <v>0</v>
      </c>
      <c r="BH322"/>
    </row>
    <row r="323" spans="2:60" ht="23.25" customHeight="1" hidden="1">
      <c r="B323" s="31" t="s">
        <v>11</v>
      </c>
      <c r="C323" s="18"/>
      <c r="D323" s="7">
        <v>551</v>
      </c>
      <c r="E323" s="7">
        <v>551</v>
      </c>
      <c r="F323" s="14" t="s">
        <v>77</v>
      </c>
      <c r="G323" s="14" t="s">
        <v>14</v>
      </c>
      <c r="H323" s="28" t="s">
        <v>127</v>
      </c>
      <c r="I323" s="14" t="s">
        <v>150</v>
      </c>
      <c r="J323" s="11">
        <v>2000000</v>
      </c>
      <c r="K323" s="11"/>
      <c r="L323" s="11"/>
      <c r="M323" s="52"/>
      <c r="N323" s="59"/>
      <c r="O323" s="52">
        <f t="shared" si="21"/>
        <v>0</v>
      </c>
      <c r="P323" s="11"/>
      <c r="Q323" s="52">
        <f t="shared" si="22"/>
        <v>0</v>
      </c>
      <c r="R323" s="10" t="e">
        <f>#REF!-L323</f>
        <v>#REF!</v>
      </c>
      <c r="S323" s="11"/>
      <c r="BH323"/>
    </row>
    <row r="324" spans="2:60" ht="23.25" customHeight="1" hidden="1">
      <c r="B324" s="22" t="s">
        <v>139</v>
      </c>
      <c r="C324" s="18"/>
      <c r="D324" s="7">
        <v>551</v>
      </c>
      <c r="E324" s="7">
        <v>551</v>
      </c>
      <c r="F324" s="27" t="s">
        <v>77</v>
      </c>
      <c r="G324" s="27" t="s">
        <v>14</v>
      </c>
      <c r="H324" s="27" t="s">
        <v>138</v>
      </c>
      <c r="I324" s="27"/>
      <c r="J324" s="11"/>
      <c r="K324" s="11">
        <f>K325</f>
        <v>0</v>
      </c>
      <c r="L324" s="11">
        <f>L325</f>
        <v>0</v>
      </c>
      <c r="M324" s="52"/>
      <c r="N324" s="59">
        <f>N325</f>
        <v>0</v>
      </c>
      <c r="O324" s="52">
        <f t="shared" si="21"/>
        <v>0</v>
      </c>
      <c r="P324" s="11">
        <f>P325</f>
        <v>0</v>
      </c>
      <c r="Q324" s="52">
        <f t="shared" si="22"/>
        <v>0</v>
      </c>
      <c r="R324" s="10" t="e">
        <f>#REF!-L324</f>
        <v>#REF!</v>
      </c>
      <c r="S324" s="11">
        <f>S325</f>
        <v>0</v>
      </c>
      <c r="BH324"/>
    </row>
    <row r="325" spans="2:60" ht="23.25" customHeight="1" hidden="1">
      <c r="B325" s="31" t="s">
        <v>11</v>
      </c>
      <c r="C325" s="18"/>
      <c r="D325" s="7">
        <v>551</v>
      </c>
      <c r="E325" s="7">
        <v>551</v>
      </c>
      <c r="F325" s="14" t="s">
        <v>77</v>
      </c>
      <c r="G325" s="14" t="s">
        <v>14</v>
      </c>
      <c r="H325" s="28" t="s">
        <v>138</v>
      </c>
      <c r="I325" s="14" t="s">
        <v>150</v>
      </c>
      <c r="J325" s="11">
        <v>2000000</v>
      </c>
      <c r="K325" s="11"/>
      <c r="L325" s="11"/>
      <c r="M325" s="52">
        <f>L325-J325</f>
        <v>-2000000</v>
      </c>
      <c r="N325" s="59"/>
      <c r="O325" s="52">
        <f t="shared" si="21"/>
        <v>0</v>
      </c>
      <c r="P325" s="11"/>
      <c r="Q325" s="52">
        <f t="shared" si="22"/>
        <v>0</v>
      </c>
      <c r="R325" s="10" t="e">
        <f>#REF!-L325</f>
        <v>#REF!</v>
      </c>
      <c r="S325" s="11"/>
      <c r="BH325"/>
    </row>
    <row r="326" spans="2:60" ht="54" customHeight="1" hidden="1">
      <c r="B326" s="20" t="s">
        <v>131</v>
      </c>
      <c r="C326" s="18"/>
      <c r="D326" s="7">
        <v>551</v>
      </c>
      <c r="E326" s="7">
        <v>551</v>
      </c>
      <c r="F326" s="14" t="s">
        <v>77</v>
      </c>
      <c r="G326" s="14" t="s">
        <v>14</v>
      </c>
      <c r="H326" s="28" t="s">
        <v>130</v>
      </c>
      <c r="I326" s="14"/>
      <c r="J326" s="11">
        <f>J327</f>
        <v>2340300</v>
      </c>
      <c r="K326" s="11">
        <f>K327</f>
        <v>577217</v>
      </c>
      <c r="L326" s="11">
        <f>L327</f>
        <v>0</v>
      </c>
      <c r="M326" s="52">
        <f>L326-J326</f>
        <v>-2340300</v>
      </c>
      <c r="N326" s="59">
        <f>N327</f>
        <v>0</v>
      </c>
      <c r="O326" s="52">
        <f t="shared" si="21"/>
        <v>-577217</v>
      </c>
      <c r="P326" s="11">
        <f>P327</f>
        <v>577217</v>
      </c>
      <c r="Q326" s="52">
        <f t="shared" si="22"/>
        <v>577217</v>
      </c>
      <c r="R326" s="10" t="e">
        <f>#REF!-L326</f>
        <v>#REF!</v>
      </c>
      <c r="S326" s="11">
        <f>S327</f>
        <v>0</v>
      </c>
      <c r="BH326"/>
    </row>
    <row r="327" spans="2:60" ht="34.5" customHeight="1" hidden="1">
      <c r="B327" s="31" t="s">
        <v>11</v>
      </c>
      <c r="C327" s="18"/>
      <c r="D327" s="7">
        <v>551</v>
      </c>
      <c r="E327" s="7">
        <v>551</v>
      </c>
      <c r="F327" s="14" t="s">
        <v>77</v>
      </c>
      <c r="G327" s="14" t="s">
        <v>14</v>
      </c>
      <c r="H327" s="28" t="s">
        <v>130</v>
      </c>
      <c r="I327" s="14" t="s">
        <v>150</v>
      </c>
      <c r="J327" s="11">
        <v>2340300</v>
      </c>
      <c r="K327" s="11">
        <f>673969-96752</f>
        <v>577217</v>
      </c>
      <c r="L327" s="11"/>
      <c r="M327" s="52">
        <f>L327-J327</f>
        <v>-2340300</v>
      </c>
      <c r="N327" s="59"/>
      <c r="O327" s="52">
        <f t="shared" si="21"/>
        <v>-577217</v>
      </c>
      <c r="P327" s="11">
        <f>673969-96752</f>
        <v>577217</v>
      </c>
      <c r="Q327" s="52">
        <f t="shared" si="22"/>
        <v>577217</v>
      </c>
      <c r="R327" s="10" t="e">
        <f>#REF!-L327</f>
        <v>#REF!</v>
      </c>
      <c r="S327" s="11"/>
      <c r="BH327"/>
    </row>
    <row r="328" spans="2:60" ht="68.25" customHeight="1" hidden="1">
      <c r="B328" s="20" t="s">
        <v>148</v>
      </c>
      <c r="C328" s="18"/>
      <c r="D328" s="7">
        <v>551</v>
      </c>
      <c r="E328" s="7">
        <v>551</v>
      </c>
      <c r="F328" s="14" t="s">
        <v>77</v>
      </c>
      <c r="G328" s="14" t="s">
        <v>14</v>
      </c>
      <c r="H328" s="28" t="s">
        <v>149</v>
      </c>
      <c r="I328" s="14"/>
      <c r="J328" s="11">
        <f>J329</f>
        <v>2340300</v>
      </c>
      <c r="K328" s="11">
        <f>K329</f>
        <v>0</v>
      </c>
      <c r="L328" s="11">
        <f>L329</f>
        <v>0</v>
      </c>
      <c r="M328" s="52"/>
      <c r="N328" s="59">
        <f>N329</f>
        <v>0</v>
      </c>
      <c r="O328" s="52">
        <f t="shared" si="21"/>
        <v>0</v>
      </c>
      <c r="P328" s="11">
        <f>P329</f>
        <v>0</v>
      </c>
      <c r="Q328" s="52">
        <f t="shared" si="22"/>
        <v>0</v>
      </c>
      <c r="R328" s="10" t="e">
        <f>#REF!-L328</f>
        <v>#REF!</v>
      </c>
      <c r="S328" s="11">
        <f>S329</f>
        <v>0</v>
      </c>
      <c r="BH328"/>
    </row>
    <row r="329" spans="2:60" ht="34.5" customHeight="1" hidden="1">
      <c r="B329" s="31" t="s">
        <v>11</v>
      </c>
      <c r="C329" s="18"/>
      <c r="D329" s="7">
        <v>551</v>
      </c>
      <c r="E329" s="7">
        <v>551</v>
      </c>
      <c r="F329" s="14" t="s">
        <v>77</v>
      </c>
      <c r="G329" s="14" t="s">
        <v>14</v>
      </c>
      <c r="H329" s="28" t="s">
        <v>149</v>
      </c>
      <c r="I329" s="14" t="s">
        <v>150</v>
      </c>
      <c r="J329" s="11">
        <v>2340300</v>
      </c>
      <c r="K329" s="11"/>
      <c r="L329" s="11"/>
      <c r="M329" s="52"/>
      <c r="N329" s="59"/>
      <c r="O329" s="52">
        <f t="shared" si="21"/>
        <v>0</v>
      </c>
      <c r="P329" s="11"/>
      <c r="Q329" s="52">
        <f t="shared" si="22"/>
        <v>0</v>
      </c>
      <c r="R329" s="10" t="e">
        <f>#REF!-L329</f>
        <v>#REF!</v>
      </c>
      <c r="S329" s="11"/>
      <c r="BH329"/>
    </row>
    <row r="330" spans="2:60" ht="38.25" hidden="1">
      <c r="B330" s="21" t="s">
        <v>304</v>
      </c>
      <c r="C330" s="7">
        <v>551</v>
      </c>
      <c r="D330" s="7">
        <v>551</v>
      </c>
      <c r="E330" s="7">
        <v>551</v>
      </c>
      <c r="F330" s="16" t="s">
        <v>77</v>
      </c>
      <c r="G330" s="16" t="s">
        <v>14</v>
      </c>
      <c r="H330" s="16" t="s">
        <v>303</v>
      </c>
      <c r="I330" s="14"/>
      <c r="J330" s="10" t="e">
        <f>#REF!+J334+J336+#REF!</f>
        <v>#REF!</v>
      </c>
      <c r="K330" s="10" t="e">
        <f>#REF!+K334+K336+#REF!</f>
        <v>#REF!</v>
      </c>
      <c r="L330" s="10" t="e">
        <f>#REF!+L334+L336+#REF!+L342</f>
        <v>#REF!</v>
      </c>
      <c r="M330" s="52" t="e">
        <f aca="true" t="shared" si="23" ref="M330:M339">L330-J330</f>
        <v>#REF!</v>
      </c>
      <c r="N330" s="58" t="e">
        <f>#REF!+N334+N336+#REF!</f>
        <v>#REF!</v>
      </c>
      <c r="O330" s="52" t="e">
        <f t="shared" si="21"/>
        <v>#REF!</v>
      </c>
      <c r="P330" s="10" t="e">
        <f>#REF!+P334+P336+#REF!</f>
        <v>#REF!</v>
      </c>
      <c r="Q330" s="52" t="e">
        <f t="shared" si="22"/>
        <v>#REF!</v>
      </c>
      <c r="R330" s="10" t="e">
        <f>#REF!-L330</f>
        <v>#REF!</v>
      </c>
      <c r="S330" s="10">
        <f>S331</f>
        <v>3714793</v>
      </c>
      <c r="BH330"/>
    </row>
    <row r="331" spans="2:60" ht="12.75" hidden="1">
      <c r="B331" s="21" t="s">
        <v>93</v>
      </c>
      <c r="C331" s="7"/>
      <c r="D331" s="7"/>
      <c r="E331" s="7"/>
      <c r="F331" s="16" t="s">
        <v>77</v>
      </c>
      <c r="G331" s="16" t="s">
        <v>14</v>
      </c>
      <c r="H331" s="16" t="s">
        <v>305</v>
      </c>
      <c r="I331" s="14"/>
      <c r="J331" s="10"/>
      <c r="K331" s="10"/>
      <c r="L331" s="10"/>
      <c r="M331" s="52"/>
      <c r="N331" s="58"/>
      <c r="O331" s="52"/>
      <c r="P331" s="10"/>
      <c r="Q331" s="52"/>
      <c r="R331" s="10"/>
      <c r="S331" s="10">
        <f>S332</f>
        <v>3714793</v>
      </c>
      <c r="BH331"/>
    </row>
    <row r="332" spans="2:60" ht="23.25" customHeight="1" hidden="1">
      <c r="B332" s="31" t="s">
        <v>93</v>
      </c>
      <c r="C332" s="18">
        <v>551</v>
      </c>
      <c r="D332" s="7">
        <v>551</v>
      </c>
      <c r="E332" s="7">
        <v>551</v>
      </c>
      <c r="F332" s="14" t="s">
        <v>77</v>
      </c>
      <c r="G332" s="14" t="s">
        <v>14</v>
      </c>
      <c r="H332" s="16" t="s">
        <v>306</v>
      </c>
      <c r="I332" s="14"/>
      <c r="J332" s="11">
        <v>1449805.29</v>
      </c>
      <c r="K332" s="11">
        <f>1150000-50000</f>
        <v>1100000</v>
      </c>
      <c r="L332" s="11">
        <v>1700000</v>
      </c>
      <c r="M332" s="52">
        <f t="shared" si="23"/>
        <v>250194.70999999996</v>
      </c>
      <c r="N332" s="59"/>
      <c r="O332" s="52">
        <f t="shared" si="21"/>
        <v>600000</v>
      </c>
      <c r="P332" s="11">
        <f>1150000-50000</f>
        <v>1100000</v>
      </c>
      <c r="Q332" s="52">
        <f t="shared" si="22"/>
        <v>-600000</v>
      </c>
      <c r="R332" s="10" t="e">
        <f>#REF!-L332</f>
        <v>#REF!</v>
      </c>
      <c r="S332" s="11">
        <f>S333+S341</f>
        <v>3714793</v>
      </c>
      <c r="BH332"/>
    </row>
    <row r="333" spans="2:60" ht="43.5" customHeight="1" hidden="1">
      <c r="B333" s="17" t="s">
        <v>218</v>
      </c>
      <c r="C333" s="18"/>
      <c r="D333" s="7"/>
      <c r="E333" s="7"/>
      <c r="F333" s="14" t="s">
        <v>77</v>
      </c>
      <c r="G333" s="14" t="s">
        <v>14</v>
      </c>
      <c r="H333" s="16" t="s">
        <v>306</v>
      </c>
      <c r="I333" s="14" t="s">
        <v>215</v>
      </c>
      <c r="J333" s="11"/>
      <c r="K333" s="11"/>
      <c r="L333" s="11"/>
      <c r="M333" s="52"/>
      <c r="N333" s="59"/>
      <c r="O333" s="52"/>
      <c r="P333" s="11"/>
      <c r="Q333" s="52"/>
      <c r="R333" s="10"/>
      <c r="S333" s="11">
        <f>S334</f>
        <v>3714793</v>
      </c>
      <c r="BH333"/>
    </row>
    <row r="334" spans="2:60" ht="53.25" customHeight="1" hidden="1">
      <c r="B334" s="20" t="s">
        <v>219</v>
      </c>
      <c r="C334" s="7"/>
      <c r="D334" s="7"/>
      <c r="E334" s="7"/>
      <c r="F334" s="14" t="s">
        <v>77</v>
      </c>
      <c r="G334" s="14" t="s">
        <v>14</v>
      </c>
      <c r="H334" s="16" t="s">
        <v>306</v>
      </c>
      <c r="I334" s="14" t="s">
        <v>216</v>
      </c>
      <c r="J334" s="10"/>
      <c r="K334" s="10"/>
      <c r="L334" s="10"/>
      <c r="M334" s="52"/>
      <c r="N334" s="58"/>
      <c r="O334" s="52"/>
      <c r="P334" s="10"/>
      <c r="Q334" s="52"/>
      <c r="R334" s="10"/>
      <c r="S334" s="10">
        <f>S335</f>
        <v>3714793</v>
      </c>
      <c r="BH334"/>
    </row>
    <row r="335" spans="2:60" ht="48" customHeight="1" hidden="1">
      <c r="B335" s="20" t="s">
        <v>230</v>
      </c>
      <c r="C335" s="18"/>
      <c r="D335" s="7"/>
      <c r="E335" s="7"/>
      <c r="F335" s="14" t="s">
        <v>77</v>
      </c>
      <c r="G335" s="14" t="s">
        <v>14</v>
      </c>
      <c r="H335" s="16" t="s">
        <v>306</v>
      </c>
      <c r="I335" s="14" t="s">
        <v>217</v>
      </c>
      <c r="J335" s="11"/>
      <c r="K335" s="11"/>
      <c r="L335" s="11"/>
      <c r="M335" s="52"/>
      <c r="N335" s="59"/>
      <c r="O335" s="52"/>
      <c r="P335" s="11"/>
      <c r="Q335" s="52"/>
      <c r="R335" s="10"/>
      <c r="S335" s="11">
        <f>3600000+114793</f>
        <v>3714793</v>
      </c>
      <c r="BH335"/>
    </row>
    <row r="336" spans="2:60" ht="12.75" hidden="1">
      <c r="B336" s="21" t="s">
        <v>94</v>
      </c>
      <c r="C336" s="7">
        <v>551</v>
      </c>
      <c r="D336" s="7">
        <v>551</v>
      </c>
      <c r="E336" s="7">
        <v>551</v>
      </c>
      <c r="F336" s="16" t="s">
        <v>77</v>
      </c>
      <c r="G336" s="16" t="s">
        <v>14</v>
      </c>
      <c r="H336" s="16" t="s">
        <v>95</v>
      </c>
      <c r="I336" s="14"/>
      <c r="J336" s="10">
        <f>J337</f>
        <v>0</v>
      </c>
      <c r="K336" s="10">
        <f>K337</f>
        <v>0</v>
      </c>
      <c r="L336" s="10">
        <f>L337</f>
        <v>0</v>
      </c>
      <c r="M336" s="52">
        <f t="shared" si="23"/>
        <v>0</v>
      </c>
      <c r="N336" s="58">
        <f>N337</f>
        <v>0</v>
      </c>
      <c r="O336" s="52">
        <f t="shared" si="21"/>
        <v>0</v>
      </c>
      <c r="P336" s="10">
        <f>P337</f>
        <v>0</v>
      </c>
      <c r="Q336" s="52">
        <f t="shared" si="22"/>
        <v>0</v>
      </c>
      <c r="R336" s="10" t="e">
        <f>#REF!-L336</f>
        <v>#REF!</v>
      </c>
      <c r="S336" s="10">
        <f>S337</f>
        <v>0</v>
      </c>
      <c r="BH336"/>
    </row>
    <row r="337" spans="2:60" ht="25.5" hidden="1">
      <c r="B337" s="31" t="s">
        <v>11</v>
      </c>
      <c r="C337" s="18">
        <v>551</v>
      </c>
      <c r="D337" s="7">
        <v>551</v>
      </c>
      <c r="E337" s="7">
        <v>551</v>
      </c>
      <c r="F337" s="14" t="s">
        <v>77</v>
      </c>
      <c r="G337" s="14" t="s">
        <v>14</v>
      </c>
      <c r="H337" s="14" t="s">
        <v>95</v>
      </c>
      <c r="I337" s="14" t="s">
        <v>12</v>
      </c>
      <c r="J337" s="11"/>
      <c r="K337" s="11"/>
      <c r="L337" s="11"/>
      <c r="M337" s="52">
        <f t="shared" si="23"/>
        <v>0</v>
      </c>
      <c r="N337" s="59"/>
      <c r="O337" s="52">
        <f t="shared" si="21"/>
        <v>0</v>
      </c>
      <c r="P337" s="11"/>
      <c r="Q337" s="52">
        <f t="shared" si="22"/>
        <v>0</v>
      </c>
      <c r="R337" s="10" t="e">
        <f>#REF!-L337</f>
        <v>#REF!</v>
      </c>
      <c r="S337" s="11"/>
      <c r="BH337"/>
    </row>
    <row r="338" spans="2:60" ht="12.75" hidden="1">
      <c r="B338" s="21" t="s">
        <v>96</v>
      </c>
      <c r="C338" s="7">
        <v>551</v>
      </c>
      <c r="D338" s="7">
        <v>551</v>
      </c>
      <c r="E338" s="7">
        <v>551</v>
      </c>
      <c r="F338" s="16" t="s">
        <v>77</v>
      </c>
      <c r="G338" s="16" t="s">
        <v>14</v>
      </c>
      <c r="H338" s="16" t="s">
        <v>97</v>
      </c>
      <c r="I338" s="14"/>
      <c r="J338" s="10">
        <f>J339</f>
        <v>0</v>
      </c>
      <c r="K338" s="10">
        <f>K339</f>
        <v>0</v>
      </c>
      <c r="L338" s="10">
        <f>L339</f>
        <v>0</v>
      </c>
      <c r="M338" s="52">
        <f t="shared" si="23"/>
        <v>0</v>
      </c>
      <c r="N338" s="58">
        <f>N339</f>
        <v>0</v>
      </c>
      <c r="O338" s="52">
        <f t="shared" si="21"/>
        <v>0</v>
      </c>
      <c r="P338" s="10">
        <f>P339</f>
        <v>0</v>
      </c>
      <c r="Q338" s="52">
        <f t="shared" si="22"/>
        <v>0</v>
      </c>
      <c r="R338" s="10" t="e">
        <f>#REF!-L338</f>
        <v>#REF!</v>
      </c>
      <c r="S338" s="10">
        <f>S339</f>
        <v>0</v>
      </c>
      <c r="BH338"/>
    </row>
    <row r="339" spans="2:60" ht="25.5" hidden="1">
      <c r="B339" s="31" t="s">
        <v>11</v>
      </c>
      <c r="C339" s="18">
        <v>551</v>
      </c>
      <c r="D339" s="7">
        <v>551</v>
      </c>
      <c r="E339" s="7">
        <v>551</v>
      </c>
      <c r="F339" s="14" t="s">
        <v>77</v>
      </c>
      <c r="G339" s="14" t="s">
        <v>14</v>
      </c>
      <c r="H339" s="14" t="s">
        <v>97</v>
      </c>
      <c r="I339" s="14" t="s">
        <v>12</v>
      </c>
      <c r="J339" s="11"/>
      <c r="K339" s="11"/>
      <c r="L339" s="11"/>
      <c r="M339" s="52">
        <f t="shared" si="23"/>
        <v>0</v>
      </c>
      <c r="N339" s="59"/>
      <c r="O339" s="52">
        <f t="shared" si="21"/>
        <v>0</v>
      </c>
      <c r="P339" s="11"/>
      <c r="Q339" s="52">
        <f t="shared" si="22"/>
        <v>0</v>
      </c>
      <c r="R339" s="10" t="e">
        <f>#REF!-L339</f>
        <v>#REF!</v>
      </c>
      <c r="S339" s="11"/>
      <c r="BH339"/>
    </row>
    <row r="340" spans="2:60" ht="12.75" hidden="1">
      <c r="B340" s="31"/>
      <c r="C340" s="18"/>
      <c r="D340" s="7"/>
      <c r="E340" s="7"/>
      <c r="F340" s="14"/>
      <c r="G340" s="14"/>
      <c r="H340" s="14"/>
      <c r="I340" s="14"/>
      <c r="J340" s="11"/>
      <c r="K340" s="11"/>
      <c r="L340" s="11"/>
      <c r="M340" s="52"/>
      <c r="N340" s="59"/>
      <c r="O340" s="52"/>
      <c r="P340" s="11"/>
      <c r="Q340" s="52"/>
      <c r="R340" s="10"/>
      <c r="S340" s="11"/>
      <c r="BH340"/>
    </row>
    <row r="341" spans="2:60" ht="12.75" hidden="1">
      <c r="B341" s="31" t="s">
        <v>227</v>
      </c>
      <c r="C341" s="18"/>
      <c r="D341" s="7"/>
      <c r="E341" s="7"/>
      <c r="F341" s="14" t="s">
        <v>77</v>
      </c>
      <c r="G341" s="14" t="s">
        <v>14</v>
      </c>
      <c r="H341" s="16" t="s">
        <v>306</v>
      </c>
      <c r="I341" s="14" t="s">
        <v>224</v>
      </c>
      <c r="J341" s="11"/>
      <c r="K341" s="11"/>
      <c r="L341" s="11"/>
      <c r="M341" s="52"/>
      <c r="N341" s="59"/>
      <c r="O341" s="52"/>
      <c r="P341" s="11"/>
      <c r="Q341" s="52"/>
      <c r="R341" s="10"/>
      <c r="S341" s="11"/>
      <c r="BH341"/>
    </row>
    <row r="342" spans="2:60" ht="12.75" hidden="1">
      <c r="B342" s="31" t="s">
        <v>96</v>
      </c>
      <c r="C342" s="18"/>
      <c r="D342" s="7"/>
      <c r="E342" s="7">
        <v>551</v>
      </c>
      <c r="F342" s="14" t="s">
        <v>77</v>
      </c>
      <c r="G342" s="14" t="s">
        <v>14</v>
      </c>
      <c r="H342" s="14" t="s">
        <v>308</v>
      </c>
      <c r="I342" s="14"/>
      <c r="J342" s="11"/>
      <c r="K342" s="11"/>
      <c r="L342" s="11">
        <f>L346</f>
        <v>0</v>
      </c>
      <c r="M342" s="52"/>
      <c r="N342" s="59"/>
      <c r="O342" s="52"/>
      <c r="P342" s="11"/>
      <c r="Q342" s="52"/>
      <c r="R342" s="10" t="e">
        <f>#REF!-L342</f>
        <v>#REF!</v>
      </c>
      <c r="S342" s="11">
        <f>S343</f>
        <v>100000</v>
      </c>
      <c r="BH342"/>
    </row>
    <row r="343" spans="2:60" ht="12.75" hidden="1">
      <c r="B343" s="31" t="s">
        <v>309</v>
      </c>
      <c r="C343" s="18"/>
      <c r="D343" s="7"/>
      <c r="E343" s="7"/>
      <c r="F343" s="14" t="s">
        <v>77</v>
      </c>
      <c r="G343" s="14" t="s">
        <v>14</v>
      </c>
      <c r="H343" s="14" t="s">
        <v>307</v>
      </c>
      <c r="I343" s="14"/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f>S344</f>
        <v>100000</v>
      </c>
      <c r="BH343"/>
    </row>
    <row r="344" spans="2:60" ht="25.5" hidden="1">
      <c r="B344" s="17" t="s">
        <v>218</v>
      </c>
      <c r="C344" s="18"/>
      <c r="D344" s="7"/>
      <c r="E344" s="7"/>
      <c r="F344" s="14" t="s">
        <v>77</v>
      </c>
      <c r="G344" s="14" t="s">
        <v>14</v>
      </c>
      <c r="H344" s="14" t="s">
        <v>307</v>
      </c>
      <c r="I344" s="14" t="s">
        <v>215</v>
      </c>
      <c r="J344" s="11"/>
      <c r="K344" s="11"/>
      <c r="L344" s="11"/>
      <c r="M344" s="52"/>
      <c r="N344" s="59"/>
      <c r="O344" s="52"/>
      <c r="P344" s="11"/>
      <c r="Q344" s="52"/>
      <c r="R344" s="10"/>
      <c r="S344" s="11">
        <f>S345</f>
        <v>100000</v>
      </c>
      <c r="BH344"/>
    </row>
    <row r="345" spans="2:60" ht="25.5" hidden="1">
      <c r="B345" s="20" t="s">
        <v>219</v>
      </c>
      <c r="C345" s="18"/>
      <c r="D345" s="7"/>
      <c r="E345" s="7"/>
      <c r="F345" s="14" t="s">
        <v>77</v>
      </c>
      <c r="G345" s="14" t="s">
        <v>14</v>
      </c>
      <c r="H345" s="14" t="s">
        <v>307</v>
      </c>
      <c r="I345" s="14" t="s">
        <v>216</v>
      </c>
      <c r="J345" s="11"/>
      <c r="K345" s="11"/>
      <c r="L345" s="11"/>
      <c r="M345" s="52"/>
      <c r="N345" s="59"/>
      <c r="O345" s="52"/>
      <c r="P345" s="11"/>
      <c r="Q345" s="52"/>
      <c r="R345" s="10"/>
      <c r="S345" s="11">
        <f>S346</f>
        <v>100000</v>
      </c>
      <c r="BH345"/>
    </row>
    <row r="346" spans="2:60" ht="12.75" hidden="1">
      <c r="B346" s="20" t="s">
        <v>230</v>
      </c>
      <c r="C346" s="18"/>
      <c r="D346" s="7"/>
      <c r="E346" s="7"/>
      <c r="F346" s="14" t="s">
        <v>77</v>
      </c>
      <c r="G346" s="14" t="s">
        <v>14</v>
      </c>
      <c r="H346" s="14" t="s">
        <v>307</v>
      </c>
      <c r="I346" s="14" t="s">
        <v>217</v>
      </c>
      <c r="J346" s="11"/>
      <c r="K346" s="11"/>
      <c r="L346" s="11"/>
      <c r="M346" s="52"/>
      <c r="N346" s="59"/>
      <c r="O346" s="52"/>
      <c r="P346" s="11"/>
      <c r="Q346" s="52"/>
      <c r="R346" s="10"/>
      <c r="S346" s="11">
        <v>100000</v>
      </c>
      <c r="BH346"/>
    </row>
    <row r="347" spans="2:60" ht="25.5" hidden="1">
      <c r="B347" s="31" t="s">
        <v>98</v>
      </c>
      <c r="C347" s="18"/>
      <c r="D347" s="7"/>
      <c r="E347" s="7">
        <v>551</v>
      </c>
      <c r="F347" s="14" t="s">
        <v>77</v>
      </c>
      <c r="G347" s="14" t="s">
        <v>14</v>
      </c>
      <c r="H347" s="14" t="s">
        <v>310</v>
      </c>
      <c r="I347" s="14"/>
      <c r="J347" s="11"/>
      <c r="K347" s="11"/>
      <c r="L347" s="11"/>
      <c r="M347" s="52"/>
      <c r="N347" s="59"/>
      <c r="O347" s="52"/>
      <c r="P347" s="11"/>
      <c r="Q347" s="52"/>
      <c r="R347" s="10"/>
      <c r="S347" s="11">
        <f>S348</f>
        <v>2659200</v>
      </c>
      <c r="BH347"/>
    </row>
    <row r="348" spans="2:60" ht="25.5" hidden="1">
      <c r="B348" s="31" t="s">
        <v>312</v>
      </c>
      <c r="C348" s="18"/>
      <c r="D348" s="7"/>
      <c r="E348" s="7"/>
      <c r="F348" s="14" t="s">
        <v>77</v>
      </c>
      <c r="G348" s="14" t="s">
        <v>14</v>
      </c>
      <c r="H348" s="14" t="s">
        <v>311</v>
      </c>
      <c r="I348" s="14"/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>S349+S352</f>
        <v>2659200</v>
      </c>
      <c r="BH348"/>
    </row>
    <row r="349" spans="2:60" ht="25.5" hidden="1">
      <c r="B349" s="17" t="s">
        <v>218</v>
      </c>
      <c r="C349" s="18"/>
      <c r="D349" s="7"/>
      <c r="E349" s="7"/>
      <c r="F349" s="14" t="s">
        <v>77</v>
      </c>
      <c r="G349" s="14" t="s">
        <v>14</v>
      </c>
      <c r="H349" s="14" t="s">
        <v>311</v>
      </c>
      <c r="I349" s="14" t="s">
        <v>215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>
        <f>S350</f>
        <v>2659200</v>
      </c>
      <c r="BH349"/>
    </row>
    <row r="350" spans="2:60" ht="25.5" hidden="1">
      <c r="B350" s="20" t="s">
        <v>219</v>
      </c>
      <c r="C350" s="18"/>
      <c r="D350" s="7"/>
      <c r="E350" s="7"/>
      <c r="F350" s="14" t="s">
        <v>77</v>
      </c>
      <c r="G350" s="14" t="s">
        <v>14</v>
      </c>
      <c r="H350" s="14" t="s">
        <v>311</v>
      </c>
      <c r="I350" s="14" t="s">
        <v>216</v>
      </c>
      <c r="J350" s="11"/>
      <c r="K350" s="11"/>
      <c r="L350" s="11"/>
      <c r="M350" s="52"/>
      <c r="N350" s="59"/>
      <c r="O350" s="52"/>
      <c r="P350" s="11"/>
      <c r="Q350" s="52"/>
      <c r="R350" s="10"/>
      <c r="S350" s="11">
        <f>S351</f>
        <v>2659200</v>
      </c>
      <c r="BH350"/>
    </row>
    <row r="351" spans="2:60" ht="25.5" hidden="1">
      <c r="B351" s="20" t="s">
        <v>219</v>
      </c>
      <c r="C351" s="18"/>
      <c r="D351" s="7"/>
      <c r="E351" s="7"/>
      <c r="F351" s="14" t="s">
        <v>77</v>
      </c>
      <c r="G351" s="14" t="s">
        <v>14</v>
      </c>
      <c r="H351" s="14" t="s">
        <v>311</v>
      </c>
      <c r="I351" s="14" t="s">
        <v>217</v>
      </c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3000000-340800</f>
        <v>2659200</v>
      </c>
      <c r="BH351"/>
    </row>
    <row r="352" spans="2:60" ht="12.75" hidden="1">
      <c r="B352" s="20" t="s">
        <v>227</v>
      </c>
      <c r="C352" s="18"/>
      <c r="D352" s="7"/>
      <c r="E352" s="7"/>
      <c r="F352" s="14" t="s">
        <v>77</v>
      </c>
      <c r="G352" s="14" t="s">
        <v>14</v>
      </c>
      <c r="H352" s="14" t="s">
        <v>311</v>
      </c>
      <c r="I352" s="88" t="s">
        <v>224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/>
      <c r="BH352"/>
    </row>
    <row r="353" spans="2:60" ht="30" customHeight="1" hidden="1">
      <c r="B353" s="20" t="s">
        <v>350</v>
      </c>
      <c r="C353" s="18"/>
      <c r="D353" s="7"/>
      <c r="E353" s="7"/>
      <c r="F353" s="14" t="s">
        <v>77</v>
      </c>
      <c r="G353" s="14" t="s">
        <v>14</v>
      </c>
      <c r="H353" s="14" t="s">
        <v>288</v>
      </c>
      <c r="I353" s="88"/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f>S354</f>
        <v>0</v>
      </c>
      <c r="BH353"/>
    </row>
    <row r="354" spans="2:60" ht="12.75" hidden="1">
      <c r="B354" s="20" t="s">
        <v>388</v>
      </c>
      <c r="C354" s="18"/>
      <c r="D354" s="7"/>
      <c r="E354" s="7"/>
      <c r="F354" s="14" t="s">
        <v>77</v>
      </c>
      <c r="G354" s="14" t="s">
        <v>14</v>
      </c>
      <c r="H354" s="14" t="s">
        <v>288</v>
      </c>
      <c r="I354" s="88" t="s">
        <v>387</v>
      </c>
      <c r="J354" s="11"/>
      <c r="K354" s="11"/>
      <c r="L354" s="11"/>
      <c r="M354" s="52"/>
      <c r="N354" s="59"/>
      <c r="O354" s="52"/>
      <c r="P354" s="11"/>
      <c r="Q354" s="52"/>
      <c r="R354" s="10"/>
      <c r="S354" s="11"/>
      <c r="BH354"/>
    </row>
    <row r="355" spans="2:60" ht="12.75" hidden="1">
      <c r="B355" s="20"/>
      <c r="C355" s="18"/>
      <c r="D355" s="7"/>
      <c r="E355" s="7"/>
      <c r="F355" s="14"/>
      <c r="G355" s="14"/>
      <c r="H355" s="14"/>
      <c r="I355" s="88"/>
      <c r="J355" s="11"/>
      <c r="K355" s="11"/>
      <c r="L355" s="11"/>
      <c r="M355" s="52"/>
      <c r="N355" s="59"/>
      <c r="O355" s="52"/>
      <c r="P355" s="11"/>
      <c r="Q355" s="52"/>
      <c r="R355" s="10"/>
      <c r="S355" s="11"/>
      <c r="BH355"/>
    </row>
    <row r="356" spans="2:60" ht="15.75" customHeight="1">
      <c r="B356" s="13" t="s">
        <v>401</v>
      </c>
      <c r="C356" s="34"/>
      <c r="D356" s="7">
        <v>551</v>
      </c>
      <c r="E356" s="7">
        <v>551</v>
      </c>
      <c r="F356" s="8" t="s">
        <v>152</v>
      </c>
      <c r="G356" s="8" t="s">
        <v>153</v>
      </c>
      <c r="H356" s="8"/>
      <c r="I356" s="87"/>
      <c r="J356" s="55"/>
      <c r="K356" s="55">
        <f>K357</f>
        <v>50000</v>
      </c>
      <c r="L356" s="55" t="e">
        <f>L357</f>
        <v>#REF!</v>
      </c>
      <c r="M356" s="52"/>
      <c r="N356" s="62">
        <f>N357</f>
        <v>0</v>
      </c>
      <c r="O356" s="52" t="e">
        <f>L356-K356</f>
        <v>#REF!</v>
      </c>
      <c r="P356" s="55">
        <f>P357</f>
        <v>50000</v>
      </c>
      <c r="Q356" s="52" t="e">
        <f>P356-L356</f>
        <v>#REF!</v>
      </c>
      <c r="R356" s="10" t="e">
        <f>#REF!-L356</f>
        <v>#REF!</v>
      </c>
      <c r="S356" s="55">
        <f>S357</f>
        <v>170500</v>
      </c>
      <c r="BH356"/>
    </row>
    <row r="357" spans="2:60" ht="23.25" customHeight="1">
      <c r="B357" s="13" t="s">
        <v>411</v>
      </c>
      <c r="C357" s="34"/>
      <c r="D357" s="7">
        <v>551</v>
      </c>
      <c r="E357" s="7">
        <v>551</v>
      </c>
      <c r="F357" s="8" t="s">
        <v>152</v>
      </c>
      <c r="G357" s="8" t="s">
        <v>152</v>
      </c>
      <c r="H357" s="8"/>
      <c r="I357" s="87"/>
      <c r="J357" s="55"/>
      <c r="K357" s="55">
        <f>K358</f>
        <v>50000</v>
      </c>
      <c r="L357" s="55" t="e">
        <f>L358+#REF!</f>
        <v>#REF!</v>
      </c>
      <c r="M357" s="52"/>
      <c r="N357" s="62">
        <f>N358</f>
        <v>0</v>
      </c>
      <c r="O357" s="52" t="e">
        <f>L357-K357</f>
        <v>#REF!</v>
      </c>
      <c r="P357" s="55">
        <f>P358</f>
        <v>50000</v>
      </c>
      <c r="Q357" s="52" t="e">
        <f>P357-L357</f>
        <v>#REF!</v>
      </c>
      <c r="R357" s="10" t="e">
        <f>#REF!-L357</f>
        <v>#REF!</v>
      </c>
      <c r="S357" s="55">
        <v>170500</v>
      </c>
      <c r="BH357"/>
    </row>
    <row r="358" spans="2:60" ht="45.75" customHeight="1" hidden="1">
      <c r="B358" s="31" t="s">
        <v>402</v>
      </c>
      <c r="C358" s="18"/>
      <c r="D358" s="7">
        <v>551</v>
      </c>
      <c r="E358" s="7">
        <v>551</v>
      </c>
      <c r="F358" s="14" t="s">
        <v>152</v>
      </c>
      <c r="G358" s="14" t="s">
        <v>152</v>
      </c>
      <c r="H358" s="14" t="s">
        <v>313</v>
      </c>
      <c r="I358" s="88"/>
      <c r="J358" s="11"/>
      <c r="K358" s="11">
        <f>K360</f>
        <v>50000</v>
      </c>
      <c r="L358" s="11">
        <f>L360</f>
        <v>100000</v>
      </c>
      <c r="M358" s="52"/>
      <c r="N358" s="59">
        <f>N360</f>
        <v>0</v>
      </c>
      <c r="O358" s="52">
        <f aca="true" t="shared" si="24" ref="O358:O379">L358-K358</f>
        <v>50000</v>
      </c>
      <c r="P358" s="11">
        <f>P360</f>
        <v>50000</v>
      </c>
      <c r="Q358" s="52">
        <f aca="true" t="shared" si="25" ref="Q358:Q379">P358-L358</f>
        <v>-50000</v>
      </c>
      <c r="R358" s="10" t="e">
        <f>#REF!-L358</f>
        <v>#REF!</v>
      </c>
      <c r="S358" s="11">
        <f>S359</f>
        <v>100000</v>
      </c>
      <c r="BH358"/>
    </row>
    <row r="359" spans="2:60" ht="35.25" customHeight="1" hidden="1">
      <c r="B359" s="31" t="s">
        <v>314</v>
      </c>
      <c r="C359" s="18"/>
      <c r="D359" s="7"/>
      <c r="E359" s="7"/>
      <c r="F359" s="14" t="s">
        <v>152</v>
      </c>
      <c r="G359" s="14" t="s">
        <v>152</v>
      </c>
      <c r="H359" s="14" t="s">
        <v>317</v>
      </c>
      <c r="I359" s="88"/>
      <c r="J359" s="11"/>
      <c r="K359" s="11"/>
      <c r="L359" s="11"/>
      <c r="M359" s="52"/>
      <c r="N359" s="59"/>
      <c r="O359" s="52"/>
      <c r="P359" s="11"/>
      <c r="Q359" s="52"/>
      <c r="R359" s="10"/>
      <c r="S359" s="11">
        <f>S360</f>
        <v>100000</v>
      </c>
      <c r="BH359"/>
    </row>
    <row r="360" spans="2:60" ht="25.5" hidden="1">
      <c r="B360" s="17" t="s">
        <v>218</v>
      </c>
      <c r="C360" s="18"/>
      <c r="D360" s="7">
        <v>551</v>
      </c>
      <c r="E360" s="7">
        <v>551</v>
      </c>
      <c r="F360" s="14" t="s">
        <v>152</v>
      </c>
      <c r="G360" s="14" t="s">
        <v>152</v>
      </c>
      <c r="H360" s="14" t="s">
        <v>317</v>
      </c>
      <c r="I360" s="88" t="s">
        <v>215</v>
      </c>
      <c r="J360" s="11"/>
      <c r="K360" s="11">
        <v>50000</v>
      </c>
      <c r="L360" s="11">
        <v>100000</v>
      </c>
      <c r="M360" s="52">
        <f aca="true" t="shared" si="26" ref="M360:M365">L360-J360</f>
        <v>100000</v>
      </c>
      <c r="N360" s="59"/>
      <c r="O360" s="52">
        <f t="shared" si="24"/>
        <v>50000</v>
      </c>
      <c r="P360" s="11">
        <v>50000</v>
      </c>
      <c r="Q360" s="52">
        <f t="shared" si="25"/>
        <v>-50000</v>
      </c>
      <c r="R360" s="10" t="e">
        <f>#REF!-L360</f>
        <v>#REF!</v>
      </c>
      <c r="S360" s="11">
        <f>S380</f>
        <v>100000</v>
      </c>
      <c r="BH360"/>
    </row>
    <row r="361" spans="2:60" ht="25.5" hidden="1">
      <c r="B361" s="20" t="s">
        <v>219</v>
      </c>
      <c r="C361" s="7">
        <v>551</v>
      </c>
      <c r="D361" s="7">
        <v>551</v>
      </c>
      <c r="E361" s="7">
        <v>551</v>
      </c>
      <c r="F361" s="8" t="s">
        <v>100</v>
      </c>
      <c r="G361" s="14"/>
      <c r="H361" s="14"/>
      <c r="I361" s="88"/>
      <c r="J361" s="10">
        <f>J362</f>
        <v>4947137</v>
      </c>
      <c r="K361" s="10">
        <f>K362</f>
        <v>5399548</v>
      </c>
      <c r="L361" s="10">
        <f>L362</f>
        <v>0</v>
      </c>
      <c r="M361" s="52">
        <f t="shared" si="26"/>
        <v>-4947137</v>
      </c>
      <c r="N361" s="58">
        <f>N362</f>
        <v>73192.81</v>
      </c>
      <c r="O361" s="52">
        <f t="shared" si="24"/>
        <v>-5399548</v>
      </c>
      <c r="P361" s="10">
        <f>P362</f>
        <v>5514910</v>
      </c>
      <c r="Q361" s="52">
        <f t="shared" si="25"/>
        <v>5514910</v>
      </c>
      <c r="R361" s="10" t="e">
        <f>#REF!-L361</f>
        <v>#REF!</v>
      </c>
      <c r="S361" s="10">
        <f>S362</f>
        <v>0</v>
      </c>
      <c r="BH361"/>
    </row>
    <row r="362" spans="2:60" ht="25.5" hidden="1">
      <c r="B362" s="20" t="s">
        <v>219</v>
      </c>
      <c r="C362" s="7">
        <v>551</v>
      </c>
      <c r="D362" s="7">
        <v>551</v>
      </c>
      <c r="E362" s="7">
        <v>551</v>
      </c>
      <c r="F362" s="27" t="s">
        <v>100</v>
      </c>
      <c r="G362" s="27" t="s">
        <v>7</v>
      </c>
      <c r="H362" s="14"/>
      <c r="I362" s="88"/>
      <c r="J362" s="10">
        <f>J363</f>
        <v>4947137</v>
      </c>
      <c r="K362" s="10">
        <f>K363+K367+K368</f>
        <v>5399548</v>
      </c>
      <c r="L362" s="10">
        <f>L363+L367+L368</f>
        <v>0</v>
      </c>
      <c r="M362" s="52">
        <f t="shared" si="26"/>
        <v>-4947137</v>
      </c>
      <c r="N362" s="58">
        <f>N363+N367+N368</f>
        <v>73192.81</v>
      </c>
      <c r="O362" s="52">
        <f t="shared" si="24"/>
        <v>-5399548</v>
      </c>
      <c r="P362" s="10">
        <f>P363+P367+P368</f>
        <v>5514910</v>
      </c>
      <c r="Q362" s="52">
        <f t="shared" si="25"/>
        <v>5514910</v>
      </c>
      <c r="R362" s="10" t="e">
        <f>#REF!-L362</f>
        <v>#REF!</v>
      </c>
      <c r="S362" s="10">
        <f>S363+S367+S368</f>
        <v>0</v>
      </c>
      <c r="BH362"/>
    </row>
    <row r="363" spans="2:60" ht="29.25" customHeight="1" hidden="1">
      <c r="B363" s="15" t="s">
        <v>102</v>
      </c>
      <c r="C363" s="7">
        <v>551</v>
      </c>
      <c r="D363" s="7">
        <v>551</v>
      </c>
      <c r="E363" s="7">
        <v>551</v>
      </c>
      <c r="F363" s="16" t="s">
        <v>100</v>
      </c>
      <c r="G363" s="16" t="s">
        <v>7</v>
      </c>
      <c r="H363" s="16" t="s">
        <v>103</v>
      </c>
      <c r="I363" s="88"/>
      <c r="J363" s="10">
        <f>J364+J368</f>
        <v>4947137</v>
      </c>
      <c r="K363" s="10">
        <f>K364</f>
        <v>5249548</v>
      </c>
      <c r="L363" s="10">
        <f>L364</f>
        <v>0</v>
      </c>
      <c r="M363" s="52">
        <f t="shared" si="26"/>
        <v>-4947137</v>
      </c>
      <c r="N363" s="58">
        <f>N364</f>
        <v>23192.81</v>
      </c>
      <c r="O363" s="52">
        <f t="shared" si="24"/>
        <v>-5249548</v>
      </c>
      <c r="P363" s="10">
        <f>P364</f>
        <v>5249548</v>
      </c>
      <c r="Q363" s="52">
        <f t="shared" si="25"/>
        <v>5249548</v>
      </c>
      <c r="R363" s="10" t="e">
        <f>#REF!-L363</f>
        <v>#REF!</v>
      </c>
      <c r="S363" s="10">
        <f>S364</f>
        <v>0</v>
      </c>
      <c r="BH363"/>
    </row>
    <row r="364" spans="2:60" ht="25.5" hidden="1">
      <c r="B364" s="31" t="s">
        <v>104</v>
      </c>
      <c r="C364" s="18">
        <v>551</v>
      </c>
      <c r="D364" s="7">
        <v>551</v>
      </c>
      <c r="E364" s="7">
        <v>551</v>
      </c>
      <c r="F364" s="14" t="s">
        <v>100</v>
      </c>
      <c r="G364" s="14" t="s">
        <v>7</v>
      </c>
      <c r="H364" s="14" t="s">
        <v>105</v>
      </c>
      <c r="I364" s="88"/>
      <c r="J364" s="11">
        <f>J365</f>
        <v>4920737</v>
      </c>
      <c r="K364" s="11">
        <f>K365</f>
        <v>5249548</v>
      </c>
      <c r="L364" s="11">
        <f>L365</f>
        <v>0</v>
      </c>
      <c r="M364" s="52">
        <f t="shared" si="26"/>
        <v>-4920737</v>
      </c>
      <c r="N364" s="59">
        <f>N365</f>
        <v>23192.81</v>
      </c>
      <c r="O364" s="52">
        <f t="shared" si="24"/>
        <v>-5249548</v>
      </c>
      <c r="P364" s="11">
        <f>P365</f>
        <v>5249548</v>
      </c>
      <c r="Q364" s="52">
        <f t="shared" si="25"/>
        <v>5249548</v>
      </c>
      <c r="R364" s="10" t="e">
        <f>#REF!-L364</f>
        <v>#REF!</v>
      </c>
      <c r="S364" s="11">
        <f>S365</f>
        <v>0</v>
      </c>
      <c r="BH364"/>
    </row>
    <row r="365" spans="2:60" ht="28.5" customHeight="1" hidden="1">
      <c r="B365" s="17" t="s">
        <v>106</v>
      </c>
      <c r="C365" s="18">
        <v>551</v>
      </c>
      <c r="D365" s="7">
        <v>551</v>
      </c>
      <c r="E365" s="7">
        <v>551</v>
      </c>
      <c r="F365" s="14" t="s">
        <v>100</v>
      </c>
      <c r="G365" s="14" t="s">
        <v>7</v>
      </c>
      <c r="H365" s="14" t="s">
        <v>105</v>
      </c>
      <c r="I365" s="88" t="s">
        <v>107</v>
      </c>
      <c r="J365" s="11">
        <f>4947137-26400</f>
        <v>4920737</v>
      </c>
      <c r="K365" s="11">
        <f>5429548-150000-30000</f>
        <v>5249548</v>
      </c>
      <c r="L365" s="11"/>
      <c r="M365" s="52">
        <f t="shared" si="26"/>
        <v>-4920737</v>
      </c>
      <c r="N365" s="59">
        <v>23192.81</v>
      </c>
      <c r="O365" s="52">
        <f t="shared" si="24"/>
        <v>-5249548</v>
      </c>
      <c r="P365" s="11">
        <f>5429548-150000-30000</f>
        <v>5249548</v>
      </c>
      <c r="Q365" s="52">
        <f t="shared" si="25"/>
        <v>5249548</v>
      </c>
      <c r="R365" s="10" t="e">
        <f>#REF!-L365</f>
        <v>#REF!</v>
      </c>
      <c r="S365" s="11"/>
      <c r="BH365"/>
    </row>
    <row r="366" spans="2:60" ht="60.75" customHeight="1" hidden="1">
      <c r="B366" s="17" t="s">
        <v>158</v>
      </c>
      <c r="C366" s="18"/>
      <c r="D366" s="7">
        <v>551</v>
      </c>
      <c r="E366" s="7">
        <v>551</v>
      </c>
      <c r="F366" s="14" t="s">
        <v>100</v>
      </c>
      <c r="G366" s="14" t="s">
        <v>7</v>
      </c>
      <c r="H366" s="14" t="s">
        <v>157</v>
      </c>
      <c r="I366" s="88"/>
      <c r="J366" s="11">
        <f>J367</f>
        <v>115362</v>
      </c>
      <c r="K366" s="11">
        <f>K367</f>
        <v>0</v>
      </c>
      <c r="L366" s="11">
        <f>L367</f>
        <v>0</v>
      </c>
      <c r="M366" s="52"/>
      <c r="N366" s="59">
        <f>N367</f>
        <v>0</v>
      </c>
      <c r="O366" s="52">
        <f t="shared" si="24"/>
        <v>0</v>
      </c>
      <c r="P366" s="11">
        <f>P367</f>
        <v>115362</v>
      </c>
      <c r="Q366" s="52">
        <f t="shared" si="25"/>
        <v>115362</v>
      </c>
      <c r="R366" s="10" t="e">
        <f>#REF!-L366</f>
        <v>#REF!</v>
      </c>
      <c r="S366" s="11">
        <f>S367</f>
        <v>0</v>
      </c>
      <c r="BH366"/>
    </row>
    <row r="367" spans="2:60" ht="27" customHeight="1" hidden="1">
      <c r="B367" s="17" t="s">
        <v>106</v>
      </c>
      <c r="C367" s="18"/>
      <c r="D367" s="7">
        <v>551</v>
      </c>
      <c r="E367" s="7">
        <v>551</v>
      </c>
      <c r="F367" s="14" t="s">
        <v>100</v>
      </c>
      <c r="G367" s="14" t="s">
        <v>7</v>
      </c>
      <c r="H367" s="14" t="s">
        <v>157</v>
      </c>
      <c r="I367" s="88" t="s">
        <v>107</v>
      </c>
      <c r="J367" s="11">
        <v>115362</v>
      </c>
      <c r="K367" s="11"/>
      <c r="L367" s="11"/>
      <c r="M367" s="52"/>
      <c r="N367" s="59"/>
      <c r="O367" s="52">
        <f t="shared" si="24"/>
        <v>0</v>
      </c>
      <c r="P367" s="11">
        <v>115362</v>
      </c>
      <c r="Q367" s="52">
        <f t="shared" si="25"/>
        <v>115362</v>
      </c>
      <c r="R367" s="10" t="e">
        <f>#REF!-L367</f>
        <v>#REF!</v>
      </c>
      <c r="S367" s="11"/>
      <c r="BH367"/>
    </row>
    <row r="368" spans="2:60" ht="87.75" customHeight="1" hidden="1">
      <c r="B368" s="13" t="s">
        <v>156</v>
      </c>
      <c r="C368" s="18">
        <v>551</v>
      </c>
      <c r="D368" s="7">
        <v>551</v>
      </c>
      <c r="E368" s="7">
        <v>551</v>
      </c>
      <c r="F368" s="27" t="s">
        <v>100</v>
      </c>
      <c r="G368" s="27" t="s">
        <v>7</v>
      </c>
      <c r="H368" s="27" t="s">
        <v>155</v>
      </c>
      <c r="I368" s="89"/>
      <c r="J368" s="39">
        <f>J369</f>
        <v>26400</v>
      </c>
      <c r="K368" s="39">
        <f>K369</f>
        <v>150000</v>
      </c>
      <c r="L368" s="39">
        <f>L369</f>
        <v>0</v>
      </c>
      <c r="M368" s="52">
        <f aca="true" t="shared" si="27" ref="M368:M379">L368-J368</f>
        <v>-26400</v>
      </c>
      <c r="N368" s="63">
        <f>N369</f>
        <v>50000</v>
      </c>
      <c r="O368" s="52">
        <f t="shared" si="24"/>
        <v>-150000</v>
      </c>
      <c r="P368" s="39">
        <f>P369</f>
        <v>150000</v>
      </c>
      <c r="Q368" s="52">
        <f t="shared" si="25"/>
        <v>150000</v>
      </c>
      <c r="R368" s="10" t="e">
        <f>#REF!-L368</f>
        <v>#REF!</v>
      </c>
      <c r="S368" s="39">
        <f>S369</f>
        <v>0</v>
      </c>
      <c r="BH368"/>
    </row>
    <row r="369" spans="2:60" ht="23.25" customHeight="1" hidden="1">
      <c r="B369" s="17" t="s">
        <v>106</v>
      </c>
      <c r="C369" s="18">
        <v>551</v>
      </c>
      <c r="D369" s="7">
        <v>551</v>
      </c>
      <c r="E369" s="7">
        <v>551</v>
      </c>
      <c r="F369" s="14" t="s">
        <v>100</v>
      </c>
      <c r="G369" s="14" t="s">
        <v>7</v>
      </c>
      <c r="H369" s="14" t="s">
        <v>155</v>
      </c>
      <c r="I369" s="88" t="s">
        <v>107</v>
      </c>
      <c r="J369" s="19">
        <v>26400</v>
      </c>
      <c r="K369" s="19">
        <v>150000</v>
      </c>
      <c r="L369" s="19"/>
      <c r="M369" s="52">
        <f t="shared" si="27"/>
        <v>-26400</v>
      </c>
      <c r="N369" s="64">
        <v>50000</v>
      </c>
      <c r="O369" s="52">
        <f t="shared" si="24"/>
        <v>-150000</v>
      </c>
      <c r="P369" s="19">
        <v>150000</v>
      </c>
      <c r="Q369" s="52">
        <f t="shared" si="25"/>
        <v>150000</v>
      </c>
      <c r="R369" s="10" t="e">
        <f>#REF!-L369</f>
        <v>#REF!</v>
      </c>
      <c r="S369" s="19"/>
      <c r="BH369"/>
    </row>
    <row r="370" spans="2:60" ht="12.75" hidden="1">
      <c r="B370" s="17"/>
      <c r="C370" s="18"/>
      <c r="D370" s="7">
        <v>551</v>
      </c>
      <c r="E370" s="7">
        <v>551</v>
      </c>
      <c r="F370" s="14"/>
      <c r="G370" s="14"/>
      <c r="H370" s="14"/>
      <c r="I370" s="88"/>
      <c r="J370" s="19"/>
      <c r="K370" s="19"/>
      <c r="L370" s="19"/>
      <c r="M370" s="52">
        <f t="shared" si="27"/>
        <v>0</v>
      </c>
      <c r="N370" s="64"/>
      <c r="O370" s="52">
        <f t="shared" si="24"/>
        <v>0</v>
      </c>
      <c r="P370" s="19"/>
      <c r="Q370" s="52">
        <f t="shared" si="25"/>
        <v>0</v>
      </c>
      <c r="R370" s="10" t="e">
        <f>#REF!-L370</f>
        <v>#REF!</v>
      </c>
      <c r="S370" s="19"/>
      <c r="BH370"/>
    </row>
    <row r="371" spans="2:60" ht="12.75" hidden="1">
      <c r="B371" s="30" t="s">
        <v>108</v>
      </c>
      <c r="C371" s="7">
        <v>551</v>
      </c>
      <c r="D371" s="7">
        <v>551</v>
      </c>
      <c r="E371" s="7">
        <v>551</v>
      </c>
      <c r="F371" s="27" t="s">
        <v>67</v>
      </c>
      <c r="G371" s="14"/>
      <c r="H371" s="14"/>
      <c r="I371" s="88"/>
      <c r="J371" s="10">
        <f>J372</f>
        <v>36600</v>
      </c>
      <c r="K371" s="10">
        <f>K372</f>
        <v>0</v>
      </c>
      <c r="L371" s="10">
        <f>L372</f>
        <v>0</v>
      </c>
      <c r="M371" s="52">
        <f t="shared" si="27"/>
        <v>-36600</v>
      </c>
      <c r="N371" s="58">
        <f>N372</f>
        <v>0</v>
      </c>
      <c r="O371" s="52">
        <f t="shared" si="24"/>
        <v>0</v>
      </c>
      <c r="P371" s="10">
        <f>P372</f>
        <v>0</v>
      </c>
      <c r="Q371" s="52">
        <f t="shared" si="25"/>
        <v>0</v>
      </c>
      <c r="R371" s="10" t="e">
        <f>#REF!-L371</f>
        <v>#REF!</v>
      </c>
      <c r="S371" s="10">
        <f>S372</f>
        <v>0</v>
      </c>
      <c r="BH371"/>
    </row>
    <row r="372" spans="2:60" ht="12.75" hidden="1">
      <c r="B372" s="30" t="s">
        <v>109</v>
      </c>
      <c r="C372" s="34">
        <v>551</v>
      </c>
      <c r="D372" s="7">
        <v>551</v>
      </c>
      <c r="E372" s="7">
        <v>551</v>
      </c>
      <c r="F372" s="27" t="s">
        <v>67</v>
      </c>
      <c r="G372" s="27" t="s">
        <v>100</v>
      </c>
      <c r="H372" s="14"/>
      <c r="I372" s="88"/>
      <c r="J372" s="10">
        <f>J375+J377+J373</f>
        <v>36600</v>
      </c>
      <c r="K372" s="10">
        <f>K375+K377+K373</f>
        <v>0</v>
      </c>
      <c r="L372" s="10">
        <f>L375+L377+L373</f>
        <v>0</v>
      </c>
      <c r="M372" s="52">
        <f t="shared" si="27"/>
        <v>-36600</v>
      </c>
      <c r="N372" s="58">
        <f>N375+N377+N373</f>
        <v>0</v>
      </c>
      <c r="O372" s="52">
        <f t="shared" si="24"/>
        <v>0</v>
      </c>
      <c r="P372" s="10">
        <f>P375+P377+P373</f>
        <v>0</v>
      </c>
      <c r="Q372" s="52">
        <f t="shared" si="25"/>
        <v>0</v>
      </c>
      <c r="R372" s="10" t="e">
        <f>#REF!-L372</f>
        <v>#REF!</v>
      </c>
      <c r="S372" s="10">
        <f>S375+S377+S373</f>
        <v>0</v>
      </c>
      <c r="BH372"/>
    </row>
    <row r="373" spans="2:60" ht="25.5" hidden="1">
      <c r="B373" s="30" t="s">
        <v>135</v>
      </c>
      <c r="C373" s="34"/>
      <c r="D373" s="7">
        <v>551</v>
      </c>
      <c r="E373" s="7">
        <v>551</v>
      </c>
      <c r="F373" s="27" t="s">
        <v>67</v>
      </c>
      <c r="G373" s="27" t="s">
        <v>100</v>
      </c>
      <c r="H373" s="14" t="s">
        <v>134</v>
      </c>
      <c r="I373" s="88"/>
      <c r="J373" s="10">
        <f>J374</f>
        <v>0</v>
      </c>
      <c r="K373" s="10">
        <f>K374</f>
        <v>0</v>
      </c>
      <c r="L373" s="10">
        <f>L374</f>
        <v>0</v>
      </c>
      <c r="M373" s="52">
        <f t="shared" si="27"/>
        <v>0</v>
      </c>
      <c r="N373" s="58">
        <f>N374</f>
        <v>0</v>
      </c>
      <c r="O373" s="52">
        <f t="shared" si="24"/>
        <v>0</v>
      </c>
      <c r="P373" s="10">
        <f>P374</f>
        <v>0</v>
      </c>
      <c r="Q373" s="52">
        <f t="shared" si="25"/>
        <v>0</v>
      </c>
      <c r="R373" s="10" t="e">
        <f>#REF!-L373</f>
        <v>#REF!</v>
      </c>
      <c r="S373" s="10">
        <f>S374</f>
        <v>0</v>
      </c>
      <c r="BH373"/>
    </row>
    <row r="374" spans="2:60" ht="25.5" hidden="1">
      <c r="B374" s="31" t="s">
        <v>11</v>
      </c>
      <c r="C374" s="34"/>
      <c r="D374" s="7">
        <v>551</v>
      </c>
      <c r="E374" s="7">
        <v>551</v>
      </c>
      <c r="F374" s="27" t="s">
        <v>67</v>
      </c>
      <c r="G374" s="27" t="s">
        <v>100</v>
      </c>
      <c r="H374" s="14" t="s">
        <v>134</v>
      </c>
      <c r="I374" s="88" t="s">
        <v>12</v>
      </c>
      <c r="J374" s="10"/>
      <c r="K374" s="10"/>
      <c r="L374" s="10"/>
      <c r="M374" s="52">
        <f t="shared" si="27"/>
        <v>0</v>
      </c>
      <c r="N374" s="58"/>
      <c r="O374" s="52">
        <f t="shared" si="24"/>
        <v>0</v>
      </c>
      <c r="P374" s="10"/>
      <c r="Q374" s="52">
        <f t="shared" si="25"/>
        <v>0</v>
      </c>
      <c r="R374" s="10" t="e">
        <f>#REF!-L374</f>
        <v>#REF!</v>
      </c>
      <c r="S374" s="10"/>
      <c r="BH374"/>
    </row>
    <row r="375" spans="2:60" ht="12.75" hidden="1">
      <c r="B375" s="22" t="s">
        <v>25</v>
      </c>
      <c r="C375" s="34">
        <v>551</v>
      </c>
      <c r="D375" s="7">
        <v>551</v>
      </c>
      <c r="E375" s="7">
        <v>551</v>
      </c>
      <c r="F375" s="27" t="s">
        <v>67</v>
      </c>
      <c r="G375" s="27" t="s">
        <v>100</v>
      </c>
      <c r="H375" s="27" t="s">
        <v>110</v>
      </c>
      <c r="I375" s="88"/>
      <c r="J375" s="10">
        <f>J376</f>
        <v>16600</v>
      </c>
      <c r="K375" s="10">
        <f>K376</f>
        <v>0</v>
      </c>
      <c r="L375" s="10">
        <f>L376</f>
        <v>0</v>
      </c>
      <c r="M375" s="52">
        <f t="shared" si="27"/>
        <v>-16600</v>
      </c>
      <c r="N375" s="58">
        <f>N376</f>
        <v>0</v>
      </c>
      <c r="O375" s="52">
        <f t="shared" si="24"/>
        <v>0</v>
      </c>
      <c r="P375" s="10">
        <f>P376</f>
        <v>0</v>
      </c>
      <c r="Q375" s="52">
        <f t="shared" si="25"/>
        <v>0</v>
      </c>
      <c r="R375" s="10" t="e">
        <f>#REF!-L375</f>
        <v>#REF!</v>
      </c>
      <c r="S375" s="10">
        <f>S376</f>
        <v>0</v>
      </c>
      <c r="BH375"/>
    </row>
    <row r="376" spans="2:60" ht="12.75" hidden="1">
      <c r="B376" s="20" t="s">
        <v>88</v>
      </c>
      <c r="C376" s="18">
        <v>551</v>
      </c>
      <c r="D376" s="7">
        <v>551</v>
      </c>
      <c r="E376" s="7">
        <v>551</v>
      </c>
      <c r="F376" s="14" t="s">
        <v>67</v>
      </c>
      <c r="G376" s="14" t="s">
        <v>100</v>
      </c>
      <c r="H376" s="14" t="s">
        <v>110</v>
      </c>
      <c r="I376" s="88" t="s">
        <v>89</v>
      </c>
      <c r="J376" s="11">
        <v>16600</v>
      </c>
      <c r="K376" s="11"/>
      <c r="L376" s="11"/>
      <c r="M376" s="52">
        <f t="shared" si="27"/>
        <v>-16600</v>
      </c>
      <c r="N376" s="59"/>
      <c r="O376" s="52">
        <f t="shared" si="24"/>
        <v>0</v>
      </c>
      <c r="P376" s="11"/>
      <c r="Q376" s="52">
        <f t="shared" si="25"/>
        <v>0</v>
      </c>
      <c r="R376" s="10" t="e">
        <f>#REF!-L376</f>
        <v>#REF!</v>
      </c>
      <c r="S376" s="11"/>
      <c r="BH376"/>
    </row>
    <row r="377" spans="2:60" ht="25.5" hidden="1">
      <c r="B377" s="30" t="s">
        <v>111</v>
      </c>
      <c r="C377" s="34"/>
      <c r="D377" s="7">
        <v>551</v>
      </c>
      <c r="E377" s="7">
        <v>551</v>
      </c>
      <c r="F377" s="27" t="s">
        <v>67</v>
      </c>
      <c r="G377" s="27" t="s">
        <v>100</v>
      </c>
      <c r="H377" s="27" t="s">
        <v>112</v>
      </c>
      <c r="I377" s="89"/>
      <c r="J377" s="10">
        <f>J378</f>
        <v>20000</v>
      </c>
      <c r="K377" s="10">
        <f>K378</f>
        <v>0</v>
      </c>
      <c r="L377" s="10">
        <f>L378</f>
        <v>0</v>
      </c>
      <c r="M377" s="52">
        <f t="shared" si="27"/>
        <v>-20000</v>
      </c>
      <c r="N377" s="58">
        <f>N378</f>
        <v>0</v>
      </c>
      <c r="O377" s="52">
        <f t="shared" si="24"/>
        <v>0</v>
      </c>
      <c r="P377" s="10">
        <f>P378</f>
        <v>0</v>
      </c>
      <c r="Q377" s="52">
        <f t="shared" si="25"/>
        <v>0</v>
      </c>
      <c r="R377" s="10" t="e">
        <f>#REF!-L377</f>
        <v>#REF!</v>
      </c>
      <c r="S377" s="10">
        <f>S378</f>
        <v>0</v>
      </c>
      <c r="BH377"/>
    </row>
    <row r="378" spans="2:60" ht="12.75" hidden="1">
      <c r="B378" s="20" t="s">
        <v>88</v>
      </c>
      <c r="C378" s="18"/>
      <c r="D378" s="7">
        <v>551</v>
      </c>
      <c r="E378" s="7">
        <v>551</v>
      </c>
      <c r="F378" s="14" t="s">
        <v>67</v>
      </c>
      <c r="G378" s="14" t="s">
        <v>100</v>
      </c>
      <c r="H378" s="14" t="s">
        <v>112</v>
      </c>
      <c r="I378" s="88" t="s">
        <v>89</v>
      </c>
      <c r="J378" s="11">
        <v>20000</v>
      </c>
      <c r="K378" s="11"/>
      <c r="L378" s="11"/>
      <c r="M378" s="52">
        <f t="shared" si="27"/>
        <v>-20000</v>
      </c>
      <c r="N378" s="59"/>
      <c r="O378" s="52">
        <f t="shared" si="24"/>
        <v>0</v>
      </c>
      <c r="P378" s="11"/>
      <c r="Q378" s="52">
        <f t="shared" si="25"/>
        <v>0</v>
      </c>
      <c r="R378" s="10" t="e">
        <f>#REF!-L378</f>
        <v>#REF!</v>
      </c>
      <c r="S378" s="11"/>
      <c r="BH378"/>
    </row>
    <row r="379" spans="2:60" ht="12.75" hidden="1">
      <c r="B379" s="17"/>
      <c r="C379" s="18"/>
      <c r="D379" s="7">
        <v>551</v>
      </c>
      <c r="E379" s="7">
        <v>551</v>
      </c>
      <c r="F379" s="14"/>
      <c r="G379" s="14"/>
      <c r="H379" s="14"/>
      <c r="I379" s="88"/>
      <c r="J379" s="19"/>
      <c r="K379" s="19"/>
      <c r="L379" s="19"/>
      <c r="M379" s="52">
        <f t="shared" si="27"/>
        <v>0</v>
      </c>
      <c r="N379" s="64"/>
      <c r="O379" s="52">
        <f t="shared" si="24"/>
        <v>0</v>
      </c>
      <c r="P379" s="19"/>
      <c r="Q379" s="52">
        <f t="shared" si="25"/>
        <v>0</v>
      </c>
      <c r="R379" s="10" t="e">
        <f>#REF!-L379</f>
        <v>#REF!</v>
      </c>
      <c r="S379" s="19"/>
      <c r="BH379"/>
    </row>
    <row r="380" spans="2:60" ht="25.5" hidden="1">
      <c r="B380" s="20" t="s">
        <v>219</v>
      </c>
      <c r="C380" s="18"/>
      <c r="D380" s="7"/>
      <c r="E380" s="7"/>
      <c r="F380" s="14" t="s">
        <v>152</v>
      </c>
      <c r="G380" s="14" t="s">
        <v>152</v>
      </c>
      <c r="H380" s="14" t="s">
        <v>317</v>
      </c>
      <c r="I380" s="88" t="s">
        <v>216</v>
      </c>
      <c r="J380" s="19"/>
      <c r="K380" s="19"/>
      <c r="L380" s="19"/>
      <c r="M380" s="52"/>
      <c r="N380" s="64"/>
      <c r="O380" s="52"/>
      <c r="P380" s="19"/>
      <c r="Q380" s="52"/>
      <c r="R380" s="10"/>
      <c r="S380" s="19">
        <f>S381</f>
        <v>100000</v>
      </c>
      <c r="BH380"/>
    </row>
    <row r="381" spans="2:60" ht="25.5" hidden="1">
      <c r="B381" s="20" t="s">
        <v>219</v>
      </c>
      <c r="C381" s="18"/>
      <c r="D381" s="7"/>
      <c r="E381" s="7">
        <v>551</v>
      </c>
      <c r="F381" s="14" t="s">
        <v>152</v>
      </c>
      <c r="G381" s="14" t="s">
        <v>152</v>
      </c>
      <c r="H381" s="14" t="s">
        <v>317</v>
      </c>
      <c r="I381" s="88" t="s">
        <v>217</v>
      </c>
      <c r="J381" s="19"/>
      <c r="K381" s="19"/>
      <c r="L381" s="19"/>
      <c r="M381" s="52"/>
      <c r="N381" s="64"/>
      <c r="O381" s="52"/>
      <c r="P381" s="19"/>
      <c r="Q381" s="52"/>
      <c r="R381" s="10" t="e">
        <f>#REF!-L381</f>
        <v>#REF!</v>
      </c>
      <c r="S381" s="19">
        <v>100000</v>
      </c>
      <c r="BH381"/>
    </row>
    <row r="382" spans="2:60" ht="12.75">
      <c r="B382" s="13" t="s">
        <v>408</v>
      </c>
      <c r="C382" s="18"/>
      <c r="D382" s="7"/>
      <c r="E382" s="7">
        <v>551</v>
      </c>
      <c r="F382" s="8" t="s">
        <v>100</v>
      </c>
      <c r="G382" s="14"/>
      <c r="H382" s="14"/>
      <c r="I382" s="88"/>
      <c r="J382" s="10" t="e">
        <f>J383</f>
        <v>#REF!</v>
      </c>
      <c r="K382" s="19"/>
      <c r="L382" s="10" t="e">
        <f>L383</f>
        <v>#REF!</v>
      </c>
      <c r="M382" s="52"/>
      <c r="N382" s="64"/>
      <c r="O382" s="52"/>
      <c r="P382" s="19"/>
      <c r="Q382" s="52"/>
      <c r="R382" s="10" t="e">
        <f>#REF!-L382</f>
        <v>#REF!</v>
      </c>
      <c r="S382" s="10">
        <f>S383</f>
        <v>17376798</v>
      </c>
      <c r="BH382"/>
    </row>
    <row r="383" spans="2:60" ht="12.75">
      <c r="B383" s="30" t="s">
        <v>101</v>
      </c>
      <c r="C383" s="18"/>
      <c r="D383" s="7"/>
      <c r="E383" s="7">
        <v>551</v>
      </c>
      <c r="F383" s="27" t="s">
        <v>100</v>
      </c>
      <c r="G383" s="27" t="s">
        <v>7</v>
      </c>
      <c r="H383" s="14"/>
      <c r="I383" s="88"/>
      <c r="J383" s="10" t="e">
        <f>J384+#REF!+J392</f>
        <v>#REF!</v>
      </c>
      <c r="K383" s="19"/>
      <c r="L383" s="10" t="e">
        <f>L384+#REF!+L392+#REF!+L390</f>
        <v>#REF!</v>
      </c>
      <c r="M383" s="52"/>
      <c r="N383" s="64"/>
      <c r="O383" s="52"/>
      <c r="P383" s="19"/>
      <c r="Q383" s="52"/>
      <c r="R383" s="10" t="e">
        <f>#REF!-L383</f>
        <v>#REF!</v>
      </c>
      <c r="S383" s="10">
        <f>17196798+180000</f>
        <v>17376798</v>
      </c>
      <c r="BH383"/>
    </row>
    <row r="384" spans="2:60" ht="25.5" hidden="1">
      <c r="B384" s="15" t="s">
        <v>315</v>
      </c>
      <c r="C384" s="18"/>
      <c r="D384" s="7"/>
      <c r="E384" s="7">
        <v>551</v>
      </c>
      <c r="F384" s="16" t="s">
        <v>100</v>
      </c>
      <c r="G384" s="16" t="s">
        <v>7</v>
      </c>
      <c r="H384" s="16" t="s">
        <v>316</v>
      </c>
      <c r="I384" s="88"/>
      <c r="J384" s="10">
        <f>J389</f>
        <v>5293708</v>
      </c>
      <c r="K384" s="19"/>
      <c r="L384" s="10">
        <f>L387</f>
        <v>6254160</v>
      </c>
      <c r="M384" s="52"/>
      <c r="N384" s="64"/>
      <c r="O384" s="52"/>
      <c r="P384" s="19"/>
      <c r="Q384" s="52"/>
      <c r="R384" s="10" t="e">
        <f>#REF!-L384</f>
        <v>#REF!</v>
      </c>
      <c r="S384" s="10">
        <f>S387+S385</f>
        <v>9493400</v>
      </c>
      <c r="BH384"/>
    </row>
    <row r="385" spans="2:60" ht="25.5" hidden="1">
      <c r="B385" s="15" t="s">
        <v>371</v>
      </c>
      <c r="C385" s="18"/>
      <c r="D385" s="7"/>
      <c r="E385" s="7"/>
      <c r="F385" s="16" t="s">
        <v>100</v>
      </c>
      <c r="G385" s="16" t="s">
        <v>7</v>
      </c>
      <c r="H385" s="16" t="s">
        <v>370</v>
      </c>
      <c r="I385" s="88"/>
      <c r="J385" s="10"/>
      <c r="K385" s="19"/>
      <c r="L385" s="10"/>
      <c r="M385" s="52"/>
      <c r="N385" s="64"/>
      <c r="O385" s="52"/>
      <c r="P385" s="19"/>
      <c r="Q385" s="52"/>
      <c r="R385" s="10"/>
      <c r="S385" s="10">
        <f>S386</f>
        <v>0</v>
      </c>
      <c r="BH385"/>
    </row>
    <row r="386" spans="2:60" ht="12.75" hidden="1">
      <c r="B386" s="17" t="s">
        <v>325</v>
      </c>
      <c r="C386" s="18"/>
      <c r="D386" s="7"/>
      <c r="E386" s="7"/>
      <c r="F386" s="16" t="s">
        <v>100</v>
      </c>
      <c r="G386" s="16" t="s">
        <v>7</v>
      </c>
      <c r="H386" s="16" t="s">
        <v>370</v>
      </c>
      <c r="I386" s="88" t="s">
        <v>323</v>
      </c>
      <c r="J386" s="10"/>
      <c r="K386" s="19"/>
      <c r="L386" s="10"/>
      <c r="M386" s="52"/>
      <c r="N386" s="64"/>
      <c r="O386" s="52"/>
      <c r="P386" s="19"/>
      <c r="Q386" s="52"/>
      <c r="R386" s="10"/>
      <c r="S386" s="10"/>
      <c r="BH386"/>
    </row>
    <row r="387" spans="2:60" ht="12.75" hidden="1">
      <c r="B387" s="31" t="s">
        <v>319</v>
      </c>
      <c r="C387" s="18"/>
      <c r="D387" s="7"/>
      <c r="E387" s="7">
        <v>551</v>
      </c>
      <c r="F387" s="14" t="s">
        <v>100</v>
      </c>
      <c r="G387" s="14" t="s">
        <v>7</v>
      </c>
      <c r="H387" s="14" t="s">
        <v>318</v>
      </c>
      <c r="I387" s="88"/>
      <c r="J387" s="11">
        <f>J389</f>
        <v>5293708</v>
      </c>
      <c r="K387" s="19"/>
      <c r="L387" s="11">
        <f>L389+L388</f>
        <v>6254160</v>
      </c>
      <c r="M387" s="52"/>
      <c r="N387" s="64"/>
      <c r="O387" s="52"/>
      <c r="P387" s="19"/>
      <c r="Q387" s="52"/>
      <c r="R387" s="10" t="e">
        <f>#REF!-L387</f>
        <v>#REF!</v>
      </c>
      <c r="S387" s="11">
        <f>S388</f>
        <v>9493400</v>
      </c>
      <c r="BH387"/>
    </row>
    <row r="388" spans="2:60" ht="12.75" hidden="1">
      <c r="B388" s="31" t="s">
        <v>321</v>
      </c>
      <c r="C388" s="18"/>
      <c r="D388" s="7"/>
      <c r="E388" s="7">
        <v>551</v>
      </c>
      <c r="F388" s="14" t="s">
        <v>100</v>
      </c>
      <c r="G388" s="14" t="s">
        <v>7</v>
      </c>
      <c r="H388" s="14" t="s">
        <v>318</v>
      </c>
      <c r="I388" s="88" t="s">
        <v>320</v>
      </c>
      <c r="J388" s="11"/>
      <c r="K388" s="19"/>
      <c r="L388" s="11">
        <v>225000</v>
      </c>
      <c r="M388" s="52"/>
      <c r="N388" s="64"/>
      <c r="O388" s="52"/>
      <c r="P388" s="19"/>
      <c r="Q388" s="52"/>
      <c r="R388" s="10" t="e">
        <f>#REF!-L388</f>
        <v>#REF!</v>
      </c>
      <c r="S388" s="11">
        <f>S389+S394</f>
        <v>9493400</v>
      </c>
      <c r="BH388"/>
    </row>
    <row r="389" spans="2:60" ht="51" hidden="1">
      <c r="B389" s="17" t="s">
        <v>324</v>
      </c>
      <c r="C389" s="18"/>
      <c r="D389" s="7"/>
      <c r="E389" s="7">
        <v>551</v>
      </c>
      <c r="F389" s="14" t="s">
        <v>100</v>
      </c>
      <c r="G389" s="14" t="s">
        <v>7</v>
      </c>
      <c r="H389" s="14" t="s">
        <v>318</v>
      </c>
      <c r="I389" s="88" t="s">
        <v>322</v>
      </c>
      <c r="J389" s="11">
        <f>5429548-150000-30000+44160</f>
        <v>5293708</v>
      </c>
      <c r="K389" s="19"/>
      <c r="L389" s="11">
        <f>5994160+35000</f>
        <v>6029160</v>
      </c>
      <c r="M389" s="52"/>
      <c r="N389" s="64"/>
      <c r="O389" s="52"/>
      <c r="P389" s="19"/>
      <c r="Q389" s="52"/>
      <c r="R389" s="10" t="e">
        <f>#REF!-L389</f>
        <v>#REF!</v>
      </c>
      <c r="S389" s="11">
        <v>9380000</v>
      </c>
      <c r="BH389"/>
    </row>
    <row r="390" spans="2:60" ht="52.5" customHeight="1" hidden="1">
      <c r="B390" s="17"/>
      <c r="C390" s="18"/>
      <c r="D390" s="7"/>
      <c r="E390" s="7">
        <v>551</v>
      </c>
      <c r="F390" s="14" t="s">
        <v>100</v>
      </c>
      <c r="G390" s="14" t="s">
        <v>7</v>
      </c>
      <c r="H390" s="14"/>
      <c r="I390" s="88"/>
      <c r="J390" s="11"/>
      <c r="K390" s="19"/>
      <c r="L390" s="11">
        <f>L391</f>
        <v>0</v>
      </c>
      <c r="M390" s="52"/>
      <c r="N390" s="64"/>
      <c r="O390" s="52"/>
      <c r="P390" s="19"/>
      <c r="Q390" s="52"/>
      <c r="R390" s="10" t="e">
        <f>#REF!-L390</f>
        <v>#REF!</v>
      </c>
      <c r="S390" s="11"/>
      <c r="BH390"/>
    </row>
    <row r="391" spans="2:60" ht="12.75" hidden="1">
      <c r="B391" s="17"/>
      <c r="C391" s="18"/>
      <c r="D391" s="7"/>
      <c r="E391" s="7">
        <v>551</v>
      </c>
      <c r="F391" s="14" t="s">
        <v>100</v>
      </c>
      <c r="G391" s="14" t="s">
        <v>7</v>
      </c>
      <c r="H391" s="14"/>
      <c r="I391" s="88" t="s">
        <v>107</v>
      </c>
      <c r="J391" s="11"/>
      <c r="K391" s="19"/>
      <c r="L391" s="11"/>
      <c r="M391" s="52"/>
      <c r="N391" s="64"/>
      <c r="O391" s="52"/>
      <c r="P391" s="19"/>
      <c r="Q391" s="52"/>
      <c r="R391" s="10" t="e">
        <f>#REF!-L391</f>
        <v>#REF!</v>
      </c>
      <c r="S391" s="11"/>
      <c r="BH391"/>
    </row>
    <row r="392" spans="2:60" ht="12.75" hidden="1">
      <c r="B392" s="17"/>
      <c r="C392" s="18"/>
      <c r="D392" s="7"/>
      <c r="E392" s="7">
        <v>551</v>
      </c>
      <c r="F392" s="14" t="s">
        <v>100</v>
      </c>
      <c r="G392" s="14" t="s">
        <v>7</v>
      </c>
      <c r="H392" s="14"/>
      <c r="I392" s="88"/>
      <c r="J392" s="11">
        <f>J393</f>
        <v>115362</v>
      </c>
      <c r="K392" s="19"/>
      <c r="L392" s="11">
        <f>L393</f>
        <v>0</v>
      </c>
      <c r="M392" s="52"/>
      <c r="N392" s="64"/>
      <c r="O392" s="52"/>
      <c r="P392" s="19"/>
      <c r="Q392" s="52"/>
      <c r="R392" s="10" t="e">
        <f>#REF!-L392</f>
        <v>#REF!</v>
      </c>
      <c r="S392" s="11"/>
      <c r="BH392"/>
    </row>
    <row r="393" spans="2:60" ht="12.75" hidden="1">
      <c r="B393" s="17"/>
      <c r="C393" s="18"/>
      <c r="D393" s="7"/>
      <c r="E393" s="7">
        <v>551</v>
      </c>
      <c r="F393" s="14" t="s">
        <v>100</v>
      </c>
      <c r="G393" s="14" t="s">
        <v>7</v>
      </c>
      <c r="H393" s="14"/>
      <c r="I393" s="88" t="s">
        <v>107</v>
      </c>
      <c r="J393" s="11">
        <v>115362</v>
      </c>
      <c r="K393" s="19"/>
      <c r="L393" s="11"/>
      <c r="M393" s="52"/>
      <c r="N393" s="64"/>
      <c r="O393" s="52"/>
      <c r="P393" s="19"/>
      <c r="Q393" s="52"/>
      <c r="R393" s="10" t="e">
        <f>#REF!-L393</f>
        <v>#REF!</v>
      </c>
      <c r="S393" s="11"/>
      <c r="BH393"/>
    </row>
    <row r="394" spans="2:60" ht="12.75" hidden="1">
      <c r="B394" s="17" t="s">
        <v>325</v>
      </c>
      <c r="C394" s="18"/>
      <c r="D394" s="7"/>
      <c r="E394" s="7">
        <v>551</v>
      </c>
      <c r="F394" s="14" t="s">
        <v>100</v>
      </c>
      <c r="G394" s="14" t="s">
        <v>7</v>
      </c>
      <c r="H394" s="14" t="s">
        <v>318</v>
      </c>
      <c r="I394" s="88" t="s">
        <v>323</v>
      </c>
      <c r="J394" s="11">
        <f>5429548-150000-30000+44160</f>
        <v>5293708</v>
      </c>
      <c r="K394" s="19"/>
      <c r="L394" s="11">
        <f>5994160+35000</f>
        <v>6029160</v>
      </c>
      <c r="M394" s="52"/>
      <c r="N394" s="64"/>
      <c r="O394" s="52"/>
      <c r="P394" s="19"/>
      <c r="Q394" s="52"/>
      <c r="R394" s="10" t="e">
        <f>#REF!-L394</f>
        <v>#REF!</v>
      </c>
      <c r="S394" s="11">
        <v>113400</v>
      </c>
      <c r="BH394"/>
    </row>
    <row r="395" spans="2:60" ht="12.75">
      <c r="B395" s="13" t="s">
        <v>113</v>
      </c>
      <c r="C395" s="7">
        <v>551</v>
      </c>
      <c r="D395" s="7">
        <v>551</v>
      </c>
      <c r="E395" s="7">
        <v>551</v>
      </c>
      <c r="F395" s="8" t="s">
        <v>73</v>
      </c>
      <c r="G395" s="14"/>
      <c r="H395" s="14"/>
      <c r="I395" s="88"/>
      <c r="J395" s="10">
        <f>J396+J400</f>
        <v>3077275</v>
      </c>
      <c r="K395" s="10">
        <f>K396+K400+K419</f>
        <v>1800000</v>
      </c>
      <c r="L395" s="10" t="e">
        <f>L396+L400+L419+L411</f>
        <v>#REF!</v>
      </c>
      <c r="M395" s="52" t="e">
        <f aca="true" t="shared" si="28" ref="M395:M401">L395-J395</f>
        <v>#REF!</v>
      </c>
      <c r="N395" s="58">
        <f>N396+N400+N419</f>
        <v>0</v>
      </c>
      <c r="O395" s="52" t="e">
        <f aca="true" t="shared" si="29" ref="O395:O401">L395-K395</f>
        <v>#REF!</v>
      </c>
      <c r="P395" s="10">
        <f>P396+P400+P419</f>
        <v>4216837.5</v>
      </c>
      <c r="Q395" s="52" t="e">
        <f aca="true" t="shared" si="30" ref="Q395:Q401">P395-L395</f>
        <v>#REF!</v>
      </c>
      <c r="R395" s="10" t="e">
        <f>#REF!-L395</f>
        <v>#REF!</v>
      </c>
      <c r="S395" s="10">
        <f>S396+S400+S419+S411</f>
        <v>307650</v>
      </c>
      <c r="BH395"/>
    </row>
    <row r="396" spans="2:60" ht="12.75">
      <c r="B396" s="30" t="s">
        <v>114</v>
      </c>
      <c r="C396" s="7">
        <v>551</v>
      </c>
      <c r="D396" s="7">
        <v>551</v>
      </c>
      <c r="E396" s="7">
        <v>551</v>
      </c>
      <c r="F396" s="8" t="s">
        <v>73</v>
      </c>
      <c r="G396" s="8" t="s">
        <v>7</v>
      </c>
      <c r="H396" s="14"/>
      <c r="I396" s="88"/>
      <c r="J396" s="10">
        <f aca="true" t="shared" si="31" ref="J396:L398">J397</f>
        <v>90000</v>
      </c>
      <c r="K396" s="10">
        <f t="shared" si="31"/>
        <v>50000</v>
      </c>
      <c r="L396" s="10">
        <f t="shared" si="31"/>
        <v>70000</v>
      </c>
      <c r="M396" s="52">
        <f t="shared" si="28"/>
        <v>-20000</v>
      </c>
      <c r="N396" s="58">
        <f>N397</f>
        <v>0</v>
      </c>
      <c r="O396" s="52">
        <f t="shared" si="29"/>
        <v>20000</v>
      </c>
      <c r="P396" s="10">
        <f>P397</f>
        <v>50000</v>
      </c>
      <c r="Q396" s="52">
        <f t="shared" si="30"/>
        <v>-20000</v>
      </c>
      <c r="R396" s="10" t="e">
        <f>#REF!-L396</f>
        <v>#REF!</v>
      </c>
      <c r="S396" s="10">
        <v>302650</v>
      </c>
      <c r="BH396"/>
    </row>
    <row r="397" spans="2:60" ht="25.5" hidden="1">
      <c r="B397" s="15" t="s">
        <v>115</v>
      </c>
      <c r="C397" s="7">
        <v>551</v>
      </c>
      <c r="D397" s="7">
        <v>551</v>
      </c>
      <c r="E397" s="7">
        <v>551</v>
      </c>
      <c r="F397" s="16" t="s">
        <v>73</v>
      </c>
      <c r="G397" s="16" t="s">
        <v>7</v>
      </c>
      <c r="H397" s="16" t="s">
        <v>326</v>
      </c>
      <c r="I397" s="88"/>
      <c r="J397" s="10">
        <f t="shared" si="31"/>
        <v>90000</v>
      </c>
      <c r="K397" s="10">
        <f t="shared" si="31"/>
        <v>50000</v>
      </c>
      <c r="L397" s="10">
        <f t="shared" si="31"/>
        <v>70000</v>
      </c>
      <c r="M397" s="52">
        <f t="shared" si="28"/>
        <v>-20000</v>
      </c>
      <c r="N397" s="58">
        <f>N398</f>
        <v>0</v>
      </c>
      <c r="O397" s="52">
        <f t="shared" si="29"/>
        <v>20000</v>
      </c>
      <c r="P397" s="10">
        <f>P398</f>
        <v>50000</v>
      </c>
      <c r="Q397" s="52">
        <f t="shared" si="30"/>
        <v>-20000</v>
      </c>
      <c r="R397" s="10" t="e">
        <f>#REF!-L397</f>
        <v>#REF!</v>
      </c>
      <c r="S397" s="10">
        <f>S398</f>
        <v>5000</v>
      </c>
      <c r="BH397"/>
    </row>
    <row r="398" spans="2:60" ht="38.25" hidden="1">
      <c r="B398" s="17" t="s">
        <v>116</v>
      </c>
      <c r="C398" s="18">
        <v>551</v>
      </c>
      <c r="D398" s="7">
        <v>551</v>
      </c>
      <c r="E398" s="7">
        <v>551</v>
      </c>
      <c r="F398" s="14" t="s">
        <v>73</v>
      </c>
      <c r="G398" s="14" t="s">
        <v>7</v>
      </c>
      <c r="H398" s="16" t="s">
        <v>327</v>
      </c>
      <c r="I398" s="88"/>
      <c r="J398" s="11">
        <f t="shared" si="31"/>
        <v>90000</v>
      </c>
      <c r="K398" s="11">
        <f t="shared" si="31"/>
        <v>50000</v>
      </c>
      <c r="L398" s="11">
        <f t="shared" si="31"/>
        <v>70000</v>
      </c>
      <c r="M398" s="52">
        <f t="shared" si="28"/>
        <v>-20000</v>
      </c>
      <c r="N398" s="59">
        <f>N399</f>
        <v>0</v>
      </c>
      <c r="O398" s="52">
        <f t="shared" si="29"/>
        <v>20000</v>
      </c>
      <c r="P398" s="11">
        <f>P399</f>
        <v>50000</v>
      </c>
      <c r="Q398" s="52">
        <f t="shared" si="30"/>
        <v>-20000</v>
      </c>
      <c r="R398" s="10" t="e">
        <f>#REF!-L398</f>
        <v>#REF!</v>
      </c>
      <c r="S398" s="11">
        <f>S399</f>
        <v>5000</v>
      </c>
      <c r="BH398"/>
    </row>
    <row r="399" spans="2:60" ht="38.25" hidden="1">
      <c r="B399" s="17" t="s">
        <v>329</v>
      </c>
      <c r="C399" s="18">
        <v>551</v>
      </c>
      <c r="D399" s="7">
        <v>551</v>
      </c>
      <c r="E399" s="7">
        <v>551</v>
      </c>
      <c r="F399" s="14" t="s">
        <v>73</v>
      </c>
      <c r="G399" s="14" t="s">
        <v>7</v>
      </c>
      <c r="H399" s="16" t="s">
        <v>327</v>
      </c>
      <c r="I399" s="88" t="s">
        <v>328</v>
      </c>
      <c r="J399" s="11">
        <v>90000</v>
      </c>
      <c r="K399" s="11">
        <v>50000</v>
      </c>
      <c r="L399" s="11">
        <f>50000+20000</f>
        <v>70000</v>
      </c>
      <c r="M399" s="52">
        <f t="shared" si="28"/>
        <v>-20000</v>
      </c>
      <c r="N399" s="59"/>
      <c r="O399" s="52">
        <f t="shared" si="29"/>
        <v>20000</v>
      </c>
      <c r="P399" s="11">
        <v>50000</v>
      </c>
      <c r="Q399" s="52">
        <f t="shared" si="30"/>
        <v>-20000</v>
      </c>
      <c r="R399" s="10" t="e">
        <f>#REF!-L399</f>
        <v>#REF!</v>
      </c>
      <c r="S399" s="11">
        <v>5000</v>
      </c>
      <c r="BH399"/>
    </row>
    <row r="400" spans="2:60" ht="12.75">
      <c r="B400" s="30" t="s">
        <v>117</v>
      </c>
      <c r="C400" s="7">
        <v>551</v>
      </c>
      <c r="D400" s="7">
        <v>551</v>
      </c>
      <c r="E400" s="7">
        <v>551</v>
      </c>
      <c r="F400" s="27" t="s">
        <v>73</v>
      </c>
      <c r="G400" s="27" t="s">
        <v>14</v>
      </c>
      <c r="H400" s="14"/>
      <c r="I400" s="88"/>
      <c r="J400" s="10">
        <f>J401+J406</f>
        <v>2987275</v>
      </c>
      <c r="K400" s="10">
        <f>K401+K406</f>
        <v>1750000</v>
      </c>
      <c r="L400" s="10">
        <f>L401+L406</f>
        <v>0</v>
      </c>
      <c r="M400" s="52">
        <f t="shared" si="28"/>
        <v>-2987275</v>
      </c>
      <c r="N400" s="58">
        <f>N401+N406</f>
        <v>0</v>
      </c>
      <c r="O400" s="52">
        <f t="shared" si="29"/>
        <v>-1750000</v>
      </c>
      <c r="P400" s="10">
        <f>P401+P406</f>
        <v>4166837.5</v>
      </c>
      <c r="Q400" s="52">
        <f t="shared" si="30"/>
        <v>4166837.5</v>
      </c>
      <c r="R400" s="10" t="e">
        <f>#REF!-L400</f>
        <v>#REF!</v>
      </c>
      <c r="S400" s="10">
        <f>S402</f>
        <v>5000</v>
      </c>
      <c r="BH400"/>
    </row>
    <row r="401" spans="2:60" ht="12.75" hidden="1">
      <c r="B401" s="15" t="s">
        <v>118</v>
      </c>
      <c r="C401" s="7">
        <v>551</v>
      </c>
      <c r="D401" s="7">
        <v>551</v>
      </c>
      <c r="E401" s="7">
        <v>551</v>
      </c>
      <c r="F401" s="16" t="s">
        <v>73</v>
      </c>
      <c r="G401" s="16" t="s">
        <v>14</v>
      </c>
      <c r="H401" s="16" t="s">
        <v>119</v>
      </c>
      <c r="I401" s="88"/>
      <c r="J401" s="10">
        <f>J404</f>
        <v>0</v>
      </c>
      <c r="K401" s="10">
        <f>K404</f>
        <v>0</v>
      </c>
      <c r="L401" s="10">
        <f>L404</f>
        <v>0</v>
      </c>
      <c r="M401" s="52">
        <f t="shared" si="28"/>
        <v>0</v>
      </c>
      <c r="N401" s="58">
        <f>N404</f>
        <v>0</v>
      </c>
      <c r="O401" s="52">
        <f t="shared" si="29"/>
        <v>0</v>
      </c>
      <c r="P401" s="10">
        <f>P404</f>
        <v>1612937.5</v>
      </c>
      <c r="Q401" s="52">
        <f t="shared" si="30"/>
        <v>1612937.5</v>
      </c>
      <c r="R401" s="10" t="e">
        <f>#REF!-L401</f>
        <v>#REF!</v>
      </c>
      <c r="S401" s="10">
        <f>S404</f>
        <v>0</v>
      </c>
      <c r="BH401"/>
    </row>
    <row r="402" spans="2:60" ht="25.5" hidden="1">
      <c r="B402" s="15" t="s">
        <v>193</v>
      </c>
      <c r="C402" s="7"/>
      <c r="D402" s="7"/>
      <c r="E402" s="7"/>
      <c r="F402" s="16" t="s">
        <v>73</v>
      </c>
      <c r="G402" s="16" t="s">
        <v>14</v>
      </c>
      <c r="H402" s="16" t="s">
        <v>330</v>
      </c>
      <c r="I402" s="88"/>
      <c r="J402" s="10"/>
      <c r="K402" s="10"/>
      <c r="L402" s="10"/>
      <c r="M402" s="52"/>
      <c r="N402" s="58"/>
      <c r="O402" s="52"/>
      <c r="P402" s="10"/>
      <c r="Q402" s="52"/>
      <c r="R402" s="10"/>
      <c r="S402" s="10">
        <f>S403</f>
        <v>5000</v>
      </c>
      <c r="BH402"/>
    </row>
    <row r="403" spans="2:60" ht="12.75" hidden="1">
      <c r="B403" s="17" t="s">
        <v>334</v>
      </c>
      <c r="C403" s="7"/>
      <c r="D403" s="7"/>
      <c r="E403" s="7"/>
      <c r="F403" s="16" t="s">
        <v>73</v>
      </c>
      <c r="G403" s="16" t="s">
        <v>14</v>
      </c>
      <c r="H403" s="16" t="s">
        <v>330</v>
      </c>
      <c r="I403" s="88" t="s">
        <v>331</v>
      </c>
      <c r="J403" s="10"/>
      <c r="K403" s="10"/>
      <c r="L403" s="10"/>
      <c r="M403" s="52"/>
      <c r="N403" s="58"/>
      <c r="O403" s="52"/>
      <c r="P403" s="10"/>
      <c r="Q403" s="52"/>
      <c r="R403" s="10"/>
      <c r="S403" s="10">
        <f>S409</f>
        <v>5000</v>
      </c>
      <c r="BH403"/>
    </row>
    <row r="404" spans="2:60" ht="51" hidden="1">
      <c r="B404" s="17" t="s">
        <v>154</v>
      </c>
      <c r="C404" s="18">
        <v>551</v>
      </c>
      <c r="D404" s="7">
        <v>551</v>
      </c>
      <c r="E404" s="7">
        <v>551</v>
      </c>
      <c r="F404" s="14" t="s">
        <v>73</v>
      </c>
      <c r="G404" s="14" t="s">
        <v>14</v>
      </c>
      <c r="H404" s="14" t="s">
        <v>151</v>
      </c>
      <c r="I404" s="88"/>
      <c r="J404" s="11">
        <f>J405</f>
        <v>0</v>
      </c>
      <c r="K404" s="11">
        <f>K405</f>
        <v>0</v>
      </c>
      <c r="L404" s="11">
        <f>L405</f>
        <v>0</v>
      </c>
      <c r="M404" s="52">
        <f>L404-J404</f>
        <v>0</v>
      </c>
      <c r="N404" s="59">
        <f>N405</f>
        <v>0</v>
      </c>
      <c r="O404" s="52">
        <f>L404-K404</f>
        <v>0</v>
      </c>
      <c r="P404" s="11">
        <f>P405</f>
        <v>1612937.5</v>
      </c>
      <c r="Q404" s="52">
        <f>P404-L404</f>
        <v>1612937.5</v>
      </c>
      <c r="R404" s="10" t="e">
        <f>#REF!-L404</f>
        <v>#REF!</v>
      </c>
      <c r="S404" s="11">
        <f>S405</f>
        <v>0</v>
      </c>
      <c r="BH404"/>
    </row>
    <row r="405" spans="2:60" ht="14.25" customHeight="1" hidden="1">
      <c r="B405" s="17" t="s">
        <v>62</v>
      </c>
      <c r="C405" s="18">
        <v>551</v>
      </c>
      <c r="D405" s="7">
        <v>551</v>
      </c>
      <c r="E405" s="7">
        <v>551</v>
      </c>
      <c r="F405" s="14" t="s">
        <v>73</v>
      </c>
      <c r="G405" s="14" t="s">
        <v>14</v>
      </c>
      <c r="H405" s="14" t="s">
        <v>151</v>
      </c>
      <c r="I405" s="14" t="s">
        <v>63</v>
      </c>
      <c r="J405" s="11">
        <v>0</v>
      </c>
      <c r="K405" s="11"/>
      <c r="L405" s="11"/>
      <c r="M405" s="52">
        <f>L405-J405</f>
        <v>0</v>
      </c>
      <c r="N405" s="59"/>
      <c r="O405" s="52">
        <f>L405-K405</f>
        <v>0</v>
      </c>
      <c r="P405" s="11">
        <f>1531937.5+81000</f>
        <v>1612937.5</v>
      </c>
      <c r="Q405" s="52">
        <f>P405-L405</f>
        <v>1612937.5</v>
      </c>
      <c r="R405" s="10" t="e">
        <f>#REF!-L405</f>
        <v>#REF!</v>
      </c>
      <c r="S405" s="11"/>
      <c r="BH405"/>
    </row>
    <row r="406" spans="2:59" s="40" customFormat="1" ht="77.25" customHeight="1" hidden="1">
      <c r="B406" s="76" t="s">
        <v>171</v>
      </c>
      <c r="C406" s="7">
        <v>551</v>
      </c>
      <c r="D406" s="7">
        <v>551</v>
      </c>
      <c r="E406" s="7">
        <v>551</v>
      </c>
      <c r="F406" s="14" t="s">
        <v>73</v>
      </c>
      <c r="G406" s="14" t="s">
        <v>14</v>
      </c>
      <c r="H406" s="14" t="s">
        <v>120</v>
      </c>
      <c r="I406" s="29"/>
      <c r="J406" s="37">
        <f>J408</f>
        <v>2987275</v>
      </c>
      <c r="K406" s="37">
        <f>K408</f>
        <v>1750000</v>
      </c>
      <c r="L406" s="37">
        <f>L408</f>
        <v>0</v>
      </c>
      <c r="M406" s="52">
        <f>L406-J406</f>
        <v>-2987275</v>
      </c>
      <c r="N406" s="60">
        <f>N408</f>
        <v>0</v>
      </c>
      <c r="O406" s="52">
        <f>L406-K406</f>
        <v>-1750000</v>
      </c>
      <c r="P406" s="37">
        <f>P408</f>
        <v>2553900</v>
      </c>
      <c r="Q406" s="52">
        <f>P406-L406</f>
        <v>2553900</v>
      </c>
      <c r="R406" s="10" t="e">
        <f>#REF!-L406</f>
        <v>#REF!</v>
      </c>
      <c r="S406" s="37">
        <f>S408</f>
        <v>0</v>
      </c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</row>
    <row r="407" spans="2:59" s="40" customFormat="1" ht="84" customHeight="1" hidden="1">
      <c r="B407" s="76" t="s">
        <v>170</v>
      </c>
      <c r="C407" s="7"/>
      <c r="D407" s="7">
        <v>551</v>
      </c>
      <c r="E407" s="7">
        <v>551</v>
      </c>
      <c r="F407" s="14" t="s">
        <v>73</v>
      </c>
      <c r="G407" s="14" t="s">
        <v>14</v>
      </c>
      <c r="H407" s="14" t="s">
        <v>169</v>
      </c>
      <c r="I407" s="29"/>
      <c r="J407" s="37"/>
      <c r="K407" s="37"/>
      <c r="L407" s="37">
        <f>L408</f>
        <v>0</v>
      </c>
      <c r="M407" s="52"/>
      <c r="N407" s="60"/>
      <c r="O407" s="52"/>
      <c r="P407" s="37"/>
      <c r="Q407" s="52"/>
      <c r="R407" s="10" t="e">
        <f>#REF!-L407</f>
        <v>#REF!</v>
      </c>
      <c r="S407" s="37">
        <f>S408</f>
        <v>0</v>
      </c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</row>
    <row r="408" spans="2:60" ht="13.5" customHeight="1" hidden="1">
      <c r="B408" s="17" t="s">
        <v>62</v>
      </c>
      <c r="C408" s="18">
        <v>551</v>
      </c>
      <c r="D408" s="7">
        <v>551</v>
      </c>
      <c r="E408" s="7">
        <v>551</v>
      </c>
      <c r="F408" s="14" t="s">
        <v>73</v>
      </c>
      <c r="G408" s="14" t="s">
        <v>14</v>
      </c>
      <c r="H408" s="14" t="s">
        <v>169</v>
      </c>
      <c r="I408" s="14" t="s">
        <v>63</v>
      </c>
      <c r="J408" s="11">
        <v>2987275</v>
      </c>
      <c r="K408" s="11">
        <v>1750000</v>
      </c>
      <c r="L408" s="11"/>
      <c r="M408" s="52">
        <f>L408-J408</f>
        <v>-2987275</v>
      </c>
      <c r="N408" s="59"/>
      <c r="O408" s="52">
        <f>L408-K408</f>
        <v>-1750000</v>
      </c>
      <c r="P408" s="11">
        <f>1750000+803900</f>
        <v>2553900</v>
      </c>
      <c r="Q408" s="52">
        <f>P408-L408</f>
        <v>2553900</v>
      </c>
      <c r="R408" s="10" t="e">
        <f>#REF!-L408</f>
        <v>#REF!</v>
      </c>
      <c r="S408" s="11"/>
      <c r="BH408"/>
    </row>
    <row r="409" spans="2:60" ht="24.75" customHeight="1" hidden="1">
      <c r="B409" s="17" t="s">
        <v>335</v>
      </c>
      <c r="C409" s="18"/>
      <c r="D409" s="7"/>
      <c r="E409" s="7"/>
      <c r="F409" s="14" t="s">
        <v>73</v>
      </c>
      <c r="G409" s="14" t="s">
        <v>14</v>
      </c>
      <c r="H409" s="16" t="s">
        <v>330</v>
      </c>
      <c r="I409" s="14" t="s">
        <v>332</v>
      </c>
      <c r="J409" s="11"/>
      <c r="K409" s="11"/>
      <c r="L409" s="11"/>
      <c r="M409" s="52"/>
      <c r="N409" s="59"/>
      <c r="O409" s="52"/>
      <c r="P409" s="11"/>
      <c r="Q409" s="52"/>
      <c r="R409" s="10"/>
      <c r="S409" s="11">
        <f>S410</f>
        <v>5000</v>
      </c>
      <c r="BH409"/>
    </row>
    <row r="410" spans="2:60" ht="43.5" customHeight="1" hidden="1">
      <c r="B410" s="17" t="s">
        <v>336</v>
      </c>
      <c r="C410" s="18"/>
      <c r="D410" s="7"/>
      <c r="E410" s="7"/>
      <c r="F410" s="14" t="s">
        <v>73</v>
      </c>
      <c r="G410" s="14" t="s">
        <v>14</v>
      </c>
      <c r="H410" s="16" t="s">
        <v>330</v>
      </c>
      <c r="I410" s="14" t="s">
        <v>333</v>
      </c>
      <c r="J410" s="11"/>
      <c r="K410" s="11"/>
      <c r="L410" s="11"/>
      <c r="M410" s="52"/>
      <c r="N410" s="59"/>
      <c r="O410" s="52"/>
      <c r="P410" s="11"/>
      <c r="Q410" s="52"/>
      <c r="R410" s="10"/>
      <c r="S410" s="11">
        <v>5000</v>
      </c>
      <c r="BH410"/>
    </row>
    <row r="411" spans="2:60" ht="13.5" customHeight="1" hidden="1">
      <c r="B411" s="17" t="s">
        <v>180</v>
      </c>
      <c r="C411" s="18"/>
      <c r="D411" s="7"/>
      <c r="E411" s="7">
        <v>551</v>
      </c>
      <c r="F411" s="14" t="s">
        <v>73</v>
      </c>
      <c r="G411" s="14" t="s">
        <v>23</v>
      </c>
      <c r="H411" s="14"/>
      <c r="I411" s="14"/>
      <c r="J411" s="11"/>
      <c r="K411" s="11"/>
      <c r="L411" s="11" t="e">
        <f>#REF!+L417</f>
        <v>#REF!</v>
      </c>
      <c r="M411" s="52"/>
      <c r="N411" s="59"/>
      <c r="O411" s="52"/>
      <c r="P411" s="11"/>
      <c r="Q411" s="52"/>
      <c r="R411" s="10" t="e">
        <f>#REF!-L411</f>
        <v>#REF!</v>
      </c>
      <c r="S411" s="11">
        <f>S412</f>
        <v>0</v>
      </c>
      <c r="BH411"/>
    </row>
    <row r="412" spans="2:60" ht="34.5" customHeight="1" hidden="1">
      <c r="B412" s="17" t="s">
        <v>339</v>
      </c>
      <c r="C412" s="18"/>
      <c r="D412" s="7"/>
      <c r="E412" s="7"/>
      <c r="F412" s="14" t="s">
        <v>73</v>
      </c>
      <c r="G412" s="14" t="s">
        <v>23</v>
      </c>
      <c r="H412" s="14" t="s">
        <v>338</v>
      </c>
      <c r="I412" s="14"/>
      <c r="J412" s="11"/>
      <c r="K412" s="11"/>
      <c r="L412" s="11"/>
      <c r="M412" s="52"/>
      <c r="N412" s="59"/>
      <c r="O412" s="52"/>
      <c r="P412" s="11"/>
      <c r="Q412" s="52"/>
      <c r="R412" s="10"/>
      <c r="S412" s="11">
        <f>S413+S415</f>
        <v>0</v>
      </c>
      <c r="BH412"/>
    </row>
    <row r="413" spans="2:60" ht="69" customHeight="1" hidden="1">
      <c r="B413" s="17" t="s">
        <v>192</v>
      </c>
      <c r="C413" s="18"/>
      <c r="D413" s="7"/>
      <c r="E413" s="7"/>
      <c r="F413" s="14" t="s">
        <v>73</v>
      </c>
      <c r="G413" s="14" t="s">
        <v>23</v>
      </c>
      <c r="H413" s="14" t="s">
        <v>341</v>
      </c>
      <c r="I413" s="14"/>
      <c r="J413" s="11"/>
      <c r="K413" s="11"/>
      <c r="L413" s="11"/>
      <c r="M413" s="52"/>
      <c r="N413" s="59"/>
      <c r="O413" s="52"/>
      <c r="P413" s="11"/>
      <c r="Q413" s="52"/>
      <c r="R413" s="10"/>
      <c r="S413" s="11">
        <f>S414</f>
        <v>0</v>
      </c>
      <c r="BH413"/>
    </row>
    <row r="414" spans="2:60" ht="54" customHeight="1" hidden="1">
      <c r="B414" s="17" t="s">
        <v>293</v>
      </c>
      <c r="C414" s="18"/>
      <c r="D414" s="7"/>
      <c r="E414" s="7"/>
      <c r="F414" s="14" t="s">
        <v>73</v>
      </c>
      <c r="G414" s="14" t="s">
        <v>23</v>
      </c>
      <c r="H414" s="14" t="s">
        <v>341</v>
      </c>
      <c r="I414" s="14" t="s">
        <v>291</v>
      </c>
      <c r="J414" s="11"/>
      <c r="K414" s="11"/>
      <c r="L414" s="11"/>
      <c r="M414" s="52"/>
      <c r="N414" s="59"/>
      <c r="O414" s="52"/>
      <c r="P414" s="11"/>
      <c r="Q414" s="52"/>
      <c r="R414" s="10"/>
      <c r="S414" s="11"/>
      <c r="BH414"/>
    </row>
    <row r="415" spans="2:60" ht="88.5" customHeight="1" hidden="1">
      <c r="B415" s="17" t="s">
        <v>192</v>
      </c>
      <c r="C415" s="18"/>
      <c r="D415" s="7"/>
      <c r="E415" s="7"/>
      <c r="F415" s="14" t="s">
        <v>73</v>
      </c>
      <c r="G415" s="14" t="s">
        <v>23</v>
      </c>
      <c r="H415" s="14" t="s">
        <v>337</v>
      </c>
      <c r="I415" s="14"/>
      <c r="J415" s="11"/>
      <c r="K415" s="11"/>
      <c r="L415" s="11"/>
      <c r="M415" s="52"/>
      <c r="N415" s="59"/>
      <c r="O415" s="52"/>
      <c r="P415" s="11"/>
      <c r="Q415" s="52"/>
      <c r="R415" s="10"/>
      <c r="S415" s="11">
        <f>S416</f>
        <v>0</v>
      </c>
      <c r="BH415"/>
    </row>
    <row r="416" spans="2:60" ht="54.75" customHeight="1" hidden="1">
      <c r="B416" s="17" t="s">
        <v>293</v>
      </c>
      <c r="C416" s="18"/>
      <c r="D416" s="7"/>
      <c r="E416" s="7"/>
      <c r="F416" s="14" t="s">
        <v>73</v>
      </c>
      <c r="G416" s="14" t="s">
        <v>23</v>
      </c>
      <c r="H416" s="14" t="s">
        <v>337</v>
      </c>
      <c r="I416" s="14" t="s">
        <v>291</v>
      </c>
      <c r="J416" s="11"/>
      <c r="K416" s="11"/>
      <c r="L416" s="11"/>
      <c r="M416" s="52"/>
      <c r="N416" s="59"/>
      <c r="O416" s="52"/>
      <c r="P416" s="11"/>
      <c r="Q416" s="52"/>
      <c r="R416" s="10"/>
      <c r="S416" s="11"/>
      <c r="BH416"/>
    </row>
    <row r="417" spans="2:60" ht="91.5" customHeight="1" hidden="1">
      <c r="B417" s="76" t="s">
        <v>175</v>
      </c>
      <c r="C417" s="18"/>
      <c r="D417" s="7"/>
      <c r="E417" s="7">
        <v>551</v>
      </c>
      <c r="F417" s="14" t="s">
        <v>73</v>
      </c>
      <c r="G417" s="14" t="s">
        <v>23</v>
      </c>
      <c r="H417" s="14" t="s">
        <v>174</v>
      </c>
      <c r="I417" s="14"/>
      <c r="J417" s="11"/>
      <c r="K417" s="11"/>
      <c r="L417" s="11">
        <f>L418</f>
        <v>0</v>
      </c>
      <c r="M417" s="52"/>
      <c r="N417" s="59"/>
      <c r="O417" s="52"/>
      <c r="P417" s="11"/>
      <c r="Q417" s="52"/>
      <c r="R417" s="10" t="e">
        <f>#REF!-L417</f>
        <v>#REF!</v>
      </c>
      <c r="S417" s="11">
        <f>S418</f>
        <v>0</v>
      </c>
      <c r="BH417"/>
    </row>
    <row r="418" spans="2:60" ht="13.5" customHeight="1" hidden="1">
      <c r="B418" s="17" t="s">
        <v>62</v>
      </c>
      <c r="C418" s="18"/>
      <c r="D418" s="7"/>
      <c r="E418" s="7">
        <v>551</v>
      </c>
      <c r="F418" s="14" t="s">
        <v>73</v>
      </c>
      <c r="G418" s="14" t="s">
        <v>23</v>
      </c>
      <c r="H418" s="14" t="s">
        <v>174</v>
      </c>
      <c r="I418" s="14" t="s">
        <v>63</v>
      </c>
      <c r="J418" s="11"/>
      <c r="K418" s="11"/>
      <c r="L418" s="11"/>
      <c r="M418" s="52"/>
      <c r="N418" s="59"/>
      <c r="O418" s="52"/>
      <c r="P418" s="11"/>
      <c r="Q418" s="52"/>
      <c r="R418" s="10" t="e">
        <f>#REF!-L418</f>
        <v>#REF!</v>
      </c>
      <c r="S418" s="11"/>
      <c r="BH418"/>
    </row>
    <row r="419" spans="2:60" ht="35.25" customHeight="1" hidden="1">
      <c r="B419" s="17" t="s">
        <v>145</v>
      </c>
      <c r="C419" s="18"/>
      <c r="D419" s="7">
        <v>551</v>
      </c>
      <c r="E419" s="7">
        <v>551</v>
      </c>
      <c r="F419" s="14" t="s">
        <v>73</v>
      </c>
      <c r="G419" s="14" t="s">
        <v>24</v>
      </c>
      <c r="H419" s="14"/>
      <c r="I419" s="14"/>
      <c r="J419" s="11"/>
      <c r="K419" s="11">
        <f>K420</f>
        <v>0</v>
      </c>
      <c r="L419" s="11">
        <f>L420</f>
        <v>0</v>
      </c>
      <c r="M419" s="52"/>
      <c r="N419" s="59">
        <f>N420</f>
        <v>0</v>
      </c>
      <c r="O419" s="52">
        <f aca="true" t="shared" si="32" ref="O419:O443">L419-K419</f>
        <v>0</v>
      </c>
      <c r="P419" s="11">
        <f>P420</f>
        <v>0</v>
      </c>
      <c r="Q419" s="52">
        <f aca="true" t="shared" si="33" ref="Q419:Q443">P419-L419</f>
        <v>0</v>
      </c>
      <c r="R419" s="10" t="e">
        <f>#REF!-L419</f>
        <v>#REF!</v>
      </c>
      <c r="S419" s="11">
        <f>S420</f>
        <v>0</v>
      </c>
      <c r="BH419"/>
    </row>
    <row r="420" spans="2:60" ht="36" customHeight="1" hidden="1">
      <c r="B420" s="17" t="s">
        <v>144</v>
      </c>
      <c r="C420" s="18"/>
      <c r="D420" s="7">
        <v>551</v>
      </c>
      <c r="E420" s="7">
        <v>551</v>
      </c>
      <c r="F420" s="14" t="s">
        <v>73</v>
      </c>
      <c r="G420" s="14" t="s">
        <v>24</v>
      </c>
      <c r="H420" s="14" t="s">
        <v>141</v>
      </c>
      <c r="I420" s="14"/>
      <c r="J420" s="11"/>
      <c r="K420" s="11">
        <f>K421</f>
        <v>0</v>
      </c>
      <c r="L420" s="11">
        <f>L421</f>
        <v>0</v>
      </c>
      <c r="M420" s="52"/>
      <c r="N420" s="59">
        <f>N421</f>
        <v>0</v>
      </c>
      <c r="O420" s="52">
        <f t="shared" si="32"/>
        <v>0</v>
      </c>
      <c r="P420" s="11">
        <f>P421</f>
        <v>0</v>
      </c>
      <c r="Q420" s="52">
        <f t="shared" si="33"/>
        <v>0</v>
      </c>
      <c r="R420" s="10" t="e">
        <f>#REF!-L420</f>
        <v>#REF!</v>
      </c>
      <c r="S420" s="11">
        <f>S421</f>
        <v>0</v>
      </c>
      <c r="BH420"/>
    </row>
    <row r="421" spans="2:60" ht="29.25" customHeight="1" hidden="1">
      <c r="B421" s="17" t="s">
        <v>143</v>
      </c>
      <c r="C421" s="18"/>
      <c r="D421" s="7">
        <v>551</v>
      </c>
      <c r="E421" s="7">
        <v>551</v>
      </c>
      <c r="F421" s="14" t="s">
        <v>73</v>
      </c>
      <c r="G421" s="14" t="s">
        <v>24</v>
      </c>
      <c r="H421" s="14" t="s">
        <v>141</v>
      </c>
      <c r="I421" s="14" t="s">
        <v>142</v>
      </c>
      <c r="J421" s="11"/>
      <c r="K421" s="11"/>
      <c r="L421" s="11"/>
      <c r="M421" s="52"/>
      <c r="N421" s="59"/>
      <c r="O421" s="52">
        <f t="shared" si="32"/>
        <v>0</v>
      </c>
      <c r="P421" s="11"/>
      <c r="Q421" s="52">
        <f t="shared" si="33"/>
        <v>0</v>
      </c>
      <c r="R421" s="10" t="e">
        <f>#REF!-L421</f>
        <v>#REF!</v>
      </c>
      <c r="S421" s="11"/>
      <c r="BH421"/>
    </row>
    <row r="422" spans="2:60" ht="13.5" customHeight="1" hidden="1">
      <c r="B422" s="13" t="s">
        <v>146</v>
      </c>
      <c r="C422" s="34"/>
      <c r="D422" s="7">
        <v>551</v>
      </c>
      <c r="E422" s="7">
        <v>551</v>
      </c>
      <c r="F422" s="8" t="s">
        <v>28</v>
      </c>
      <c r="G422" s="8"/>
      <c r="H422" s="8"/>
      <c r="I422" s="8"/>
      <c r="J422" s="55"/>
      <c r="K422" s="55">
        <f>K423</f>
        <v>90000</v>
      </c>
      <c r="L422" s="55">
        <f>L423</f>
        <v>0</v>
      </c>
      <c r="M422" s="52"/>
      <c r="N422" s="62">
        <f>N423</f>
        <v>0</v>
      </c>
      <c r="O422" s="52">
        <f t="shared" si="32"/>
        <v>-90000</v>
      </c>
      <c r="P422" s="55">
        <f>P423</f>
        <v>90000</v>
      </c>
      <c r="Q422" s="52">
        <f t="shared" si="33"/>
        <v>90000</v>
      </c>
      <c r="R422" s="10" t="e">
        <f>#REF!-L422</f>
        <v>#REF!</v>
      </c>
      <c r="S422" s="55">
        <f>S423</f>
        <v>0</v>
      </c>
      <c r="BH422"/>
    </row>
    <row r="423" spans="2:60" ht="30" customHeight="1" hidden="1">
      <c r="B423" s="13" t="s">
        <v>147</v>
      </c>
      <c r="C423" s="34"/>
      <c r="D423" s="7">
        <v>551</v>
      </c>
      <c r="E423" s="7">
        <v>551</v>
      </c>
      <c r="F423" s="8" t="s">
        <v>28</v>
      </c>
      <c r="G423" s="8" t="s">
        <v>77</v>
      </c>
      <c r="H423" s="8"/>
      <c r="I423" s="8"/>
      <c r="J423" s="55"/>
      <c r="K423" s="55">
        <f>K424+K426+K428</f>
        <v>90000</v>
      </c>
      <c r="L423" s="55">
        <f>L424+L426+L428</f>
        <v>0</v>
      </c>
      <c r="M423" s="52"/>
      <c r="N423" s="62">
        <f>N424+N426+N428</f>
        <v>0</v>
      </c>
      <c r="O423" s="52">
        <f t="shared" si="32"/>
        <v>-90000</v>
      </c>
      <c r="P423" s="55">
        <f>P424+P426+P428</f>
        <v>90000</v>
      </c>
      <c r="Q423" s="52">
        <f t="shared" si="33"/>
        <v>90000</v>
      </c>
      <c r="R423" s="10" t="e">
        <f>#REF!-L423</f>
        <v>#REF!</v>
      </c>
      <c r="S423" s="55">
        <f>S424+S426+S428</f>
        <v>0</v>
      </c>
      <c r="BH423"/>
    </row>
    <row r="424" spans="2:60" ht="54" customHeight="1" hidden="1">
      <c r="B424" s="13" t="s">
        <v>135</v>
      </c>
      <c r="C424" s="34"/>
      <c r="D424" s="7">
        <v>551</v>
      </c>
      <c r="E424" s="7">
        <v>551</v>
      </c>
      <c r="F424" s="8" t="s">
        <v>28</v>
      </c>
      <c r="G424" s="8" t="s">
        <v>77</v>
      </c>
      <c r="H424" s="8" t="s">
        <v>110</v>
      </c>
      <c r="I424" s="8"/>
      <c r="J424" s="55"/>
      <c r="K424" s="55">
        <f>K425</f>
        <v>10000</v>
      </c>
      <c r="L424" s="55">
        <f>L425</f>
        <v>0</v>
      </c>
      <c r="M424" s="52"/>
      <c r="N424" s="62">
        <f>N425</f>
        <v>0</v>
      </c>
      <c r="O424" s="52">
        <f t="shared" si="32"/>
        <v>-10000</v>
      </c>
      <c r="P424" s="55">
        <f>P425</f>
        <v>10000</v>
      </c>
      <c r="Q424" s="52">
        <f t="shared" si="33"/>
        <v>10000</v>
      </c>
      <c r="R424" s="10" t="e">
        <f>#REF!-L424</f>
        <v>#REF!</v>
      </c>
      <c r="S424" s="55">
        <f>S425</f>
        <v>0</v>
      </c>
      <c r="BH424"/>
    </row>
    <row r="425" spans="2:60" ht="26.25" customHeight="1" hidden="1">
      <c r="B425" s="31" t="s">
        <v>11</v>
      </c>
      <c r="C425" s="18"/>
      <c r="D425" s="7">
        <v>551</v>
      </c>
      <c r="E425" s="7">
        <v>551</v>
      </c>
      <c r="F425" s="14" t="s">
        <v>28</v>
      </c>
      <c r="G425" s="14" t="s">
        <v>77</v>
      </c>
      <c r="H425" s="14" t="s">
        <v>110</v>
      </c>
      <c r="I425" s="14" t="s">
        <v>150</v>
      </c>
      <c r="J425" s="11"/>
      <c r="K425" s="11">
        <v>10000</v>
      </c>
      <c r="L425" s="11"/>
      <c r="M425" s="52"/>
      <c r="N425" s="59"/>
      <c r="O425" s="52">
        <f t="shared" si="32"/>
        <v>-10000</v>
      </c>
      <c r="P425" s="11">
        <v>10000</v>
      </c>
      <c r="Q425" s="52">
        <f t="shared" si="33"/>
        <v>10000</v>
      </c>
      <c r="R425" s="10" t="e">
        <f>#REF!-L425</f>
        <v>#REF!</v>
      </c>
      <c r="S425" s="11"/>
      <c r="BH425"/>
    </row>
    <row r="426" spans="2:60" ht="118.5" customHeight="1" hidden="1">
      <c r="B426" s="30" t="s">
        <v>165</v>
      </c>
      <c r="C426" s="18"/>
      <c r="D426" s="7">
        <v>551</v>
      </c>
      <c r="E426" s="7">
        <v>551</v>
      </c>
      <c r="F426" s="14" t="s">
        <v>28</v>
      </c>
      <c r="G426" s="14" t="s">
        <v>77</v>
      </c>
      <c r="H426" s="14" t="s">
        <v>166</v>
      </c>
      <c r="I426" s="14"/>
      <c r="J426" s="11"/>
      <c r="K426" s="11">
        <f>K427</f>
        <v>60000</v>
      </c>
      <c r="L426" s="11">
        <f>L427</f>
        <v>0</v>
      </c>
      <c r="M426" s="52"/>
      <c r="N426" s="59">
        <f>N427</f>
        <v>0</v>
      </c>
      <c r="O426" s="52">
        <f t="shared" si="32"/>
        <v>-60000</v>
      </c>
      <c r="P426" s="11">
        <f>P427</f>
        <v>60000</v>
      </c>
      <c r="Q426" s="52">
        <f t="shared" si="33"/>
        <v>60000</v>
      </c>
      <c r="R426" s="10" t="e">
        <f>#REF!-L426</f>
        <v>#REF!</v>
      </c>
      <c r="S426" s="11">
        <f>S427</f>
        <v>0</v>
      </c>
      <c r="BH426"/>
    </row>
    <row r="427" spans="2:60" ht="26.25" customHeight="1" hidden="1">
      <c r="B427" s="20" t="s">
        <v>88</v>
      </c>
      <c r="C427" s="18"/>
      <c r="D427" s="7">
        <v>551</v>
      </c>
      <c r="E427" s="7">
        <v>551</v>
      </c>
      <c r="F427" s="14" t="s">
        <v>28</v>
      </c>
      <c r="G427" s="14" t="s">
        <v>77</v>
      </c>
      <c r="H427" s="14" t="s">
        <v>166</v>
      </c>
      <c r="I427" s="14" t="s">
        <v>89</v>
      </c>
      <c r="J427" s="11"/>
      <c r="K427" s="11">
        <v>60000</v>
      </c>
      <c r="L427" s="11"/>
      <c r="M427" s="52"/>
      <c r="N427" s="59"/>
      <c r="O427" s="52">
        <f t="shared" si="32"/>
        <v>-60000</v>
      </c>
      <c r="P427" s="11">
        <v>60000</v>
      </c>
      <c r="Q427" s="52">
        <f t="shared" si="33"/>
        <v>60000</v>
      </c>
      <c r="R427" s="10" t="e">
        <f>#REF!-L427</f>
        <v>#REF!</v>
      </c>
      <c r="S427" s="11"/>
      <c r="BH427"/>
    </row>
    <row r="428" spans="2:60" ht="26.25" customHeight="1" hidden="1">
      <c r="B428" s="22" t="s">
        <v>25</v>
      </c>
      <c r="C428" s="18"/>
      <c r="D428" s="7">
        <v>551</v>
      </c>
      <c r="E428" s="7">
        <v>551</v>
      </c>
      <c r="F428" s="14" t="s">
        <v>28</v>
      </c>
      <c r="G428" s="14" t="s">
        <v>77</v>
      </c>
      <c r="H428" s="14" t="s">
        <v>110</v>
      </c>
      <c r="I428" s="14"/>
      <c r="J428" s="11"/>
      <c r="K428" s="11">
        <f>K429</f>
        <v>20000</v>
      </c>
      <c r="L428" s="11">
        <f>L429</f>
        <v>0</v>
      </c>
      <c r="M428" s="52"/>
      <c r="N428" s="59">
        <f>N429</f>
        <v>0</v>
      </c>
      <c r="O428" s="52">
        <f t="shared" si="32"/>
        <v>-20000</v>
      </c>
      <c r="P428" s="11">
        <f>P429</f>
        <v>20000</v>
      </c>
      <c r="Q428" s="52">
        <f t="shared" si="33"/>
        <v>20000</v>
      </c>
      <c r="R428" s="10" t="e">
        <f>#REF!-L428</f>
        <v>#REF!</v>
      </c>
      <c r="S428" s="11">
        <f>S429</f>
        <v>0</v>
      </c>
      <c r="BH428"/>
    </row>
    <row r="429" spans="2:60" ht="26.25" customHeight="1" hidden="1">
      <c r="B429" s="20" t="s">
        <v>88</v>
      </c>
      <c r="C429" s="18"/>
      <c r="D429" s="7">
        <v>551</v>
      </c>
      <c r="E429" s="7">
        <v>551</v>
      </c>
      <c r="F429" s="14" t="s">
        <v>28</v>
      </c>
      <c r="G429" s="14" t="s">
        <v>77</v>
      </c>
      <c r="H429" s="14" t="s">
        <v>110</v>
      </c>
      <c r="I429" s="14" t="s">
        <v>89</v>
      </c>
      <c r="J429" s="11"/>
      <c r="K429" s="11">
        <v>20000</v>
      </c>
      <c r="L429" s="11"/>
      <c r="M429" s="52"/>
      <c r="N429" s="59"/>
      <c r="O429" s="52">
        <f t="shared" si="32"/>
        <v>-20000</v>
      </c>
      <c r="P429" s="11">
        <v>20000</v>
      </c>
      <c r="Q429" s="52">
        <f t="shared" si="33"/>
        <v>20000</v>
      </c>
      <c r="R429" s="10" t="e">
        <f>#REF!-L429</f>
        <v>#REF!</v>
      </c>
      <c r="S429" s="11"/>
      <c r="BH429"/>
    </row>
    <row r="430" spans="2:60" ht="26.25" customHeight="1" hidden="1">
      <c r="B430" s="20" t="s">
        <v>109</v>
      </c>
      <c r="C430" s="18"/>
      <c r="D430" s="7"/>
      <c r="E430" s="7"/>
      <c r="F430" s="14" t="s">
        <v>28</v>
      </c>
      <c r="G430" s="14"/>
      <c r="H430" s="14"/>
      <c r="I430" s="14"/>
      <c r="J430" s="11"/>
      <c r="K430" s="11"/>
      <c r="L430" s="11"/>
      <c r="M430" s="52"/>
      <c r="N430" s="59"/>
      <c r="O430" s="52"/>
      <c r="P430" s="11"/>
      <c r="Q430" s="52"/>
      <c r="R430" s="10"/>
      <c r="S430" s="11">
        <f>S431</f>
        <v>0</v>
      </c>
      <c r="BH430"/>
    </row>
    <row r="431" spans="2:60" ht="26.25" customHeight="1" hidden="1">
      <c r="B431" s="20" t="s">
        <v>403</v>
      </c>
      <c r="C431" s="18"/>
      <c r="D431" s="7"/>
      <c r="E431" s="7"/>
      <c r="F431" s="14" t="s">
        <v>28</v>
      </c>
      <c r="G431" s="14" t="s">
        <v>9</v>
      </c>
      <c r="H431" s="14"/>
      <c r="I431" s="14"/>
      <c r="J431" s="11"/>
      <c r="K431" s="11"/>
      <c r="L431" s="11"/>
      <c r="M431" s="52"/>
      <c r="N431" s="59"/>
      <c r="O431" s="52"/>
      <c r="P431" s="11"/>
      <c r="Q431" s="52"/>
      <c r="R431" s="10"/>
      <c r="S431" s="11"/>
      <c r="BH431"/>
    </row>
    <row r="432" spans="2:60" s="42" customFormat="1" ht="31.5" customHeight="1" hidden="1">
      <c r="B432" s="90" t="s">
        <v>27</v>
      </c>
      <c r="C432" s="7">
        <v>551</v>
      </c>
      <c r="D432" s="7">
        <v>551</v>
      </c>
      <c r="E432" s="7">
        <v>551</v>
      </c>
      <c r="F432" s="91">
        <v>13</v>
      </c>
      <c r="G432" s="29"/>
      <c r="H432" s="92"/>
      <c r="I432" s="92"/>
      <c r="J432" s="93">
        <f>J433</f>
        <v>814400</v>
      </c>
      <c r="K432" s="93">
        <f>K433</f>
        <v>5000</v>
      </c>
      <c r="L432" s="93">
        <f>L433</f>
        <v>5000</v>
      </c>
      <c r="M432" s="52">
        <f aca="true" t="shared" si="34" ref="M432:M443">L432-J432</f>
        <v>-809400</v>
      </c>
      <c r="N432" s="94">
        <f>N433</f>
        <v>0</v>
      </c>
      <c r="O432" s="52">
        <f t="shared" si="32"/>
        <v>0</v>
      </c>
      <c r="P432" s="93">
        <f>P433</f>
        <v>5000</v>
      </c>
      <c r="Q432" s="52">
        <f t="shared" si="33"/>
        <v>0</v>
      </c>
      <c r="R432" s="10" t="e">
        <f>#REF!-L432</f>
        <v>#REF!</v>
      </c>
      <c r="S432" s="93">
        <f>S433</f>
        <v>0</v>
      </c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</row>
    <row r="433" spans="2:60" s="40" customFormat="1" ht="32.25" customHeight="1" hidden="1">
      <c r="B433" s="90" t="s">
        <v>409</v>
      </c>
      <c r="C433" s="7">
        <v>551</v>
      </c>
      <c r="D433" s="7">
        <v>551</v>
      </c>
      <c r="E433" s="7">
        <v>551</v>
      </c>
      <c r="F433" s="91">
        <v>13</v>
      </c>
      <c r="G433" s="29" t="s">
        <v>7</v>
      </c>
      <c r="H433" s="29"/>
      <c r="I433" s="29"/>
      <c r="J433" s="95">
        <f>J434+J437+J439</f>
        <v>814400</v>
      </c>
      <c r="K433" s="95">
        <f>K434+K437+K439</f>
        <v>5000</v>
      </c>
      <c r="L433" s="95">
        <f>L434+L437+L439</f>
        <v>5000</v>
      </c>
      <c r="M433" s="52">
        <f t="shared" si="34"/>
        <v>-809400</v>
      </c>
      <c r="N433" s="96">
        <f>N434+N437+N439</f>
        <v>0</v>
      </c>
      <c r="O433" s="52">
        <f t="shared" si="32"/>
        <v>0</v>
      </c>
      <c r="P433" s="95">
        <f>P434+P437+P439</f>
        <v>5000</v>
      </c>
      <c r="Q433" s="52">
        <f t="shared" si="33"/>
        <v>0</v>
      </c>
      <c r="R433" s="10" t="e">
        <f>#REF!-L433</f>
        <v>#REF!</v>
      </c>
      <c r="S433" s="95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</row>
    <row r="434" spans="2:19" ht="29.25" customHeight="1" hidden="1">
      <c r="B434" s="17" t="s">
        <v>264</v>
      </c>
      <c r="C434" s="18">
        <v>551</v>
      </c>
      <c r="D434" s="7">
        <v>551</v>
      </c>
      <c r="E434" s="7">
        <v>551</v>
      </c>
      <c r="F434" s="97">
        <v>13</v>
      </c>
      <c r="G434" s="14" t="s">
        <v>7</v>
      </c>
      <c r="H434" s="14" t="s">
        <v>340</v>
      </c>
      <c r="I434" s="14"/>
      <c r="J434" s="98">
        <f>J435</f>
        <v>814400</v>
      </c>
      <c r="K434" s="98">
        <f>K435</f>
        <v>5000</v>
      </c>
      <c r="L434" s="98">
        <f>L435</f>
        <v>5000</v>
      </c>
      <c r="M434" s="52">
        <f t="shared" si="34"/>
        <v>-809400</v>
      </c>
      <c r="N434" s="99">
        <f>N435</f>
        <v>0</v>
      </c>
      <c r="O434" s="52">
        <f t="shared" si="32"/>
        <v>0</v>
      </c>
      <c r="P434" s="98">
        <f>P435</f>
        <v>5000</v>
      </c>
      <c r="Q434" s="52">
        <f t="shared" si="33"/>
        <v>0</v>
      </c>
      <c r="R434" s="10" t="e">
        <f>#REF!-L434</f>
        <v>#REF!</v>
      </c>
      <c r="S434" s="98">
        <f>S435</f>
        <v>100000</v>
      </c>
    </row>
    <row r="435" spans="2:19" ht="21" customHeight="1" hidden="1">
      <c r="B435" s="17" t="s">
        <v>264</v>
      </c>
      <c r="C435" s="18">
        <v>551</v>
      </c>
      <c r="D435" s="7">
        <v>551</v>
      </c>
      <c r="E435" s="7">
        <v>551</v>
      </c>
      <c r="F435" s="100">
        <v>13</v>
      </c>
      <c r="G435" s="14" t="s">
        <v>7</v>
      </c>
      <c r="H435" s="14" t="s">
        <v>340</v>
      </c>
      <c r="I435" s="14" t="s">
        <v>263</v>
      </c>
      <c r="J435" s="98">
        <f>J436</f>
        <v>814400</v>
      </c>
      <c r="K435" s="98">
        <v>5000</v>
      </c>
      <c r="L435" s="98">
        <v>5000</v>
      </c>
      <c r="M435" s="52">
        <f t="shared" si="34"/>
        <v>-809400</v>
      </c>
      <c r="N435" s="99"/>
      <c r="O435" s="52">
        <f t="shared" si="32"/>
        <v>0</v>
      </c>
      <c r="P435" s="98">
        <v>5000</v>
      </c>
      <c r="Q435" s="52">
        <f t="shared" si="33"/>
        <v>0</v>
      </c>
      <c r="R435" s="10" t="e">
        <f>#REF!-L435</f>
        <v>#REF!</v>
      </c>
      <c r="S435" s="98">
        <v>100000</v>
      </c>
    </row>
    <row r="436" spans="2:19" ht="18" customHeight="1" hidden="1">
      <c r="B436" s="38" t="s">
        <v>121</v>
      </c>
      <c r="C436" s="18">
        <v>551</v>
      </c>
      <c r="D436" s="18"/>
      <c r="E436" s="18"/>
      <c r="F436" s="46">
        <v>11</v>
      </c>
      <c r="G436" s="32" t="s">
        <v>23</v>
      </c>
      <c r="H436" s="32" t="s">
        <v>122</v>
      </c>
      <c r="I436" s="32" t="s">
        <v>123</v>
      </c>
      <c r="J436" s="45">
        <v>814400</v>
      </c>
      <c r="K436" s="45"/>
      <c r="L436" s="71"/>
      <c r="M436" s="52">
        <f t="shared" si="34"/>
        <v>-814400</v>
      </c>
      <c r="N436" s="65"/>
      <c r="O436" s="52">
        <f t="shared" si="32"/>
        <v>0</v>
      </c>
      <c r="P436" s="45"/>
      <c r="Q436" s="52">
        <f t="shared" si="33"/>
        <v>0</v>
      </c>
      <c r="R436" s="70" t="e">
        <f>#REF!-L436</f>
        <v>#REF!</v>
      </c>
      <c r="S436" s="71"/>
    </row>
    <row r="437" spans="2:19" ht="40.5" customHeight="1" hidden="1">
      <c r="B437" s="38" t="s">
        <v>133</v>
      </c>
      <c r="C437" s="18"/>
      <c r="D437" s="18"/>
      <c r="E437" s="18"/>
      <c r="F437" s="46">
        <v>11</v>
      </c>
      <c r="G437" s="32" t="s">
        <v>23</v>
      </c>
      <c r="H437" s="32" t="s">
        <v>132</v>
      </c>
      <c r="I437" s="32"/>
      <c r="J437" s="45">
        <f>J438</f>
        <v>0</v>
      </c>
      <c r="K437" s="45">
        <f>K438</f>
        <v>0</v>
      </c>
      <c r="L437" s="71">
        <f>L438</f>
        <v>0</v>
      </c>
      <c r="M437" s="52">
        <f t="shared" si="34"/>
        <v>0</v>
      </c>
      <c r="N437" s="65">
        <f>N438</f>
        <v>0</v>
      </c>
      <c r="O437" s="52">
        <f t="shared" si="32"/>
        <v>0</v>
      </c>
      <c r="P437" s="45">
        <f>P438</f>
        <v>0</v>
      </c>
      <c r="Q437" s="52">
        <f t="shared" si="33"/>
        <v>0</v>
      </c>
      <c r="R437" s="70" t="e">
        <f>#REF!-L437</f>
        <v>#REF!</v>
      </c>
      <c r="S437" s="71">
        <f>S438</f>
        <v>0</v>
      </c>
    </row>
    <row r="438" spans="2:19" ht="18" customHeight="1" hidden="1">
      <c r="B438" s="38" t="s">
        <v>121</v>
      </c>
      <c r="C438" s="18"/>
      <c r="D438" s="18"/>
      <c r="E438" s="18"/>
      <c r="F438" s="46">
        <v>11</v>
      </c>
      <c r="G438" s="32" t="s">
        <v>23</v>
      </c>
      <c r="H438" s="32" t="s">
        <v>132</v>
      </c>
      <c r="I438" s="32" t="s">
        <v>123</v>
      </c>
      <c r="J438" s="45"/>
      <c r="K438" s="45"/>
      <c r="L438" s="71"/>
      <c r="M438" s="52">
        <f t="shared" si="34"/>
        <v>0</v>
      </c>
      <c r="N438" s="65"/>
      <c r="O438" s="52">
        <f t="shared" si="32"/>
        <v>0</v>
      </c>
      <c r="P438" s="45"/>
      <c r="Q438" s="52">
        <f t="shared" si="33"/>
        <v>0</v>
      </c>
      <c r="R438" s="70" t="e">
        <f>#REF!-L438</f>
        <v>#REF!</v>
      </c>
      <c r="S438" s="71"/>
    </row>
    <row r="439" spans="2:19" ht="39" customHeight="1" hidden="1">
      <c r="B439" s="38" t="s">
        <v>64</v>
      </c>
      <c r="C439" s="18"/>
      <c r="D439" s="18"/>
      <c r="E439" s="18"/>
      <c r="F439" s="46">
        <v>11</v>
      </c>
      <c r="G439" s="32" t="s">
        <v>23</v>
      </c>
      <c r="H439" s="32" t="s">
        <v>126</v>
      </c>
      <c r="I439" s="32"/>
      <c r="J439" s="45">
        <f>J440</f>
        <v>0</v>
      </c>
      <c r="K439" s="45">
        <f>K440</f>
        <v>0</v>
      </c>
      <c r="L439" s="71">
        <f>L440</f>
        <v>0</v>
      </c>
      <c r="M439" s="52">
        <f t="shared" si="34"/>
        <v>0</v>
      </c>
      <c r="N439" s="65">
        <f>N440</f>
        <v>0</v>
      </c>
      <c r="O439" s="52">
        <f t="shared" si="32"/>
        <v>0</v>
      </c>
      <c r="P439" s="45">
        <f>P440</f>
        <v>0</v>
      </c>
      <c r="Q439" s="52">
        <f t="shared" si="33"/>
        <v>0</v>
      </c>
      <c r="R439" s="70" t="e">
        <f>#REF!-L439</f>
        <v>#REF!</v>
      </c>
      <c r="S439" s="71">
        <f>S440</f>
        <v>0</v>
      </c>
    </row>
    <row r="440" spans="2:19" ht="18" customHeight="1" hidden="1">
      <c r="B440" s="38" t="s">
        <v>121</v>
      </c>
      <c r="C440" s="18"/>
      <c r="D440" s="18"/>
      <c r="E440" s="18"/>
      <c r="F440" s="46">
        <v>11</v>
      </c>
      <c r="G440" s="32" t="s">
        <v>23</v>
      </c>
      <c r="H440" s="32" t="s">
        <v>126</v>
      </c>
      <c r="I440" s="32" t="s">
        <v>123</v>
      </c>
      <c r="J440" s="45"/>
      <c r="K440" s="45"/>
      <c r="L440" s="71"/>
      <c r="M440" s="52">
        <f t="shared" si="34"/>
        <v>0</v>
      </c>
      <c r="N440" s="65"/>
      <c r="O440" s="52">
        <f t="shared" si="32"/>
        <v>0</v>
      </c>
      <c r="P440" s="45"/>
      <c r="Q440" s="52">
        <f t="shared" si="33"/>
        <v>0</v>
      </c>
      <c r="R440" s="70" t="e">
        <f>#REF!-L440</f>
        <v>#REF!</v>
      </c>
      <c r="S440" s="71"/>
    </row>
    <row r="441" spans="2:19" ht="73.5" customHeight="1" hidden="1">
      <c r="B441" s="13" t="s">
        <v>13</v>
      </c>
      <c r="C441" s="7">
        <v>551</v>
      </c>
      <c r="D441" s="7">
        <v>551</v>
      </c>
      <c r="E441" s="7">
        <v>551</v>
      </c>
      <c r="F441" s="8" t="s">
        <v>7</v>
      </c>
      <c r="G441" s="8" t="s">
        <v>14</v>
      </c>
      <c r="H441" s="9"/>
      <c r="I441" s="9"/>
      <c r="J441" s="10" t="e">
        <f>#REF!+#REF!</f>
        <v>#REF!</v>
      </c>
      <c r="K441" s="10" t="e">
        <f>#REF!+#REF!</f>
        <v>#REF!</v>
      </c>
      <c r="L441" s="70" t="e">
        <f>#REF!+#REF!</f>
        <v>#REF!</v>
      </c>
      <c r="M441" s="52" t="e">
        <f t="shared" si="34"/>
        <v>#REF!</v>
      </c>
      <c r="N441" s="58" t="e">
        <f>#REF!+#REF!</f>
        <v>#REF!</v>
      </c>
      <c r="O441" s="52" t="e">
        <f t="shared" si="32"/>
        <v>#REF!</v>
      </c>
      <c r="P441" s="10" t="e">
        <f>#REF!+#REF!</f>
        <v>#REF!</v>
      </c>
      <c r="Q441" s="52" t="e">
        <f t="shared" si="33"/>
        <v>#REF!</v>
      </c>
      <c r="R441" s="70" t="e">
        <f>#REF!-L441</f>
        <v>#REF!</v>
      </c>
      <c r="S441" s="70">
        <f>S442+S446+S444</f>
        <v>0</v>
      </c>
    </row>
    <row r="442" spans="2:19" ht="27" customHeight="1" hidden="1">
      <c r="B442" s="20" t="s">
        <v>15</v>
      </c>
      <c r="C442" s="18">
        <v>551</v>
      </c>
      <c r="D442" s="7">
        <v>551</v>
      </c>
      <c r="E442" s="7">
        <v>551</v>
      </c>
      <c r="F442" s="9" t="s">
        <v>7</v>
      </c>
      <c r="G442" s="9" t="s">
        <v>14</v>
      </c>
      <c r="H442" s="9" t="s">
        <v>16</v>
      </c>
      <c r="I442" s="9"/>
      <c r="J442" s="11">
        <f>J443</f>
        <v>182791</v>
      </c>
      <c r="K442" s="11">
        <f>K443</f>
        <v>228140</v>
      </c>
      <c r="L442" s="69">
        <f>L443</f>
        <v>228140</v>
      </c>
      <c r="M442" s="52">
        <f t="shared" si="34"/>
        <v>45349</v>
      </c>
      <c r="N442" s="59">
        <f>N443</f>
        <v>0</v>
      </c>
      <c r="O442" s="52">
        <f t="shared" si="32"/>
        <v>0</v>
      </c>
      <c r="P442" s="11">
        <f>P443</f>
        <v>228140</v>
      </c>
      <c r="Q442" s="52">
        <f t="shared" si="33"/>
        <v>0</v>
      </c>
      <c r="R442" s="70" t="e">
        <f>#REF!-L442</f>
        <v>#REF!</v>
      </c>
      <c r="S442" s="69">
        <f>S443</f>
        <v>0</v>
      </c>
    </row>
    <row r="443" spans="2:19" ht="32.25" customHeight="1" hidden="1">
      <c r="B443" s="20" t="s">
        <v>17</v>
      </c>
      <c r="C443" s="18">
        <v>551</v>
      </c>
      <c r="D443" s="7">
        <v>551</v>
      </c>
      <c r="E443" s="7">
        <v>551</v>
      </c>
      <c r="F443" s="9" t="s">
        <v>7</v>
      </c>
      <c r="G443" s="9" t="s">
        <v>14</v>
      </c>
      <c r="H443" s="9" t="s">
        <v>16</v>
      </c>
      <c r="I443" s="9" t="s">
        <v>150</v>
      </c>
      <c r="J443" s="11">
        <v>182791</v>
      </c>
      <c r="K443" s="11">
        <v>228140</v>
      </c>
      <c r="L443" s="69">
        <v>228140</v>
      </c>
      <c r="M443" s="52">
        <f t="shared" si="34"/>
        <v>45349</v>
      </c>
      <c r="N443" s="59"/>
      <c r="O443" s="52">
        <f t="shared" si="32"/>
        <v>0</v>
      </c>
      <c r="P443" s="11">
        <v>228140</v>
      </c>
      <c r="Q443" s="52">
        <f t="shared" si="33"/>
        <v>0</v>
      </c>
      <c r="R443" s="70" t="e">
        <f>#REF!-L443</f>
        <v>#REF!</v>
      </c>
      <c r="S443" s="69"/>
    </row>
    <row r="444" spans="2:19" ht="27" customHeight="1" hidden="1">
      <c r="B444" s="20" t="s">
        <v>18</v>
      </c>
      <c r="C444" s="18"/>
      <c r="D444" s="7"/>
      <c r="E444" s="7"/>
      <c r="F444" s="9" t="s">
        <v>7</v>
      </c>
      <c r="G444" s="9" t="s">
        <v>14</v>
      </c>
      <c r="H444" s="9" t="s">
        <v>19</v>
      </c>
      <c r="I444" s="9"/>
      <c r="J444" s="11"/>
      <c r="K444" s="11"/>
      <c r="L444" s="69"/>
      <c r="M444" s="52"/>
      <c r="N444" s="59"/>
      <c r="O444" s="52"/>
      <c r="P444" s="11"/>
      <c r="Q444" s="52"/>
      <c r="R444" s="70"/>
      <c r="S444" s="69">
        <f>S445</f>
        <v>0</v>
      </c>
    </row>
    <row r="445" spans="2:19" ht="25.5" customHeight="1" hidden="1">
      <c r="B445" s="20" t="s">
        <v>17</v>
      </c>
      <c r="C445" s="18"/>
      <c r="D445" s="7"/>
      <c r="E445" s="7"/>
      <c r="F445" s="9" t="s">
        <v>7</v>
      </c>
      <c r="G445" s="9" t="s">
        <v>14</v>
      </c>
      <c r="H445" s="9" t="s">
        <v>19</v>
      </c>
      <c r="I445" s="9" t="s">
        <v>150</v>
      </c>
      <c r="J445" s="11"/>
      <c r="K445" s="11"/>
      <c r="L445" s="69"/>
      <c r="M445" s="52"/>
      <c r="N445" s="59"/>
      <c r="O445" s="52"/>
      <c r="P445" s="11"/>
      <c r="Q445" s="52"/>
      <c r="R445" s="70"/>
      <c r="S445" s="69"/>
    </row>
    <row r="446" spans="2:19" ht="33.75" customHeight="1" hidden="1">
      <c r="B446" s="20" t="s">
        <v>20</v>
      </c>
      <c r="C446" s="18"/>
      <c r="D446" s="7"/>
      <c r="E446" s="7"/>
      <c r="F446" s="9" t="s">
        <v>7</v>
      </c>
      <c r="G446" s="9" t="s">
        <v>14</v>
      </c>
      <c r="H446" s="9" t="s">
        <v>21</v>
      </c>
      <c r="I446" s="9"/>
      <c r="J446" s="11"/>
      <c r="K446" s="11"/>
      <c r="L446" s="69"/>
      <c r="M446" s="52"/>
      <c r="N446" s="59"/>
      <c r="O446" s="52"/>
      <c r="P446" s="11"/>
      <c r="Q446" s="52"/>
      <c r="R446" s="70"/>
      <c r="S446" s="69">
        <f>S447</f>
        <v>0</v>
      </c>
    </row>
    <row r="447" spans="2:19" ht="30.75" customHeight="1" hidden="1">
      <c r="B447" s="20" t="s">
        <v>17</v>
      </c>
      <c r="C447" s="18"/>
      <c r="D447" s="7"/>
      <c r="E447" s="7"/>
      <c r="F447" s="9" t="s">
        <v>7</v>
      </c>
      <c r="G447" s="9" t="s">
        <v>14</v>
      </c>
      <c r="H447" s="9" t="s">
        <v>21</v>
      </c>
      <c r="I447" s="9" t="s">
        <v>150</v>
      </c>
      <c r="J447" s="11"/>
      <c r="K447" s="11"/>
      <c r="L447" s="69"/>
      <c r="M447" s="52"/>
      <c r="N447" s="59"/>
      <c r="O447" s="52"/>
      <c r="P447" s="11"/>
      <c r="Q447" s="52"/>
      <c r="R447" s="70"/>
      <c r="S447" s="69"/>
    </row>
    <row r="448" spans="2:60" ht="15.75">
      <c r="B448" s="47" t="s">
        <v>124</v>
      </c>
      <c r="C448" s="48"/>
      <c r="D448" s="48"/>
      <c r="E448" s="48"/>
      <c r="F448" s="5"/>
      <c r="G448" s="5"/>
      <c r="H448" s="5"/>
      <c r="I448" s="5"/>
      <c r="J448" s="49" t="e">
        <f>J20+J123+J172+J222+J361+J371+J395+J432</f>
        <v>#REF!</v>
      </c>
      <c r="K448" s="49" t="e">
        <f>K20+K123+K172+K222+K361+K371+K395+K432+K422+K356</f>
        <v>#REF!</v>
      </c>
      <c r="L448" s="72" t="e">
        <f>L20+L123+L172+L222+L361+L371+L395+L432+L422+L356+L382</f>
        <v>#REF!</v>
      </c>
      <c r="M448" s="52" t="e">
        <f>L448-J448</f>
        <v>#REF!</v>
      </c>
      <c r="N448" s="66" t="e">
        <f>N20+N123+N172+N222+N361+N371+N395+N432+N422+N356</f>
        <v>#REF!</v>
      </c>
      <c r="O448" s="52" t="e">
        <f>L448-K448</f>
        <v>#REF!</v>
      </c>
      <c r="P448" s="49" t="e">
        <f>P20+P123+P172+P222+P361+P371+P395+P432+P422+P356</f>
        <v>#REF!</v>
      </c>
      <c r="Q448" s="52" t="e">
        <f>P448-L448</f>
        <v>#REF!</v>
      </c>
      <c r="R448" s="70" t="e">
        <f>#REF!-L448</f>
        <v>#REF!</v>
      </c>
      <c r="S448" s="79">
        <f>S20+S123+S172+S222+S356+S382+S395+S432+S430+S121</f>
        <v>63153735.32</v>
      </c>
      <c r="BH448"/>
    </row>
    <row r="449" spans="9:19" ht="12.75" hidden="1">
      <c r="I449" s="2"/>
      <c r="K449" s="67"/>
      <c r="R449" s="73"/>
      <c r="S449" s="73"/>
    </row>
    <row r="450" ht="12.75" hidden="1">
      <c r="S450" s="73"/>
    </row>
    <row r="451" ht="12.75" hidden="1">
      <c r="S451" s="73"/>
    </row>
    <row r="453" ht="12.75">
      <c r="L453" s="67"/>
    </row>
  </sheetData>
  <sheetProtection/>
  <mergeCells count="17">
    <mergeCell ref="E16:E17"/>
    <mergeCell ref="B14:J14"/>
    <mergeCell ref="B13:M13"/>
    <mergeCell ref="B16:B17"/>
    <mergeCell ref="C16:C17"/>
    <mergeCell ref="D16:D17"/>
    <mergeCell ref="S7:T7"/>
    <mergeCell ref="G16:G17"/>
    <mergeCell ref="H16:H17"/>
    <mergeCell ref="I16:I17"/>
    <mergeCell ref="B9:S9"/>
    <mergeCell ref="B10:Q10"/>
    <mergeCell ref="B11:L11"/>
    <mergeCell ref="S1:T1"/>
    <mergeCell ref="S3:T3"/>
    <mergeCell ref="S5:T5"/>
    <mergeCell ref="F16:F1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  <rowBreaks count="1" manualBreakCount="1">
    <brk id="44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2018-06-22T06:12:26Z</cp:lastPrinted>
  <dcterms:created xsi:type="dcterms:W3CDTF">1996-10-08T23:32:33Z</dcterms:created>
  <dcterms:modified xsi:type="dcterms:W3CDTF">2018-06-22T06:12:31Z</dcterms:modified>
  <cp:category/>
  <cp:version/>
  <cp:contentType/>
  <cp:contentStatus/>
</cp:coreProperties>
</file>