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530"/>
  </bookViews>
  <sheets>
    <sheet name="в рублях" sheetId="3" r:id="rId1"/>
  </sheets>
  <calcPr calcId="125725"/>
</workbook>
</file>

<file path=xl/calcChain.xml><?xml version="1.0" encoding="utf-8"?>
<calcChain xmlns="http://schemas.openxmlformats.org/spreadsheetml/2006/main">
  <c r="M40" i="3"/>
  <c r="L40"/>
  <c r="L39" s="1"/>
  <c r="K40"/>
  <c r="M42"/>
  <c r="M153"/>
  <c r="M152" s="1"/>
  <c r="M151" s="1"/>
  <c r="M150" s="1"/>
  <c r="M149" s="1"/>
  <c r="M148" s="1"/>
  <c r="L140"/>
  <c r="M140" s="1"/>
  <c r="M139" s="1"/>
  <c r="M138" s="1"/>
  <c r="L125"/>
  <c r="L124" s="1"/>
  <c r="M97"/>
  <c r="M96" s="1"/>
  <c r="M95" s="1"/>
  <c r="M94" s="1"/>
  <c r="M41"/>
  <c r="M63"/>
  <c r="M62" s="1"/>
  <c r="M61" s="1"/>
  <c r="M60" s="1"/>
  <c r="M59" s="1"/>
  <c r="M58" s="1"/>
  <c r="L62"/>
  <c r="L61" s="1"/>
  <c r="L60" s="1"/>
  <c r="L59" s="1"/>
  <c r="L58" s="1"/>
  <c r="K54"/>
  <c r="K101"/>
  <c r="K119"/>
  <c r="K118" s="1"/>
  <c r="K125"/>
  <c r="K124" s="1"/>
  <c r="L104"/>
  <c r="M104" s="1"/>
  <c r="M103" s="1"/>
  <c r="M102" s="1"/>
  <c r="K137"/>
  <c r="K136" s="1"/>
  <c r="K135" s="1"/>
  <c r="K134" s="1"/>
  <c r="K115"/>
  <c r="K114" s="1"/>
  <c r="K113" s="1"/>
  <c r="K112" s="1"/>
  <c r="K72"/>
  <c r="M72" s="1"/>
  <c r="M71" s="1"/>
  <c r="K36"/>
  <c r="K35" s="1"/>
  <c r="K34" s="1"/>
  <c r="K33" s="1"/>
  <c r="K25"/>
  <c r="M25" s="1"/>
  <c r="K26"/>
  <c r="M26" s="1"/>
  <c r="K17"/>
  <c r="M17" s="1"/>
  <c r="M16" s="1"/>
  <c r="M15" s="1"/>
  <c r="M14" s="1"/>
  <c r="L100"/>
  <c r="L99" s="1"/>
  <c r="L118"/>
  <c r="L114"/>
  <c r="L113" s="1"/>
  <c r="L112" s="1"/>
  <c r="M144"/>
  <c r="L136"/>
  <c r="L135" s="1"/>
  <c r="L134" s="1"/>
  <c r="M158"/>
  <c r="M157" s="1"/>
  <c r="M156" s="1"/>
  <c r="M155" s="1"/>
  <c r="M154" s="1"/>
  <c r="L158"/>
  <c r="L157" s="1"/>
  <c r="L156" s="1"/>
  <c r="L155" s="1"/>
  <c r="L154" s="1"/>
  <c r="K158"/>
  <c r="K157" s="1"/>
  <c r="K156" s="1"/>
  <c r="K155" s="1"/>
  <c r="K154" s="1"/>
  <c r="K152"/>
  <c r="K151" s="1"/>
  <c r="K150" s="1"/>
  <c r="K149" s="1"/>
  <c r="K148" s="1"/>
  <c r="L152"/>
  <c r="L151" s="1"/>
  <c r="L150" s="1"/>
  <c r="L149" s="1"/>
  <c r="L148" s="1"/>
  <c r="M145"/>
  <c r="K143"/>
  <c r="K142" s="1"/>
  <c r="K141" s="1"/>
  <c r="L139"/>
  <c r="L138" s="1"/>
  <c r="K139"/>
  <c r="K138" s="1"/>
  <c r="M130"/>
  <c r="M129" s="1"/>
  <c r="L130"/>
  <c r="L129" s="1"/>
  <c r="K130"/>
  <c r="K129" s="1"/>
  <c r="M127"/>
  <c r="M126" s="1"/>
  <c r="L127"/>
  <c r="L126" s="1"/>
  <c r="K127"/>
  <c r="K126" s="1"/>
  <c r="M122"/>
  <c r="L122"/>
  <c r="K122"/>
  <c r="M120"/>
  <c r="L120"/>
  <c r="K120"/>
  <c r="M109"/>
  <c r="M106" s="1"/>
  <c r="M105" s="1"/>
  <c r="L109"/>
  <c r="K109"/>
  <c r="M107"/>
  <c r="L107"/>
  <c r="K107"/>
  <c r="K103"/>
  <c r="K102" s="1"/>
  <c r="K100"/>
  <c r="K99" s="1"/>
  <c r="L96"/>
  <c r="L95" s="1"/>
  <c r="L94" s="1"/>
  <c r="K96"/>
  <c r="K95" s="1"/>
  <c r="K94" s="1"/>
  <c r="M91"/>
  <c r="M90" s="1"/>
  <c r="L91"/>
  <c r="L90" s="1"/>
  <c r="K91"/>
  <c r="K90" s="1"/>
  <c r="M88"/>
  <c r="M87" s="1"/>
  <c r="L88"/>
  <c r="L87" s="1"/>
  <c r="K88"/>
  <c r="K87" s="1"/>
  <c r="M85"/>
  <c r="M84" s="1"/>
  <c r="L85"/>
  <c r="L84" s="1"/>
  <c r="K85"/>
  <c r="K84" s="1"/>
  <c r="M82"/>
  <c r="M81" s="1"/>
  <c r="L82"/>
  <c r="L81" s="1"/>
  <c r="K82"/>
  <c r="K81" s="1"/>
  <c r="M78"/>
  <c r="M77" s="1"/>
  <c r="M76" s="1"/>
  <c r="L78"/>
  <c r="L77" s="1"/>
  <c r="L76" s="1"/>
  <c r="K78"/>
  <c r="K77" s="1"/>
  <c r="K76" s="1"/>
  <c r="M74"/>
  <c r="M73" s="1"/>
  <c r="L74"/>
  <c r="L73" s="1"/>
  <c r="K74"/>
  <c r="K73" s="1"/>
  <c r="M69"/>
  <c r="L69"/>
  <c r="K69"/>
  <c r="K62"/>
  <c r="K61" s="1"/>
  <c r="K60" s="1"/>
  <c r="K59" s="1"/>
  <c r="K58" s="1"/>
  <c r="M56"/>
  <c r="L56"/>
  <c r="K56"/>
  <c r="L54"/>
  <c r="M52"/>
  <c r="M51" s="1"/>
  <c r="L52"/>
  <c r="L51" s="1"/>
  <c r="K52"/>
  <c r="K51" s="1"/>
  <c r="M49"/>
  <c r="L49"/>
  <c r="K49"/>
  <c r="M48"/>
  <c r="L48"/>
  <c r="K48"/>
  <c r="M46"/>
  <c r="M45" s="1"/>
  <c r="L46"/>
  <c r="L45" s="1"/>
  <c r="K46"/>
  <c r="K45" s="1"/>
  <c r="M43"/>
  <c r="L43"/>
  <c r="K43"/>
  <c r="K39"/>
  <c r="L35"/>
  <c r="L34" s="1"/>
  <c r="L33" s="1"/>
  <c r="M32"/>
  <c r="L31"/>
  <c r="L30" s="1"/>
  <c r="K31"/>
  <c r="K30" s="1"/>
  <c r="M28"/>
  <c r="L28"/>
  <c r="K28"/>
  <c r="M20"/>
  <c r="M19" s="1"/>
  <c r="M18" s="1"/>
  <c r="L20"/>
  <c r="L19" s="1"/>
  <c r="L18" s="1"/>
  <c r="K20"/>
  <c r="K19" s="1"/>
  <c r="K18" s="1"/>
  <c r="L16"/>
  <c r="L15" s="1"/>
  <c r="L14" s="1"/>
  <c r="K16"/>
  <c r="K15" s="1"/>
  <c r="K14" s="1"/>
  <c r="K71" l="1"/>
  <c r="M39"/>
  <c r="M38" s="1"/>
  <c r="L38"/>
  <c r="M55"/>
  <c r="M54" s="1"/>
  <c r="K24"/>
  <c r="K23" s="1"/>
  <c r="K22" s="1"/>
  <c r="M36"/>
  <c r="M35" s="1"/>
  <c r="M34" s="1"/>
  <c r="M33" s="1"/>
  <c r="L106"/>
  <c r="L105" s="1"/>
  <c r="L103"/>
  <c r="L102" s="1"/>
  <c r="L98" s="1"/>
  <c r="K98"/>
  <c r="L80"/>
  <c r="K117"/>
  <c r="K116" s="1"/>
  <c r="K111" s="1"/>
  <c r="L24"/>
  <c r="L23" s="1"/>
  <c r="L22" s="1"/>
  <c r="K68"/>
  <c r="K67" s="1"/>
  <c r="K66" s="1"/>
  <c r="M115"/>
  <c r="M114" s="1"/>
  <c r="M113" s="1"/>
  <c r="M112" s="1"/>
  <c r="M125"/>
  <c r="M124" s="1"/>
  <c r="L117"/>
  <c r="L116" s="1"/>
  <c r="L111" s="1"/>
  <c r="L143"/>
  <c r="L142" s="1"/>
  <c r="L141" s="1"/>
  <c r="M101"/>
  <c r="M100" s="1"/>
  <c r="M99" s="1"/>
  <c r="M98" s="1"/>
  <c r="M93" s="1"/>
  <c r="M143"/>
  <c r="M142" s="1"/>
  <c r="M141" s="1"/>
  <c r="K133"/>
  <c r="K132" s="1"/>
  <c r="M137"/>
  <c r="M136" s="1"/>
  <c r="M135" s="1"/>
  <c r="M134" s="1"/>
  <c r="M133" s="1"/>
  <c r="M132" s="1"/>
  <c r="M119"/>
  <c r="M118" s="1"/>
  <c r="K106"/>
  <c r="K105" s="1"/>
  <c r="K80"/>
  <c r="M80"/>
  <c r="K38"/>
  <c r="K37" s="1"/>
  <c r="M30"/>
  <c r="M24"/>
  <c r="M23" s="1"/>
  <c r="M68"/>
  <c r="M67" s="1"/>
  <c r="M66" s="1"/>
  <c r="L133"/>
  <c r="L132" s="1"/>
  <c r="M31"/>
  <c r="L71"/>
  <c r="L68" s="1"/>
  <c r="L67" s="1"/>
  <c r="L66" s="1"/>
  <c r="L65" s="1"/>
  <c r="M37" l="1"/>
  <c r="K13"/>
  <c r="K65"/>
  <c r="K93"/>
  <c r="L93"/>
  <c r="L13"/>
  <c r="M117"/>
  <c r="M116" s="1"/>
  <c r="M111" s="1"/>
  <c r="M65"/>
  <c r="M22"/>
  <c r="M13" s="1"/>
  <c r="K160" l="1"/>
  <c r="L160"/>
  <c r="M160" l="1"/>
</calcChain>
</file>

<file path=xl/sharedStrings.xml><?xml version="1.0" encoding="utf-8"?>
<sst xmlns="http://schemas.openxmlformats.org/spreadsheetml/2006/main" count="943" uniqueCount="207">
  <si>
    <t>№ п/п</t>
  </si>
  <si>
    <t>Наименование показателя</t>
  </si>
  <si>
    <t>Вед</t>
  </si>
  <si>
    <t>РЗ</t>
  </si>
  <si>
    <t>ПР</t>
  </si>
  <si>
    <t>ЦСР</t>
  </si>
  <si>
    <t>ВР</t>
  </si>
  <si>
    <t>Программная статья</t>
  </si>
  <si>
    <t>ПНР</t>
  </si>
  <si>
    <t>ПП</t>
  </si>
  <si>
    <t>ОМ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</si>
  <si>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</si>
  <si>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</si>
  <si>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</si>
  <si>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 (глава муниципального образования)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</si>
  <si>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</si>
  <si>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</si>
  <si>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</si>
  <si>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закупки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</si>
  <si>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</si>
  <si>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</si>
  <si>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</si>
  <si>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Уплата налогов, сборов и иных платежей</t>
  </si>
  <si>
    <t>Образование и организация деятельности административных комиссий</t>
  </si>
  <si>
    <t>Резервные фонды</t>
  </si>
  <si>
    <t>Непрограммные расходы бюджета поселения</t>
  </si>
  <si>
    <t>Резервные фонды органов исполнительной власти субъектов Российской Федерации (местных администраций)</t>
  </si>
  <si>
    <t>Резервные средства</t>
  </si>
  <si>
    <t>Другие общегосударственные вопросы</t>
  </si>
  <si>
    <t>Реализация государственных функций, связанных с общегосударственным управлением (органов местного самоуправления)</t>
  </si>
  <si>
    <t>Прочие обязательства органов местного самоуправления</t>
  </si>
  <si>
    <t>Мероприятия по поддержке старшего поколения</t>
  </si>
  <si>
    <t>Мероприятия поддержки субъектов малого и среднего предпринимательства</t>
  </si>
  <si>
    <t>Мероприятия по противодействию коррупции</t>
  </si>
  <si>
    <t xml:space="preserve">Национальная оборона 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</si>
  <si>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</si>
  <si>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</si>
  <si>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</si>
  <si>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</si>
  <si>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</si>
  <si>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обороне, предупреждению и ликвидации чрезвычайных ситуаций, стихийных бедствий и их последствий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</si>
  <si>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</si>
  <si>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</si>
  <si>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Мероприятия по защите населения и территории в области защиты населения и территорий от ЧС</t>
  </si>
  <si>
    <t>Обеспечение пожарной безопасности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</si>
  <si>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</si>
  <si>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</si>
  <si>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Мероприятия по усилению борьбы с преступностью и укреплению правопорядка.</t>
  </si>
  <si>
    <t>Мероприятия по профилактике терроризма и экстремизма</t>
  </si>
  <si>
    <t>Мероприятия по обеспечению безопасности населения на транспорте</t>
  </si>
  <si>
    <t>Мероприятия по охране правопорядка</t>
  </si>
  <si>
    <t>Национальная экономика</t>
  </si>
  <si>
    <t>Реализация государственной политики занятости населения</t>
  </si>
  <si>
    <t>Мероприятия по содействию занятости населения</t>
  </si>
  <si>
    <t>Иные выплаты населению</t>
  </si>
  <si>
    <t>Дорожные фонды</t>
  </si>
  <si>
    <t>Непрограммные расходы бюджета населения</t>
  </si>
  <si>
    <t>Строительство и модернизация автомобильных дорог общего пользования, в том числе дорог в поселений (за исключением дорог федерального значения)</t>
  </si>
  <si>
    <t>Мероприятия  по строительство и модернизация автомобильных дорог общего пользования, в том числе дорог в поселений (за исключением дорог федерального значения)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</si>
  <si>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</si>
  <si>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</si>
  <si>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</si>
  <si>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</si>
  <si>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</si>
  <si>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</si>
  <si>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</si>
  <si>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</si>
  <si>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</si>
  <si>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</si>
  <si>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</si>
  <si>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энергосбережению и повышению энергетической эффективности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</si>
  <si>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</si>
  <si>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</si>
  <si>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</si>
  <si>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</si>
  <si>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реализации государственной молодежной политики</t>
  </si>
  <si>
    <t>Культура и кинематография</t>
  </si>
  <si>
    <t>Культура</t>
  </si>
  <si>
    <t>Расходы на выплату персоналу казенных учреждений</t>
  </si>
  <si>
    <t>Мероприятия по обеспечению материально-технической базы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</si>
  <si>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</si>
  <si>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</si>
  <si>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</si>
  <si>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Решение Совета Новоуманского сельского поселения Ленинградского района №35 от 10.10.2008 года "О дополнительном материальном обеспечении лиц, замещавших муниципальные должности и должности муниципальной службы в Новоуманском сельском поселении Ленинградского района"</t>
  </si>
  <si>
    <t>Пособия и компенсации по публичным нормативным обязательствам</t>
  </si>
  <si>
    <t xml:space="preserve">Физическая культура и спорт </t>
  </si>
  <si>
    <t>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</si>
  <si>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</si>
  <si>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</si>
  <si>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ИТОГО:</t>
  </si>
  <si>
    <t>01</t>
  </si>
  <si>
    <t>02</t>
  </si>
  <si>
    <t>03</t>
  </si>
  <si>
    <t>04</t>
  </si>
  <si>
    <t>00190</t>
  </si>
  <si>
    <t>00</t>
  </si>
  <si>
    <t>00000</t>
  </si>
  <si>
    <t>1</t>
  </si>
  <si>
    <t>52</t>
  </si>
  <si>
    <t>120</t>
  </si>
  <si>
    <t>240</t>
  </si>
  <si>
    <t>850</t>
  </si>
  <si>
    <t>2</t>
  </si>
  <si>
    <t>60190</t>
  </si>
  <si>
    <t>07</t>
  </si>
  <si>
    <t>0</t>
  </si>
  <si>
    <t>11</t>
  </si>
  <si>
    <t>55</t>
  </si>
  <si>
    <t>00700</t>
  </si>
  <si>
    <t>870</t>
  </si>
  <si>
    <t>13</t>
  </si>
  <si>
    <t>56</t>
  </si>
  <si>
    <t>09200</t>
  </si>
  <si>
    <t>360</t>
  </si>
  <si>
    <t>99010</t>
  </si>
  <si>
    <t>99020</t>
  </si>
  <si>
    <t>99030</t>
  </si>
  <si>
    <t>57</t>
  </si>
  <si>
    <t>51180</t>
  </si>
  <si>
    <t>09</t>
  </si>
  <si>
    <t>58</t>
  </si>
  <si>
    <t>02180</t>
  </si>
  <si>
    <t>02190</t>
  </si>
  <si>
    <t>99040</t>
  </si>
  <si>
    <t>10</t>
  </si>
  <si>
    <t>05</t>
  </si>
  <si>
    <t>99050</t>
  </si>
  <si>
    <t>14</t>
  </si>
  <si>
    <t>06</t>
  </si>
  <si>
    <t>99060</t>
  </si>
  <si>
    <t>08</t>
  </si>
  <si>
    <t>99080</t>
  </si>
  <si>
    <t>99090</t>
  </si>
  <si>
    <t>113</t>
  </si>
  <si>
    <t>99100</t>
  </si>
  <si>
    <t>59</t>
  </si>
  <si>
    <t>03150</t>
  </si>
  <si>
    <t>12</t>
  </si>
  <si>
    <t>60</t>
  </si>
  <si>
    <t>03380</t>
  </si>
  <si>
    <t>03400</t>
  </si>
  <si>
    <t>08510</t>
  </si>
  <si>
    <t>06010</t>
  </si>
  <si>
    <t>06020</t>
  </si>
  <si>
    <t>06030</t>
  </si>
  <si>
    <t>06040</t>
  </si>
  <si>
    <t>06050</t>
  </si>
  <si>
    <t>63</t>
  </si>
  <si>
    <t>00130</t>
  </si>
  <si>
    <t>99110</t>
  </si>
  <si>
    <t>15</t>
  </si>
  <si>
    <t>00590</t>
  </si>
  <si>
    <t>110</t>
  </si>
  <si>
    <t>65</t>
  </si>
  <si>
    <t>04910</t>
  </si>
  <si>
    <t>313</t>
  </si>
  <si>
    <t>66</t>
  </si>
  <si>
    <t>Муниципальная программа «Формирование доступной для инвалидов и других маломобильных групп населения среды жизнедеятельности в Новоуманском сельском поселении Ленинградского района» на 2018-2020 годы»</t>
  </si>
  <si>
    <t>17</t>
  </si>
  <si>
    <t>99130</t>
  </si>
  <si>
    <t>18</t>
  </si>
  <si>
    <t>99140</t>
  </si>
  <si>
    <t>Муниципальная программа "Пожарная безопасность в Новоуманском сельском поселении Ленинградского района на 2018-2020 годы"</t>
  </si>
  <si>
    <t>16</t>
  </si>
  <si>
    <t>99120</t>
  </si>
  <si>
    <t>Муниципальная программа «Комплексное обеспечение безопасности населения на транспорте на территории Новоуманского сельского поселения на 2018-2020 годы»</t>
  </si>
  <si>
    <t>Муниципальная программа «Устойчивое развитие сельских территорий на 2014-2017 годы и на период до 2020 года» Новоуманского сельского поселения Ленинградского района</t>
  </si>
  <si>
    <t>Муниципальная программа «Энергосбережение и повышение энергетической эффективности   в Новоуманском сельском поселении Ленинградского района» на 2018-2020 годы</t>
  </si>
  <si>
    <t>Кадровое обеспечение сферы культурыи искусства</t>
  </si>
  <si>
    <t>S0120</t>
  </si>
  <si>
    <t>Муниципальная  программа «Народная дружина» 2018-2020 годы на территории Новоуманского сельского поселения Ленинградского района</t>
  </si>
  <si>
    <t xml:space="preserve">Мероприятия по формированию современной городской среды </t>
  </si>
  <si>
    <t>19</t>
  </si>
  <si>
    <t>99150</t>
  </si>
  <si>
    <t xml:space="preserve">Муниципальная программа «Формирование современной городской среды» на территории Новоуманского сельского поселения Ленинградского района на 2018 – 2022годы </t>
  </si>
  <si>
    <t>Годовое назначение</t>
  </si>
  <si>
    <t>тыс.руб.</t>
  </si>
  <si>
    <t>Глава Новоуманского сельского поселения</t>
  </si>
  <si>
    <t>Ленинградского района</t>
  </si>
  <si>
    <t>Поощрение ТОСов</t>
  </si>
  <si>
    <t>Муниципальная программа «Благоустройство населенных пунктов Новоуманского сельского поселения Ленинградского района» на 2019-2021 годы</t>
  </si>
  <si>
    <t>Муниципальная программа «Комплексные мероприятия по усилению борьбы с преступностью и укреплению правопорядка на территории Новоуманского сельского поселения Ленинградского района» на 2019-2021 года</t>
  </si>
  <si>
    <t xml:space="preserve">ВЕДОМСТВЕННАЯ СТРУКТУРА РАСХОДОВ НОВОУМАНСКОГО 
СЕЛЬСКОГО ПОСЕЛЕНИЯ НА 2020 ГОД
</t>
  </si>
  <si>
    <t>Муниципальная  программа «Старшее поколение» на 2020 - 2022 годы Новоуманского сельского поселения Ленинградского района</t>
  </si>
  <si>
    <t>Муниципальная  программа «Поддержка субъектов малого и среднего предпринимательства в Новоуманском сельском поселении Ленинградского района на 2020-2022 годы»</t>
  </si>
  <si>
    <t>Муниципальная программа "Противодействие коррупции в Новоуманском сельском поселении Ленинградского района" на 2020-2022 годы</t>
  </si>
  <si>
    <t>Муниципальная программа "Ремонт муниципального имущества на 2020-2022 годы"</t>
  </si>
  <si>
    <t>Муниципальная программа «Защита населения и территории Новоуманского сельского поселения от чрезвычайных ситуаций на 2020-2022»</t>
  </si>
  <si>
    <t>Муниципальная программа «Профилактика терроризма и экстремизма на территории Новоуманского сельского поселения Ленинградского района  на 2020-2022 годы»</t>
  </si>
  <si>
    <t>Муниципальная  программа "Содействие занятости населения Новоуманского сельского поселения на 2020-2022 годы"</t>
  </si>
  <si>
    <t>Муниципальная  программа «Развитие культуры Новоуманского сельского поселения Ленинградского района на 2019-2021 годы</t>
  </si>
  <si>
    <t>Муниципальная  программа реализации государственной молодежной политики на территории Новоуманского сельского поселения Ленинградского района на 2018-2020 годы"</t>
  </si>
  <si>
    <t>изменения</t>
  </si>
  <si>
    <t>Годовое назначение с изменениями</t>
  </si>
  <si>
    <t>Обемспечение деятельности финансовых, налоговых и таможенных органов финансового (финансово-бюджетного) надзора</t>
  </si>
  <si>
    <t>53</t>
  </si>
  <si>
    <t>Иные межбюджетные трансферты</t>
  </si>
  <si>
    <t>25010</t>
  </si>
  <si>
    <t>540</t>
  </si>
  <si>
    <t>ГП Краснодарского края "Развитие сети автомобильных дорог Краснодарского края", подпрограмма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</t>
  </si>
  <si>
    <t>S2440</t>
  </si>
  <si>
    <t>6% софинаесирование</t>
  </si>
  <si>
    <t>уведомление № 842/00123/474 от 08.05.2020</t>
  </si>
  <si>
    <t xml:space="preserve">"ПРИЛОЖЕНИЕ № 3
к  решения Совета Новоуманского  сельского поселения
Ленинградского района
от 3 декабря 2019 года  № 26
</t>
  </si>
  <si>
    <t>В.А.Белик"</t>
  </si>
  <si>
    <t>Прочие платежи</t>
  </si>
  <si>
    <t>ПРИЛОЖЕНИЕ № 2
к  решению Совета Новоуманского  сельского поселения
Ленинградского района
от 29 октября 2020 года  № 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</si>
</sst>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/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/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/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/>
    <xf numFmtId="0" fontId="2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/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/>
    <xf numFmtId="49" fontId="2" fillId="0" borderId="7" xfId="0" applyNumberFormat="1" applyFont="1" applyFill="1" applyBorder="1"/>
    <xf numFmtId="0" fontId="3" fillId="0" borderId="8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9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0" fontId="4" fillId="0" borderId="8" xfId="0" applyFont="1" applyBorder="1" applyAlignment="1">
      <alignment vertical="top" wrapText="1"/>
    </xf>
    <xf numFmtId="49" fontId="2" fillId="0" borderId="7" xfId="0" applyNumberFormat="1" applyFont="1" applyBorder="1" applyAlignment="1"/>
    <xf numFmtId="49" fontId="2" fillId="0" borderId="6" xfId="0" applyNumberFormat="1" applyFont="1" applyBorder="1" applyAlignment="1"/>
    <xf numFmtId="0" fontId="2" fillId="0" borderId="10" xfId="0" applyFont="1" applyBorder="1" applyAlignment="1">
      <alignment horizontal="left" vertical="top"/>
    </xf>
    <xf numFmtId="0" fontId="2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/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/>
    <xf numFmtId="0" fontId="2" fillId="0" borderId="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/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3" fillId="0" borderId="6" xfId="0" applyFont="1" applyFill="1" applyBorder="1"/>
    <xf numFmtId="49" fontId="3" fillId="0" borderId="7" xfId="0" applyNumberFormat="1" applyFont="1" applyFill="1" applyBorder="1"/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2" fontId="0" fillId="0" borderId="0" xfId="0" applyNumberFormat="1"/>
    <xf numFmtId="2" fontId="1" fillId="0" borderId="7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2" fontId="2" fillId="0" borderId="7" xfId="0" applyNumberFormat="1" applyFont="1" applyFill="1" applyBorder="1"/>
    <xf numFmtId="2" fontId="0" fillId="0" borderId="7" xfId="0" applyNumberFormat="1" applyBorder="1"/>
    <xf numFmtId="2" fontId="4" fillId="0" borderId="7" xfId="0" applyNumberFormat="1" applyFont="1" applyFill="1" applyBorder="1"/>
    <xf numFmtId="2" fontId="9" fillId="0" borderId="7" xfId="0" applyNumberFormat="1" applyFont="1" applyBorder="1"/>
    <xf numFmtId="2" fontId="10" fillId="0" borderId="7" xfId="0" applyNumberFormat="1" applyFont="1" applyBorder="1"/>
    <xf numFmtId="2" fontId="4" fillId="0" borderId="7" xfId="0" applyNumberFormat="1" applyFont="1" applyBorder="1"/>
    <xf numFmtId="2" fontId="2" fillId="0" borderId="7" xfId="0" applyNumberFormat="1" applyFont="1" applyBorder="1"/>
    <xf numFmtId="2" fontId="3" fillId="0" borderId="7" xfId="0" applyNumberFormat="1" applyFont="1" applyFill="1" applyBorder="1"/>
    <xf numFmtId="2" fontId="3" fillId="0" borderId="7" xfId="0" applyNumberFormat="1" applyFont="1" applyBorder="1"/>
    <xf numFmtId="2" fontId="11" fillId="0" borderId="7" xfId="0" applyNumberFormat="1" applyFont="1" applyBorder="1"/>
    <xf numFmtId="2" fontId="2" fillId="0" borderId="0" xfId="0" applyNumberFormat="1" applyFont="1" applyAlignment="1">
      <alignment horizontal="right"/>
    </xf>
    <xf numFmtId="2" fontId="1" fillId="0" borderId="7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2" fillId="0" borderId="5" xfId="0" applyNumberFormat="1" applyFont="1" applyBorder="1"/>
    <xf numFmtId="2" fontId="3" fillId="0" borderId="13" xfId="0" applyNumberFormat="1" applyFont="1" applyBorder="1"/>
    <xf numFmtId="2" fontId="3" fillId="0" borderId="0" xfId="0" applyNumberFormat="1" applyFont="1" applyBorder="1"/>
    <xf numFmtId="2" fontId="6" fillId="0" borderId="0" xfId="0" applyNumberFormat="1" applyFont="1"/>
    <xf numFmtId="2" fontId="2" fillId="0" borderId="0" xfId="0" applyNumberFormat="1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75" zoomScaleNormal="75" workbookViewId="0">
      <selection activeCell="I2" sqref="I2:K5"/>
    </sheetView>
  </sheetViews>
  <sheetFormatPr defaultRowHeight="15"/>
  <cols>
    <col min="1" max="1" width="5.85546875" customWidth="1"/>
    <col min="2" max="2" width="34.28515625" customWidth="1"/>
    <col min="3" max="3" width="7.28515625" customWidth="1"/>
    <col min="4" max="4" width="8.28515625" customWidth="1"/>
    <col min="5" max="5" width="8.7109375" customWidth="1"/>
    <col min="6" max="6" width="9" customWidth="1"/>
    <col min="7" max="7" width="7.7109375" customWidth="1"/>
    <col min="8" max="8" width="7.42578125" customWidth="1"/>
    <col min="9" max="9" width="7.85546875" customWidth="1"/>
    <col min="10" max="10" width="7.28515625" style="1" customWidth="1"/>
    <col min="11" max="11" width="17.7109375" style="73" customWidth="1"/>
    <col min="12" max="12" width="18.140625" style="73" customWidth="1"/>
    <col min="13" max="13" width="17.140625" style="73" customWidth="1"/>
  </cols>
  <sheetData>
    <row r="1" spans="1:18" ht="114.75" customHeight="1">
      <c r="I1" s="95" t="s">
        <v>206</v>
      </c>
      <c r="J1" s="96"/>
      <c r="K1" s="96"/>
    </row>
    <row r="2" spans="1:18" ht="21" customHeight="1">
      <c r="I2" s="97" t="s">
        <v>203</v>
      </c>
      <c r="J2" s="97"/>
      <c r="K2" s="97"/>
    </row>
    <row r="3" spans="1:18" ht="14.45" customHeight="1">
      <c r="I3" s="97"/>
      <c r="J3" s="97"/>
      <c r="K3" s="97"/>
    </row>
    <row r="4" spans="1:18" ht="14.45" customHeight="1">
      <c r="I4" s="97"/>
      <c r="J4" s="97"/>
      <c r="K4" s="97"/>
    </row>
    <row r="5" spans="1:18" ht="65.45" customHeight="1">
      <c r="I5" s="97"/>
      <c r="J5" s="97"/>
      <c r="K5" s="97"/>
      <c r="P5" s="72"/>
      <c r="Q5" s="72"/>
      <c r="R5" s="72"/>
    </row>
    <row r="6" spans="1:18" ht="53.45" customHeight="1">
      <c r="B6" s="98" t="s">
        <v>182</v>
      </c>
      <c r="C6" s="98"/>
      <c r="D6" s="98"/>
      <c r="E6" s="98"/>
      <c r="F6" s="98"/>
      <c r="G6" s="98"/>
      <c r="H6" s="98"/>
      <c r="I6" s="98"/>
      <c r="J6" s="98"/>
      <c r="K6" s="98"/>
    </row>
    <row r="7" spans="1:18">
      <c r="K7" s="87" t="s">
        <v>176</v>
      </c>
    </row>
    <row r="8" spans="1:18" ht="17.45" customHeight="1">
      <c r="A8" s="99" t="s">
        <v>0</v>
      </c>
      <c r="B8" s="99" t="s">
        <v>1</v>
      </c>
      <c r="C8" s="99" t="s">
        <v>2</v>
      </c>
      <c r="D8" s="99" t="s">
        <v>3</v>
      </c>
      <c r="E8" s="99" t="s">
        <v>4</v>
      </c>
      <c r="F8" s="99" t="s">
        <v>5</v>
      </c>
      <c r="G8" s="99"/>
      <c r="H8" s="99"/>
      <c r="I8" s="99"/>
      <c r="J8" s="99" t="s">
        <v>6</v>
      </c>
      <c r="K8" s="100" t="s">
        <v>175</v>
      </c>
      <c r="L8" s="101" t="s">
        <v>192</v>
      </c>
      <c r="M8" s="100" t="s">
        <v>193</v>
      </c>
    </row>
    <row r="9" spans="1:18">
      <c r="A9" s="99"/>
      <c r="B9" s="99"/>
      <c r="C9" s="99"/>
      <c r="D9" s="99"/>
      <c r="E9" s="99"/>
      <c r="F9" s="99" t="s">
        <v>7</v>
      </c>
      <c r="G9" s="99"/>
      <c r="H9" s="99"/>
      <c r="I9" s="99"/>
      <c r="J9" s="99"/>
      <c r="K9" s="100"/>
      <c r="L9" s="101"/>
      <c r="M9" s="100"/>
    </row>
    <row r="10" spans="1:18" ht="14.45" customHeight="1">
      <c r="A10" s="99"/>
      <c r="B10" s="99"/>
      <c r="C10" s="99"/>
      <c r="D10" s="99"/>
      <c r="E10" s="99"/>
      <c r="F10" s="99" t="s">
        <v>8</v>
      </c>
      <c r="G10" s="99" t="s">
        <v>9</v>
      </c>
      <c r="H10" s="99" t="s">
        <v>10</v>
      </c>
      <c r="I10" s="99" t="s">
        <v>11</v>
      </c>
      <c r="J10" s="99"/>
      <c r="K10" s="100"/>
      <c r="L10" s="101"/>
      <c r="M10" s="100"/>
    </row>
    <row r="11" spans="1:18" ht="13.1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100"/>
      <c r="L11" s="101"/>
      <c r="M11" s="100"/>
    </row>
    <row r="12" spans="1:18" ht="15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88">
        <v>11</v>
      </c>
      <c r="L12" s="89">
        <v>12</v>
      </c>
      <c r="M12" s="74">
        <v>13</v>
      </c>
    </row>
    <row r="13" spans="1:18">
      <c r="A13" s="53">
        <v>1</v>
      </c>
      <c r="B13" s="54" t="s">
        <v>12</v>
      </c>
      <c r="C13" s="55">
        <v>992</v>
      </c>
      <c r="D13" s="56" t="s">
        <v>90</v>
      </c>
      <c r="E13" s="57"/>
      <c r="F13" s="58"/>
      <c r="G13" s="58"/>
      <c r="H13" s="58"/>
      <c r="I13" s="58"/>
      <c r="J13" s="59"/>
      <c r="K13" s="75">
        <f>K14+K18+K30+K22+K33+K37</f>
        <v>5426259.7000000002</v>
      </c>
      <c r="L13" s="75">
        <f>L14+L18+L22+L30+L33+L37</f>
        <v>0</v>
      </c>
      <c r="M13" s="75">
        <f>M14+M18+M30+M22+M33+M37</f>
        <v>5426259.7000000002</v>
      </c>
    </row>
    <row r="14" spans="1:18" ht="63.6" customHeight="1">
      <c r="A14" s="53">
        <v>2</v>
      </c>
      <c r="B14" s="60" t="s">
        <v>13</v>
      </c>
      <c r="C14" s="61">
        <v>992</v>
      </c>
      <c r="D14" s="62" t="s">
        <v>90</v>
      </c>
      <c r="E14" s="62" t="s">
        <v>91</v>
      </c>
      <c r="F14" s="63"/>
      <c r="G14" s="63"/>
      <c r="H14" s="63"/>
      <c r="I14" s="63"/>
      <c r="J14" s="64"/>
      <c r="K14" s="76">
        <f>K15</f>
        <v>863344</v>
      </c>
      <c r="L14" s="76">
        <f t="shared" ref="L14:M16" si="0">L15</f>
        <v>0</v>
      </c>
      <c r="M14" s="76">
        <f t="shared" si="0"/>
        <v>863344</v>
      </c>
    </row>
    <row r="15" spans="1:18" ht="60.6" customHeight="1">
      <c r="A15" s="22">
        <v>3</v>
      </c>
      <c r="B15" s="65" t="s">
        <v>13</v>
      </c>
      <c r="C15" s="29">
        <v>992</v>
      </c>
      <c r="D15" s="28" t="s">
        <v>90</v>
      </c>
      <c r="E15" s="28" t="s">
        <v>91</v>
      </c>
      <c r="F15" s="30">
        <v>50</v>
      </c>
      <c r="G15" s="30">
        <v>0</v>
      </c>
      <c r="H15" s="30" t="s">
        <v>95</v>
      </c>
      <c r="I15" s="30" t="s">
        <v>94</v>
      </c>
      <c r="J15" s="26"/>
      <c r="K15" s="77">
        <f>K16</f>
        <v>863344</v>
      </c>
      <c r="L15" s="77">
        <f t="shared" si="0"/>
        <v>0</v>
      </c>
      <c r="M15" s="77">
        <f t="shared" si="0"/>
        <v>863344</v>
      </c>
    </row>
    <row r="16" spans="1:18" ht="46.15" customHeight="1">
      <c r="A16" s="22">
        <v>4</v>
      </c>
      <c r="B16" s="27" t="s">
        <v>14</v>
      </c>
      <c r="C16" s="29">
        <v>992</v>
      </c>
      <c r="D16" s="28" t="s">
        <v>90</v>
      </c>
      <c r="E16" s="28" t="s">
        <v>91</v>
      </c>
      <c r="F16" s="30">
        <v>50</v>
      </c>
      <c r="G16" s="30">
        <v>0</v>
      </c>
      <c r="H16" s="30" t="s">
        <v>95</v>
      </c>
      <c r="I16" s="30" t="s">
        <v>94</v>
      </c>
      <c r="J16" s="26"/>
      <c r="K16" s="77">
        <f>K17</f>
        <v>863344</v>
      </c>
      <c r="L16" s="77">
        <f t="shared" si="0"/>
        <v>0</v>
      </c>
      <c r="M16" s="77">
        <f t="shared" si="0"/>
        <v>863344</v>
      </c>
    </row>
    <row r="17" spans="1:13" ht="30">
      <c r="A17" s="22">
        <v>5</v>
      </c>
      <c r="B17" s="27" t="s">
        <v>15</v>
      </c>
      <c r="C17" s="29">
        <v>992</v>
      </c>
      <c r="D17" s="28" t="s">
        <v>90</v>
      </c>
      <c r="E17" s="28" t="s">
        <v>91</v>
      </c>
      <c r="F17" s="30">
        <v>50</v>
      </c>
      <c r="G17" s="30">
        <v>0</v>
      </c>
      <c r="H17" s="30" t="s">
        <v>95</v>
      </c>
      <c r="I17" s="30" t="s">
        <v>94</v>
      </c>
      <c r="J17" s="28">
        <v>120</v>
      </c>
      <c r="K17" s="77">
        <f>831744+31600</f>
        <v>863344</v>
      </c>
      <c r="L17" s="78">
        <v>0</v>
      </c>
      <c r="M17" s="78">
        <f>SUM(K17+L17)</f>
        <v>863344</v>
      </c>
    </row>
    <row r="18" spans="1:13" ht="90">
      <c r="A18" s="22">
        <v>6</v>
      </c>
      <c r="B18" s="49" t="s">
        <v>16</v>
      </c>
      <c r="C18" s="50">
        <v>992</v>
      </c>
      <c r="D18" s="51" t="s">
        <v>90</v>
      </c>
      <c r="E18" s="51" t="s">
        <v>92</v>
      </c>
      <c r="F18" s="52"/>
      <c r="G18" s="52"/>
      <c r="H18" s="52"/>
      <c r="I18" s="52"/>
      <c r="J18" s="51"/>
      <c r="K18" s="79">
        <f>K19</f>
        <v>8800</v>
      </c>
      <c r="L18" s="79">
        <f t="shared" ref="L18:M20" si="1">L19</f>
        <v>0</v>
      </c>
      <c r="M18" s="79">
        <f t="shared" si="1"/>
        <v>8800</v>
      </c>
    </row>
    <row r="19" spans="1:13" ht="90">
      <c r="A19" s="22">
        <v>7</v>
      </c>
      <c r="B19" s="27" t="s">
        <v>16</v>
      </c>
      <c r="C19" s="29">
        <v>992</v>
      </c>
      <c r="D19" s="28" t="s">
        <v>90</v>
      </c>
      <c r="E19" s="28" t="s">
        <v>92</v>
      </c>
      <c r="F19" s="30">
        <v>51</v>
      </c>
      <c r="G19" s="30">
        <v>0</v>
      </c>
      <c r="H19" s="30" t="s">
        <v>95</v>
      </c>
      <c r="I19" s="30" t="s">
        <v>96</v>
      </c>
      <c r="J19" s="28"/>
      <c r="K19" s="77">
        <f>K20</f>
        <v>8800</v>
      </c>
      <c r="L19" s="77">
        <f t="shared" si="1"/>
        <v>0</v>
      </c>
      <c r="M19" s="77">
        <f t="shared" si="1"/>
        <v>8800</v>
      </c>
    </row>
    <row r="20" spans="1:13" ht="30">
      <c r="A20" s="22">
        <v>8</v>
      </c>
      <c r="B20" s="27" t="s">
        <v>17</v>
      </c>
      <c r="C20" s="29">
        <v>992</v>
      </c>
      <c r="D20" s="28" t="s">
        <v>90</v>
      </c>
      <c r="E20" s="28" t="s">
        <v>92</v>
      </c>
      <c r="F20" s="30">
        <v>51</v>
      </c>
      <c r="G20" s="30">
        <v>0</v>
      </c>
      <c r="H20" s="30" t="s">
        <v>95</v>
      </c>
      <c r="I20" s="30" t="s">
        <v>94</v>
      </c>
      <c r="J20" s="28"/>
      <c r="K20" s="77">
        <f>K21</f>
        <v>8800</v>
      </c>
      <c r="L20" s="77">
        <f t="shared" si="1"/>
        <v>0</v>
      </c>
      <c r="M20" s="77">
        <f t="shared" si="1"/>
        <v>8800</v>
      </c>
    </row>
    <row r="21" spans="1:13" ht="30">
      <c r="A21" s="22">
        <v>9</v>
      </c>
      <c r="B21" s="27" t="s">
        <v>18</v>
      </c>
      <c r="C21" s="29">
        <v>992</v>
      </c>
      <c r="D21" s="28" t="s">
        <v>90</v>
      </c>
      <c r="E21" s="28" t="s">
        <v>92</v>
      </c>
      <c r="F21" s="30">
        <v>51</v>
      </c>
      <c r="G21" s="30">
        <v>0</v>
      </c>
      <c r="H21" s="30" t="s">
        <v>95</v>
      </c>
      <c r="I21" s="30" t="s">
        <v>94</v>
      </c>
      <c r="J21" s="28">
        <v>240</v>
      </c>
      <c r="K21" s="77">
        <v>8800</v>
      </c>
      <c r="L21" s="77">
        <v>0</v>
      </c>
      <c r="M21" s="77">
        <v>8800</v>
      </c>
    </row>
    <row r="22" spans="1:13" ht="105">
      <c r="A22" s="22">
        <v>10</v>
      </c>
      <c r="B22" s="49" t="s">
        <v>19</v>
      </c>
      <c r="C22" s="50">
        <v>992</v>
      </c>
      <c r="D22" s="51" t="s">
        <v>90</v>
      </c>
      <c r="E22" s="51" t="s">
        <v>93</v>
      </c>
      <c r="F22" s="52"/>
      <c r="G22" s="52"/>
      <c r="H22" s="52"/>
      <c r="I22" s="52"/>
      <c r="J22" s="51"/>
      <c r="K22" s="79">
        <f>K23</f>
        <v>3530900</v>
      </c>
      <c r="L22" s="79">
        <f t="shared" ref="L22" si="2">L23</f>
        <v>0</v>
      </c>
      <c r="M22" s="79">
        <f>M23</f>
        <v>3530900</v>
      </c>
    </row>
    <row r="23" spans="1:13" ht="75">
      <c r="A23" s="22">
        <v>11</v>
      </c>
      <c r="B23" s="27" t="s">
        <v>20</v>
      </c>
      <c r="C23" s="29">
        <v>992</v>
      </c>
      <c r="D23" s="28" t="s">
        <v>90</v>
      </c>
      <c r="E23" s="28" t="s">
        <v>93</v>
      </c>
      <c r="F23" s="30">
        <v>52</v>
      </c>
      <c r="G23" s="30">
        <v>0</v>
      </c>
      <c r="H23" s="30" t="s">
        <v>95</v>
      </c>
      <c r="I23" s="30" t="s">
        <v>96</v>
      </c>
      <c r="J23" s="28"/>
      <c r="K23" s="77">
        <f>K24+K28</f>
        <v>3530900</v>
      </c>
      <c r="L23" s="77">
        <f t="shared" ref="L23:M23" si="3">L24+L28</f>
        <v>0</v>
      </c>
      <c r="M23" s="77">
        <f t="shared" si="3"/>
        <v>3530900</v>
      </c>
    </row>
    <row r="24" spans="1:13">
      <c r="A24" s="22">
        <v>12</v>
      </c>
      <c r="B24" s="27" t="s">
        <v>21</v>
      </c>
      <c r="C24" s="29">
        <v>992</v>
      </c>
      <c r="D24" s="28" t="s">
        <v>90</v>
      </c>
      <c r="E24" s="28" t="s">
        <v>93</v>
      </c>
      <c r="F24" s="30">
        <v>52</v>
      </c>
      <c r="G24" s="30" t="s">
        <v>97</v>
      </c>
      <c r="H24" s="30" t="s">
        <v>95</v>
      </c>
      <c r="I24" s="30" t="s">
        <v>96</v>
      </c>
      <c r="J24" s="28"/>
      <c r="K24" s="77">
        <f>K25+K26+K27</f>
        <v>3527100</v>
      </c>
      <c r="L24" s="77">
        <f t="shared" ref="L24:M24" si="4">L25+L26+L27</f>
        <v>0</v>
      </c>
      <c r="M24" s="77">
        <f t="shared" si="4"/>
        <v>3527100</v>
      </c>
    </row>
    <row r="25" spans="1:13" ht="30">
      <c r="A25" s="22">
        <v>13</v>
      </c>
      <c r="B25" s="27" t="s">
        <v>15</v>
      </c>
      <c r="C25" s="29">
        <v>992</v>
      </c>
      <c r="D25" s="28" t="s">
        <v>90</v>
      </c>
      <c r="E25" s="28" t="s">
        <v>93</v>
      </c>
      <c r="F25" s="30" t="s">
        <v>98</v>
      </c>
      <c r="G25" s="30" t="s">
        <v>97</v>
      </c>
      <c r="H25" s="30" t="s">
        <v>95</v>
      </c>
      <c r="I25" s="30" t="s">
        <v>94</v>
      </c>
      <c r="J25" s="28" t="s">
        <v>99</v>
      </c>
      <c r="K25" s="77">
        <f>2325800+88400</f>
        <v>2414200</v>
      </c>
      <c r="L25" s="78">
        <v>0</v>
      </c>
      <c r="M25" s="78">
        <f>SUM(K25+L25)</f>
        <v>2414200</v>
      </c>
    </row>
    <row r="26" spans="1:13" ht="30">
      <c r="A26" s="22">
        <v>14</v>
      </c>
      <c r="B26" s="23" t="s">
        <v>18</v>
      </c>
      <c r="C26" s="29">
        <v>992</v>
      </c>
      <c r="D26" s="28" t="s">
        <v>90</v>
      </c>
      <c r="E26" s="28" t="s">
        <v>93</v>
      </c>
      <c r="F26" s="30" t="s">
        <v>98</v>
      </c>
      <c r="G26" s="30" t="s">
        <v>97</v>
      </c>
      <c r="H26" s="30" t="s">
        <v>95</v>
      </c>
      <c r="I26" s="30" t="s">
        <v>94</v>
      </c>
      <c r="J26" s="28" t="s">
        <v>100</v>
      </c>
      <c r="K26" s="77">
        <f>1200900-120000</f>
        <v>1080900</v>
      </c>
      <c r="L26" s="78">
        <v>0</v>
      </c>
      <c r="M26" s="78">
        <f>SUM(K26+L26)</f>
        <v>1080900</v>
      </c>
    </row>
    <row r="27" spans="1:13" ht="30">
      <c r="A27" s="22">
        <v>15</v>
      </c>
      <c r="B27" s="27" t="s">
        <v>22</v>
      </c>
      <c r="C27" s="29">
        <v>992</v>
      </c>
      <c r="D27" s="28" t="s">
        <v>90</v>
      </c>
      <c r="E27" s="28" t="s">
        <v>93</v>
      </c>
      <c r="F27" s="30" t="s">
        <v>98</v>
      </c>
      <c r="G27" s="30" t="s">
        <v>97</v>
      </c>
      <c r="H27" s="30" t="s">
        <v>95</v>
      </c>
      <c r="I27" s="30" t="s">
        <v>94</v>
      </c>
      <c r="J27" s="28" t="s">
        <v>101</v>
      </c>
      <c r="K27" s="77">
        <v>32000</v>
      </c>
      <c r="L27" s="77">
        <v>0</v>
      </c>
      <c r="M27" s="77">
        <v>32000</v>
      </c>
    </row>
    <row r="28" spans="1:13" ht="45">
      <c r="A28" s="22">
        <v>16</v>
      </c>
      <c r="B28" s="23" t="s">
        <v>23</v>
      </c>
      <c r="C28" s="29">
        <v>992</v>
      </c>
      <c r="D28" s="28" t="s">
        <v>90</v>
      </c>
      <c r="E28" s="28" t="s">
        <v>93</v>
      </c>
      <c r="F28" s="30" t="s">
        <v>98</v>
      </c>
      <c r="G28" s="30" t="s">
        <v>102</v>
      </c>
      <c r="H28" s="30" t="s">
        <v>95</v>
      </c>
      <c r="I28" s="30" t="s">
        <v>96</v>
      </c>
      <c r="J28" s="28"/>
      <c r="K28" s="77">
        <f>K29</f>
        <v>3800</v>
      </c>
      <c r="L28" s="77">
        <f t="shared" ref="L28:M28" si="5">L29</f>
        <v>0</v>
      </c>
      <c r="M28" s="77">
        <f t="shared" si="5"/>
        <v>3800</v>
      </c>
    </row>
    <row r="29" spans="1:13" ht="30">
      <c r="A29" s="22">
        <v>17</v>
      </c>
      <c r="B29" s="27" t="s">
        <v>18</v>
      </c>
      <c r="C29" s="29">
        <v>992</v>
      </c>
      <c r="D29" s="28" t="s">
        <v>90</v>
      </c>
      <c r="E29" s="28" t="s">
        <v>93</v>
      </c>
      <c r="F29" s="30" t="s">
        <v>98</v>
      </c>
      <c r="G29" s="30" t="s">
        <v>102</v>
      </c>
      <c r="H29" s="30" t="s">
        <v>95</v>
      </c>
      <c r="I29" s="30" t="s">
        <v>103</v>
      </c>
      <c r="J29" s="28" t="s">
        <v>100</v>
      </c>
      <c r="K29" s="77">
        <v>3800</v>
      </c>
      <c r="L29" s="77">
        <v>0</v>
      </c>
      <c r="M29" s="77">
        <v>3800</v>
      </c>
    </row>
    <row r="30" spans="1:13" ht="71.25">
      <c r="A30" s="22"/>
      <c r="B30" s="54" t="s">
        <v>194</v>
      </c>
      <c r="C30" s="66">
        <v>992</v>
      </c>
      <c r="D30" s="56" t="s">
        <v>90</v>
      </c>
      <c r="E30" s="56" t="s">
        <v>128</v>
      </c>
      <c r="F30" s="67"/>
      <c r="G30" s="67"/>
      <c r="H30" s="67"/>
      <c r="I30" s="67"/>
      <c r="J30" s="56"/>
      <c r="K30" s="79">
        <f>SUM(K31)</f>
        <v>30265.7</v>
      </c>
      <c r="L30" s="79">
        <f>SUM(L31)</f>
        <v>0</v>
      </c>
      <c r="M30" s="80">
        <f t="shared" ref="M30:M31" si="6">SUM(K30+L30)</f>
        <v>30265.7</v>
      </c>
    </row>
    <row r="31" spans="1:13">
      <c r="A31" s="22"/>
      <c r="B31" s="27" t="s">
        <v>21</v>
      </c>
      <c r="C31" s="29">
        <v>992</v>
      </c>
      <c r="D31" s="28" t="s">
        <v>90</v>
      </c>
      <c r="E31" s="28" t="s">
        <v>128</v>
      </c>
      <c r="F31" s="30" t="s">
        <v>195</v>
      </c>
      <c r="G31" s="30" t="s">
        <v>105</v>
      </c>
      <c r="H31" s="30" t="s">
        <v>95</v>
      </c>
      <c r="I31" s="30" t="s">
        <v>96</v>
      </c>
      <c r="J31" s="28"/>
      <c r="K31" s="77">
        <f>SUM(K32)</f>
        <v>30265.7</v>
      </c>
      <c r="L31" s="78">
        <f>SUM(L32)</f>
        <v>0</v>
      </c>
      <c r="M31" s="81">
        <f t="shared" si="6"/>
        <v>30265.7</v>
      </c>
    </row>
    <row r="32" spans="1:13">
      <c r="A32" s="22"/>
      <c r="B32" s="27" t="s">
        <v>196</v>
      </c>
      <c r="C32" s="29">
        <v>992</v>
      </c>
      <c r="D32" s="28" t="s">
        <v>90</v>
      </c>
      <c r="E32" s="28" t="s">
        <v>128</v>
      </c>
      <c r="F32" s="30" t="s">
        <v>195</v>
      </c>
      <c r="G32" s="30" t="s">
        <v>105</v>
      </c>
      <c r="H32" s="30" t="s">
        <v>95</v>
      </c>
      <c r="I32" s="30" t="s">
        <v>197</v>
      </c>
      <c r="J32" s="28" t="s">
        <v>198</v>
      </c>
      <c r="K32" s="77">
        <v>30265.7</v>
      </c>
      <c r="L32" s="78">
        <v>0</v>
      </c>
      <c r="M32" s="81">
        <f>SUM(K32+L32)</f>
        <v>30265.7</v>
      </c>
    </row>
    <row r="33" spans="1:13">
      <c r="A33" s="2">
        <v>21</v>
      </c>
      <c r="B33" s="7" t="s">
        <v>24</v>
      </c>
      <c r="C33" s="8">
        <v>992</v>
      </c>
      <c r="D33" s="9" t="s">
        <v>90</v>
      </c>
      <c r="E33" s="9" t="s">
        <v>106</v>
      </c>
      <c r="F33" s="10"/>
      <c r="G33" s="10"/>
      <c r="H33" s="10"/>
      <c r="I33" s="10"/>
      <c r="J33" s="9"/>
      <c r="K33" s="82">
        <f>K34</f>
        <v>19200</v>
      </c>
      <c r="L33" s="82">
        <f t="shared" ref="L33:M35" si="7">L34</f>
        <v>0</v>
      </c>
      <c r="M33" s="82">
        <f t="shared" si="7"/>
        <v>19200</v>
      </c>
    </row>
    <row r="34" spans="1:13" ht="28.5">
      <c r="A34" s="2">
        <v>22</v>
      </c>
      <c r="B34" s="12" t="s">
        <v>25</v>
      </c>
      <c r="C34" s="3">
        <v>992</v>
      </c>
      <c r="D34" s="4" t="s">
        <v>90</v>
      </c>
      <c r="E34" s="4" t="s">
        <v>106</v>
      </c>
      <c r="F34" s="5" t="s">
        <v>107</v>
      </c>
      <c r="G34" s="5" t="s">
        <v>105</v>
      </c>
      <c r="H34" s="5" t="s">
        <v>95</v>
      </c>
      <c r="I34" s="5" t="s">
        <v>96</v>
      </c>
      <c r="J34" s="4"/>
      <c r="K34" s="83">
        <f>K35</f>
        <v>19200</v>
      </c>
      <c r="L34" s="83">
        <f t="shared" si="7"/>
        <v>0</v>
      </c>
      <c r="M34" s="83">
        <f t="shared" si="7"/>
        <v>19200</v>
      </c>
    </row>
    <row r="35" spans="1:13" ht="60">
      <c r="A35" s="2">
        <v>23</v>
      </c>
      <c r="B35" s="6" t="s">
        <v>26</v>
      </c>
      <c r="C35" s="3">
        <v>992</v>
      </c>
      <c r="D35" s="4" t="s">
        <v>90</v>
      </c>
      <c r="E35" s="4" t="s">
        <v>106</v>
      </c>
      <c r="F35" s="5" t="s">
        <v>107</v>
      </c>
      <c r="G35" s="5" t="s">
        <v>105</v>
      </c>
      <c r="H35" s="5" t="s">
        <v>95</v>
      </c>
      <c r="I35" s="5" t="s">
        <v>108</v>
      </c>
      <c r="J35" s="4"/>
      <c r="K35" s="83">
        <f>K36</f>
        <v>19200</v>
      </c>
      <c r="L35" s="83">
        <f t="shared" si="7"/>
        <v>0</v>
      </c>
      <c r="M35" s="83">
        <f t="shared" si="7"/>
        <v>19200</v>
      </c>
    </row>
    <row r="36" spans="1:13">
      <c r="A36" s="2">
        <v>24</v>
      </c>
      <c r="B36" s="6" t="s">
        <v>27</v>
      </c>
      <c r="C36" s="3">
        <v>992</v>
      </c>
      <c r="D36" s="4" t="s">
        <v>90</v>
      </c>
      <c r="E36" s="4" t="s">
        <v>106</v>
      </c>
      <c r="F36" s="5" t="s">
        <v>107</v>
      </c>
      <c r="G36" s="5" t="s">
        <v>105</v>
      </c>
      <c r="H36" s="5" t="s">
        <v>95</v>
      </c>
      <c r="I36" s="5" t="s">
        <v>108</v>
      </c>
      <c r="J36" s="4" t="s">
        <v>109</v>
      </c>
      <c r="K36" s="83">
        <f>3000+16200</f>
        <v>19200</v>
      </c>
      <c r="L36" s="78">
        <v>0</v>
      </c>
      <c r="M36" s="78">
        <f>SUM(K36+L36)</f>
        <v>19200</v>
      </c>
    </row>
    <row r="37" spans="1:13" ht="30">
      <c r="A37" s="22">
        <v>25</v>
      </c>
      <c r="B37" s="49" t="s">
        <v>28</v>
      </c>
      <c r="C37" s="50">
        <v>992</v>
      </c>
      <c r="D37" s="51" t="s">
        <v>90</v>
      </c>
      <c r="E37" s="51" t="s">
        <v>110</v>
      </c>
      <c r="F37" s="52"/>
      <c r="G37" s="52"/>
      <c r="H37" s="52"/>
      <c r="I37" s="52"/>
      <c r="J37" s="51"/>
      <c r="K37" s="79">
        <f>K38+K45+K48+K51+K54+K56</f>
        <v>973750</v>
      </c>
      <c r="L37" s="79"/>
      <c r="M37" s="79">
        <f>M38+M45+M48+M51+M54+M56</f>
        <v>973750</v>
      </c>
    </row>
    <row r="38" spans="1:13" ht="28.5">
      <c r="A38" s="22">
        <v>26</v>
      </c>
      <c r="B38" s="54" t="s">
        <v>25</v>
      </c>
      <c r="C38" s="66">
        <v>992</v>
      </c>
      <c r="D38" s="56" t="s">
        <v>90</v>
      </c>
      <c r="E38" s="56" t="s">
        <v>110</v>
      </c>
      <c r="F38" s="67" t="s">
        <v>111</v>
      </c>
      <c r="G38" s="67"/>
      <c r="H38" s="67"/>
      <c r="I38" s="67"/>
      <c r="J38" s="56"/>
      <c r="K38" s="84">
        <f>K39+K43</f>
        <v>950400</v>
      </c>
      <c r="L38" s="84">
        <f t="shared" ref="L38:M38" si="8">L39+L43</f>
        <v>0</v>
      </c>
      <c r="M38" s="84">
        <f t="shared" si="8"/>
        <v>950400</v>
      </c>
    </row>
    <row r="39" spans="1:13" ht="75">
      <c r="A39" s="22">
        <v>27</v>
      </c>
      <c r="B39" s="27" t="s">
        <v>29</v>
      </c>
      <c r="C39" s="29">
        <v>992</v>
      </c>
      <c r="D39" s="28" t="s">
        <v>90</v>
      </c>
      <c r="E39" s="28" t="s">
        <v>110</v>
      </c>
      <c r="F39" s="30" t="s">
        <v>111</v>
      </c>
      <c r="G39" s="30" t="s">
        <v>105</v>
      </c>
      <c r="H39" s="30" t="s">
        <v>95</v>
      </c>
      <c r="I39" s="30" t="s">
        <v>96</v>
      </c>
      <c r="J39" s="28"/>
      <c r="K39" s="77">
        <f>K40</f>
        <v>891600</v>
      </c>
      <c r="L39" s="77">
        <f t="shared" ref="L39:M39" si="9">L40</f>
        <v>0</v>
      </c>
      <c r="M39" s="77">
        <f t="shared" si="9"/>
        <v>891600</v>
      </c>
    </row>
    <row r="40" spans="1:13" ht="30">
      <c r="A40" s="22">
        <v>28</v>
      </c>
      <c r="B40" s="27" t="s">
        <v>30</v>
      </c>
      <c r="C40" s="29">
        <v>992</v>
      </c>
      <c r="D40" s="28" t="s">
        <v>90</v>
      </c>
      <c r="E40" s="28" t="s">
        <v>110</v>
      </c>
      <c r="F40" s="30" t="s">
        <v>111</v>
      </c>
      <c r="G40" s="30" t="s">
        <v>105</v>
      </c>
      <c r="H40" s="30" t="s">
        <v>95</v>
      </c>
      <c r="I40" s="30" t="s">
        <v>112</v>
      </c>
      <c r="J40" s="28"/>
      <c r="K40" s="77">
        <f>K41+K42</f>
        <v>891600</v>
      </c>
      <c r="L40" s="77">
        <f>L41+L42</f>
        <v>0</v>
      </c>
      <c r="M40" s="77">
        <f>M41+M42</f>
        <v>891600</v>
      </c>
    </row>
    <row r="41" spans="1:13" ht="30">
      <c r="A41" s="22">
        <v>29</v>
      </c>
      <c r="B41" s="27" t="s">
        <v>18</v>
      </c>
      <c r="C41" s="29">
        <v>992</v>
      </c>
      <c r="D41" s="28" t="s">
        <v>90</v>
      </c>
      <c r="E41" s="28" t="s">
        <v>110</v>
      </c>
      <c r="F41" s="30" t="s">
        <v>111</v>
      </c>
      <c r="G41" s="30" t="s">
        <v>105</v>
      </c>
      <c r="H41" s="30" t="s">
        <v>95</v>
      </c>
      <c r="I41" s="30" t="s">
        <v>112</v>
      </c>
      <c r="J41" s="28" t="s">
        <v>100</v>
      </c>
      <c r="K41" s="77">
        <v>891600</v>
      </c>
      <c r="L41" s="77">
        <v>-50000</v>
      </c>
      <c r="M41" s="77">
        <f>SUM(K41:L41)</f>
        <v>841600</v>
      </c>
    </row>
    <row r="42" spans="1:13">
      <c r="A42" s="22"/>
      <c r="B42" s="27" t="s">
        <v>205</v>
      </c>
      <c r="C42" s="29">
        <v>992</v>
      </c>
      <c r="D42" s="28" t="s">
        <v>90</v>
      </c>
      <c r="E42" s="28" t="s">
        <v>110</v>
      </c>
      <c r="F42" s="30" t="s">
        <v>111</v>
      </c>
      <c r="G42" s="30" t="s">
        <v>105</v>
      </c>
      <c r="H42" s="30" t="s">
        <v>95</v>
      </c>
      <c r="I42" s="30" t="s">
        <v>112</v>
      </c>
      <c r="J42" s="28" t="s">
        <v>100</v>
      </c>
      <c r="K42" s="77">
        <v>0</v>
      </c>
      <c r="L42" s="77">
        <v>50000</v>
      </c>
      <c r="M42" s="77">
        <f>SUM(K42+L42)</f>
        <v>50000</v>
      </c>
    </row>
    <row r="43" spans="1:13" ht="30">
      <c r="A43" s="22">
        <v>30</v>
      </c>
      <c r="B43" s="27" t="s">
        <v>30</v>
      </c>
      <c r="C43" s="29">
        <v>992</v>
      </c>
      <c r="D43" s="28" t="s">
        <v>90</v>
      </c>
      <c r="E43" s="28" t="s">
        <v>110</v>
      </c>
      <c r="F43" s="30" t="s">
        <v>111</v>
      </c>
      <c r="G43" s="30" t="s">
        <v>105</v>
      </c>
      <c r="H43" s="30" t="s">
        <v>95</v>
      </c>
      <c r="I43" s="30" t="s">
        <v>112</v>
      </c>
      <c r="J43" s="28"/>
      <c r="K43" s="77">
        <f>K44</f>
        <v>58800</v>
      </c>
      <c r="L43" s="77">
        <f t="shared" ref="L43:M43" si="10">L44</f>
        <v>0</v>
      </c>
      <c r="M43" s="77">
        <f t="shared" si="10"/>
        <v>58800</v>
      </c>
    </row>
    <row r="44" spans="1:13">
      <c r="A44" s="22">
        <v>31</v>
      </c>
      <c r="B44" s="27" t="s">
        <v>179</v>
      </c>
      <c r="C44" s="29">
        <v>992</v>
      </c>
      <c r="D44" s="28" t="s">
        <v>90</v>
      </c>
      <c r="E44" s="28" t="s">
        <v>110</v>
      </c>
      <c r="F44" s="30" t="s">
        <v>111</v>
      </c>
      <c r="G44" s="30" t="s">
        <v>105</v>
      </c>
      <c r="H44" s="30" t="s">
        <v>95</v>
      </c>
      <c r="I44" s="30" t="s">
        <v>112</v>
      </c>
      <c r="J44" s="28" t="s">
        <v>113</v>
      </c>
      <c r="K44" s="77">
        <v>58800</v>
      </c>
      <c r="L44" s="77">
        <v>0</v>
      </c>
      <c r="M44" s="77">
        <v>58800</v>
      </c>
    </row>
    <row r="45" spans="1:13" ht="75">
      <c r="A45" s="2">
        <v>30</v>
      </c>
      <c r="B45" s="6" t="s">
        <v>183</v>
      </c>
      <c r="C45" s="3">
        <v>992</v>
      </c>
      <c r="D45" s="4" t="s">
        <v>90</v>
      </c>
      <c r="E45" s="4" t="s">
        <v>110</v>
      </c>
      <c r="F45" s="5" t="s">
        <v>90</v>
      </c>
      <c r="G45" s="5" t="s">
        <v>105</v>
      </c>
      <c r="H45" s="5" t="s">
        <v>95</v>
      </c>
      <c r="I45" s="5" t="s">
        <v>96</v>
      </c>
      <c r="J45" s="4"/>
      <c r="K45" s="83">
        <f>K46</f>
        <v>4000</v>
      </c>
      <c r="L45" s="83">
        <f t="shared" ref="L45:M46" si="11">L46</f>
        <v>0</v>
      </c>
      <c r="M45" s="83">
        <f t="shared" si="11"/>
        <v>4000</v>
      </c>
    </row>
    <row r="46" spans="1:13" ht="30">
      <c r="A46" s="2">
        <v>31</v>
      </c>
      <c r="B46" s="6" t="s">
        <v>31</v>
      </c>
      <c r="C46" s="3">
        <v>992</v>
      </c>
      <c r="D46" s="4" t="s">
        <v>90</v>
      </c>
      <c r="E46" s="4" t="s">
        <v>110</v>
      </c>
      <c r="F46" s="5" t="s">
        <v>90</v>
      </c>
      <c r="G46" s="5" t="s">
        <v>105</v>
      </c>
      <c r="H46" s="5" t="s">
        <v>95</v>
      </c>
      <c r="I46" s="5" t="s">
        <v>114</v>
      </c>
      <c r="J46" s="4"/>
      <c r="K46" s="83">
        <f>K47</f>
        <v>4000</v>
      </c>
      <c r="L46" s="83">
        <f t="shared" si="11"/>
        <v>0</v>
      </c>
      <c r="M46" s="83">
        <f t="shared" si="11"/>
        <v>4000</v>
      </c>
    </row>
    <row r="47" spans="1:13" ht="30">
      <c r="A47" s="2">
        <v>32</v>
      </c>
      <c r="B47" s="6" t="s">
        <v>18</v>
      </c>
      <c r="C47" s="3">
        <v>992</v>
      </c>
      <c r="D47" s="4" t="s">
        <v>90</v>
      </c>
      <c r="E47" s="4" t="s">
        <v>110</v>
      </c>
      <c r="F47" s="5" t="s">
        <v>90</v>
      </c>
      <c r="G47" s="5" t="s">
        <v>105</v>
      </c>
      <c r="H47" s="5" t="s">
        <v>95</v>
      </c>
      <c r="I47" s="5" t="s">
        <v>114</v>
      </c>
      <c r="J47" s="4" t="s">
        <v>100</v>
      </c>
      <c r="K47" s="83">
        <v>4000</v>
      </c>
      <c r="L47" s="83">
        <v>0</v>
      </c>
      <c r="M47" s="83">
        <v>4000</v>
      </c>
    </row>
    <row r="48" spans="1:13" ht="90">
      <c r="A48" s="2">
        <v>33</v>
      </c>
      <c r="B48" s="16" t="s">
        <v>184</v>
      </c>
      <c r="C48" s="3">
        <v>992</v>
      </c>
      <c r="D48" s="4" t="s">
        <v>90</v>
      </c>
      <c r="E48" s="4" t="s">
        <v>110</v>
      </c>
      <c r="F48" s="5" t="s">
        <v>91</v>
      </c>
      <c r="G48" s="5" t="s">
        <v>105</v>
      </c>
      <c r="H48" s="5" t="s">
        <v>95</v>
      </c>
      <c r="I48" s="5" t="s">
        <v>96</v>
      </c>
      <c r="J48" s="4"/>
      <c r="K48" s="83">
        <f>K50</f>
        <v>3000</v>
      </c>
      <c r="L48" s="83">
        <f t="shared" ref="L48:M48" si="12">L50</f>
        <v>0</v>
      </c>
      <c r="M48" s="83">
        <f t="shared" si="12"/>
        <v>3000</v>
      </c>
    </row>
    <row r="49" spans="1:13" ht="45">
      <c r="A49" s="2">
        <v>34</v>
      </c>
      <c r="B49" s="17" t="s">
        <v>32</v>
      </c>
      <c r="C49" s="3">
        <v>992</v>
      </c>
      <c r="D49" s="4" t="s">
        <v>90</v>
      </c>
      <c r="E49" s="4" t="s">
        <v>110</v>
      </c>
      <c r="F49" s="5" t="s">
        <v>91</v>
      </c>
      <c r="G49" s="5" t="s">
        <v>105</v>
      </c>
      <c r="H49" s="5" t="s">
        <v>95</v>
      </c>
      <c r="I49" s="5" t="s">
        <v>115</v>
      </c>
      <c r="J49" s="4"/>
      <c r="K49" s="83">
        <f>K50</f>
        <v>3000</v>
      </c>
      <c r="L49" s="83">
        <f t="shared" ref="L49:M49" si="13">L50</f>
        <v>0</v>
      </c>
      <c r="M49" s="83">
        <f t="shared" si="13"/>
        <v>3000</v>
      </c>
    </row>
    <row r="50" spans="1:13" ht="30">
      <c r="A50" s="2">
        <v>35</v>
      </c>
      <c r="B50" s="11" t="s">
        <v>18</v>
      </c>
      <c r="C50" s="3">
        <v>992</v>
      </c>
      <c r="D50" s="4" t="s">
        <v>90</v>
      </c>
      <c r="E50" s="4" t="s">
        <v>110</v>
      </c>
      <c r="F50" s="5" t="s">
        <v>91</v>
      </c>
      <c r="G50" s="5" t="s">
        <v>105</v>
      </c>
      <c r="H50" s="5" t="s">
        <v>95</v>
      </c>
      <c r="I50" s="5" t="s">
        <v>115</v>
      </c>
      <c r="J50" s="4" t="s">
        <v>100</v>
      </c>
      <c r="K50" s="83">
        <v>3000</v>
      </c>
      <c r="L50" s="83">
        <v>0</v>
      </c>
      <c r="M50" s="83">
        <v>3000</v>
      </c>
    </row>
    <row r="51" spans="1:13" ht="75">
      <c r="A51" s="2">
        <v>36</v>
      </c>
      <c r="B51" s="17" t="s">
        <v>185</v>
      </c>
      <c r="C51" s="3">
        <v>992</v>
      </c>
      <c r="D51" s="4" t="s">
        <v>90</v>
      </c>
      <c r="E51" s="4" t="s">
        <v>110</v>
      </c>
      <c r="F51" s="5" t="s">
        <v>92</v>
      </c>
      <c r="G51" s="5" t="s">
        <v>105</v>
      </c>
      <c r="H51" s="5" t="s">
        <v>95</v>
      </c>
      <c r="I51" s="5" t="s">
        <v>96</v>
      </c>
      <c r="J51" s="4"/>
      <c r="K51" s="83">
        <f>K52</f>
        <v>11350</v>
      </c>
      <c r="L51" s="83">
        <f t="shared" ref="L51:M52" si="14">L52</f>
        <v>0</v>
      </c>
      <c r="M51" s="83">
        <f t="shared" si="14"/>
        <v>11350</v>
      </c>
    </row>
    <row r="52" spans="1:13" ht="30">
      <c r="A52" s="2">
        <v>37</v>
      </c>
      <c r="B52" s="17" t="s">
        <v>33</v>
      </c>
      <c r="C52" s="3">
        <v>992</v>
      </c>
      <c r="D52" s="4" t="s">
        <v>90</v>
      </c>
      <c r="E52" s="4" t="s">
        <v>110</v>
      </c>
      <c r="F52" s="5" t="s">
        <v>92</v>
      </c>
      <c r="G52" s="5" t="s">
        <v>105</v>
      </c>
      <c r="H52" s="5" t="s">
        <v>95</v>
      </c>
      <c r="I52" s="5" t="s">
        <v>116</v>
      </c>
      <c r="J52" s="4"/>
      <c r="K52" s="83">
        <f>K53</f>
        <v>11350</v>
      </c>
      <c r="L52" s="83">
        <f t="shared" si="14"/>
        <v>0</v>
      </c>
      <c r="M52" s="83">
        <f t="shared" si="14"/>
        <v>11350</v>
      </c>
    </row>
    <row r="53" spans="1:13" ht="30">
      <c r="A53" s="2">
        <v>38</v>
      </c>
      <c r="B53" s="11" t="s">
        <v>18</v>
      </c>
      <c r="C53" s="3">
        <v>992</v>
      </c>
      <c r="D53" s="4" t="s">
        <v>90</v>
      </c>
      <c r="E53" s="4" t="s">
        <v>110</v>
      </c>
      <c r="F53" s="5" t="s">
        <v>92</v>
      </c>
      <c r="G53" s="5" t="s">
        <v>105</v>
      </c>
      <c r="H53" s="5" t="s">
        <v>95</v>
      </c>
      <c r="I53" s="5" t="s">
        <v>116</v>
      </c>
      <c r="J53" s="4" t="s">
        <v>100</v>
      </c>
      <c r="K53" s="83">
        <v>11350</v>
      </c>
      <c r="L53" s="83">
        <v>0</v>
      </c>
      <c r="M53" s="83">
        <v>11350</v>
      </c>
    </row>
    <row r="54" spans="1:13" ht="45">
      <c r="A54" s="2">
        <v>39</v>
      </c>
      <c r="B54" s="18" t="s">
        <v>186</v>
      </c>
      <c r="C54" s="3">
        <v>992</v>
      </c>
      <c r="D54" s="4" t="s">
        <v>90</v>
      </c>
      <c r="E54" s="4" t="s">
        <v>110</v>
      </c>
      <c r="F54" s="5" t="s">
        <v>158</v>
      </c>
      <c r="G54" s="5" t="s">
        <v>105</v>
      </c>
      <c r="H54" s="5" t="s">
        <v>95</v>
      </c>
      <c r="I54" s="5" t="s">
        <v>159</v>
      </c>
      <c r="J54" s="4"/>
      <c r="K54" s="83">
        <f>K55</f>
        <v>0</v>
      </c>
      <c r="L54" s="83">
        <f t="shared" ref="L54:M54" si="15">L55</f>
        <v>0</v>
      </c>
      <c r="M54" s="83">
        <f t="shared" si="15"/>
        <v>0</v>
      </c>
    </row>
    <row r="55" spans="1:13" ht="30">
      <c r="A55" s="2">
        <v>40</v>
      </c>
      <c r="B55" s="18" t="s">
        <v>18</v>
      </c>
      <c r="C55" s="3">
        <v>992</v>
      </c>
      <c r="D55" s="4" t="s">
        <v>90</v>
      </c>
      <c r="E55" s="4" t="s">
        <v>110</v>
      </c>
      <c r="F55" s="5" t="s">
        <v>158</v>
      </c>
      <c r="G55" s="5" t="s">
        <v>105</v>
      </c>
      <c r="H55" s="5" t="s">
        <v>95</v>
      </c>
      <c r="I55" s="5" t="s">
        <v>159</v>
      </c>
      <c r="J55" s="4" t="s">
        <v>100</v>
      </c>
      <c r="K55" s="83">
        <v>0</v>
      </c>
      <c r="L55" s="83">
        <v>0</v>
      </c>
      <c r="M55" s="83">
        <f>SUM(K55+L55)</f>
        <v>0</v>
      </c>
    </row>
    <row r="56" spans="1:13" ht="120">
      <c r="A56" s="2">
        <v>41</v>
      </c>
      <c r="B56" s="19" t="s">
        <v>157</v>
      </c>
      <c r="C56" s="3">
        <v>992</v>
      </c>
      <c r="D56" s="4" t="s">
        <v>90</v>
      </c>
      <c r="E56" s="4" t="s">
        <v>110</v>
      </c>
      <c r="F56" s="5" t="s">
        <v>160</v>
      </c>
      <c r="G56" s="5" t="s">
        <v>105</v>
      </c>
      <c r="H56" s="5" t="s">
        <v>95</v>
      </c>
      <c r="I56" s="5" t="s">
        <v>161</v>
      </c>
      <c r="J56" s="4"/>
      <c r="K56" s="83">
        <f>K57</f>
        <v>5000</v>
      </c>
      <c r="L56" s="83">
        <f t="shared" ref="L56:M56" si="16">L57</f>
        <v>0</v>
      </c>
      <c r="M56" s="83">
        <f t="shared" si="16"/>
        <v>5000</v>
      </c>
    </row>
    <row r="57" spans="1:13" ht="30">
      <c r="A57" s="2">
        <v>42</v>
      </c>
      <c r="B57" s="18" t="s">
        <v>18</v>
      </c>
      <c r="C57" s="3">
        <v>992</v>
      </c>
      <c r="D57" s="4" t="s">
        <v>90</v>
      </c>
      <c r="E57" s="4" t="s">
        <v>110</v>
      </c>
      <c r="F57" s="5" t="s">
        <v>160</v>
      </c>
      <c r="G57" s="5" t="s">
        <v>105</v>
      </c>
      <c r="H57" s="5" t="s">
        <v>95</v>
      </c>
      <c r="I57" s="5" t="s">
        <v>161</v>
      </c>
      <c r="J57" s="4" t="s">
        <v>100</v>
      </c>
      <c r="K57" s="83">
        <v>5000</v>
      </c>
      <c r="L57" s="83">
        <v>0</v>
      </c>
      <c r="M57" s="83">
        <v>5000</v>
      </c>
    </row>
    <row r="58" spans="1:13">
      <c r="A58" s="2">
        <v>43</v>
      </c>
      <c r="B58" s="12" t="s">
        <v>34</v>
      </c>
      <c r="C58" s="13">
        <v>992</v>
      </c>
      <c r="D58" s="14" t="s">
        <v>91</v>
      </c>
      <c r="E58" s="14"/>
      <c r="F58" s="15"/>
      <c r="G58" s="15"/>
      <c r="H58" s="15"/>
      <c r="I58" s="15"/>
      <c r="J58" s="14"/>
      <c r="K58" s="85">
        <f>K59</f>
        <v>212300</v>
      </c>
      <c r="L58" s="85">
        <f t="shared" ref="L58:M61" si="17">L59</f>
        <v>30700</v>
      </c>
      <c r="M58" s="85">
        <f t="shared" si="17"/>
        <v>243000</v>
      </c>
    </row>
    <row r="59" spans="1:13" ht="30">
      <c r="A59" s="2">
        <v>44</v>
      </c>
      <c r="B59" s="7" t="s">
        <v>35</v>
      </c>
      <c r="C59" s="8">
        <v>992</v>
      </c>
      <c r="D59" s="9" t="s">
        <v>91</v>
      </c>
      <c r="E59" s="9" t="s">
        <v>92</v>
      </c>
      <c r="F59" s="10"/>
      <c r="G59" s="10"/>
      <c r="H59" s="10"/>
      <c r="I59" s="10"/>
      <c r="J59" s="9"/>
      <c r="K59" s="82">
        <f>K60</f>
        <v>212300</v>
      </c>
      <c r="L59" s="82">
        <f t="shared" si="17"/>
        <v>30700</v>
      </c>
      <c r="M59" s="82">
        <f t="shared" si="17"/>
        <v>243000</v>
      </c>
    </row>
    <row r="60" spans="1:13" ht="30">
      <c r="A60" s="2">
        <v>45</v>
      </c>
      <c r="B60" s="6" t="s">
        <v>25</v>
      </c>
      <c r="C60" s="3">
        <v>992</v>
      </c>
      <c r="D60" s="4" t="s">
        <v>91</v>
      </c>
      <c r="E60" s="4" t="s">
        <v>92</v>
      </c>
      <c r="F60" s="5" t="s">
        <v>117</v>
      </c>
      <c r="G60" s="5" t="s">
        <v>105</v>
      </c>
      <c r="H60" s="5" t="s">
        <v>95</v>
      </c>
      <c r="I60" s="5" t="s">
        <v>96</v>
      </c>
      <c r="J60" s="4"/>
      <c r="K60" s="83">
        <f>K61</f>
        <v>212300</v>
      </c>
      <c r="L60" s="83">
        <f t="shared" si="17"/>
        <v>30700</v>
      </c>
      <c r="M60" s="83">
        <f t="shared" si="17"/>
        <v>243000</v>
      </c>
    </row>
    <row r="61" spans="1:13" ht="30">
      <c r="A61" s="2">
        <v>46</v>
      </c>
      <c r="B61" s="6" t="s">
        <v>36</v>
      </c>
      <c r="C61" s="3">
        <v>992</v>
      </c>
      <c r="D61" s="4" t="s">
        <v>91</v>
      </c>
      <c r="E61" s="4" t="s">
        <v>92</v>
      </c>
      <c r="F61" s="5" t="s">
        <v>117</v>
      </c>
      <c r="G61" s="5" t="s">
        <v>105</v>
      </c>
      <c r="H61" s="5" t="s">
        <v>95</v>
      </c>
      <c r="I61" s="5" t="s">
        <v>96</v>
      </c>
      <c r="J61" s="4"/>
      <c r="K61" s="83">
        <f>K62</f>
        <v>212300</v>
      </c>
      <c r="L61" s="83">
        <f t="shared" si="17"/>
        <v>30700</v>
      </c>
      <c r="M61" s="83">
        <f t="shared" si="17"/>
        <v>243000</v>
      </c>
    </row>
    <row r="62" spans="1:13" ht="60">
      <c r="A62" s="2">
        <v>47</v>
      </c>
      <c r="B62" s="11" t="s">
        <v>37</v>
      </c>
      <c r="C62" s="3">
        <v>992</v>
      </c>
      <c r="D62" s="4" t="s">
        <v>91</v>
      </c>
      <c r="E62" s="4" t="s">
        <v>92</v>
      </c>
      <c r="F62" s="5" t="s">
        <v>117</v>
      </c>
      <c r="G62" s="5" t="s">
        <v>105</v>
      </c>
      <c r="H62" s="5" t="s">
        <v>95</v>
      </c>
      <c r="I62" s="5" t="s">
        <v>118</v>
      </c>
      <c r="J62" s="4"/>
      <c r="K62" s="83">
        <f>K63+K64</f>
        <v>212300</v>
      </c>
      <c r="L62" s="83">
        <f t="shared" ref="L62:M62" si="18">L63+L64</f>
        <v>30700</v>
      </c>
      <c r="M62" s="83">
        <f t="shared" si="18"/>
        <v>243000</v>
      </c>
    </row>
    <row r="63" spans="1:13" ht="30">
      <c r="A63" s="2">
        <v>48</v>
      </c>
      <c r="B63" s="6" t="s">
        <v>15</v>
      </c>
      <c r="C63" s="3">
        <v>992</v>
      </c>
      <c r="D63" s="4" t="s">
        <v>91</v>
      </c>
      <c r="E63" s="4" t="s">
        <v>92</v>
      </c>
      <c r="F63" s="5" t="s">
        <v>117</v>
      </c>
      <c r="G63" s="5" t="s">
        <v>105</v>
      </c>
      <c r="H63" s="5" t="s">
        <v>95</v>
      </c>
      <c r="I63" s="5" t="s">
        <v>118</v>
      </c>
      <c r="J63" s="4" t="s">
        <v>99</v>
      </c>
      <c r="K63" s="83">
        <v>165500</v>
      </c>
      <c r="L63" s="83">
        <v>30700</v>
      </c>
      <c r="M63" s="83">
        <f>K63+L63</f>
        <v>196200</v>
      </c>
    </row>
    <row r="64" spans="1:13" ht="30">
      <c r="A64" s="2">
        <v>49</v>
      </c>
      <c r="B64" s="11" t="s">
        <v>18</v>
      </c>
      <c r="C64" s="3">
        <v>992</v>
      </c>
      <c r="D64" s="4" t="s">
        <v>91</v>
      </c>
      <c r="E64" s="4" t="s">
        <v>92</v>
      </c>
      <c r="F64" s="5" t="s">
        <v>117</v>
      </c>
      <c r="G64" s="5" t="s">
        <v>105</v>
      </c>
      <c r="H64" s="5" t="s">
        <v>95</v>
      </c>
      <c r="I64" s="5" t="s">
        <v>118</v>
      </c>
      <c r="J64" s="4" t="s">
        <v>100</v>
      </c>
      <c r="K64" s="83">
        <v>46800</v>
      </c>
      <c r="L64" s="83">
        <v>0</v>
      </c>
      <c r="M64" s="83">
        <v>46800</v>
      </c>
    </row>
    <row r="65" spans="1:13" ht="42.75">
      <c r="A65" s="2">
        <v>50</v>
      </c>
      <c r="B65" s="12" t="s">
        <v>38</v>
      </c>
      <c r="C65" s="13">
        <v>992</v>
      </c>
      <c r="D65" s="14" t="s">
        <v>92</v>
      </c>
      <c r="E65" s="14"/>
      <c r="F65" s="15"/>
      <c r="G65" s="15"/>
      <c r="H65" s="15"/>
      <c r="I65" s="15"/>
      <c r="J65" s="14"/>
      <c r="K65" s="85">
        <f>K66+K76+K80</f>
        <v>499982</v>
      </c>
      <c r="L65" s="85">
        <f t="shared" ref="L65:M65" si="19">L66+L76+L80</f>
        <v>44439.86</v>
      </c>
      <c r="M65" s="85">
        <f t="shared" si="19"/>
        <v>544421.86</v>
      </c>
    </row>
    <row r="66" spans="1:13" ht="75">
      <c r="A66" s="2">
        <v>51</v>
      </c>
      <c r="B66" s="20" t="s">
        <v>39</v>
      </c>
      <c r="C66" s="8">
        <v>992</v>
      </c>
      <c r="D66" s="9" t="s">
        <v>92</v>
      </c>
      <c r="E66" s="9" t="s">
        <v>119</v>
      </c>
      <c r="F66" s="10"/>
      <c r="G66" s="10"/>
      <c r="H66" s="10"/>
      <c r="I66" s="10"/>
      <c r="J66" s="9"/>
      <c r="K66" s="82">
        <f>K67+K73</f>
        <v>372982</v>
      </c>
      <c r="L66" s="82">
        <f t="shared" ref="L66:M66" si="20">L67+L73</f>
        <v>44439.86</v>
      </c>
      <c r="M66" s="82">
        <f t="shared" si="20"/>
        <v>417421.86</v>
      </c>
    </row>
    <row r="67" spans="1:13" ht="30">
      <c r="A67" s="2">
        <v>52</v>
      </c>
      <c r="B67" s="17" t="s">
        <v>25</v>
      </c>
      <c r="C67" s="3">
        <v>992</v>
      </c>
      <c r="D67" s="4" t="s">
        <v>92</v>
      </c>
      <c r="E67" s="4" t="s">
        <v>119</v>
      </c>
      <c r="F67" s="5" t="s">
        <v>120</v>
      </c>
      <c r="G67" s="5" t="s">
        <v>105</v>
      </c>
      <c r="H67" s="5" t="s">
        <v>95</v>
      </c>
      <c r="I67" s="5" t="s">
        <v>96</v>
      </c>
      <c r="J67" s="4"/>
      <c r="K67" s="83">
        <f>K68</f>
        <v>339982</v>
      </c>
      <c r="L67" s="83">
        <f t="shared" ref="L67:M67" si="21">L68</f>
        <v>44439.86</v>
      </c>
      <c r="M67" s="83">
        <f t="shared" si="21"/>
        <v>384421.86</v>
      </c>
    </row>
    <row r="68" spans="1:13" ht="75">
      <c r="A68" s="2">
        <v>53</v>
      </c>
      <c r="B68" s="17" t="s">
        <v>40</v>
      </c>
      <c r="C68" s="3">
        <v>992</v>
      </c>
      <c r="D68" s="4" t="s">
        <v>92</v>
      </c>
      <c r="E68" s="4" t="s">
        <v>119</v>
      </c>
      <c r="F68" s="5" t="s">
        <v>120</v>
      </c>
      <c r="G68" s="5" t="s">
        <v>105</v>
      </c>
      <c r="H68" s="5" t="s">
        <v>95</v>
      </c>
      <c r="I68" s="5" t="s">
        <v>96</v>
      </c>
      <c r="J68" s="4"/>
      <c r="K68" s="83">
        <f>K69+K71</f>
        <v>339982</v>
      </c>
      <c r="L68" s="83">
        <f t="shared" ref="L68:M68" si="22">L69+L71</f>
        <v>44439.86</v>
      </c>
      <c r="M68" s="83">
        <f t="shared" si="22"/>
        <v>384421.86</v>
      </c>
    </row>
    <row r="69" spans="1:13" ht="45">
      <c r="A69" s="2">
        <v>54</v>
      </c>
      <c r="B69" s="17" t="s">
        <v>41</v>
      </c>
      <c r="C69" s="3">
        <v>992</v>
      </c>
      <c r="D69" s="4" t="s">
        <v>92</v>
      </c>
      <c r="E69" s="4" t="s">
        <v>119</v>
      </c>
      <c r="F69" s="5" t="s">
        <v>120</v>
      </c>
      <c r="G69" s="5" t="s">
        <v>105</v>
      </c>
      <c r="H69" s="5" t="s">
        <v>95</v>
      </c>
      <c r="I69" s="5" t="s">
        <v>121</v>
      </c>
      <c r="J69" s="4"/>
      <c r="K69" s="83">
        <f>K70</f>
        <v>40000</v>
      </c>
      <c r="L69" s="83">
        <f t="shared" ref="L69:M69" si="23">L70</f>
        <v>0</v>
      </c>
      <c r="M69" s="83">
        <f t="shared" si="23"/>
        <v>40000</v>
      </c>
    </row>
    <row r="70" spans="1:13" ht="30">
      <c r="A70" s="2">
        <v>55</v>
      </c>
      <c r="B70" s="6" t="s">
        <v>18</v>
      </c>
      <c r="C70" s="3">
        <v>992</v>
      </c>
      <c r="D70" s="4" t="s">
        <v>92</v>
      </c>
      <c r="E70" s="4" t="s">
        <v>119</v>
      </c>
      <c r="F70" s="5" t="s">
        <v>120</v>
      </c>
      <c r="G70" s="5" t="s">
        <v>105</v>
      </c>
      <c r="H70" s="5" t="s">
        <v>95</v>
      </c>
      <c r="I70" s="5" t="s">
        <v>121</v>
      </c>
      <c r="J70" s="4" t="s">
        <v>100</v>
      </c>
      <c r="K70" s="83">
        <v>40000</v>
      </c>
      <c r="L70" s="83">
        <v>0</v>
      </c>
      <c r="M70" s="83">
        <v>40000</v>
      </c>
    </row>
    <row r="71" spans="1:13" ht="30">
      <c r="A71" s="2">
        <v>56</v>
      </c>
      <c r="B71" s="17" t="s">
        <v>42</v>
      </c>
      <c r="C71" s="3">
        <v>992</v>
      </c>
      <c r="D71" s="4" t="s">
        <v>92</v>
      </c>
      <c r="E71" s="4" t="s">
        <v>119</v>
      </c>
      <c r="F71" s="5" t="s">
        <v>120</v>
      </c>
      <c r="G71" s="5" t="s">
        <v>105</v>
      </c>
      <c r="H71" s="5" t="s">
        <v>95</v>
      </c>
      <c r="I71" s="5" t="s">
        <v>122</v>
      </c>
      <c r="J71" s="4"/>
      <c r="K71" s="83">
        <f>K72</f>
        <v>299982</v>
      </c>
      <c r="L71" s="83">
        <f t="shared" ref="L71:M71" si="24">L72</f>
        <v>44439.86</v>
      </c>
      <c r="M71" s="83">
        <f t="shared" si="24"/>
        <v>344421.86</v>
      </c>
    </row>
    <row r="72" spans="1:13" ht="30">
      <c r="A72" s="2">
        <v>57</v>
      </c>
      <c r="B72" s="6" t="s">
        <v>18</v>
      </c>
      <c r="C72" s="3">
        <v>992</v>
      </c>
      <c r="D72" s="4" t="s">
        <v>92</v>
      </c>
      <c r="E72" s="4" t="s">
        <v>119</v>
      </c>
      <c r="F72" s="5" t="s">
        <v>120</v>
      </c>
      <c r="G72" s="5" t="s">
        <v>105</v>
      </c>
      <c r="H72" s="5" t="s">
        <v>95</v>
      </c>
      <c r="I72" s="5" t="s">
        <v>122</v>
      </c>
      <c r="J72" s="4" t="s">
        <v>100</v>
      </c>
      <c r="K72" s="83">
        <f>289000+10982</f>
        <v>299982</v>
      </c>
      <c r="L72" s="78">
        <v>44439.86</v>
      </c>
      <c r="M72" s="78">
        <f>SUM(K72+L72)</f>
        <v>344421.86</v>
      </c>
    </row>
    <row r="73" spans="1:13" ht="75">
      <c r="A73" s="2">
        <v>58</v>
      </c>
      <c r="B73" s="16" t="s">
        <v>187</v>
      </c>
      <c r="C73" s="3">
        <v>992</v>
      </c>
      <c r="D73" s="4" t="s">
        <v>92</v>
      </c>
      <c r="E73" s="4" t="s">
        <v>119</v>
      </c>
      <c r="F73" s="5" t="s">
        <v>93</v>
      </c>
      <c r="G73" s="5" t="s">
        <v>105</v>
      </c>
      <c r="H73" s="5" t="s">
        <v>95</v>
      </c>
      <c r="I73" s="5" t="s">
        <v>96</v>
      </c>
      <c r="J73" s="4"/>
      <c r="K73" s="83">
        <f>K74</f>
        <v>33000</v>
      </c>
      <c r="L73" s="83">
        <f t="shared" ref="L73:M74" si="25">L74</f>
        <v>0</v>
      </c>
      <c r="M73" s="83">
        <f t="shared" si="25"/>
        <v>33000</v>
      </c>
    </row>
    <row r="74" spans="1:13" ht="45">
      <c r="A74" s="2">
        <v>59</v>
      </c>
      <c r="B74" s="17" t="s">
        <v>43</v>
      </c>
      <c r="C74" s="3">
        <v>992</v>
      </c>
      <c r="D74" s="4" t="s">
        <v>92</v>
      </c>
      <c r="E74" s="4" t="s">
        <v>119</v>
      </c>
      <c r="F74" s="5" t="s">
        <v>93</v>
      </c>
      <c r="G74" s="5" t="s">
        <v>105</v>
      </c>
      <c r="H74" s="5" t="s">
        <v>95</v>
      </c>
      <c r="I74" s="5" t="s">
        <v>123</v>
      </c>
      <c r="J74" s="4"/>
      <c r="K74" s="83">
        <f>K75</f>
        <v>33000</v>
      </c>
      <c r="L74" s="83">
        <f t="shared" si="25"/>
        <v>0</v>
      </c>
      <c r="M74" s="83">
        <f t="shared" si="25"/>
        <v>33000</v>
      </c>
    </row>
    <row r="75" spans="1:13" ht="30">
      <c r="A75" s="2">
        <v>60</v>
      </c>
      <c r="B75" s="16" t="s">
        <v>18</v>
      </c>
      <c r="C75" s="3">
        <v>992</v>
      </c>
      <c r="D75" s="4" t="s">
        <v>92</v>
      </c>
      <c r="E75" s="4" t="s">
        <v>119</v>
      </c>
      <c r="F75" s="5" t="s">
        <v>93</v>
      </c>
      <c r="G75" s="5" t="s">
        <v>105</v>
      </c>
      <c r="H75" s="5" t="s">
        <v>95</v>
      </c>
      <c r="I75" s="5" t="s">
        <v>123</v>
      </c>
      <c r="J75" s="4" t="s">
        <v>100</v>
      </c>
      <c r="K75" s="83">
        <v>33000</v>
      </c>
      <c r="L75" s="83">
        <v>0</v>
      </c>
      <c r="M75" s="83">
        <v>33000</v>
      </c>
    </row>
    <row r="76" spans="1:13" ht="30">
      <c r="A76" s="2">
        <v>61</v>
      </c>
      <c r="B76" s="7" t="s">
        <v>44</v>
      </c>
      <c r="C76" s="8">
        <v>992</v>
      </c>
      <c r="D76" s="9" t="s">
        <v>92</v>
      </c>
      <c r="E76" s="9" t="s">
        <v>124</v>
      </c>
      <c r="F76" s="10"/>
      <c r="G76" s="10"/>
      <c r="H76" s="10"/>
      <c r="I76" s="10"/>
      <c r="J76" s="9"/>
      <c r="K76" s="82">
        <f>K77</f>
        <v>20000</v>
      </c>
      <c r="L76" s="82">
        <f t="shared" ref="L76:M78" si="26">L77</f>
        <v>0</v>
      </c>
      <c r="M76" s="82">
        <f t="shared" si="26"/>
        <v>20000</v>
      </c>
    </row>
    <row r="77" spans="1:13" ht="75">
      <c r="A77" s="2">
        <v>62</v>
      </c>
      <c r="B77" s="17" t="s">
        <v>162</v>
      </c>
      <c r="C77" s="3">
        <v>992</v>
      </c>
      <c r="D77" s="4" t="s">
        <v>92</v>
      </c>
      <c r="E77" s="4" t="s">
        <v>124</v>
      </c>
      <c r="F77" s="5" t="s">
        <v>125</v>
      </c>
      <c r="G77" s="5" t="s">
        <v>105</v>
      </c>
      <c r="H77" s="5" t="s">
        <v>95</v>
      </c>
      <c r="I77" s="5" t="s">
        <v>96</v>
      </c>
      <c r="J77" s="4"/>
      <c r="K77" s="83">
        <f>K78</f>
        <v>20000</v>
      </c>
      <c r="L77" s="83">
        <f t="shared" si="26"/>
        <v>0</v>
      </c>
      <c r="M77" s="83">
        <f t="shared" si="26"/>
        <v>20000</v>
      </c>
    </row>
    <row r="78" spans="1:13" ht="30">
      <c r="A78" s="2">
        <v>63</v>
      </c>
      <c r="B78" s="17" t="s">
        <v>45</v>
      </c>
      <c r="C78" s="3">
        <v>992</v>
      </c>
      <c r="D78" s="4" t="s">
        <v>92</v>
      </c>
      <c r="E78" s="4" t="s">
        <v>124</v>
      </c>
      <c r="F78" s="5" t="s">
        <v>125</v>
      </c>
      <c r="G78" s="5" t="s">
        <v>105</v>
      </c>
      <c r="H78" s="5" t="s">
        <v>95</v>
      </c>
      <c r="I78" s="5" t="s">
        <v>126</v>
      </c>
      <c r="J78" s="4"/>
      <c r="K78" s="83">
        <f>K79</f>
        <v>20000</v>
      </c>
      <c r="L78" s="83">
        <f t="shared" si="26"/>
        <v>0</v>
      </c>
      <c r="M78" s="83">
        <f t="shared" si="26"/>
        <v>20000</v>
      </c>
    </row>
    <row r="79" spans="1:13" ht="30">
      <c r="A79" s="2">
        <v>64</v>
      </c>
      <c r="B79" s="11" t="s">
        <v>18</v>
      </c>
      <c r="C79" s="3">
        <v>992</v>
      </c>
      <c r="D79" s="4" t="s">
        <v>92</v>
      </c>
      <c r="E79" s="4" t="s">
        <v>124</v>
      </c>
      <c r="F79" s="5" t="s">
        <v>125</v>
      </c>
      <c r="G79" s="5" t="s">
        <v>105</v>
      </c>
      <c r="H79" s="5" t="s">
        <v>95</v>
      </c>
      <c r="I79" s="5" t="s">
        <v>126</v>
      </c>
      <c r="J79" s="4" t="s">
        <v>100</v>
      </c>
      <c r="K79" s="83">
        <v>20000</v>
      </c>
      <c r="L79" s="83">
        <v>0</v>
      </c>
      <c r="M79" s="83">
        <v>20000</v>
      </c>
    </row>
    <row r="80" spans="1:13" ht="60">
      <c r="A80" s="2">
        <v>65</v>
      </c>
      <c r="B80" s="21" t="s">
        <v>46</v>
      </c>
      <c r="C80" s="8">
        <v>992</v>
      </c>
      <c r="D80" s="9" t="s">
        <v>92</v>
      </c>
      <c r="E80" s="9" t="s">
        <v>127</v>
      </c>
      <c r="F80" s="10"/>
      <c r="G80" s="10"/>
      <c r="H80" s="10"/>
      <c r="I80" s="10"/>
      <c r="J80" s="9"/>
      <c r="K80" s="82">
        <f>K81+K84+K87+K90</f>
        <v>107000</v>
      </c>
      <c r="L80" s="82">
        <f t="shared" ref="L80:M80" si="27">L81+L84+L87+L90</f>
        <v>0</v>
      </c>
      <c r="M80" s="82">
        <f t="shared" si="27"/>
        <v>107000</v>
      </c>
    </row>
    <row r="81" spans="1:13" ht="120">
      <c r="A81" s="22">
        <v>66</v>
      </c>
      <c r="B81" s="23" t="s">
        <v>181</v>
      </c>
      <c r="C81" s="24">
        <v>992</v>
      </c>
      <c r="D81" s="25" t="s">
        <v>92</v>
      </c>
      <c r="E81" s="25">
        <v>14</v>
      </c>
      <c r="F81" s="25">
        <v>16</v>
      </c>
      <c r="G81" s="25">
        <v>0</v>
      </c>
      <c r="H81" s="25" t="s">
        <v>95</v>
      </c>
      <c r="I81" s="25">
        <v>99120</v>
      </c>
      <c r="J81" s="26"/>
      <c r="K81" s="77">
        <f>K82</f>
        <v>4000</v>
      </c>
      <c r="L81" s="77">
        <f t="shared" ref="L81:M82" si="28">L82</f>
        <v>0</v>
      </c>
      <c r="M81" s="77">
        <f t="shared" si="28"/>
        <v>4000</v>
      </c>
    </row>
    <row r="82" spans="1:13" ht="45">
      <c r="A82" s="22">
        <v>67</v>
      </c>
      <c r="B82" s="27" t="s">
        <v>47</v>
      </c>
      <c r="C82" s="24">
        <v>992</v>
      </c>
      <c r="D82" s="25" t="s">
        <v>92</v>
      </c>
      <c r="E82" s="25" t="s">
        <v>127</v>
      </c>
      <c r="F82" s="25" t="s">
        <v>163</v>
      </c>
      <c r="G82" s="25" t="s">
        <v>105</v>
      </c>
      <c r="H82" s="25" t="s">
        <v>95</v>
      </c>
      <c r="I82" s="25" t="s">
        <v>164</v>
      </c>
      <c r="J82" s="28"/>
      <c r="K82" s="77">
        <f>K83</f>
        <v>4000</v>
      </c>
      <c r="L82" s="77">
        <f t="shared" si="28"/>
        <v>0</v>
      </c>
      <c r="M82" s="77">
        <f t="shared" si="28"/>
        <v>4000</v>
      </c>
    </row>
    <row r="83" spans="1:13" ht="30">
      <c r="A83" s="22">
        <v>68</v>
      </c>
      <c r="B83" s="27" t="s">
        <v>18</v>
      </c>
      <c r="C83" s="24">
        <v>992</v>
      </c>
      <c r="D83" s="25" t="s">
        <v>92</v>
      </c>
      <c r="E83" s="25" t="s">
        <v>127</v>
      </c>
      <c r="F83" s="25" t="s">
        <v>163</v>
      </c>
      <c r="G83" s="25" t="s">
        <v>105</v>
      </c>
      <c r="H83" s="25" t="s">
        <v>95</v>
      </c>
      <c r="I83" s="25" t="s">
        <v>164</v>
      </c>
      <c r="J83" s="28" t="s">
        <v>100</v>
      </c>
      <c r="K83" s="77">
        <v>4000</v>
      </c>
      <c r="L83" s="77">
        <v>0</v>
      </c>
      <c r="M83" s="77">
        <v>4000</v>
      </c>
    </row>
    <row r="84" spans="1:13" ht="90">
      <c r="A84" s="2">
        <v>69</v>
      </c>
      <c r="B84" s="23" t="s">
        <v>188</v>
      </c>
      <c r="C84" s="29">
        <v>992</v>
      </c>
      <c r="D84" s="28" t="s">
        <v>92</v>
      </c>
      <c r="E84" s="28" t="s">
        <v>127</v>
      </c>
      <c r="F84" s="30" t="s">
        <v>128</v>
      </c>
      <c r="G84" s="30" t="s">
        <v>105</v>
      </c>
      <c r="H84" s="30" t="s">
        <v>95</v>
      </c>
      <c r="I84" s="30" t="s">
        <v>96</v>
      </c>
      <c r="J84" s="28"/>
      <c r="K84" s="77">
        <f>K85</f>
        <v>1000</v>
      </c>
      <c r="L84" s="77">
        <f t="shared" ref="L84:M85" si="29">L85</f>
        <v>0</v>
      </c>
      <c r="M84" s="77">
        <f t="shared" si="29"/>
        <v>1000</v>
      </c>
    </row>
    <row r="85" spans="1:13" ht="30">
      <c r="A85" s="2">
        <v>70</v>
      </c>
      <c r="B85" s="6" t="s">
        <v>48</v>
      </c>
      <c r="C85" s="3">
        <v>992</v>
      </c>
      <c r="D85" s="4" t="s">
        <v>92</v>
      </c>
      <c r="E85" s="4" t="s">
        <v>127</v>
      </c>
      <c r="F85" s="5" t="s">
        <v>128</v>
      </c>
      <c r="G85" s="5" t="s">
        <v>105</v>
      </c>
      <c r="H85" s="5" t="s">
        <v>95</v>
      </c>
      <c r="I85" s="5" t="s">
        <v>129</v>
      </c>
      <c r="J85" s="4"/>
      <c r="K85" s="83">
        <f>K86</f>
        <v>1000</v>
      </c>
      <c r="L85" s="83">
        <f t="shared" si="29"/>
        <v>0</v>
      </c>
      <c r="M85" s="83">
        <f t="shared" si="29"/>
        <v>1000</v>
      </c>
    </row>
    <row r="86" spans="1:13" ht="30">
      <c r="A86" s="2">
        <v>71</v>
      </c>
      <c r="B86" s="6" t="s">
        <v>18</v>
      </c>
      <c r="C86" s="3">
        <v>992</v>
      </c>
      <c r="D86" s="4" t="s">
        <v>92</v>
      </c>
      <c r="E86" s="4" t="s">
        <v>127</v>
      </c>
      <c r="F86" s="5" t="s">
        <v>128</v>
      </c>
      <c r="G86" s="5" t="s">
        <v>105</v>
      </c>
      <c r="H86" s="5" t="s">
        <v>95</v>
      </c>
      <c r="I86" s="5" t="s">
        <v>129</v>
      </c>
      <c r="J86" s="4" t="s">
        <v>100</v>
      </c>
      <c r="K86" s="83">
        <v>1000</v>
      </c>
      <c r="L86" s="83">
        <v>0</v>
      </c>
      <c r="M86" s="83">
        <v>1000</v>
      </c>
    </row>
    <row r="87" spans="1:13" ht="90">
      <c r="A87" s="22">
        <v>75</v>
      </c>
      <c r="B87" s="27" t="s">
        <v>165</v>
      </c>
      <c r="C87" s="29">
        <v>992</v>
      </c>
      <c r="D87" s="28" t="s">
        <v>92</v>
      </c>
      <c r="E87" s="28" t="s">
        <v>127</v>
      </c>
      <c r="F87" s="30" t="s">
        <v>130</v>
      </c>
      <c r="G87" s="30" t="s">
        <v>105</v>
      </c>
      <c r="H87" s="30" t="s">
        <v>95</v>
      </c>
      <c r="I87" s="30" t="s">
        <v>96</v>
      </c>
      <c r="J87" s="28"/>
      <c r="K87" s="77">
        <f>K88</f>
        <v>42000</v>
      </c>
      <c r="L87" s="77">
        <f t="shared" ref="L87:M88" si="30">L88</f>
        <v>0</v>
      </c>
      <c r="M87" s="77">
        <f t="shared" si="30"/>
        <v>42000</v>
      </c>
    </row>
    <row r="88" spans="1:13" ht="45">
      <c r="A88" s="2">
        <v>76</v>
      </c>
      <c r="B88" s="6" t="s">
        <v>49</v>
      </c>
      <c r="C88" s="3">
        <v>992</v>
      </c>
      <c r="D88" s="4" t="s">
        <v>92</v>
      </c>
      <c r="E88" s="4" t="s">
        <v>127</v>
      </c>
      <c r="F88" s="5" t="s">
        <v>130</v>
      </c>
      <c r="G88" s="5" t="s">
        <v>105</v>
      </c>
      <c r="H88" s="5" t="s">
        <v>95</v>
      </c>
      <c r="I88" s="5" t="s">
        <v>131</v>
      </c>
      <c r="J88" s="4"/>
      <c r="K88" s="83">
        <f>K89</f>
        <v>42000</v>
      </c>
      <c r="L88" s="83">
        <f t="shared" si="30"/>
        <v>0</v>
      </c>
      <c r="M88" s="83">
        <f t="shared" si="30"/>
        <v>42000</v>
      </c>
    </row>
    <row r="89" spans="1:13" ht="30">
      <c r="A89" s="2">
        <v>77</v>
      </c>
      <c r="B89" s="6" t="s">
        <v>18</v>
      </c>
      <c r="C89" s="3">
        <v>992</v>
      </c>
      <c r="D89" s="4" t="s">
        <v>92</v>
      </c>
      <c r="E89" s="4" t="s">
        <v>127</v>
      </c>
      <c r="F89" s="5" t="s">
        <v>130</v>
      </c>
      <c r="G89" s="5" t="s">
        <v>105</v>
      </c>
      <c r="H89" s="5" t="s">
        <v>95</v>
      </c>
      <c r="I89" s="5" t="s">
        <v>131</v>
      </c>
      <c r="J89" s="4" t="s">
        <v>100</v>
      </c>
      <c r="K89" s="83">
        <v>42000</v>
      </c>
      <c r="L89" s="83">
        <v>0</v>
      </c>
      <c r="M89" s="83">
        <v>42000</v>
      </c>
    </row>
    <row r="90" spans="1:13" ht="75">
      <c r="A90" s="2">
        <v>78</v>
      </c>
      <c r="B90" s="11" t="s">
        <v>170</v>
      </c>
      <c r="C90" s="3">
        <v>992</v>
      </c>
      <c r="D90" s="4" t="s">
        <v>92</v>
      </c>
      <c r="E90" s="4" t="s">
        <v>127</v>
      </c>
      <c r="F90" s="5" t="s">
        <v>119</v>
      </c>
      <c r="G90" s="5" t="s">
        <v>105</v>
      </c>
      <c r="H90" s="5" t="s">
        <v>95</v>
      </c>
      <c r="I90" s="5" t="s">
        <v>96</v>
      </c>
      <c r="J90" s="4"/>
      <c r="K90" s="83">
        <f>K91</f>
        <v>60000</v>
      </c>
      <c r="L90" s="83">
        <f t="shared" ref="L90:M91" si="31">L91</f>
        <v>0</v>
      </c>
      <c r="M90" s="83">
        <f t="shared" si="31"/>
        <v>60000</v>
      </c>
    </row>
    <row r="91" spans="1:13" ht="30">
      <c r="A91" s="2">
        <v>79</v>
      </c>
      <c r="B91" s="6" t="s">
        <v>50</v>
      </c>
      <c r="C91" s="3">
        <v>992</v>
      </c>
      <c r="D91" s="4" t="s">
        <v>92</v>
      </c>
      <c r="E91" s="4" t="s">
        <v>127</v>
      </c>
      <c r="F91" s="5" t="s">
        <v>119</v>
      </c>
      <c r="G91" s="5" t="s">
        <v>105</v>
      </c>
      <c r="H91" s="5" t="s">
        <v>95</v>
      </c>
      <c r="I91" s="5" t="s">
        <v>132</v>
      </c>
      <c r="J91" s="4"/>
      <c r="K91" s="83">
        <f>K92</f>
        <v>60000</v>
      </c>
      <c r="L91" s="83">
        <f t="shared" si="31"/>
        <v>0</v>
      </c>
      <c r="M91" s="83">
        <f t="shared" si="31"/>
        <v>60000</v>
      </c>
    </row>
    <row r="92" spans="1:13" ht="30">
      <c r="A92" s="2">
        <v>80</v>
      </c>
      <c r="B92" s="6" t="s">
        <v>18</v>
      </c>
      <c r="C92" s="3">
        <v>992</v>
      </c>
      <c r="D92" s="4" t="s">
        <v>92</v>
      </c>
      <c r="E92" s="4" t="s">
        <v>127</v>
      </c>
      <c r="F92" s="5" t="s">
        <v>119</v>
      </c>
      <c r="G92" s="5" t="s">
        <v>105</v>
      </c>
      <c r="H92" s="5" t="s">
        <v>95</v>
      </c>
      <c r="I92" s="5" t="s">
        <v>132</v>
      </c>
      <c r="J92" s="4" t="s">
        <v>133</v>
      </c>
      <c r="K92" s="83">
        <v>60000</v>
      </c>
      <c r="L92" s="83">
        <v>0</v>
      </c>
      <c r="M92" s="83">
        <v>60000</v>
      </c>
    </row>
    <row r="93" spans="1:13">
      <c r="A93" s="2">
        <v>81</v>
      </c>
      <c r="B93" s="12" t="s">
        <v>51</v>
      </c>
      <c r="C93" s="13">
        <v>992</v>
      </c>
      <c r="D93" s="14" t="s">
        <v>93</v>
      </c>
      <c r="E93" s="14"/>
      <c r="F93" s="15"/>
      <c r="G93" s="15"/>
      <c r="H93" s="15"/>
      <c r="I93" s="15"/>
      <c r="J93" s="14"/>
      <c r="K93" s="85">
        <f>K94+K98+K105</f>
        <v>6244751.0999999996</v>
      </c>
      <c r="L93" s="85">
        <f t="shared" ref="L93:M93" si="32">L94+L98+L105</f>
        <v>37050.699999999997</v>
      </c>
      <c r="M93" s="85">
        <f t="shared" si="32"/>
        <v>6281801.7999999998</v>
      </c>
    </row>
    <row r="94" spans="1:13" ht="30">
      <c r="A94" s="2">
        <v>82</v>
      </c>
      <c r="B94" s="7" t="s">
        <v>52</v>
      </c>
      <c r="C94" s="8">
        <v>992</v>
      </c>
      <c r="D94" s="9" t="s">
        <v>93</v>
      </c>
      <c r="E94" s="9" t="s">
        <v>90</v>
      </c>
      <c r="F94" s="10"/>
      <c r="G94" s="10"/>
      <c r="H94" s="10"/>
      <c r="I94" s="10"/>
      <c r="J94" s="9"/>
      <c r="K94" s="82">
        <f>K95</f>
        <v>30000</v>
      </c>
      <c r="L94" s="82">
        <f t="shared" ref="L94:M96" si="33">L95</f>
        <v>37050.699999999997</v>
      </c>
      <c r="M94" s="82">
        <f t="shared" si="33"/>
        <v>67050.7</v>
      </c>
    </row>
    <row r="95" spans="1:13" ht="60">
      <c r="A95" s="2">
        <v>83</v>
      </c>
      <c r="B95" s="6" t="s">
        <v>189</v>
      </c>
      <c r="C95" s="3">
        <v>992</v>
      </c>
      <c r="D95" s="4" t="s">
        <v>93</v>
      </c>
      <c r="E95" s="4" t="s">
        <v>90</v>
      </c>
      <c r="F95" s="5" t="s">
        <v>124</v>
      </c>
      <c r="G95" s="5" t="s">
        <v>105</v>
      </c>
      <c r="H95" s="5" t="s">
        <v>95</v>
      </c>
      <c r="I95" s="5" t="s">
        <v>96</v>
      </c>
      <c r="J95" s="4"/>
      <c r="K95" s="83">
        <f>K96</f>
        <v>30000</v>
      </c>
      <c r="L95" s="83">
        <f t="shared" si="33"/>
        <v>37050.699999999997</v>
      </c>
      <c r="M95" s="83">
        <f t="shared" si="33"/>
        <v>67050.7</v>
      </c>
    </row>
    <row r="96" spans="1:13" ht="30">
      <c r="A96" s="2">
        <v>84</v>
      </c>
      <c r="B96" s="11" t="s">
        <v>53</v>
      </c>
      <c r="C96" s="3">
        <v>992</v>
      </c>
      <c r="D96" s="4" t="s">
        <v>93</v>
      </c>
      <c r="E96" s="4" t="s">
        <v>90</v>
      </c>
      <c r="F96" s="5" t="s">
        <v>124</v>
      </c>
      <c r="G96" s="5" t="s">
        <v>105</v>
      </c>
      <c r="H96" s="5" t="s">
        <v>95</v>
      </c>
      <c r="I96" s="5" t="s">
        <v>134</v>
      </c>
      <c r="J96" s="4"/>
      <c r="K96" s="83">
        <f>K97</f>
        <v>30000</v>
      </c>
      <c r="L96" s="83">
        <f t="shared" si="33"/>
        <v>37050.699999999997</v>
      </c>
      <c r="M96" s="83">
        <f t="shared" si="33"/>
        <v>67050.7</v>
      </c>
    </row>
    <row r="97" spans="1:18">
      <c r="A97" s="2">
        <v>85</v>
      </c>
      <c r="B97" s="6" t="s">
        <v>54</v>
      </c>
      <c r="C97" s="3">
        <v>992</v>
      </c>
      <c r="D97" s="4" t="s">
        <v>93</v>
      </c>
      <c r="E97" s="4" t="s">
        <v>90</v>
      </c>
      <c r="F97" s="5" t="s">
        <v>124</v>
      </c>
      <c r="G97" s="5" t="s">
        <v>105</v>
      </c>
      <c r="H97" s="5" t="s">
        <v>95</v>
      </c>
      <c r="I97" s="5" t="s">
        <v>134</v>
      </c>
      <c r="J97" s="4" t="s">
        <v>113</v>
      </c>
      <c r="K97" s="83">
        <v>30000</v>
      </c>
      <c r="L97" s="83">
        <v>37050.699999999997</v>
      </c>
      <c r="M97" s="83">
        <f>SUM(K97:L97)</f>
        <v>67050.7</v>
      </c>
    </row>
    <row r="98" spans="1:18">
      <c r="A98" s="2">
        <v>86</v>
      </c>
      <c r="B98" s="21" t="s">
        <v>55</v>
      </c>
      <c r="C98" s="8">
        <v>992</v>
      </c>
      <c r="D98" s="9" t="s">
        <v>93</v>
      </c>
      <c r="E98" s="9" t="s">
        <v>119</v>
      </c>
      <c r="F98" s="10"/>
      <c r="G98" s="10"/>
      <c r="H98" s="10"/>
      <c r="I98" s="10"/>
      <c r="J98" s="9"/>
      <c r="K98" s="82">
        <f>K99+K102</f>
        <v>6114751.0999999996</v>
      </c>
      <c r="L98" s="82">
        <f t="shared" ref="L98:M98" si="34">L99+L102</f>
        <v>0</v>
      </c>
      <c r="M98" s="82">
        <f t="shared" si="34"/>
        <v>6114751.0999999996</v>
      </c>
    </row>
    <row r="99" spans="1:18" ht="30">
      <c r="A99" s="2">
        <v>87</v>
      </c>
      <c r="B99" s="16" t="s">
        <v>56</v>
      </c>
      <c r="C99" s="3">
        <v>992</v>
      </c>
      <c r="D99" s="4" t="s">
        <v>93</v>
      </c>
      <c r="E99" s="4" t="s">
        <v>119</v>
      </c>
      <c r="F99" s="5" t="s">
        <v>135</v>
      </c>
      <c r="G99" s="5" t="s">
        <v>105</v>
      </c>
      <c r="H99" s="5" t="s">
        <v>95</v>
      </c>
      <c r="I99" s="5" t="s">
        <v>96</v>
      </c>
      <c r="J99" s="4"/>
      <c r="K99" s="83">
        <f>K100</f>
        <v>3387351.1</v>
      </c>
      <c r="L99" s="83">
        <f t="shared" ref="L99:M100" si="35">L100</f>
        <v>0</v>
      </c>
      <c r="M99" s="83">
        <f t="shared" si="35"/>
        <v>3387351.1</v>
      </c>
    </row>
    <row r="100" spans="1:18" ht="75">
      <c r="A100" s="2">
        <v>88</v>
      </c>
      <c r="B100" s="6" t="s">
        <v>57</v>
      </c>
      <c r="C100" s="3">
        <v>992</v>
      </c>
      <c r="D100" s="4" t="s">
        <v>93</v>
      </c>
      <c r="E100" s="4" t="s">
        <v>119</v>
      </c>
      <c r="F100" s="5" t="s">
        <v>135</v>
      </c>
      <c r="G100" s="5" t="s">
        <v>105</v>
      </c>
      <c r="H100" s="5" t="s">
        <v>95</v>
      </c>
      <c r="I100" s="5" t="s">
        <v>136</v>
      </c>
      <c r="J100" s="4"/>
      <c r="K100" s="83">
        <f>K101</f>
        <v>3387351.1</v>
      </c>
      <c r="L100" s="83">
        <f t="shared" si="35"/>
        <v>0</v>
      </c>
      <c r="M100" s="83">
        <f t="shared" si="35"/>
        <v>3387351.1</v>
      </c>
    </row>
    <row r="101" spans="1:18" ht="30">
      <c r="A101" s="2">
        <v>89</v>
      </c>
      <c r="B101" s="6" t="s">
        <v>18</v>
      </c>
      <c r="C101" s="3">
        <v>992</v>
      </c>
      <c r="D101" s="4" t="s">
        <v>93</v>
      </c>
      <c r="E101" s="4" t="s">
        <v>119</v>
      </c>
      <c r="F101" s="5" t="s">
        <v>135</v>
      </c>
      <c r="G101" s="5" t="s">
        <v>105</v>
      </c>
      <c r="H101" s="5" t="s">
        <v>95</v>
      </c>
      <c r="I101" s="5" t="s">
        <v>136</v>
      </c>
      <c r="J101" s="4" t="s">
        <v>100</v>
      </c>
      <c r="K101" s="83">
        <f>1410700+1532393.29+444257.81</f>
        <v>3387351.1</v>
      </c>
      <c r="L101" s="78">
        <v>0</v>
      </c>
      <c r="M101" s="78">
        <f>SUM(K101+L101)</f>
        <v>3387351.1</v>
      </c>
    </row>
    <row r="102" spans="1:18" ht="135">
      <c r="A102" s="2">
        <v>90</v>
      </c>
      <c r="B102" s="11" t="s">
        <v>199</v>
      </c>
      <c r="C102" s="3">
        <v>992</v>
      </c>
      <c r="D102" s="4" t="s">
        <v>93</v>
      </c>
      <c r="E102" s="4" t="s">
        <v>119</v>
      </c>
      <c r="F102" s="5" t="s">
        <v>106</v>
      </c>
      <c r="G102" s="5" t="s">
        <v>105</v>
      </c>
      <c r="H102" s="5" t="s">
        <v>95</v>
      </c>
      <c r="I102" s="5" t="s">
        <v>96</v>
      </c>
      <c r="J102" s="4"/>
      <c r="K102" s="83">
        <f>K103</f>
        <v>2727400</v>
      </c>
      <c r="L102" s="83">
        <f t="shared" ref="L102:M103" si="36">L103</f>
        <v>0</v>
      </c>
      <c r="M102" s="83">
        <f t="shared" si="36"/>
        <v>2727400</v>
      </c>
    </row>
    <row r="103" spans="1:18" ht="90">
      <c r="A103" s="2">
        <v>91</v>
      </c>
      <c r="B103" s="6" t="s">
        <v>58</v>
      </c>
      <c r="C103" s="3">
        <v>992</v>
      </c>
      <c r="D103" s="4" t="s">
        <v>93</v>
      </c>
      <c r="E103" s="4" t="s">
        <v>119</v>
      </c>
      <c r="F103" s="5" t="s">
        <v>106</v>
      </c>
      <c r="G103" s="5" t="s">
        <v>105</v>
      </c>
      <c r="H103" s="5" t="s">
        <v>95</v>
      </c>
      <c r="I103" s="5" t="s">
        <v>200</v>
      </c>
      <c r="J103" s="4"/>
      <c r="K103" s="83">
        <f>K104</f>
        <v>2727400</v>
      </c>
      <c r="L103" s="83">
        <f t="shared" si="36"/>
        <v>0</v>
      </c>
      <c r="M103" s="83">
        <f t="shared" si="36"/>
        <v>2727400</v>
      </c>
    </row>
    <row r="104" spans="1:18" ht="30">
      <c r="A104" s="2">
        <v>92</v>
      </c>
      <c r="B104" s="11" t="s">
        <v>18</v>
      </c>
      <c r="C104" s="3">
        <v>992</v>
      </c>
      <c r="D104" s="4" t="s">
        <v>93</v>
      </c>
      <c r="E104" s="4" t="s">
        <v>119</v>
      </c>
      <c r="F104" s="5" t="s">
        <v>106</v>
      </c>
      <c r="G104" s="5" t="s">
        <v>105</v>
      </c>
      <c r="H104" s="5" t="s">
        <v>95</v>
      </c>
      <c r="I104" s="5" t="s">
        <v>200</v>
      </c>
      <c r="J104" s="4" t="s">
        <v>100</v>
      </c>
      <c r="K104" s="83">
        <v>2727400</v>
      </c>
      <c r="L104" s="78">
        <f>0</f>
        <v>0</v>
      </c>
      <c r="M104" s="78">
        <f>SUM(K104+L104)</f>
        <v>2727400</v>
      </c>
      <c r="O104" t="s">
        <v>201</v>
      </c>
      <c r="R104" t="s">
        <v>202</v>
      </c>
    </row>
    <row r="105" spans="1:18" ht="30">
      <c r="A105" s="2">
        <v>93</v>
      </c>
      <c r="B105" s="7" t="s">
        <v>59</v>
      </c>
      <c r="C105" s="8">
        <v>992</v>
      </c>
      <c r="D105" s="9" t="s">
        <v>93</v>
      </c>
      <c r="E105" s="9" t="s">
        <v>137</v>
      </c>
      <c r="F105" s="10"/>
      <c r="G105" s="10"/>
      <c r="H105" s="10"/>
      <c r="I105" s="10"/>
      <c r="J105" s="9"/>
      <c r="K105" s="82">
        <f>K106</f>
        <v>100000</v>
      </c>
      <c r="L105" s="82">
        <f t="shared" ref="L105:M105" si="37">L106</f>
        <v>0</v>
      </c>
      <c r="M105" s="82">
        <f t="shared" si="37"/>
        <v>100000</v>
      </c>
    </row>
    <row r="106" spans="1:18" ht="30">
      <c r="A106" s="2">
        <v>94</v>
      </c>
      <c r="B106" s="11" t="s">
        <v>56</v>
      </c>
      <c r="C106" s="3">
        <v>992</v>
      </c>
      <c r="D106" s="4" t="s">
        <v>93</v>
      </c>
      <c r="E106" s="4" t="s">
        <v>137</v>
      </c>
      <c r="F106" s="5" t="s">
        <v>138</v>
      </c>
      <c r="G106" s="5" t="s">
        <v>105</v>
      </c>
      <c r="H106" s="5" t="s">
        <v>95</v>
      </c>
      <c r="I106" s="5" t="s">
        <v>96</v>
      </c>
      <c r="J106" s="4"/>
      <c r="K106" s="83">
        <f>K107+K109</f>
        <v>100000</v>
      </c>
      <c r="L106" s="83">
        <f t="shared" ref="L106:M106" si="38">L107+L109</f>
        <v>0</v>
      </c>
      <c r="M106" s="83">
        <f t="shared" si="38"/>
        <v>100000</v>
      </c>
    </row>
    <row r="107" spans="1:18" ht="45">
      <c r="A107" s="2">
        <v>95</v>
      </c>
      <c r="B107" s="6" t="s">
        <v>60</v>
      </c>
      <c r="C107" s="3">
        <v>992</v>
      </c>
      <c r="D107" s="4" t="s">
        <v>93</v>
      </c>
      <c r="E107" s="4" t="s">
        <v>137</v>
      </c>
      <c r="F107" s="5" t="s">
        <v>138</v>
      </c>
      <c r="G107" s="5" t="s">
        <v>105</v>
      </c>
      <c r="H107" s="5" t="s">
        <v>95</v>
      </c>
      <c r="I107" s="5" t="s">
        <v>139</v>
      </c>
      <c r="J107" s="4"/>
      <c r="K107" s="83">
        <f>K108</f>
        <v>50000</v>
      </c>
      <c r="L107" s="83">
        <f t="shared" ref="L107:M107" si="39">L108</f>
        <v>0</v>
      </c>
      <c r="M107" s="83">
        <f t="shared" si="39"/>
        <v>50000</v>
      </c>
    </row>
    <row r="108" spans="1:18" ht="30">
      <c r="A108" s="2">
        <v>96</v>
      </c>
      <c r="B108" s="6" t="s">
        <v>18</v>
      </c>
      <c r="C108" s="3">
        <v>992</v>
      </c>
      <c r="D108" s="4" t="s">
        <v>93</v>
      </c>
      <c r="E108" s="4" t="s">
        <v>137</v>
      </c>
      <c r="F108" s="5" t="s">
        <v>138</v>
      </c>
      <c r="G108" s="5" t="s">
        <v>105</v>
      </c>
      <c r="H108" s="5" t="s">
        <v>95</v>
      </c>
      <c r="I108" s="5" t="s">
        <v>139</v>
      </c>
      <c r="J108" s="4" t="s">
        <v>100</v>
      </c>
      <c r="K108" s="83">
        <v>50000</v>
      </c>
      <c r="L108" s="83">
        <v>0</v>
      </c>
      <c r="M108" s="83">
        <v>50000</v>
      </c>
    </row>
    <row r="109" spans="1:18" ht="30">
      <c r="A109" s="2">
        <v>97</v>
      </c>
      <c r="B109" s="16" t="s">
        <v>61</v>
      </c>
      <c r="C109" s="3">
        <v>992</v>
      </c>
      <c r="D109" s="4" t="s">
        <v>93</v>
      </c>
      <c r="E109" s="4" t="s">
        <v>137</v>
      </c>
      <c r="F109" s="5" t="s">
        <v>138</v>
      </c>
      <c r="G109" s="5" t="s">
        <v>105</v>
      </c>
      <c r="H109" s="5" t="s">
        <v>95</v>
      </c>
      <c r="I109" s="5" t="s">
        <v>140</v>
      </c>
      <c r="J109" s="4"/>
      <c r="K109" s="83">
        <f>K110</f>
        <v>50000</v>
      </c>
      <c r="L109" s="83">
        <f t="shared" ref="L109:M109" si="40">L110</f>
        <v>0</v>
      </c>
      <c r="M109" s="83">
        <f t="shared" si="40"/>
        <v>50000</v>
      </c>
    </row>
    <row r="110" spans="1:18" ht="30">
      <c r="A110" s="2">
        <v>98</v>
      </c>
      <c r="B110" s="6" t="s">
        <v>18</v>
      </c>
      <c r="C110" s="3">
        <v>992</v>
      </c>
      <c r="D110" s="4" t="s">
        <v>93</v>
      </c>
      <c r="E110" s="4" t="s">
        <v>137</v>
      </c>
      <c r="F110" s="5" t="s">
        <v>138</v>
      </c>
      <c r="G110" s="5" t="s">
        <v>105</v>
      </c>
      <c r="H110" s="5" t="s">
        <v>95</v>
      </c>
      <c r="I110" s="5" t="s">
        <v>140</v>
      </c>
      <c r="J110" s="4" t="s">
        <v>100</v>
      </c>
      <c r="K110" s="83">
        <v>50000</v>
      </c>
      <c r="L110" s="83">
        <v>0</v>
      </c>
      <c r="M110" s="83">
        <v>50000</v>
      </c>
    </row>
    <row r="111" spans="1:18" ht="28.5">
      <c r="A111" s="2">
        <v>99</v>
      </c>
      <c r="B111" s="31" t="s">
        <v>62</v>
      </c>
      <c r="C111" s="13">
        <v>992</v>
      </c>
      <c r="D111" s="14" t="s">
        <v>125</v>
      </c>
      <c r="E111" s="14"/>
      <c r="F111" s="15"/>
      <c r="G111" s="15"/>
      <c r="H111" s="15"/>
      <c r="I111" s="15"/>
      <c r="J111" s="14"/>
      <c r="K111" s="85">
        <f>K112+K116</f>
        <v>4305038.63</v>
      </c>
      <c r="L111" s="85">
        <f t="shared" ref="L111:M111" si="41">L112+L116</f>
        <v>-21490.560000000001</v>
      </c>
      <c r="M111" s="85">
        <f t="shared" si="41"/>
        <v>4283548.07</v>
      </c>
    </row>
    <row r="112" spans="1:18">
      <c r="A112" s="2">
        <v>100</v>
      </c>
      <c r="B112" s="12" t="s">
        <v>63</v>
      </c>
      <c r="C112" s="13">
        <v>992</v>
      </c>
      <c r="D112" s="14" t="s">
        <v>125</v>
      </c>
      <c r="E112" s="14" t="s">
        <v>91</v>
      </c>
      <c r="F112" s="15"/>
      <c r="G112" s="15"/>
      <c r="H112" s="15"/>
      <c r="I112" s="15"/>
      <c r="J112" s="14"/>
      <c r="K112" s="85">
        <f>K113</f>
        <v>500000</v>
      </c>
      <c r="L112" s="85">
        <f t="shared" ref="L112:M114" si="42">L113</f>
        <v>0</v>
      </c>
      <c r="M112" s="85">
        <f t="shared" si="42"/>
        <v>500000</v>
      </c>
    </row>
    <row r="113" spans="1:13" ht="90">
      <c r="A113" s="2">
        <v>101</v>
      </c>
      <c r="B113" s="16" t="s">
        <v>166</v>
      </c>
      <c r="C113" s="3">
        <v>992</v>
      </c>
      <c r="D113" s="4" t="s">
        <v>125</v>
      </c>
      <c r="E113" s="4" t="s">
        <v>91</v>
      </c>
      <c r="F113" s="5" t="s">
        <v>106</v>
      </c>
      <c r="G113" s="5" t="s">
        <v>105</v>
      </c>
      <c r="H113" s="5" t="s">
        <v>95</v>
      </c>
      <c r="I113" s="5" t="s">
        <v>96</v>
      </c>
      <c r="J113" s="4"/>
      <c r="K113" s="83">
        <f>K114</f>
        <v>500000</v>
      </c>
      <c r="L113" s="83">
        <f t="shared" si="42"/>
        <v>0</v>
      </c>
      <c r="M113" s="83">
        <f t="shared" si="42"/>
        <v>500000</v>
      </c>
    </row>
    <row r="114" spans="1:13" ht="30">
      <c r="A114" s="2">
        <v>102</v>
      </c>
      <c r="B114" s="6" t="s">
        <v>64</v>
      </c>
      <c r="C114" s="3">
        <v>992</v>
      </c>
      <c r="D114" s="4" t="s">
        <v>125</v>
      </c>
      <c r="E114" s="4" t="s">
        <v>91</v>
      </c>
      <c r="F114" s="5" t="s">
        <v>106</v>
      </c>
      <c r="G114" s="5" t="s">
        <v>105</v>
      </c>
      <c r="H114" s="5" t="s">
        <v>91</v>
      </c>
      <c r="I114" s="5" t="s">
        <v>141</v>
      </c>
      <c r="J114" s="4"/>
      <c r="K114" s="83">
        <f>K115</f>
        <v>500000</v>
      </c>
      <c r="L114" s="83">
        <f t="shared" si="42"/>
        <v>0</v>
      </c>
      <c r="M114" s="83">
        <f t="shared" si="42"/>
        <v>500000</v>
      </c>
    </row>
    <row r="115" spans="1:13" ht="30">
      <c r="A115" s="2">
        <v>103</v>
      </c>
      <c r="B115" s="11" t="s">
        <v>18</v>
      </c>
      <c r="C115" s="3">
        <v>992</v>
      </c>
      <c r="D115" s="4" t="s">
        <v>125</v>
      </c>
      <c r="E115" s="4" t="s">
        <v>91</v>
      </c>
      <c r="F115" s="5" t="s">
        <v>106</v>
      </c>
      <c r="G115" s="5" t="s">
        <v>105</v>
      </c>
      <c r="H115" s="5" t="s">
        <v>91</v>
      </c>
      <c r="I115" s="5" t="s">
        <v>141</v>
      </c>
      <c r="J115" s="4" t="s">
        <v>100</v>
      </c>
      <c r="K115" s="83">
        <f>300000+200000</f>
        <v>500000</v>
      </c>
      <c r="L115" s="78">
        <v>0</v>
      </c>
      <c r="M115" s="78">
        <f>K115+L115</f>
        <v>500000</v>
      </c>
    </row>
    <row r="116" spans="1:13">
      <c r="A116" s="2">
        <v>104</v>
      </c>
      <c r="B116" s="7" t="s">
        <v>65</v>
      </c>
      <c r="C116" s="8">
        <v>992</v>
      </c>
      <c r="D116" s="9" t="s">
        <v>125</v>
      </c>
      <c r="E116" s="9" t="s">
        <v>92</v>
      </c>
      <c r="F116" s="10"/>
      <c r="G116" s="10"/>
      <c r="H116" s="10"/>
      <c r="I116" s="10"/>
      <c r="J116" s="9"/>
      <c r="K116" s="82">
        <f>K117+K129+K126</f>
        <v>3805038.63</v>
      </c>
      <c r="L116" s="82">
        <f t="shared" ref="L116:M116" si="43">L117+L129+L126</f>
        <v>-21490.560000000001</v>
      </c>
      <c r="M116" s="82">
        <f t="shared" si="43"/>
        <v>3783548.07</v>
      </c>
    </row>
    <row r="117" spans="1:13" ht="75">
      <c r="A117" s="2">
        <v>105</v>
      </c>
      <c r="B117" s="11" t="s">
        <v>180</v>
      </c>
      <c r="C117" s="3">
        <v>992</v>
      </c>
      <c r="D117" s="4" t="s">
        <v>125</v>
      </c>
      <c r="E117" s="4" t="s">
        <v>92</v>
      </c>
      <c r="F117" s="5" t="s">
        <v>137</v>
      </c>
      <c r="G117" s="5" t="s">
        <v>105</v>
      </c>
      <c r="H117" s="5" t="s">
        <v>95</v>
      </c>
      <c r="I117" s="5" t="s">
        <v>96</v>
      </c>
      <c r="J117" s="4"/>
      <c r="K117" s="83">
        <f>K118+K120+K122+K124</f>
        <v>3712038.63</v>
      </c>
      <c r="L117" s="83">
        <f t="shared" ref="L117:M117" si="44">L118+L120+L122+L124</f>
        <v>-21490.560000000001</v>
      </c>
      <c r="M117" s="83">
        <f t="shared" si="44"/>
        <v>3690548.07</v>
      </c>
    </row>
    <row r="118" spans="1:13">
      <c r="A118" s="2">
        <v>106</v>
      </c>
      <c r="B118" s="6" t="s">
        <v>66</v>
      </c>
      <c r="C118" s="3">
        <v>992</v>
      </c>
      <c r="D118" s="4" t="s">
        <v>125</v>
      </c>
      <c r="E118" s="4" t="s">
        <v>92</v>
      </c>
      <c r="F118" s="5" t="s">
        <v>137</v>
      </c>
      <c r="G118" s="5" t="s">
        <v>105</v>
      </c>
      <c r="H118" s="5" t="s">
        <v>90</v>
      </c>
      <c r="I118" s="5" t="s">
        <v>142</v>
      </c>
      <c r="J118" s="4"/>
      <c r="K118" s="83">
        <f>K119</f>
        <v>1103100</v>
      </c>
      <c r="L118" s="83">
        <f t="shared" ref="L118:M118" si="45">L119</f>
        <v>0</v>
      </c>
      <c r="M118" s="83">
        <f t="shared" si="45"/>
        <v>1103100</v>
      </c>
    </row>
    <row r="119" spans="1:13" ht="30">
      <c r="A119" s="2">
        <v>107</v>
      </c>
      <c r="B119" s="11" t="s">
        <v>18</v>
      </c>
      <c r="C119" s="3">
        <v>992</v>
      </c>
      <c r="D119" s="4" t="s">
        <v>125</v>
      </c>
      <c r="E119" s="4" t="s">
        <v>92</v>
      </c>
      <c r="F119" s="5" t="s">
        <v>137</v>
      </c>
      <c r="G119" s="5" t="s">
        <v>105</v>
      </c>
      <c r="H119" s="5" t="s">
        <v>90</v>
      </c>
      <c r="I119" s="5" t="s">
        <v>142</v>
      </c>
      <c r="J119" s="4" t="s">
        <v>100</v>
      </c>
      <c r="K119" s="83">
        <f>1103100+151892.41-151892.41</f>
        <v>1103100</v>
      </c>
      <c r="L119" s="78">
        <v>0</v>
      </c>
      <c r="M119" s="78">
        <f>SUM(K119+L119)</f>
        <v>1103100</v>
      </c>
    </row>
    <row r="120" spans="1:13">
      <c r="A120" s="2">
        <v>108</v>
      </c>
      <c r="B120" s="6" t="s">
        <v>67</v>
      </c>
      <c r="C120" s="3">
        <v>992</v>
      </c>
      <c r="D120" s="4" t="s">
        <v>125</v>
      </c>
      <c r="E120" s="4" t="s">
        <v>92</v>
      </c>
      <c r="F120" s="5" t="s">
        <v>137</v>
      </c>
      <c r="G120" s="5" t="s">
        <v>105</v>
      </c>
      <c r="H120" s="5" t="s">
        <v>91</v>
      </c>
      <c r="I120" s="5" t="s">
        <v>143</v>
      </c>
      <c r="J120" s="4"/>
      <c r="K120" s="83">
        <f>K121</f>
        <v>165000</v>
      </c>
      <c r="L120" s="83">
        <f t="shared" ref="L120:M120" si="46">L121</f>
        <v>0</v>
      </c>
      <c r="M120" s="83">
        <f t="shared" si="46"/>
        <v>165000</v>
      </c>
    </row>
    <row r="121" spans="1:13" ht="30">
      <c r="A121" s="2">
        <v>109</v>
      </c>
      <c r="B121" s="11" t="s">
        <v>18</v>
      </c>
      <c r="C121" s="3">
        <v>992</v>
      </c>
      <c r="D121" s="4" t="s">
        <v>125</v>
      </c>
      <c r="E121" s="4" t="s">
        <v>92</v>
      </c>
      <c r="F121" s="5" t="s">
        <v>137</v>
      </c>
      <c r="G121" s="5" t="s">
        <v>105</v>
      </c>
      <c r="H121" s="5" t="s">
        <v>91</v>
      </c>
      <c r="I121" s="5" t="s">
        <v>143</v>
      </c>
      <c r="J121" s="4" t="s">
        <v>100</v>
      </c>
      <c r="K121" s="83">
        <v>165000</v>
      </c>
      <c r="L121" s="83">
        <v>0</v>
      </c>
      <c r="M121" s="83">
        <v>165000</v>
      </c>
    </row>
    <row r="122" spans="1:13" ht="30">
      <c r="A122" s="2">
        <v>110</v>
      </c>
      <c r="B122" s="6" t="s">
        <v>68</v>
      </c>
      <c r="C122" s="3">
        <v>992</v>
      </c>
      <c r="D122" s="4" t="s">
        <v>125</v>
      </c>
      <c r="E122" s="4" t="s">
        <v>92</v>
      </c>
      <c r="F122" s="5" t="s">
        <v>137</v>
      </c>
      <c r="G122" s="5" t="s">
        <v>105</v>
      </c>
      <c r="H122" s="5" t="s">
        <v>92</v>
      </c>
      <c r="I122" s="5" t="s">
        <v>144</v>
      </c>
      <c r="J122" s="4"/>
      <c r="K122" s="83">
        <f>K123</f>
        <v>184100</v>
      </c>
      <c r="L122" s="83">
        <f t="shared" ref="L122:M122" si="47">L123</f>
        <v>0</v>
      </c>
      <c r="M122" s="83">
        <f t="shared" si="47"/>
        <v>184100</v>
      </c>
    </row>
    <row r="123" spans="1:13" ht="30">
      <c r="A123" s="2">
        <v>111</v>
      </c>
      <c r="B123" s="6" t="s">
        <v>18</v>
      </c>
      <c r="C123" s="3">
        <v>992</v>
      </c>
      <c r="D123" s="4" t="s">
        <v>125</v>
      </c>
      <c r="E123" s="4" t="s">
        <v>92</v>
      </c>
      <c r="F123" s="5" t="s">
        <v>137</v>
      </c>
      <c r="G123" s="5" t="s">
        <v>105</v>
      </c>
      <c r="H123" s="5" t="s">
        <v>92</v>
      </c>
      <c r="I123" s="5" t="s">
        <v>144</v>
      </c>
      <c r="J123" s="4" t="s">
        <v>100</v>
      </c>
      <c r="K123" s="83">
        <v>184100</v>
      </c>
      <c r="L123" s="78">
        <v>0</v>
      </c>
      <c r="M123" s="78">
        <v>184100</v>
      </c>
    </row>
    <row r="124" spans="1:13" ht="45">
      <c r="A124" s="2">
        <v>112</v>
      </c>
      <c r="B124" s="11" t="s">
        <v>69</v>
      </c>
      <c r="C124" s="3">
        <v>992</v>
      </c>
      <c r="D124" s="4" t="s">
        <v>125</v>
      </c>
      <c r="E124" s="4" t="s">
        <v>92</v>
      </c>
      <c r="F124" s="5" t="s">
        <v>137</v>
      </c>
      <c r="G124" s="5" t="s">
        <v>105</v>
      </c>
      <c r="H124" s="5" t="s">
        <v>93</v>
      </c>
      <c r="I124" s="5" t="s">
        <v>145</v>
      </c>
      <c r="J124" s="4"/>
      <c r="K124" s="83">
        <f>K125</f>
        <v>2259838.63</v>
      </c>
      <c r="L124" s="83">
        <f t="shared" ref="L124:M124" si="48">L125</f>
        <v>-21490.560000000001</v>
      </c>
      <c r="M124" s="83">
        <f t="shared" si="48"/>
        <v>2238348.0699999998</v>
      </c>
    </row>
    <row r="125" spans="1:13" ht="30">
      <c r="A125" s="2">
        <v>113</v>
      </c>
      <c r="B125" s="6" t="s">
        <v>18</v>
      </c>
      <c r="C125" s="3">
        <v>992</v>
      </c>
      <c r="D125" s="4" t="s">
        <v>125</v>
      </c>
      <c r="E125" s="4" t="s">
        <v>92</v>
      </c>
      <c r="F125" s="5" t="s">
        <v>137</v>
      </c>
      <c r="G125" s="5" t="s">
        <v>105</v>
      </c>
      <c r="H125" s="5" t="s">
        <v>93</v>
      </c>
      <c r="I125" s="5" t="s">
        <v>145</v>
      </c>
      <c r="J125" s="4" t="s">
        <v>100</v>
      </c>
      <c r="K125" s="83">
        <f>2356000+96204.03-192365.4</f>
        <v>2259838.63</v>
      </c>
      <c r="L125" s="78">
        <f>-21490.56</f>
        <v>-21490.560000000001</v>
      </c>
      <c r="M125" s="78">
        <f>SUM(K125+L125)</f>
        <v>2238348.0699999998</v>
      </c>
    </row>
    <row r="126" spans="1:13" ht="90">
      <c r="A126" s="2">
        <v>114</v>
      </c>
      <c r="B126" s="32" t="s">
        <v>174</v>
      </c>
      <c r="C126" s="3">
        <v>992</v>
      </c>
      <c r="D126" s="4" t="s">
        <v>125</v>
      </c>
      <c r="E126" s="4" t="s">
        <v>92</v>
      </c>
      <c r="F126" s="5" t="s">
        <v>172</v>
      </c>
      <c r="G126" s="5" t="s">
        <v>105</v>
      </c>
      <c r="H126" s="5" t="s">
        <v>95</v>
      </c>
      <c r="I126" s="5" t="s">
        <v>96</v>
      </c>
      <c r="J126" s="4"/>
      <c r="K126" s="83">
        <f>K127</f>
        <v>0</v>
      </c>
      <c r="L126" s="83">
        <f t="shared" ref="L126:M127" si="49">L127</f>
        <v>0</v>
      </c>
      <c r="M126" s="83">
        <f t="shared" si="49"/>
        <v>0</v>
      </c>
    </row>
    <row r="127" spans="1:13" ht="30">
      <c r="A127" s="2">
        <v>115</v>
      </c>
      <c r="B127" s="11" t="s">
        <v>171</v>
      </c>
      <c r="C127" s="3">
        <v>992</v>
      </c>
      <c r="D127" s="4" t="s">
        <v>125</v>
      </c>
      <c r="E127" s="4" t="s">
        <v>92</v>
      </c>
      <c r="F127" s="5" t="s">
        <v>172</v>
      </c>
      <c r="G127" s="5" t="s">
        <v>105</v>
      </c>
      <c r="H127" s="5" t="s">
        <v>95</v>
      </c>
      <c r="I127" s="5" t="s">
        <v>173</v>
      </c>
      <c r="J127" s="4"/>
      <c r="K127" s="83">
        <f>K128</f>
        <v>0</v>
      </c>
      <c r="L127" s="83">
        <f t="shared" si="49"/>
        <v>0</v>
      </c>
      <c r="M127" s="83">
        <f t="shared" si="49"/>
        <v>0</v>
      </c>
    </row>
    <row r="128" spans="1:13" ht="30">
      <c r="A128" s="2">
        <v>116</v>
      </c>
      <c r="B128" s="6" t="s">
        <v>18</v>
      </c>
      <c r="C128" s="3">
        <v>992</v>
      </c>
      <c r="D128" s="4" t="s">
        <v>125</v>
      </c>
      <c r="E128" s="4" t="s">
        <v>92</v>
      </c>
      <c r="F128" s="5" t="s">
        <v>172</v>
      </c>
      <c r="G128" s="5" t="s">
        <v>105</v>
      </c>
      <c r="H128" s="5" t="s">
        <v>95</v>
      </c>
      <c r="I128" s="5" t="s">
        <v>173</v>
      </c>
      <c r="J128" s="4" t="s">
        <v>100</v>
      </c>
      <c r="K128" s="83">
        <v>0</v>
      </c>
      <c r="L128" s="83">
        <v>0</v>
      </c>
      <c r="M128" s="83">
        <v>0</v>
      </c>
    </row>
    <row r="129" spans="1:13" ht="90">
      <c r="A129" s="2">
        <v>126</v>
      </c>
      <c r="B129" s="16" t="s">
        <v>167</v>
      </c>
      <c r="C129" s="3">
        <v>992</v>
      </c>
      <c r="D129" s="4" t="s">
        <v>125</v>
      </c>
      <c r="E129" s="4" t="s">
        <v>92</v>
      </c>
      <c r="F129" s="5" t="s">
        <v>110</v>
      </c>
      <c r="G129" s="5"/>
      <c r="H129" s="5"/>
      <c r="I129" s="5"/>
      <c r="J129" s="4"/>
      <c r="K129" s="83">
        <f>K130</f>
        <v>93000</v>
      </c>
      <c r="L129" s="83">
        <f t="shared" ref="L129:M130" si="50">L130</f>
        <v>0</v>
      </c>
      <c r="M129" s="83">
        <f t="shared" si="50"/>
        <v>93000</v>
      </c>
    </row>
    <row r="130" spans="1:13" ht="45">
      <c r="A130" s="2">
        <v>127</v>
      </c>
      <c r="B130" s="17" t="s">
        <v>70</v>
      </c>
      <c r="C130" s="3">
        <v>992</v>
      </c>
      <c r="D130" s="4" t="s">
        <v>125</v>
      </c>
      <c r="E130" s="4" t="s">
        <v>92</v>
      </c>
      <c r="F130" s="5" t="s">
        <v>110</v>
      </c>
      <c r="G130" s="5" t="s">
        <v>105</v>
      </c>
      <c r="H130" s="5" t="s">
        <v>95</v>
      </c>
      <c r="I130" s="5" t="s">
        <v>146</v>
      </c>
      <c r="J130" s="4"/>
      <c r="K130" s="83">
        <f>K131</f>
        <v>93000</v>
      </c>
      <c r="L130" s="83">
        <f t="shared" si="50"/>
        <v>0</v>
      </c>
      <c r="M130" s="83">
        <f t="shared" si="50"/>
        <v>93000</v>
      </c>
    </row>
    <row r="131" spans="1:13" ht="30">
      <c r="A131" s="2">
        <v>128</v>
      </c>
      <c r="B131" s="11" t="s">
        <v>18</v>
      </c>
      <c r="C131" s="3">
        <v>992</v>
      </c>
      <c r="D131" s="4" t="s">
        <v>125</v>
      </c>
      <c r="E131" s="4" t="s">
        <v>92</v>
      </c>
      <c r="F131" s="5" t="s">
        <v>110</v>
      </c>
      <c r="G131" s="5" t="s">
        <v>105</v>
      </c>
      <c r="H131" s="5" t="s">
        <v>95</v>
      </c>
      <c r="I131" s="5" t="s">
        <v>146</v>
      </c>
      <c r="J131" s="4" t="s">
        <v>100</v>
      </c>
      <c r="K131" s="83">
        <v>93000</v>
      </c>
      <c r="L131" s="83">
        <v>0</v>
      </c>
      <c r="M131" s="83">
        <v>93000</v>
      </c>
    </row>
    <row r="132" spans="1:13">
      <c r="A132" s="2">
        <v>129</v>
      </c>
      <c r="B132" s="12" t="s">
        <v>71</v>
      </c>
      <c r="C132" s="13">
        <v>992</v>
      </c>
      <c r="D132" s="14" t="s">
        <v>104</v>
      </c>
      <c r="E132" s="14"/>
      <c r="F132" s="15"/>
      <c r="G132" s="15"/>
      <c r="H132" s="15"/>
      <c r="I132" s="15"/>
      <c r="J132" s="14"/>
      <c r="K132" s="85">
        <f>K133</f>
        <v>228538.4</v>
      </c>
      <c r="L132" s="85">
        <f t="shared" ref="L132:M132" si="51">L133</f>
        <v>-60000</v>
      </c>
      <c r="M132" s="85">
        <f t="shared" si="51"/>
        <v>168538.4</v>
      </c>
    </row>
    <row r="133" spans="1:13" ht="30">
      <c r="A133" s="2">
        <v>130</v>
      </c>
      <c r="B133" s="7" t="s">
        <v>72</v>
      </c>
      <c r="C133" s="8">
        <v>992</v>
      </c>
      <c r="D133" s="9" t="s">
        <v>104</v>
      </c>
      <c r="E133" s="9" t="s">
        <v>104</v>
      </c>
      <c r="F133" s="10"/>
      <c r="G133" s="10"/>
      <c r="H133" s="10"/>
      <c r="I133" s="10"/>
      <c r="J133" s="9"/>
      <c r="K133" s="82">
        <f>K134+K138</f>
        <v>228538.4</v>
      </c>
      <c r="L133" s="82">
        <f t="shared" ref="L133:M133" si="52">L134+L138</f>
        <v>-60000</v>
      </c>
      <c r="M133" s="82">
        <f t="shared" si="52"/>
        <v>168538.4</v>
      </c>
    </row>
    <row r="134" spans="1:13" ht="30">
      <c r="A134" s="2">
        <v>131</v>
      </c>
      <c r="B134" s="11" t="s">
        <v>56</v>
      </c>
      <c r="C134" s="3">
        <v>992</v>
      </c>
      <c r="D134" s="4" t="s">
        <v>104</v>
      </c>
      <c r="E134" s="4" t="s">
        <v>104</v>
      </c>
      <c r="F134" s="5" t="s">
        <v>147</v>
      </c>
      <c r="G134" s="5"/>
      <c r="H134" s="5"/>
      <c r="I134" s="5"/>
      <c r="J134" s="4"/>
      <c r="K134" s="83">
        <f>K135</f>
        <v>163338.4</v>
      </c>
      <c r="L134" s="83">
        <f t="shared" ref="L134:M136" si="53">L135</f>
        <v>0</v>
      </c>
      <c r="M134" s="83">
        <f t="shared" si="53"/>
        <v>163338.4</v>
      </c>
    </row>
    <row r="135" spans="1:13" ht="30">
      <c r="A135" s="2">
        <v>132</v>
      </c>
      <c r="B135" s="6" t="s">
        <v>73</v>
      </c>
      <c r="C135" s="3">
        <v>992</v>
      </c>
      <c r="D135" s="4" t="s">
        <v>104</v>
      </c>
      <c r="E135" s="4" t="s">
        <v>104</v>
      </c>
      <c r="F135" s="5" t="s">
        <v>147</v>
      </c>
      <c r="G135" s="5" t="s">
        <v>105</v>
      </c>
      <c r="H135" s="5" t="s">
        <v>95</v>
      </c>
      <c r="I135" s="5" t="s">
        <v>96</v>
      </c>
      <c r="J135" s="4"/>
      <c r="K135" s="83">
        <f>K136</f>
        <v>163338.4</v>
      </c>
      <c r="L135" s="83">
        <f t="shared" si="53"/>
        <v>0</v>
      </c>
      <c r="M135" s="83">
        <f t="shared" si="53"/>
        <v>163338.4</v>
      </c>
    </row>
    <row r="136" spans="1:13" ht="30">
      <c r="A136" s="2">
        <v>133</v>
      </c>
      <c r="B136" s="11" t="s">
        <v>74</v>
      </c>
      <c r="C136" s="3">
        <v>992</v>
      </c>
      <c r="D136" s="4" t="s">
        <v>104</v>
      </c>
      <c r="E136" s="4" t="s">
        <v>104</v>
      </c>
      <c r="F136" s="5" t="s">
        <v>147</v>
      </c>
      <c r="G136" s="5" t="s">
        <v>105</v>
      </c>
      <c r="H136" s="5" t="s">
        <v>95</v>
      </c>
      <c r="I136" s="5" t="s">
        <v>148</v>
      </c>
      <c r="J136" s="4"/>
      <c r="K136" s="83">
        <f>K137</f>
        <v>163338.4</v>
      </c>
      <c r="L136" s="83">
        <f t="shared" si="53"/>
        <v>0</v>
      </c>
      <c r="M136" s="83">
        <f t="shared" si="53"/>
        <v>163338.4</v>
      </c>
    </row>
    <row r="137" spans="1:13" ht="30">
      <c r="A137" s="2">
        <v>134</v>
      </c>
      <c r="B137" s="6" t="s">
        <v>18</v>
      </c>
      <c r="C137" s="3">
        <v>992</v>
      </c>
      <c r="D137" s="4" t="s">
        <v>104</v>
      </c>
      <c r="E137" s="4" t="s">
        <v>104</v>
      </c>
      <c r="F137" s="5" t="s">
        <v>147</v>
      </c>
      <c r="G137" s="5" t="s">
        <v>105</v>
      </c>
      <c r="H137" s="5" t="s">
        <v>95</v>
      </c>
      <c r="I137" s="5" t="s">
        <v>148</v>
      </c>
      <c r="J137" s="4" t="s">
        <v>100</v>
      </c>
      <c r="K137" s="83">
        <f>151300+12038.4</f>
        <v>163338.4</v>
      </c>
      <c r="L137" s="78">
        <v>0</v>
      </c>
      <c r="M137" s="78">
        <f>SUM(K137+L137)</f>
        <v>163338.4</v>
      </c>
    </row>
    <row r="138" spans="1:13" ht="105">
      <c r="A138" s="2">
        <v>135</v>
      </c>
      <c r="B138" s="11" t="s">
        <v>191</v>
      </c>
      <c r="C138" s="3">
        <v>992</v>
      </c>
      <c r="D138" s="4" t="s">
        <v>104</v>
      </c>
      <c r="E138" s="4" t="s">
        <v>104</v>
      </c>
      <c r="F138" s="5" t="s">
        <v>127</v>
      </c>
      <c r="G138" s="5" t="s">
        <v>105</v>
      </c>
      <c r="H138" s="5" t="s">
        <v>95</v>
      </c>
      <c r="I138" s="5" t="s">
        <v>96</v>
      </c>
      <c r="J138" s="4"/>
      <c r="K138" s="83">
        <f>K139</f>
        <v>65200</v>
      </c>
      <c r="L138" s="83">
        <f t="shared" ref="L138:M139" si="54">L139</f>
        <v>-60000</v>
      </c>
      <c r="M138" s="83">
        <f t="shared" si="54"/>
        <v>5200</v>
      </c>
    </row>
    <row r="139" spans="1:13" ht="45">
      <c r="A139" s="2">
        <v>136</v>
      </c>
      <c r="B139" s="6" t="s">
        <v>75</v>
      </c>
      <c r="C139" s="3">
        <v>992</v>
      </c>
      <c r="D139" s="4" t="s">
        <v>104</v>
      </c>
      <c r="E139" s="4" t="s">
        <v>104</v>
      </c>
      <c r="F139" s="5" t="s">
        <v>127</v>
      </c>
      <c r="G139" s="5" t="s">
        <v>105</v>
      </c>
      <c r="H139" s="5" t="s">
        <v>95</v>
      </c>
      <c r="I139" s="5" t="s">
        <v>149</v>
      </c>
      <c r="J139" s="4"/>
      <c r="K139" s="83">
        <f>K140</f>
        <v>65200</v>
      </c>
      <c r="L139" s="83">
        <f t="shared" si="54"/>
        <v>-60000</v>
      </c>
      <c r="M139" s="83">
        <f t="shared" si="54"/>
        <v>5200</v>
      </c>
    </row>
    <row r="140" spans="1:13" ht="30">
      <c r="A140" s="2">
        <v>137</v>
      </c>
      <c r="B140" s="11" t="s">
        <v>18</v>
      </c>
      <c r="C140" s="3">
        <v>992</v>
      </c>
      <c r="D140" s="4" t="s">
        <v>104</v>
      </c>
      <c r="E140" s="4" t="s">
        <v>104</v>
      </c>
      <c r="F140" s="5" t="s">
        <v>127</v>
      </c>
      <c r="G140" s="5" t="s">
        <v>105</v>
      </c>
      <c r="H140" s="5" t="s">
        <v>95</v>
      </c>
      <c r="I140" s="5" t="s">
        <v>149</v>
      </c>
      <c r="J140" s="4" t="s">
        <v>100</v>
      </c>
      <c r="K140" s="83">
        <v>65200</v>
      </c>
      <c r="L140" s="83">
        <f>-60000</f>
        <v>-60000</v>
      </c>
      <c r="M140" s="83">
        <f>SUM(K140:L140)</f>
        <v>5200</v>
      </c>
    </row>
    <row r="141" spans="1:13">
      <c r="A141" s="2">
        <v>138</v>
      </c>
      <c r="B141" s="12" t="s">
        <v>76</v>
      </c>
      <c r="C141" s="13">
        <v>992</v>
      </c>
      <c r="D141" s="14" t="s">
        <v>130</v>
      </c>
      <c r="E141" s="14"/>
      <c r="F141" s="15"/>
      <c r="G141" s="15"/>
      <c r="H141" s="15"/>
      <c r="I141" s="15"/>
      <c r="J141" s="14"/>
      <c r="K141" s="85">
        <f>K142</f>
        <v>2568606</v>
      </c>
      <c r="L141" s="85">
        <f t="shared" ref="L141:M142" si="55">L142</f>
        <v>232459.19</v>
      </c>
      <c r="M141" s="85">
        <f t="shared" si="55"/>
        <v>2801065.19</v>
      </c>
    </row>
    <row r="142" spans="1:13">
      <c r="A142" s="2">
        <v>139</v>
      </c>
      <c r="B142" s="36" t="s">
        <v>77</v>
      </c>
      <c r="C142" s="8">
        <v>992</v>
      </c>
      <c r="D142" s="9" t="s">
        <v>130</v>
      </c>
      <c r="E142" s="9" t="s">
        <v>90</v>
      </c>
      <c r="F142" s="10"/>
      <c r="G142" s="10"/>
      <c r="H142" s="10"/>
      <c r="I142" s="10"/>
      <c r="J142" s="9"/>
      <c r="K142" s="82">
        <f>K143</f>
        <v>2568606</v>
      </c>
      <c r="L142" s="82">
        <f t="shared" si="55"/>
        <v>232459.19</v>
      </c>
      <c r="M142" s="82">
        <f t="shared" si="55"/>
        <v>2801065.19</v>
      </c>
    </row>
    <row r="143" spans="1:13" ht="75">
      <c r="A143" s="2">
        <v>140</v>
      </c>
      <c r="B143" s="6" t="s">
        <v>190</v>
      </c>
      <c r="C143" s="3">
        <v>992</v>
      </c>
      <c r="D143" s="4" t="s">
        <v>130</v>
      </c>
      <c r="E143" s="4" t="s">
        <v>90</v>
      </c>
      <c r="F143" s="5" t="s">
        <v>150</v>
      </c>
      <c r="G143" s="5" t="s">
        <v>105</v>
      </c>
      <c r="H143" s="5" t="s">
        <v>95</v>
      </c>
      <c r="I143" s="5" t="s">
        <v>151</v>
      </c>
      <c r="J143" s="4"/>
      <c r="K143" s="83">
        <f>K144+K145+K146+K147</f>
        <v>2568606</v>
      </c>
      <c r="L143" s="83">
        <f t="shared" ref="L143:M143" si="56">L144+L145+L146+L147</f>
        <v>232459.19</v>
      </c>
      <c r="M143" s="83">
        <f t="shared" si="56"/>
        <v>2801065.19</v>
      </c>
    </row>
    <row r="144" spans="1:13" ht="30">
      <c r="A144" s="2">
        <v>141</v>
      </c>
      <c r="B144" s="11" t="s">
        <v>78</v>
      </c>
      <c r="C144" s="3">
        <v>992</v>
      </c>
      <c r="D144" s="4" t="s">
        <v>130</v>
      </c>
      <c r="E144" s="4" t="s">
        <v>90</v>
      </c>
      <c r="F144" s="5" t="s">
        <v>150</v>
      </c>
      <c r="G144" s="5" t="s">
        <v>105</v>
      </c>
      <c r="H144" s="5" t="s">
        <v>90</v>
      </c>
      <c r="I144" s="5" t="s">
        <v>151</v>
      </c>
      <c r="J144" s="4" t="s">
        <v>152</v>
      </c>
      <c r="K144" s="83">
        <v>1736806</v>
      </c>
      <c r="L144" s="78">
        <v>232459.19</v>
      </c>
      <c r="M144" s="78">
        <f>SUM(K144+L144)</f>
        <v>1969265.19</v>
      </c>
    </row>
    <row r="145" spans="1:13" ht="30">
      <c r="A145" s="2">
        <v>142</v>
      </c>
      <c r="B145" s="6" t="s">
        <v>22</v>
      </c>
      <c r="C145" s="3">
        <v>992</v>
      </c>
      <c r="D145" s="4" t="s">
        <v>130</v>
      </c>
      <c r="E145" s="4" t="s">
        <v>90</v>
      </c>
      <c r="F145" s="5" t="s">
        <v>150</v>
      </c>
      <c r="G145" s="5" t="s">
        <v>105</v>
      </c>
      <c r="H145" s="5" t="s">
        <v>91</v>
      </c>
      <c r="I145" s="5" t="s">
        <v>151</v>
      </c>
      <c r="J145" s="4" t="s">
        <v>101</v>
      </c>
      <c r="K145" s="83">
        <v>20500</v>
      </c>
      <c r="L145" s="78">
        <v>0</v>
      </c>
      <c r="M145" s="78">
        <f>SUM(K145)</f>
        <v>20500</v>
      </c>
    </row>
    <row r="146" spans="1:13" ht="30">
      <c r="A146" s="2">
        <v>143</v>
      </c>
      <c r="B146" s="11" t="s">
        <v>79</v>
      </c>
      <c r="C146" s="3">
        <v>992</v>
      </c>
      <c r="D146" s="4" t="s">
        <v>130</v>
      </c>
      <c r="E146" s="4" t="s">
        <v>90</v>
      </c>
      <c r="F146" s="5" t="s">
        <v>150</v>
      </c>
      <c r="G146" s="5" t="s">
        <v>105</v>
      </c>
      <c r="H146" s="5" t="s">
        <v>92</v>
      </c>
      <c r="I146" s="5" t="s">
        <v>151</v>
      </c>
      <c r="J146" s="4" t="s">
        <v>100</v>
      </c>
      <c r="K146" s="83">
        <v>811300</v>
      </c>
      <c r="L146" s="78">
        <v>0</v>
      </c>
      <c r="M146" s="78">
        <v>811300</v>
      </c>
    </row>
    <row r="147" spans="1:13" ht="30">
      <c r="A147" s="2">
        <v>144</v>
      </c>
      <c r="B147" s="6" t="s">
        <v>168</v>
      </c>
      <c r="C147" s="3">
        <v>992</v>
      </c>
      <c r="D147" s="4" t="s">
        <v>130</v>
      </c>
      <c r="E147" s="4" t="s">
        <v>90</v>
      </c>
      <c r="F147" s="5" t="s">
        <v>150</v>
      </c>
      <c r="G147" s="5" t="s">
        <v>105</v>
      </c>
      <c r="H147" s="5" t="s">
        <v>93</v>
      </c>
      <c r="I147" s="5" t="s">
        <v>169</v>
      </c>
      <c r="J147" s="4" t="s">
        <v>152</v>
      </c>
      <c r="K147" s="83">
        <v>0</v>
      </c>
      <c r="L147" s="78">
        <v>0</v>
      </c>
      <c r="M147" s="78">
        <v>0</v>
      </c>
    </row>
    <row r="148" spans="1:13">
      <c r="A148" s="2">
        <v>149</v>
      </c>
      <c r="B148" s="12" t="s">
        <v>80</v>
      </c>
      <c r="C148" s="13">
        <v>992</v>
      </c>
      <c r="D148" s="14" t="s">
        <v>124</v>
      </c>
      <c r="E148" s="14"/>
      <c r="F148" s="15"/>
      <c r="G148" s="15"/>
      <c r="H148" s="15"/>
      <c r="I148" s="15"/>
      <c r="J148" s="14"/>
      <c r="K148" s="85">
        <f>K149</f>
        <v>396000</v>
      </c>
      <c r="L148" s="85">
        <f t="shared" ref="L148:M152" si="57">L149</f>
        <v>-232459.19</v>
      </c>
      <c r="M148" s="85">
        <f t="shared" si="57"/>
        <v>163540.81</v>
      </c>
    </row>
    <row r="149" spans="1:13">
      <c r="A149" s="2">
        <v>150</v>
      </c>
      <c r="B149" s="21" t="s">
        <v>81</v>
      </c>
      <c r="C149" s="8">
        <v>992</v>
      </c>
      <c r="D149" s="9" t="s">
        <v>124</v>
      </c>
      <c r="E149" s="9" t="s">
        <v>90</v>
      </c>
      <c r="F149" s="10"/>
      <c r="G149" s="10"/>
      <c r="H149" s="10"/>
      <c r="I149" s="10"/>
      <c r="J149" s="9"/>
      <c r="K149" s="82">
        <f>K150</f>
        <v>396000</v>
      </c>
      <c r="L149" s="82">
        <f t="shared" si="57"/>
        <v>-232459.19</v>
      </c>
      <c r="M149" s="82">
        <f t="shared" si="57"/>
        <v>163540.81</v>
      </c>
    </row>
    <row r="150" spans="1:13" ht="30">
      <c r="A150" s="2">
        <v>151</v>
      </c>
      <c r="B150" s="21" t="s">
        <v>25</v>
      </c>
      <c r="C150" s="8">
        <v>992</v>
      </c>
      <c r="D150" s="9" t="s">
        <v>124</v>
      </c>
      <c r="E150" s="9" t="s">
        <v>90</v>
      </c>
      <c r="F150" s="10" t="s">
        <v>153</v>
      </c>
      <c r="G150" s="10"/>
      <c r="H150" s="10"/>
      <c r="I150" s="10"/>
      <c r="J150" s="9"/>
      <c r="K150" s="82">
        <f>K151</f>
        <v>396000</v>
      </c>
      <c r="L150" s="82">
        <f t="shared" si="57"/>
        <v>-232459.19</v>
      </c>
      <c r="M150" s="82">
        <f t="shared" si="57"/>
        <v>163540.81</v>
      </c>
    </row>
    <row r="151" spans="1:13" ht="45">
      <c r="A151" s="2">
        <v>152</v>
      </c>
      <c r="B151" s="17" t="s">
        <v>82</v>
      </c>
      <c r="C151" s="3">
        <v>992</v>
      </c>
      <c r="D151" s="4" t="s">
        <v>124</v>
      </c>
      <c r="E151" s="4" t="s">
        <v>90</v>
      </c>
      <c r="F151" s="5" t="s">
        <v>153</v>
      </c>
      <c r="G151" s="5" t="s">
        <v>105</v>
      </c>
      <c r="H151" s="5" t="s">
        <v>95</v>
      </c>
      <c r="I151" s="5" t="s">
        <v>154</v>
      </c>
      <c r="J151" s="4"/>
      <c r="K151" s="83">
        <f>K152</f>
        <v>396000</v>
      </c>
      <c r="L151" s="83">
        <f t="shared" si="57"/>
        <v>-232459.19</v>
      </c>
      <c r="M151" s="83">
        <f t="shared" si="57"/>
        <v>163540.81</v>
      </c>
    </row>
    <row r="152" spans="1:13" ht="150">
      <c r="A152" s="2">
        <v>153</v>
      </c>
      <c r="B152" s="16" t="s">
        <v>83</v>
      </c>
      <c r="C152" s="3">
        <v>992</v>
      </c>
      <c r="D152" s="4" t="s">
        <v>124</v>
      </c>
      <c r="E152" s="4" t="s">
        <v>90</v>
      </c>
      <c r="F152" s="5" t="s">
        <v>153</v>
      </c>
      <c r="G152" s="5" t="s">
        <v>105</v>
      </c>
      <c r="H152" s="5" t="s">
        <v>95</v>
      </c>
      <c r="I152" s="5" t="s">
        <v>154</v>
      </c>
      <c r="J152" s="4"/>
      <c r="K152" s="83">
        <f>K153</f>
        <v>396000</v>
      </c>
      <c r="L152" s="83">
        <f t="shared" si="57"/>
        <v>-232459.19</v>
      </c>
      <c r="M152" s="83">
        <f t="shared" si="57"/>
        <v>163540.81</v>
      </c>
    </row>
    <row r="153" spans="1:13" ht="45">
      <c r="A153" s="2">
        <v>154</v>
      </c>
      <c r="B153" s="17" t="s">
        <v>84</v>
      </c>
      <c r="C153" s="3">
        <v>992</v>
      </c>
      <c r="D153" s="4" t="s">
        <v>124</v>
      </c>
      <c r="E153" s="4" t="s">
        <v>90</v>
      </c>
      <c r="F153" s="5" t="s">
        <v>153</v>
      </c>
      <c r="G153" s="5" t="s">
        <v>105</v>
      </c>
      <c r="H153" s="5" t="s">
        <v>95</v>
      </c>
      <c r="I153" s="5" t="s">
        <v>154</v>
      </c>
      <c r="J153" s="4" t="s">
        <v>155</v>
      </c>
      <c r="K153" s="83">
        <v>396000</v>
      </c>
      <c r="L153" s="78">
        <v>-232459.19</v>
      </c>
      <c r="M153" s="78">
        <f>SUM(K153:L153)</f>
        <v>163540.81</v>
      </c>
    </row>
    <row r="154" spans="1:13">
      <c r="A154" s="2">
        <v>155</v>
      </c>
      <c r="B154" s="12" t="s">
        <v>85</v>
      </c>
      <c r="C154" s="13">
        <v>992</v>
      </c>
      <c r="D154" s="14" t="s">
        <v>106</v>
      </c>
      <c r="E154" s="14"/>
      <c r="F154" s="15"/>
      <c r="G154" s="15"/>
      <c r="H154" s="15"/>
      <c r="I154" s="15"/>
      <c r="J154" s="14"/>
      <c r="K154" s="85">
        <f>K155</f>
        <v>447300</v>
      </c>
      <c r="L154" s="85">
        <f t="shared" ref="L154:M158" si="58">L155</f>
        <v>0</v>
      </c>
      <c r="M154" s="85">
        <f t="shared" si="58"/>
        <v>447300</v>
      </c>
    </row>
    <row r="155" spans="1:13">
      <c r="A155" s="2">
        <v>156</v>
      </c>
      <c r="B155" s="20" t="s">
        <v>86</v>
      </c>
      <c r="C155" s="8">
        <v>992</v>
      </c>
      <c r="D155" s="9" t="s">
        <v>106</v>
      </c>
      <c r="E155" s="9" t="s">
        <v>90</v>
      </c>
      <c r="F155" s="10"/>
      <c r="G155" s="10"/>
      <c r="H155" s="10"/>
      <c r="I155" s="10"/>
      <c r="J155" s="9"/>
      <c r="K155" s="82">
        <f>K156</f>
        <v>447300</v>
      </c>
      <c r="L155" s="82">
        <f t="shared" si="58"/>
        <v>0</v>
      </c>
      <c r="M155" s="82">
        <f t="shared" si="58"/>
        <v>447300</v>
      </c>
    </row>
    <row r="156" spans="1:13" ht="30">
      <c r="A156" s="2">
        <v>157</v>
      </c>
      <c r="B156" s="17" t="s">
        <v>56</v>
      </c>
      <c r="C156" s="3">
        <v>992</v>
      </c>
      <c r="D156" s="4" t="s">
        <v>106</v>
      </c>
      <c r="E156" s="4" t="s">
        <v>90</v>
      </c>
      <c r="F156" s="5" t="s">
        <v>156</v>
      </c>
      <c r="G156" s="5"/>
      <c r="H156" s="5"/>
      <c r="I156" s="5"/>
      <c r="J156" s="4"/>
      <c r="K156" s="83">
        <f>K157</f>
        <v>447300</v>
      </c>
      <c r="L156" s="83">
        <f t="shared" si="58"/>
        <v>0</v>
      </c>
      <c r="M156" s="83">
        <f t="shared" si="58"/>
        <v>447300</v>
      </c>
    </row>
    <row r="157" spans="1:13" ht="30">
      <c r="A157" s="2">
        <v>158</v>
      </c>
      <c r="B157" s="11" t="s">
        <v>87</v>
      </c>
      <c r="C157" s="3">
        <v>992</v>
      </c>
      <c r="D157" s="4" t="s">
        <v>106</v>
      </c>
      <c r="E157" s="4" t="s">
        <v>90</v>
      </c>
      <c r="F157" s="5" t="s">
        <v>156</v>
      </c>
      <c r="G157" s="5" t="s">
        <v>105</v>
      </c>
      <c r="H157" s="5" t="s">
        <v>95</v>
      </c>
      <c r="I157" s="37" t="s">
        <v>96</v>
      </c>
      <c r="J157" s="38"/>
      <c r="K157" s="83">
        <f>K158</f>
        <v>447300</v>
      </c>
      <c r="L157" s="83">
        <f t="shared" si="58"/>
        <v>0</v>
      </c>
      <c r="M157" s="83">
        <f t="shared" si="58"/>
        <v>447300</v>
      </c>
    </row>
    <row r="158" spans="1:13" ht="45">
      <c r="A158" s="2">
        <v>159</v>
      </c>
      <c r="B158" s="6" t="s">
        <v>88</v>
      </c>
      <c r="C158" s="3">
        <v>992</v>
      </c>
      <c r="D158" s="4" t="s">
        <v>106</v>
      </c>
      <c r="E158" s="4" t="s">
        <v>90</v>
      </c>
      <c r="F158" s="5" t="s">
        <v>156</v>
      </c>
      <c r="G158" s="5" t="s">
        <v>105</v>
      </c>
      <c r="H158" s="5" t="s">
        <v>95</v>
      </c>
      <c r="I158" s="5" t="s">
        <v>148</v>
      </c>
      <c r="J158" s="4"/>
      <c r="K158" s="83">
        <f>K159</f>
        <v>447300</v>
      </c>
      <c r="L158" s="83">
        <f t="shared" si="58"/>
        <v>0</v>
      </c>
      <c r="M158" s="83">
        <f t="shared" si="58"/>
        <v>447300</v>
      </c>
    </row>
    <row r="159" spans="1:13" ht="30.75" thickBot="1">
      <c r="A159" s="39">
        <v>160</v>
      </c>
      <c r="B159" s="11" t="s">
        <v>18</v>
      </c>
      <c r="C159" s="33">
        <v>992</v>
      </c>
      <c r="D159" s="34" t="s">
        <v>106</v>
      </c>
      <c r="E159" s="34" t="s">
        <v>90</v>
      </c>
      <c r="F159" s="35" t="s">
        <v>156</v>
      </c>
      <c r="G159" s="35" t="s">
        <v>105</v>
      </c>
      <c r="H159" s="35" t="s">
        <v>95</v>
      </c>
      <c r="I159" s="35" t="s">
        <v>148</v>
      </c>
      <c r="J159" s="34" t="s">
        <v>100</v>
      </c>
      <c r="K159" s="90">
        <v>447300</v>
      </c>
      <c r="L159" s="78"/>
      <c r="M159" s="78">
        <v>447300</v>
      </c>
    </row>
    <row r="160" spans="1:13" ht="15.75" thickBot="1">
      <c r="A160" s="40"/>
      <c r="B160" s="41" t="s">
        <v>89</v>
      </c>
      <c r="C160" s="42"/>
      <c r="D160" s="43"/>
      <c r="E160" s="43"/>
      <c r="F160" s="44"/>
      <c r="G160" s="44"/>
      <c r="H160" s="44"/>
      <c r="I160" s="44"/>
      <c r="J160" s="43"/>
      <c r="K160" s="91">
        <f>SUM(K13+K58+K65+K93+K111+K132+K141+K148+K154)</f>
        <v>20328775.829999998</v>
      </c>
      <c r="L160" s="91">
        <f>SUM(L13+L58+L65+L93+L111+L132+L141+L148+L154)</f>
        <v>30700</v>
      </c>
      <c r="M160" s="86">
        <f>SUM(K160+L160)</f>
        <v>20359475.829999998</v>
      </c>
    </row>
    <row r="161" spans="1:11">
      <c r="A161" s="68"/>
      <c r="B161" s="69"/>
      <c r="C161" s="70"/>
      <c r="D161" s="71"/>
      <c r="E161" s="71"/>
      <c r="F161" s="72"/>
      <c r="G161" s="72"/>
      <c r="H161" s="72"/>
      <c r="I161" s="72"/>
      <c r="J161" s="71"/>
      <c r="K161" s="92"/>
    </row>
    <row r="162" spans="1:11">
      <c r="A162" s="68"/>
      <c r="B162" s="69"/>
      <c r="C162" s="70"/>
      <c r="D162" s="71"/>
      <c r="E162" s="71"/>
      <c r="F162" s="72"/>
      <c r="G162" s="72"/>
      <c r="H162" s="72"/>
      <c r="I162" s="72"/>
      <c r="J162" s="71"/>
      <c r="K162" s="92"/>
    </row>
    <row r="163" spans="1:11">
      <c r="A163" s="68"/>
      <c r="B163" s="69"/>
      <c r="C163" s="70"/>
      <c r="D163" s="71"/>
      <c r="E163" s="71"/>
      <c r="F163" s="72"/>
      <c r="J163" s="71"/>
      <c r="K163" s="92"/>
    </row>
    <row r="164" spans="1:11">
      <c r="A164" s="45"/>
      <c r="B164" s="45"/>
      <c r="C164" s="45"/>
      <c r="D164" s="45"/>
      <c r="E164" s="45"/>
      <c r="F164" s="45"/>
      <c r="G164" s="45"/>
      <c r="H164" s="45"/>
      <c r="I164" s="45"/>
      <c r="J164" s="46"/>
      <c r="K164" s="93"/>
    </row>
    <row r="166" spans="1:11">
      <c r="B166" s="48" t="s">
        <v>177</v>
      </c>
    </row>
    <row r="167" spans="1:11">
      <c r="B167" s="48" t="s">
        <v>178</v>
      </c>
      <c r="K167" s="94" t="s">
        <v>204</v>
      </c>
    </row>
  </sheetData>
  <mergeCells count="18">
    <mergeCell ref="L8:L11"/>
    <mergeCell ref="M8:M11"/>
    <mergeCell ref="F9:I9"/>
    <mergeCell ref="F10:F11"/>
    <mergeCell ref="G10:G11"/>
    <mergeCell ref="H10:H11"/>
    <mergeCell ref="I10:I11"/>
    <mergeCell ref="I1:K1"/>
    <mergeCell ref="I2:K5"/>
    <mergeCell ref="B6:K6"/>
    <mergeCell ref="A8:A11"/>
    <mergeCell ref="B8:B11"/>
    <mergeCell ref="C8:C11"/>
    <mergeCell ref="D8:D11"/>
    <mergeCell ref="E8:E11"/>
    <mergeCell ref="F8:I8"/>
    <mergeCell ref="J8:J11"/>
    <mergeCell ref="K8:K11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рублях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2017-11-22T08:57:57Z</cp:lastPrinted>
  <dcterms:created xsi:type="dcterms:W3CDTF">2006-09-28T05:33:49Z</dcterms:created>
  <dcterms:modified xsi:type="dcterms:W3CDTF">2020-10-29T08:03:55Z</dcterms:modified>
</cp:coreProperties>
</file>