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0" windowWidth="11355" windowHeight="7695" firstSheet="6" activeTab="13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дох.'!$A$1:$C$23</definedName>
    <definedName name="_xlnm.Print_Area" localSheetId="0">'прилож.№ 1'!$A$1:$C$78</definedName>
  </definedNames>
  <calcPr fullCalcOnLoad="1"/>
</workbook>
</file>

<file path=xl/sharedStrings.xml><?xml version="1.0" encoding="utf-8"?>
<sst xmlns="http://schemas.openxmlformats.org/spreadsheetml/2006/main" count="5137" uniqueCount="490">
  <si>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</si>
  <si>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</si>
  <si>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</si>
  <si>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</si>
  <si>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</si>
  <si>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</si>
  <si>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</si>
  <si>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</si>
  <si>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</si>
  <si>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</si>
  <si>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</si>
  <si>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</si>
  <si>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</si>
  <si>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</si>
  <si>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</si>
  <si>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</si>
  <si>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</si>
  <si>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</si>
  <si>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</si>
  <si>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</si>
  <si>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</si>
  <si>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</si>
  <si>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</si>
  <si>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</si>
  <si>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</si>
  <si>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</si>
  <si>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</si>
  <si>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</si>
  <si>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</si>
  <si>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</si>
  <si>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</si>
  <si>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</si>
  <si>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</si>
  <si>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</si>
  <si>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</si>
  <si>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</si>
  <si>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</si>
  <si>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</si>
  <si>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</si>
  <si>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</si>
  <si>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</si>
  <si>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</si>
  <si>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</si>
  <si>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</si>
  <si>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</si>
  <si>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</si>
  <si>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</si>
  <si>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</si>
  <si>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</si>
  <si>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</si>
  <si>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</si>
  <si>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</si>
  <si>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</si>
  <si>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</si>
  <si>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</si>
  <si>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</si>
  <si>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</si>
  <si>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</si>
  <si>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</si>
  <si>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</si>
  <si>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</si>
  <si>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</si>
  <si>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</si>
  <si>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</si>
  <si>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</si>
  <si>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</si>
  <si>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</si>
  <si>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</si>
  <si>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</si>
  <si>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</si>
  <si>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</si>
  <si>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</si>
  <si>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</si>
  <si>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</si>
  <si>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</si>
  <si>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</si>
  <si>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</si>
  <si>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</si>
  <si>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</si>
  <si>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</si>
  <si>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</si>
  <si>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</si>
  <si>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</si>
  <si>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</si>
  <si>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</si>
  <si>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</si>
  <si>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</si>
  <si>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</si>
  <si>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</si>
  <si>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</si>
  <si>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</si>
  <si>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</si>
  <si>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</si>
  <si>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</si>
  <si>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</si>
  <si>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</si>
  <si>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</si>
  <si>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</si>
  <si>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</si>
  <si>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</si>
  <si>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</si>
  <si>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</si>
  <si>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</si>
  <si>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</si>
  <si>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</si>
  <si>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</si>
  <si>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</si>
  <si>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</si>
  <si>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</si>
  <si>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</si>
  <si>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</si>
  <si>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</si>
  <si>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</si>
  <si>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</si>
  <si>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</si>
  <si>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</si>
  <si>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</si>
  <si>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</si>
  <si>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</si>
  <si>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</si>
  <si>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</si>
  <si>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</si>
  <si>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</si>
  <si>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</si>
  <si>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</si>
  <si>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</si>
  <si>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</si>
  <si>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</si>
  <si>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</si>
  <si>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</si>
  <si>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</si>
  <si>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</si>
  <si>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</si>
  <si>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</si>
  <si>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</si>
  <si>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</si>
  <si>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</si>
  <si>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</si>
  <si>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</si>
  <si>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</si>
  <si>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</si>
  <si>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</si>
  <si>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</si>
  <si>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</si>
  <si>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</si>
  <si>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</si>
  <si>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</si>
  <si>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</si>
  <si>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</si>
  <si>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</si>
  <si>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</si>
  <si>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</si>
  <si>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</si>
  <si>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</si>
  <si>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</si>
  <si>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</si>
  <si>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</si>
  <si>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</si>
  <si>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</si>
  <si>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</si>
  <si>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</si>
  <si>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</si>
  <si>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</si>
  <si>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</si>
  <si>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</si>
  <si>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</si>
  <si>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</si>
  <si>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</si>
  <si>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</si>
  <si>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</si>
  <si>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</si>
  <si>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</si>
  <si>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</si>
  <si>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</si>
  <si>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</si>
  <si>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</si>
  <si>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</si>
  <si>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</si>
  <si>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</si>
  <si>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</si>
  <si>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</si>
  <si>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</si>
  <si>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</si>
  <si>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</si>
  <si>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</si>
  <si>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</si>
  <si>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</si>
  <si>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</si>
  <si>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</si>
  <si>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</si>
  <si>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</si>
  <si>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</si>
  <si>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</si>
  <si>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</si>
  <si>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</si>
  <si>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</si>
  <si>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</si>
  <si>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</si>
  <si>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</si>
  <si>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</si>
  <si>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</si>
  <si>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</si>
  <si>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</si>
  <si>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</si>
  <si>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</si>
  <si>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</si>
  <si>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</si>
  <si>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</si>
  <si>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</si>
  <si>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</si>
  <si>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</si>
  <si>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</si>
  <si>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</si>
  <si>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</si>
  <si>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</si>
  <si>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</si>
  <si>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</si>
  <si>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</si>
  <si>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</si>
  <si>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</si>
  <si>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</si>
  <si>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</si>
  <si>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</si>
  <si>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</si>
  <si>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</si>
  <si>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</si>
  <si>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</si>
  <si>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</si>
  <si>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</si>
  <si>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</si>
  <si>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</si>
  <si>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</si>
  <si>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</si>
  <si>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</si>
  <si>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</si>
  <si>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</si>
  <si>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</si>
  <si>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</si>
  <si>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</si>
  <si>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</si>
  <si>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</si>
  <si>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</si>
  <si>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</si>
  <si>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</si>
  <si>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</si>
  <si>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</si>
  <si>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</si>
  <si>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</si>
  <si>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</si>
  <si>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</si>
  <si>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</si>
  <si>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</si>
  <si>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</si>
  <si>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</si>
  <si>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</si>
  <si>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</si>
  <si>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</si>
  <si>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</si>
  <si>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</si>
  <si>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</si>
  <si>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</si>
  <si>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</si>
  <si>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</si>
  <si>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</si>
  <si>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</si>
  <si>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</si>
  <si>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</si>
  <si>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</si>
  <si>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</si>
  <si>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</si>
  <si>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</si>
  <si>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</si>
  <si>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</si>
  <si>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</si>
  <si>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</si>
  <si>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</si>
  <si>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</si>
  <si>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</si>
  <si>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</si>
  <si>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</si>
  <si>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</si>
  <si>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 xml:space="preserve">Погашение бюджетами сельских поселений кредитов от кредитных организаций  в валюте Российской Федерации 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</si>
  <si>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</si>
  <si>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</si>
  <si>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</si>
  <si>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</si>
  <si>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</si>
  <si>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</si>
  <si>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</si>
  <si>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</si>
  <si>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</si>
  <si>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</si>
  <si>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</si>
  <si>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</si>
  <si>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</si>
  <si>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</si>
  <si>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</si>
  <si>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</si>
  <si>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</si>
  <si>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</si>
  <si>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</si>
  <si>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</si>
  <si>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</si>
  <si>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</si>
  <si>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</si>
  <si>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</si>
  <si>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</si>
  <si>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</si>
  <si>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</si>
  <si>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</si>
  <si>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</si>
  <si>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</si>
  <si>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</si>
  <si>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</si>
  <si>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</si>
  <si>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</si>
  <si>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</si>
  <si>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</si>
  <si>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</si>
  <si>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</si>
  <si>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</si>
  <si>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</si>
  <si>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</si>
  <si>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</si>
  <si>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</si>
  <si>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</si>
  <si>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</si>
  <si>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</si>
  <si>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</si>
  <si>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</si>
  <si>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</si>
  <si>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</si>
  <si>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</si>
  <si>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</si>
  <si>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</si>
  <si>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</si>
  <si>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</si>
  <si>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</si>
  <si>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</si>
  <si>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</si>
  <si>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</si>
  <si>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</si>
  <si>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</si>
  <si>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</si>
  <si>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</si>
  <si>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</si>
  <si>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</si>
  <si>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</si>
  <si>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</si>
  <si>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</si>
  <si>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</si>
  <si>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</si>
  <si>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</si>
  <si>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</si>
  <si>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</si>
  <si>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</si>
  <si>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</si>
  <si>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</si>
  <si>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</si>
  <si>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</si>
  <si>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</si>
  <si>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</si>
  <si>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</si>
  <si>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</si>
  <si>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</si>
  <si>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73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</si>
  <si>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</si>
  <si>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</si>
  <si>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</si>
  <si>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</si>
  <si>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</si>
  <si>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</si>
  <si>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</si>
  <si>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</si>
  <si>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</si>
  <si>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</si>
  <si>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</si>
  <si>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</si>
  <si>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</si>
  <si>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</si>
  <si>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</si>
  <si>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</si>
  <si>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</si>
  <si>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</si>
  <si>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</si>
  <si>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</si>
  <si>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</si>
  <si>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</si>
  <si>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</si>
  <si>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</si>
  <si>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</si>
  <si>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</si>
  <si>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</si>
  <si>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</si>
  <si>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</si>
  <si>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</si>
  <si>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</si>
  <si>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</si>
  <si>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</si>
  <si>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</si>
  <si>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</si>
  <si>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</si>
  <si>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</si>
  <si>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</si>
  <si>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</si>
  <si>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</si>
  <si>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</si>
  <si>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</si>
  <si>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</si>
  <si>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</si>
  <si>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</si>
  <si>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</si>
  <si>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</si>
  <si>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</si>
  <si>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</si>
  <si>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</si>
  <si>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</si>
  <si>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</si>
  <si>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</si>
  <si>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</si>
  <si>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</si>
  <si>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</si>
  <si>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</si>
  <si>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</si>
  <si>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</si>
  <si>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</si>
  <si>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</si>
  <si>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</si>
  <si>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</si>
  <si>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</si>
  <si>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</si>
  <si>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</si>
  <si>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</si>
  <si>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</si>
  <si>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</si>
  <si>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</si>
  <si>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</si>
  <si>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</si>
  <si>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</si>
  <si>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</si>
  <si>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</si>
  <si>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720 2 02 29999 10 0000 150</t>
  </si>
  <si>
    <t>720 2 02 29999 00 0000 150</t>
  </si>
  <si>
    <t>720 2 02 20000 00 0000 150</t>
  </si>
  <si>
    <t>91.4.00.00000</t>
  </si>
  <si>
    <t>Приложение № 13</t>
  </si>
  <si>
    <t>Реализация мероприятий перечня проектов народных инициатив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</si>
  <si>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</si>
  <si>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</si>
  <si>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</si>
  <si>
    <t>1 13 02995 10 0000130</t>
  </si>
  <si>
    <t>Прочие доходы от компенсации затрат бюджетов сельских поселений</t>
  </si>
  <si>
    <t>Приложение № 3</t>
  </si>
  <si>
    <t xml:space="preserve"> 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</si>
  <si>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</si>
  <si>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</si>
  <si>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735 1 16 90050 10 0000 140</t>
  </si>
  <si>
    <t>733 1 16 00000 00 0000 140</t>
  </si>
  <si>
    <t>734 1 16 90000 00 0000 140</t>
  </si>
  <si>
    <t>1 16 90050 10 0000140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</si>
  <si>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</si>
  <si>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</si>
  <si>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</si>
  <si>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</si>
  <si>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</si>
  <si>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</si>
  <si>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</si>
  <si>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</si>
  <si>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</si>
  <si>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</si>
  <si>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</si>
  <si>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</si>
  <si>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</si>
  <si>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</si>
  <si>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</si>
  <si>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</si>
  <si>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</si>
  <si>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</si>
  <si>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</si>
  <si>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733 01 05 02 01 00 0000510</t>
  </si>
  <si>
    <t xml:space="preserve">к  решению  Думы Ушаковского муниципального образования   от 27.06.2019 №22 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</si>
  <si>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 Думы Ушаковского муниципального образования   от 27.06.2019 №22 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</si>
  <si>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 Думы Ушаковского муниципального образования   от 27.06.2019 №22                                                                                                                                "О внесении изменений в решение Думы Ушаковского муниципального образования  №149 от 10.12.2018 г.  «Об утверждении бюджета на 2019 год и плановый период 2020-2021 годов»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</si>
  <si>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 Думы Ушаковского муниципального образования   от 27.06.2019 №22                                                                                                                               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</si>
  <si>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от 27.06.2019 г.  №22                                                                            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</si>
  <si>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от 27.06.2019 г.  №22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</si>
  <si>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Думы Ушаковского муниципального образования  от 27.06.2019 г. №22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</si>
  <si>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 Думы Ушаковского муниципального образования  от 27.06.2019 г.   №22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</si>
  <si>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Думы Ушаковского муниципального образования  от 27.06.2019 г.   №22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</si>
  <si>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 решению  Думы Ушаковского муниципального образования  от 27.06.2019 г.   №22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</si>
</sst>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>
        <color rgb="FF000000"/>
      </bottom>
    </border>
    <border>
      <left style="thin">
        <color rgb="FF000000"/>
      </left>
      <right style="thin"/>
      <top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192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4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192" applyFont="1">
      <alignment/>
      <protection/>
    </xf>
    <xf numFmtId="0" fontId="7" fillId="0" borderId="42" xfId="192" applyFont="1" applyBorder="1" applyAlignment="1">
      <alignment horizontal="center" vertical="center"/>
      <protection/>
    </xf>
    <xf numFmtId="0" fontId="7" fillId="0" borderId="42" xfId="192" applyFont="1" applyBorder="1" applyAlignment="1">
      <alignment wrapText="1"/>
      <protection/>
    </xf>
    <xf numFmtId="0" fontId="19" fillId="0" borderId="42" xfId="192" applyFont="1" applyBorder="1" applyAlignment="1">
      <alignment horizontal="center"/>
      <protection/>
    </xf>
    <xf numFmtId="0" fontId="19" fillId="0" borderId="42" xfId="192" applyFont="1" applyBorder="1">
      <alignment/>
      <protection/>
    </xf>
    <xf numFmtId="49" fontId="7" fillId="0" borderId="42" xfId="192" applyNumberFormat="1" applyFont="1" applyBorder="1" applyAlignment="1">
      <alignment horizontal="center"/>
      <protection/>
    </xf>
    <xf numFmtId="0" fontId="7" fillId="0" borderId="42" xfId="192" applyFont="1" applyBorder="1">
      <alignment/>
      <protection/>
    </xf>
    <xf numFmtId="0" fontId="19" fillId="0" borderId="42" xfId="192" applyFont="1" applyBorder="1" applyAlignment="1">
      <alignment horizontal="left" wrapText="1"/>
      <protection/>
    </xf>
    <xf numFmtId="177" fontId="19" fillId="0" borderId="42" xfId="192" applyNumberFormat="1" applyFont="1" applyBorder="1">
      <alignment/>
      <protection/>
    </xf>
    <xf numFmtId="49" fontId="19" fillId="0" borderId="42" xfId="192" applyNumberFormat="1" applyFont="1" applyBorder="1" applyAlignment="1">
      <alignment horizontal="center"/>
      <protection/>
    </xf>
    <xf numFmtId="0" fontId="19" fillId="0" borderId="42" xfId="192" applyFont="1" applyBorder="1" applyAlignment="1">
      <alignment wrapText="1"/>
      <protection/>
    </xf>
    <xf numFmtId="177" fontId="7" fillId="0" borderId="42" xfId="192" applyNumberFormat="1" applyFont="1" applyBorder="1">
      <alignment/>
      <protection/>
    </xf>
    <xf numFmtId="177" fontId="7" fillId="0" borderId="42" xfId="192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192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192" applyFont="1" applyBorder="1" applyAlignment="1">
      <alignment horizontal="center" vertical="center" wrapText="1"/>
      <protection/>
    </xf>
    <xf numFmtId="0" fontId="7" fillId="0" borderId="45" xfId="192" applyFont="1" applyBorder="1" applyAlignment="1">
      <alignment wrapText="1"/>
      <protection/>
    </xf>
    <xf numFmtId="0" fontId="19" fillId="0" borderId="45" xfId="192" applyFont="1" applyBorder="1" applyAlignment="1">
      <alignment horizontal="center"/>
      <protection/>
    </xf>
    <xf numFmtId="0" fontId="19" fillId="0" borderId="45" xfId="192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139" applyNumberFormat="1" applyBorder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58" fillId="0" borderId="26" xfId="139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139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13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58" fillId="0" borderId="50" xfId="92" applyNumberFormat="1" applyBorder="1" applyAlignment="1" applyProtection="1">
      <alignment wrapText="1"/>
      <protection/>
    </xf>
    <xf numFmtId="0" fontId="58" fillId="0" borderId="51" xfId="92" applyNumberFormat="1" applyBorder="1" applyAlignment="1" applyProtection="1">
      <alignment wrapText="1"/>
      <protection/>
    </xf>
    <xf numFmtId="0" fontId="58" fillId="0" borderId="52" xfId="92" applyNumberFormat="1" applyBorder="1" applyAlignment="1" applyProtection="1">
      <alignment wrapText="1"/>
      <protection/>
    </xf>
    <xf numFmtId="2" fontId="9" fillId="0" borderId="43" xfId="0" applyNumberFormat="1" applyFont="1" applyBorder="1" applyAlignment="1">
      <alignment wrapText="1"/>
    </xf>
    <xf numFmtId="2" fontId="4" fillId="0" borderId="42" xfId="0" applyNumberFormat="1" applyFont="1" applyBorder="1" applyAlignment="1">
      <alignment horizontal="right" wrapText="1"/>
    </xf>
    <xf numFmtId="2" fontId="14" fillId="0" borderId="42" xfId="0" applyNumberFormat="1" applyFont="1" applyBorder="1" applyAlignment="1">
      <alignment/>
    </xf>
    <xf numFmtId="2" fontId="17" fillId="0" borderId="42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19" fillId="0" borderId="53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4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192" applyFont="1" applyAlignment="1">
      <alignment horizontal="right"/>
      <protection/>
    </xf>
    <xf numFmtId="0" fontId="19" fillId="0" borderId="0" xfId="192" applyFont="1" applyAlignment="1">
      <alignment horizontal="center" wrapText="1"/>
      <protection/>
    </xf>
    <xf numFmtId="0" fontId="7" fillId="0" borderId="53" xfId="192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192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192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192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1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style0 2" xfId="37"/>
    <cellStyle name="td" xfId="38"/>
    <cellStyle name="td 2" xfId="39"/>
    <cellStyle name="tr" xfId="40"/>
    <cellStyle name="xl100" xfId="41"/>
    <cellStyle name="xl101" xfId="42"/>
    <cellStyle name="xl102" xfId="43"/>
    <cellStyle name="xl103" xfId="44"/>
    <cellStyle name="xl104" xfId="45"/>
    <cellStyle name="xl105" xfId="46"/>
    <cellStyle name="xl106" xfId="47"/>
    <cellStyle name="xl107" xfId="48"/>
    <cellStyle name="xl108" xfId="49"/>
    <cellStyle name="xl109" xfId="50"/>
    <cellStyle name="xl110" xfId="51"/>
    <cellStyle name="xl111" xfId="52"/>
    <cellStyle name="xl112" xfId="53"/>
    <cellStyle name="xl113" xfId="54"/>
    <cellStyle name="xl114" xfId="55"/>
    <cellStyle name="xl115" xfId="56"/>
    <cellStyle name="xl116" xfId="57"/>
    <cellStyle name="xl117" xfId="58"/>
    <cellStyle name="xl117 2" xfId="59"/>
    <cellStyle name="xl118" xfId="60"/>
    <cellStyle name="xl118 2" xfId="61"/>
    <cellStyle name="xl119" xfId="62"/>
    <cellStyle name="xl120" xfId="63"/>
    <cellStyle name="xl121" xfId="64"/>
    <cellStyle name="xl122" xfId="65"/>
    <cellStyle name="xl123" xfId="66"/>
    <cellStyle name="xl124" xfId="67"/>
    <cellStyle name="xl125" xfId="68"/>
    <cellStyle name="xl126" xfId="69"/>
    <cellStyle name="xl127" xfId="70"/>
    <cellStyle name="xl128" xfId="71"/>
    <cellStyle name="xl129" xfId="72"/>
    <cellStyle name="xl130" xfId="73"/>
    <cellStyle name="xl131" xfId="74"/>
    <cellStyle name="xl132" xfId="75"/>
    <cellStyle name="xl133" xfId="76"/>
    <cellStyle name="xl134" xfId="77"/>
    <cellStyle name="xl135" xfId="78"/>
    <cellStyle name="xl136" xfId="79"/>
    <cellStyle name="xl137" xfId="80"/>
    <cellStyle name="xl138" xfId="81"/>
    <cellStyle name="xl21" xfId="82"/>
    <cellStyle name="xl21 2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1 2" xfId="94"/>
    <cellStyle name="xl32" xfId="95"/>
    <cellStyle name="xl32 2" xfId="96"/>
    <cellStyle name="xl33" xfId="97"/>
    <cellStyle name="xl34" xfId="98"/>
    <cellStyle name="xl35" xfId="99"/>
    <cellStyle name="xl36" xfId="100"/>
    <cellStyle name="xl37" xfId="101"/>
    <cellStyle name="xl38" xfId="102"/>
    <cellStyle name="xl38 2" xfId="103"/>
    <cellStyle name="xl39" xfId="104"/>
    <cellStyle name="xl40" xfId="105"/>
    <cellStyle name="xl41" xfId="106"/>
    <cellStyle name="xl42" xfId="107"/>
    <cellStyle name="xl43" xfId="108"/>
    <cellStyle name="xl44" xfId="109"/>
    <cellStyle name="xl45" xfId="110"/>
    <cellStyle name="xl46" xfId="111"/>
    <cellStyle name="xl47" xfId="112"/>
    <cellStyle name="xl48" xfId="113"/>
    <cellStyle name="xl49" xfId="114"/>
    <cellStyle name="xl50" xfId="115"/>
    <cellStyle name="xl51" xfId="116"/>
    <cellStyle name="xl52" xfId="117"/>
    <cellStyle name="xl53" xfId="118"/>
    <cellStyle name="xl54" xfId="119"/>
    <cellStyle name="xl55" xfId="120"/>
    <cellStyle name="xl56" xfId="121"/>
    <cellStyle name="xl57" xfId="122"/>
    <cellStyle name="xl58" xfId="123"/>
    <cellStyle name="xl59" xfId="124"/>
    <cellStyle name="xl60" xfId="125"/>
    <cellStyle name="xl61" xfId="126"/>
    <cellStyle name="xl62" xfId="127"/>
    <cellStyle name="xl63" xfId="128"/>
    <cellStyle name="xl64" xfId="129"/>
    <cellStyle name="xl65" xfId="130"/>
    <cellStyle name="xl66" xfId="131"/>
    <cellStyle name="xl66 2" xfId="132"/>
    <cellStyle name="xl67" xfId="133"/>
    <cellStyle name="xl67 2" xfId="134"/>
    <cellStyle name="xl68" xfId="135"/>
    <cellStyle name="xl68 2" xfId="136"/>
    <cellStyle name="xl69" xfId="137"/>
    <cellStyle name="xl70" xfId="138"/>
    <cellStyle name="xl71" xfId="139"/>
    <cellStyle name="xl72" xfId="140"/>
    <cellStyle name="xl73" xfId="141"/>
    <cellStyle name="xl73 2" xfId="142"/>
    <cellStyle name="xl74" xfId="143"/>
    <cellStyle name="xl75" xfId="144"/>
    <cellStyle name="xl76" xfId="145"/>
    <cellStyle name="xl77" xfId="146"/>
    <cellStyle name="xl78" xfId="147"/>
    <cellStyle name="xl78 2" xfId="148"/>
    <cellStyle name="xl79" xfId="149"/>
    <cellStyle name="xl80" xfId="150"/>
    <cellStyle name="xl81" xfId="151"/>
    <cellStyle name="xl82" xfId="152"/>
    <cellStyle name="xl83" xfId="153"/>
    <cellStyle name="xl84" xfId="154"/>
    <cellStyle name="xl85" xfId="155"/>
    <cellStyle name="xl86" xfId="156"/>
    <cellStyle name="xl87" xfId="157"/>
    <cellStyle name="xl88" xfId="158"/>
    <cellStyle name="xl89" xfId="159"/>
    <cellStyle name="xl90" xfId="160"/>
    <cellStyle name="xl91" xfId="161"/>
    <cellStyle name="xl92" xfId="162"/>
    <cellStyle name="xl93" xfId="163"/>
    <cellStyle name="xl94" xfId="164"/>
    <cellStyle name="xl95" xfId="165"/>
    <cellStyle name="xl96" xfId="166"/>
    <cellStyle name="xl97" xfId="167"/>
    <cellStyle name="xl98" xfId="168"/>
    <cellStyle name="xl99" xfId="169"/>
    <cellStyle name="Акцент1" xfId="170"/>
    <cellStyle name="Акцент2" xfId="171"/>
    <cellStyle name="Акцент3" xfId="172"/>
    <cellStyle name="Акцент4" xfId="173"/>
    <cellStyle name="Акцент5" xfId="174"/>
    <cellStyle name="Акцент6" xfId="175"/>
    <cellStyle name="Ввод " xfId="176"/>
    <cellStyle name="Вывод" xfId="177"/>
    <cellStyle name="Вычисление" xfId="178"/>
    <cellStyle name="Hyperlink" xfId="179"/>
    <cellStyle name="Currency" xfId="180"/>
    <cellStyle name="Currency [0]" xfId="181"/>
    <cellStyle name="Заголовок 1" xfId="182"/>
    <cellStyle name="Заголовок 2" xfId="183"/>
    <cellStyle name="Заголовок 3" xfId="184"/>
    <cellStyle name="Заголовок 4" xfId="185"/>
    <cellStyle name="Итог" xfId="186"/>
    <cellStyle name="Контрольная ячейка" xfId="187"/>
    <cellStyle name="Название" xfId="188"/>
    <cellStyle name="Нейтральный" xfId="189"/>
    <cellStyle name="Обычный 2" xfId="190"/>
    <cellStyle name="Обычный 3" xfId="191"/>
    <cellStyle name="Обычный_Лист1" xfId="192"/>
    <cellStyle name="Followed Hyperlink" xfId="193"/>
    <cellStyle name="Плохой" xfId="194"/>
    <cellStyle name="Пояснение" xfId="195"/>
    <cellStyle name="Примечание" xfId="196"/>
    <cellStyle name="Percent" xfId="197"/>
    <cellStyle name="Связанная ячейка" xfId="198"/>
    <cellStyle name="Текст предупреждения" xfId="199"/>
    <cellStyle name="Comma" xfId="200"/>
    <cellStyle name="Comma [0]" xfId="201"/>
    <cellStyle name="Хороший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16">
          <cell r="F16">
            <v>1413.1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3"/>
  <sheetViews>
    <sheetView zoomScalePageLayoutView="0" workbookViewId="0" topLeftCell="A75">
      <selection activeCell="A1" sqref="A1:C78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27" t="s">
        <v>113</v>
      </c>
      <c r="B1" s="227"/>
      <c r="C1" s="227"/>
    </row>
    <row r="2" spans="1:3" ht="39.75" customHeight="1">
      <c r="A2" s="229" t="s">
        <v>480</v>
      </c>
      <c r="B2" s="229"/>
      <c r="C2" s="229"/>
    </row>
    <row r="3" spans="1:3" ht="21" customHeight="1">
      <c r="A3" s="230"/>
      <c r="B3" s="231"/>
      <c r="C3" s="231"/>
    </row>
    <row r="4" spans="1:3" ht="18" customHeight="1">
      <c r="A4" s="228" t="s">
        <v>367</v>
      </c>
      <c r="B4" s="228"/>
      <c r="C4" s="228"/>
    </row>
    <row r="5" spans="1:3" ht="25.5" customHeight="1">
      <c r="A5" s="42" t="s">
        <v>114</v>
      </c>
      <c r="B5" s="42" t="s">
        <v>115</v>
      </c>
      <c r="C5" s="42" t="s">
        <v>116</v>
      </c>
    </row>
    <row r="6" spans="1:4" ht="15.75">
      <c r="A6" s="43" t="s">
        <v>37</v>
      </c>
      <c r="B6" s="44" t="s">
        <v>220</v>
      </c>
      <c r="C6" s="45">
        <f>C7+C38</f>
        <v>66451.6</v>
      </c>
      <c r="D6" s="2"/>
    </row>
    <row r="7" spans="1:4" ht="15.75">
      <c r="A7" s="43" t="s">
        <v>80</v>
      </c>
      <c r="B7" s="44"/>
      <c r="C7" s="45">
        <f>C8+C14+C20+C24+C30+C34</f>
        <v>64470.100000000006</v>
      </c>
      <c r="D7" s="2"/>
    </row>
    <row r="8" spans="1:3" ht="15.75">
      <c r="A8" s="53" t="s">
        <v>117</v>
      </c>
      <c r="B8" s="46" t="s">
        <v>221</v>
      </c>
      <c r="C8" s="47">
        <f>C9</f>
        <v>11504.8</v>
      </c>
    </row>
    <row r="9" spans="1:3" ht="15.75">
      <c r="A9" s="68" t="s">
        <v>118</v>
      </c>
      <c r="B9" s="48" t="s">
        <v>222</v>
      </c>
      <c r="C9" s="49">
        <f>C10+C11+C12+C13</f>
        <v>11504.8</v>
      </c>
    </row>
    <row r="10" spans="1:3" ht="48.75" customHeight="1">
      <c r="A10" s="53" t="s">
        <v>65</v>
      </c>
      <c r="B10" s="48" t="s">
        <v>223</v>
      </c>
      <c r="C10" s="49">
        <v>4680.5</v>
      </c>
    </row>
    <row r="11" spans="1:3" ht="61.5" customHeight="1">
      <c r="A11" s="53" t="s">
        <v>62</v>
      </c>
      <c r="B11" s="48" t="s">
        <v>321</v>
      </c>
      <c r="C11" s="49">
        <v>2433.9</v>
      </c>
    </row>
    <row r="12" spans="1:7" ht="25.5" customHeight="1">
      <c r="A12" s="53" t="s">
        <v>61</v>
      </c>
      <c r="B12" s="48" t="s">
        <v>224</v>
      </c>
      <c r="C12" s="49">
        <v>70.4</v>
      </c>
      <c r="E12" s="38"/>
      <c r="F12" s="11"/>
      <c r="G12" s="38"/>
    </row>
    <row r="13" spans="1:7" ht="38.25" customHeight="1">
      <c r="A13" s="53" t="s">
        <v>368</v>
      </c>
      <c r="B13" s="48" t="s">
        <v>369</v>
      </c>
      <c r="C13" s="49">
        <f>1400+2920</f>
        <v>4320</v>
      </c>
      <c r="E13" s="38"/>
      <c r="F13" s="11"/>
      <c r="G13" s="38"/>
    </row>
    <row r="14" spans="1:7" ht="26.25" customHeight="1">
      <c r="A14" s="50" t="s">
        <v>76</v>
      </c>
      <c r="B14" s="51" t="s">
        <v>225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226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421</v>
      </c>
      <c r="B16" s="51" t="s">
        <v>417</v>
      </c>
      <c r="C16" s="49">
        <v>763.3</v>
      </c>
      <c r="E16" s="38"/>
      <c r="F16" s="13"/>
      <c r="G16" s="38"/>
    </row>
    <row r="17" spans="1:3" ht="74.25" customHeight="1">
      <c r="A17" s="50" t="s">
        <v>422</v>
      </c>
      <c r="B17" s="51" t="s">
        <v>418</v>
      </c>
      <c r="C17" s="49">
        <v>7.1</v>
      </c>
    </row>
    <row r="18" spans="1:3" ht="74.25" customHeight="1">
      <c r="A18" s="50" t="s">
        <v>423</v>
      </c>
      <c r="B18" s="51" t="s">
        <v>419</v>
      </c>
      <c r="C18" s="49">
        <v>1420.1</v>
      </c>
    </row>
    <row r="19" spans="1:3" ht="72" customHeight="1">
      <c r="A19" s="50" t="s">
        <v>424</v>
      </c>
      <c r="B19" s="51" t="s">
        <v>420</v>
      </c>
      <c r="C19" s="49">
        <v>-129.3</v>
      </c>
    </row>
    <row r="20" spans="1:3" ht="15.75">
      <c r="A20" s="68" t="s">
        <v>119</v>
      </c>
      <c r="B20" s="48" t="s">
        <v>73</v>
      </c>
      <c r="C20" s="49">
        <f>C21</f>
        <v>250</v>
      </c>
    </row>
    <row r="21" spans="1:3" ht="15.75">
      <c r="A21" s="68" t="s">
        <v>120</v>
      </c>
      <c r="B21" s="48" t="s">
        <v>74</v>
      </c>
      <c r="C21" s="49">
        <f>C22+C23</f>
        <v>250</v>
      </c>
    </row>
    <row r="22" spans="1:3" ht="15.75">
      <c r="A22" s="69" t="s">
        <v>120</v>
      </c>
      <c r="B22" s="48" t="s">
        <v>77</v>
      </c>
      <c r="C22" s="49">
        <f>39.5+210.5</f>
        <v>250</v>
      </c>
    </row>
    <row r="23" spans="1:3" ht="24.75">
      <c r="A23" s="69" t="s">
        <v>78</v>
      </c>
      <c r="B23" s="48" t="s">
        <v>79</v>
      </c>
      <c r="C23" s="49"/>
    </row>
    <row r="24" spans="1:3" ht="15.75">
      <c r="A24" s="69" t="s">
        <v>121</v>
      </c>
      <c r="B24" s="48" t="s">
        <v>227</v>
      </c>
      <c r="C24" s="49">
        <f>C25+C27</f>
        <v>50604.100000000006</v>
      </c>
    </row>
    <row r="25" spans="1:3" ht="15.75">
      <c r="A25" s="69" t="s">
        <v>122</v>
      </c>
      <c r="B25" s="48" t="s">
        <v>228</v>
      </c>
      <c r="C25" s="49">
        <f>C26</f>
        <v>6083.5</v>
      </c>
    </row>
    <row r="26" spans="1:3" ht="26.25" customHeight="1">
      <c r="A26" s="69" t="s">
        <v>17</v>
      </c>
      <c r="B26" s="48" t="s">
        <v>229</v>
      </c>
      <c r="C26" s="49">
        <v>6083.5</v>
      </c>
    </row>
    <row r="27" spans="1:3" ht="15.75">
      <c r="A27" s="69" t="s">
        <v>123</v>
      </c>
      <c r="B27" s="48" t="s">
        <v>230</v>
      </c>
      <c r="C27" s="49">
        <f>C28+C29</f>
        <v>44520.600000000006</v>
      </c>
    </row>
    <row r="28" spans="1:3" ht="24.75">
      <c r="A28" s="70" t="s">
        <v>18</v>
      </c>
      <c r="B28" s="48" t="s">
        <v>231</v>
      </c>
      <c r="C28" s="49">
        <v>24459.4</v>
      </c>
    </row>
    <row r="29" spans="1:3" ht="24.75">
      <c r="A29" s="50" t="s">
        <v>19</v>
      </c>
      <c r="B29" s="48" t="s">
        <v>232</v>
      </c>
      <c r="C29" s="49">
        <v>20061.2</v>
      </c>
    </row>
    <row r="30" spans="1:3" ht="15.75">
      <c r="A30" s="53" t="s">
        <v>20</v>
      </c>
      <c r="B30" s="54" t="s">
        <v>336</v>
      </c>
      <c r="C30" s="49">
        <f>C31</f>
        <v>50</v>
      </c>
    </row>
    <row r="31" spans="1:3" ht="25.5" customHeight="1">
      <c r="A31" s="53" t="s">
        <v>312</v>
      </c>
      <c r="B31" s="54" t="s">
        <v>337</v>
      </c>
      <c r="C31" s="49">
        <f>C32</f>
        <v>50</v>
      </c>
    </row>
    <row r="32" spans="1:3" ht="49.5" customHeight="1">
      <c r="A32" s="53" t="s">
        <v>66</v>
      </c>
      <c r="B32" s="54" t="s">
        <v>338</v>
      </c>
      <c r="C32" s="49">
        <f>C33</f>
        <v>50</v>
      </c>
    </row>
    <row r="33" spans="1:3" ht="50.25" customHeight="1">
      <c r="A33" s="53" t="s">
        <v>66</v>
      </c>
      <c r="B33" s="54" t="s">
        <v>339</v>
      </c>
      <c r="C33" s="49">
        <v>50</v>
      </c>
    </row>
    <row r="34" spans="1:3" ht="24.75">
      <c r="A34" s="53" t="s">
        <v>38</v>
      </c>
      <c r="B34" s="55" t="s">
        <v>104</v>
      </c>
      <c r="C34" s="52">
        <f>C35</f>
        <v>0</v>
      </c>
    </row>
    <row r="35" spans="1:3" ht="15.75">
      <c r="A35" s="53" t="s">
        <v>39</v>
      </c>
      <c r="B35" s="55" t="s">
        <v>106</v>
      </c>
      <c r="C35" s="52">
        <f>C36</f>
        <v>0</v>
      </c>
    </row>
    <row r="36" spans="1:3" ht="15.75">
      <c r="A36" s="56" t="s">
        <v>46</v>
      </c>
      <c r="B36" s="55" t="s">
        <v>105</v>
      </c>
      <c r="C36" s="52">
        <f>C37</f>
        <v>0</v>
      </c>
    </row>
    <row r="37" spans="1:3" ht="24.75">
      <c r="A37" s="56" t="s">
        <v>47</v>
      </c>
      <c r="B37" s="55" t="s">
        <v>107</v>
      </c>
      <c r="C37" s="57">
        <v>0</v>
      </c>
    </row>
    <row r="38" spans="1:3" ht="15" customHeight="1">
      <c r="A38" s="43" t="s">
        <v>81</v>
      </c>
      <c r="B38" s="55"/>
      <c r="C38" s="58">
        <f>C39+C49+C56+C64+C53</f>
        <v>1981.5</v>
      </c>
    </row>
    <row r="39" spans="1:3" ht="24.75">
      <c r="A39" s="53" t="s">
        <v>124</v>
      </c>
      <c r="B39" s="48" t="s">
        <v>322</v>
      </c>
      <c r="C39" s="49">
        <f>C40+C48</f>
        <v>380</v>
      </c>
    </row>
    <row r="40" spans="1:3" ht="60.75" hidden="1">
      <c r="A40" s="53" t="s">
        <v>108</v>
      </c>
      <c r="B40" s="59" t="s">
        <v>190</v>
      </c>
      <c r="C40" s="49">
        <f>+C43+C45</f>
        <v>0</v>
      </c>
    </row>
    <row r="41" spans="1:3" ht="36.75" hidden="1">
      <c r="A41" s="53" t="s">
        <v>163</v>
      </c>
      <c r="B41" s="59" t="s">
        <v>189</v>
      </c>
      <c r="C41" s="49">
        <f>C42</f>
        <v>0</v>
      </c>
    </row>
    <row r="42" spans="1:3" ht="48.75" hidden="1">
      <c r="A42" s="53" t="s">
        <v>21</v>
      </c>
      <c r="B42" s="59" t="s">
        <v>188</v>
      </c>
      <c r="C42" s="49"/>
    </row>
    <row r="43" spans="1:7" ht="48.75" hidden="1">
      <c r="A43" s="53" t="s">
        <v>268</v>
      </c>
      <c r="B43" s="59" t="s">
        <v>267</v>
      </c>
      <c r="C43" s="49">
        <f>C44</f>
        <v>0</v>
      </c>
      <c r="G43" s="152"/>
    </row>
    <row r="44" spans="1:3" ht="48.75" hidden="1">
      <c r="A44" s="53" t="s">
        <v>265</v>
      </c>
      <c r="B44" s="59" t="s">
        <v>266</v>
      </c>
      <c r="C44" s="49"/>
    </row>
    <row r="45" spans="1:3" ht="24.75" hidden="1">
      <c r="A45" s="53" t="s">
        <v>271</v>
      </c>
      <c r="B45" s="59" t="s">
        <v>269</v>
      </c>
      <c r="C45" s="49">
        <f>C46</f>
        <v>0</v>
      </c>
    </row>
    <row r="46" spans="1:3" ht="24.75" hidden="1">
      <c r="A46" s="53" t="s">
        <v>272</v>
      </c>
      <c r="B46" s="59" t="s">
        <v>270</v>
      </c>
      <c r="C46" s="49">
        <f>C47</f>
        <v>0</v>
      </c>
    </row>
    <row r="47" spans="1:3" ht="60.75" hidden="1">
      <c r="A47" s="53" t="s">
        <v>273</v>
      </c>
      <c r="B47" s="183" t="s">
        <v>274</v>
      </c>
      <c r="C47" s="49"/>
    </row>
    <row r="48" spans="1:3" ht="48.75">
      <c r="A48" s="50" t="s">
        <v>182</v>
      </c>
      <c r="B48" s="59" t="s">
        <v>323</v>
      </c>
      <c r="C48" s="49">
        <v>380</v>
      </c>
    </row>
    <row r="49" spans="1:3" ht="24.75">
      <c r="A49" s="50" t="s">
        <v>313</v>
      </c>
      <c r="B49" s="59" t="s">
        <v>319</v>
      </c>
      <c r="C49" s="49">
        <f>C50</f>
        <v>50</v>
      </c>
    </row>
    <row r="50" spans="1:3" ht="15.75">
      <c r="A50" s="50" t="s">
        <v>314</v>
      </c>
      <c r="B50" s="59" t="s">
        <v>340</v>
      </c>
      <c r="C50" s="49">
        <f>C51</f>
        <v>50</v>
      </c>
    </row>
    <row r="51" spans="1:3" ht="15.75">
      <c r="A51" s="50" t="s">
        <v>315</v>
      </c>
      <c r="B51" s="59" t="s">
        <v>318</v>
      </c>
      <c r="C51" s="49">
        <f>C52</f>
        <v>50</v>
      </c>
    </row>
    <row r="52" spans="1:3" ht="24.75">
      <c r="A52" s="50" t="s">
        <v>316</v>
      </c>
      <c r="B52" s="59" t="s">
        <v>317</v>
      </c>
      <c r="C52" s="49">
        <v>50</v>
      </c>
    </row>
    <row r="53" spans="1:3" ht="15.75">
      <c r="A53" s="220" t="s">
        <v>453</v>
      </c>
      <c r="B53" s="217" t="s">
        <v>457</v>
      </c>
      <c r="C53" s="49">
        <f>C54</f>
        <v>1550</v>
      </c>
    </row>
    <row r="54" spans="1:3" ht="23.25">
      <c r="A54" s="221" t="s">
        <v>454</v>
      </c>
      <c r="B54" s="217" t="s">
        <v>458</v>
      </c>
      <c r="C54" s="49">
        <f>C55</f>
        <v>1550</v>
      </c>
    </row>
    <row r="55" spans="1:3" ht="23.25">
      <c r="A55" s="222" t="s">
        <v>455</v>
      </c>
      <c r="B55" s="217" t="s">
        <v>456</v>
      </c>
      <c r="C55" s="49">
        <v>1550</v>
      </c>
    </row>
    <row r="56" spans="1:3" ht="24.75" hidden="1">
      <c r="A56" s="53" t="s">
        <v>170</v>
      </c>
      <c r="B56" s="60" t="s">
        <v>320</v>
      </c>
      <c r="C56" s="49">
        <f>C59+C57</f>
        <v>0</v>
      </c>
    </row>
    <row r="57" spans="1:3" ht="48.75" hidden="1">
      <c r="A57" s="39" t="s">
        <v>10</v>
      </c>
      <c r="B57" s="140" t="s">
        <v>324</v>
      </c>
      <c r="C57" s="49">
        <f>C58</f>
        <v>0</v>
      </c>
    </row>
    <row r="58" spans="1:3" ht="60.75" hidden="1">
      <c r="A58" s="39" t="s">
        <v>9</v>
      </c>
      <c r="B58" s="60" t="s">
        <v>325</v>
      </c>
      <c r="C58" s="49"/>
    </row>
    <row r="59" spans="1:3" ht="24.75" hidden="1">
      <c r="A59" s="71" t="s">
        <v>22</v>
      </c>
      <c r="B59" s="89" t="s">
        <v>326</v>
      </c>
      <c r="C59" s="49">
        <f>C60</f>
        <v>0</v>
      </c>
    </row>
    <row r="60" spans="1:3" ht="24.75" hidden="1">
      <c r="A60" s="53" t="s">
        <v>63</v>
      </c>
      <c r="B60" s="60" t="s">
        <v>327</v>
      </c>
      <c r="C60" s="49">
        <f>C61</f>
        <v>0</v>
      </c>
    </row>
    <row r="61" spans="1:3" ht="24.75" hidden="1">
      <c r="A61" s="53" t="s">
        <v>23</v>
      </c>
      <c r="B61" s="60" t="s">
        <v>328</v>
      </c>
      <c r="C61" s="49"/>
    </row>
    <row r="62" spans="1:3" ht="19.5" customHeight="1" hidden="1">
      <c r="A62" s="50" t="s">
        <v>183</v>
      </c>
      <c r="B62" s="60" t="s">
        <v>329</v>
      </c>
      <c r="C62" s="61">
        <f>C63</f>
        <v>0</v>
      </c>
    </row>
    <row r="63" spans="1:3" ht="36.75" hidden="1">
      <c r="A63" s="50" t="s">
        <v>25</v>
      </c>
      <c r="B63" s="60" t="s">
        <v>330</v>
      </c>
      <c r="C63" s="49"/>
    </row>
    <row r="64" spans="1:3" ht="15.75">
      <c r="A64" s="50" t="s">
        <v>178</v>
      </c>
      <c r="B64" s="60" t="s">
        <v>331</v>
      </c>
      <c r="C64" s="61">
        <f>C65</f>
        <v>1.5</v>
      </c>
    </row>
    <row r="65" spans="1:3" ht="15.75">
      <c r="A65" s="50" t="s">
        <v>179</v>
      </c>
      <c r="B65" s="60" t="s">
        <v>332</v>
      </c>
      <c r="C65" s="49">
        <f>C66</f>
        <v>1.5</v>
      </c>
    </row>
    <row r="66" spans="1:3" ht="15.75">
      <c r="A66" s="50" t="s">
        <v>24</v>
      </c>
      <c r="B66" s="60" t="s">
        <v>333</v>
      </c>
      <c r="C66" s="49">
        <v>1.5</v>
      </c>
    </row>
    <row r="67" spans="1:3" s="3" customFormat="1" ht="15.75">
      <c r="A67" s="72" t="s">
        <v>125</v>
      </c>
      <c r="B67" s="108" t="s">
        <v>334</v>
      </c>
      <c r="C67" s="64">
        <f>C68</f>
        <v>4651.099999999999</v>
      </c>
    </row>
    <row r="68" spans="1:3" s="3" customFormat="1" ht="24.75">
      <c r="A68" s="50" t="s">
        <v>32</v>
      </c>
      <c r="B68" s="59" t="s">
        <v>335</v>
      </c>
      <c r="C68" s="49">
        <f>C69+C73+C76</f>
        <v>4651.099999999999</v>
      </c>
    </row>
    <row r="69" spans="1:3" s="3" customFormat="1" ht="26.25" customHeight="1">
      <c r="A69" s="50" t="s">
        <v>186</v>
      </c>
      <c r="B69" s="59" t="s">
        <v>433</v>
      </c>
      <c r="C69" s="49">
        <f>C70</f>
        <v>0.7</v>
      </c>
    </row>
    <row r="70" spans="1:3" s="3" customFormat="1" ht="24.75">
      <c r="A70" s="50" t="s">
        <v>29</v>
      </c>
      <c r="B70" s="182" t="s">
        <v>430</v>
      </c>
      <c r="C70" s="49">
        <v>0.7</v>
      </c>
    </row>
    <row r="71" spans="1:3" s="3" customFormat="1" ht="24.75" hidden="1">
      <c r="A71" s="53" t="s">
        <v>72</v>
      </c>
      <c r="B71" s="182" t="s">
        <v>309</v>
      </c>
      <c r="C71" s="49">
        <f>C72</f>
        <v>0</v>
      </c>
    </row>
    <row r="72" spans="1:3" ht="24.75" hidden="1">
      <c r="A72" s="50" t="s">
        <v>26</v>
      </c>
      <c r="B72" s="182" t="s">
        <v>310</v>
      </c>
      <c r="C72" s="49"/>
    </row>
    <row r="73" spans="1:3" ht="24.75">
      <c r="A73" s="50" t="s">
        <v>191</v>
      </c>
      <c r="B73" s="182" t="s">
        <v>443</v>
      </c>
      <c r="C73" s="66">
        <f>C74</f>
        <v>4362.5</v>
      </c>
    </row>
    <row r="74" spans="1:3" ht="15.75">
      <c r="A74" s="68" t="s">
        <v>28</v>
      </c>
      <c r="B74" s="182" t="s">
        <v>442</v>
      </c>
      <c r="C74" s="49">
        <f>C75</f>
        <v>4362.5</v>
      </c>
    </row>
    <row r="75" spans="1:3" ht="15.75">
      <c r="A75" s="73" t="s">
        <v>27</v>
      </c>
      <c r="B75" s="182" t="s">
        <v>441</v>
      </c>
      <c r="C75" s="49">
        <f>2362.5+2000</f>
        <v>4362.5</v>
      </c>
    </row>
    <row r="76" spans="1:3" ht="27" customHeight="1">
      <c r="A76" s="53" t="s">
        <v>348</v>
      </c>
      <c r="B76" s="182" t="s">
        <v>431</v>
      </c>
      <c r="C76" s="49">
        <f>C77</f>
        <v>287.9</v>
      </c>
    </row>
    <row r="77" spans="1:3" ht="24.75">
      <c r="A77" s="53" t="s">
        <v>349</v>
      </c>
      <c r="B77" s="182" t="s">
        <v>431</v>
      </c>
      <c r="C77" s="49">
        <f>285.2+2.7</f>
        <v>287.9</v>
      </c>
    </row>
    <row r="78" spans="1:3" ht="15.75">
      <c r="A78" s="74" t="s">
        <v>126</v>
      </c>
      <c r="B78" s="63"/>
      <c r="C78" s="45">
        <f>C6+C67</f>
        <v>71102.70000000001</v>
      </c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workbookViewId="0" topLeftCell="A165">
      <selection activeCell="A1" sqref="A1:H195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50" t="s">
        <v>303</v>
      </c>
      <c r="B1" s="250"/>
      <c r="C1" s="250"/>
      <c r="D1" s="250"/>
      <c r="E1" s="250"/>
      <c r="F1" s="250"/>
      <c r="G1" s="231"/>
      <c r="H1" s="238"/>
    </row>
    <row r="2" spans="1:8" ht="36.75" customHeight="1">
      <c r="A2" s="239" t="str">
        <f>'прил. № 9 вед.'!$A$2</f>
        <v> к  решению Думы Ушаковского муниципального образования  от 27.06.2019 г. №22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9"/>
      <c r="C2" s="239"/>
      <c r="D2" s="239"/>
      <c r="E2" s="239"/>
      <c r="F2" s="239"/>
      <c r="G2" s="239"/>
      <c r="H2" s="239"/>
    </row>
    <row r="3" spans="1:7" ht="12.75" customHeight="1">
      <c r="A3" s="230"/>
      <c r="B3" s="230"/>
      <c r="C3" s="230"/>
      <c r="D3" s="230"/>
      <c r="E3" s="230"/>
      <c r="F3" s="230"/>
      <c r="G3" s="230"/>
    </row>
    <row r="4" spans="1:8" ht="54.75" customHeight="1">
      <c r="A4" s="248" t="s">
        <v>379</v>
      </c>
      <c r="B4" s="248"/>
      <c r="C4" s="248"/>
      <c r="D4" s="248"/>
      <c r="E4" s="248"/>
      <c r="F4" s="248"/>
      <c r="G4" s="248"/>
      <c r="H4" s="248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8" ht="15" customHeight="1">
      <c r="A6" s="264" t="s">
        <v>114</v>
      </c>
      <c r="B6" s="264" t="s">
        <v>83</v>
      </c>
      <c r="C6" s="264" t="s">
        <v>127</v>
      </c>
      <c r="D6" s="264" t="s">
        <v>128</v>
      </c>
      <c r="E6" s="264" t="s">
        <v>70</v>
      </c>
      <c r="F6" s="264" t="s">
        <v>71</v>
      </c>
      <c r="G6" s="266" t="s">
        <v>302</v>
      </c>
      <c r="H6" s="267"/>
    </row>
    <row r="7" spans="1:8" ht="13.5" customHeight="1">
      <c r="A7" s="265"/>
      <c r="B7" s="265"/>
      <c r="C7" s="265"/>
      <c r="D7" s="265"/>
      <c r="E7" s="265"/>
      <c r="F7" s="265"/>
      <c r="G7" s="171">
        <v>2020</v>
      </c>
      <c r="H7" s="172">
        <v>2021</v>
      </c>
    </row>
    <row r="8" spans="1:8" ht="24">
      <c r="A8" s="91" t="s">
        <v>364</v>
      </c>
      <c r="B8" s="115"/>
      <c r="C8" s="116"/>
      <c r="D8" s="83"/>
      <c r="E8" s="83"/>
      <c r="F8" s="83"/>
      <c r="G8" s="175">
        <f>G9+G80+G86+G94+G111+G156+G170+G179+G188</f>
        <v>63933.40000000001</v>
      </c>
      <c r="H8" s="175">
        <f>H9+H80+H86+H94+H111+H156+H170+H179+H188</f>
        <v>65258.3</v>
      </c>
    </row>
    <row r="9" spans="1:8" ht="12.75">
      <c r="A9" s="72" t="s">
        <v>130</v>
      </c>
      <c r="B9" s="84" t="s">
        <v>341</v>
      </c>
      <c r="C9" s="85" t="s">
        <v>111</v>
      </c>
      <c r="D9" s="85" t="s">
        <v>131</v>
      </c>
      <c r="E9" s="85" t="s">
        <v>200</v>
      </c>
      <c r="F9" s="85" t="s">
        <v>132</v>
      </c>
      <c r="G9" s="117">
        <f>G10+G19+G27+G65+G72</f>
        <v>25526.800000000003</v>
      </c>
      <c r="H9" s="117">
        <f>H10+H19+H27+H65+H72</f>
        <v>25988.4</v>
      </c>
    </row>
    <row r="10" spans="1:8" ht="24">
      <c r="A10" s="103" t="s">
        <v>68</v>
      </c>
      <c r="B10" s="84" t="s">
        <v>341</v>
      </c>
      <c r="C10" s="85" t="s">
        <v>111</v>
      </c>
      <c r="D10" s="85" t="s">
        <v>133</v>
      </c>
      <c r="E10" s="85" t="s">
        <v>200</v>
      </c>
      <c r="F10" s="85" t="s">
        <v>132</v>
      </c>
      <c r="G10" s="118">
        <f aca="true" t="shared" si="0" ref="G10:H15">G11</f>
        <v>1792.3999999999999</v>
      </c>
      <c r="H10" s="118">
        <f t="shared" si="0"/>
        <v>1792.3999999999999</v>
      </c>
    </row>
    <row r="11" spans="1:8" ht="14.25" customHeight="1">
      <c r="A11" s="103" t="s">
        <v>52</v>
      </c>
      <c r="B11" s="84" t="s">
        <v>341</v>
      </c>
      <c r="C11" s="85" t="s">
        <v>111</v>
      </c>
      <c r="D11" s="85" t="s">
        <v>133</v>
      </c>
      <c r="E11" s="104" t="s">
        <v>202</v>
      </c>
      <c r="F11" s="85" t="s">
        <v>132</v>
      </c>
      <c r="G11" s="118">
        <f>G12</f>
        <v>1792.3999999999999</v>
      </c>
      <c r="H11" s="118">
        <f>H12</f>
        <v>1792.3999999999999</v>
      </c>
    </row>
    <row r="12" spans="1:8" ht="24">
      <c r="A12" s="50" t="s">
        <v>54</v>
      </c>
      <c r="B12" s="84" t="s">
        <v>341</v>
      </c>
      <c r="C12" s="60" t="s">
        <v>111</v>
      </c>
      <c r="D12" s="60" t="s">
        <v>133</v>
      </c>
      <c r="E12" s="105" t="s">
        <v>201</v>
      </c>
      <c r="F12" s="60" t="s">
        <v>132</v>
      </c>
      <c r="G12" s="119">
        <f t="shared" si="0"/>
        <v>1792.3999999999999</v>
      </c>
      <c r="H12" s="119">
        <f t="shared" si="0"/>
        <v>1792.3999999999999</v>
      </c>
    </row>
    <row r="13" spans="1:8" ht="24">
      <c r="A13" s="107" t="s">
        <v>192</v>
      </c>
      <c r="B13" s="84" t="s">
        <v>341</v>
      </c>
      <c r="C13" s="60" t="s">
        <v>111</v>
      </c>
      <c r="D13" s="60" t="s">
        <v>133</v>
      </c>
      <c r="E13" s="105" t="s">
        <v>203</v>
      </c>
      <c r="F13" s="60" t="s">
        <v>132</v>
      </c>
      <c r="G13" s="119">
        <f t="shared" si="0"/>
        <v>1792.3999999999999</v>
      </c>
      <c r="H13" s="119">
        <f t="shared" si="0"/>
        <v>1792.3999999999999</v>
      </c>
    </row>
    <row r="14" spans="1:8" ht="13.5" customHeight="1">
      <c r="A14" s="107" t="s">
        <v>53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132</v>
      </c>
      <c r="G14" s="119">
        <f t="shared" si="0"/>
        <v>1792.3999999999999</v>
      </c>
      <c r="H14" s="119">
        <f t="shared" si="0"/>
        <v>1792.3999999999999</v>
      </c>
    </row>
    <row r="15" spans="1:8" ht="39" customHeight="1">
      <c r="A15" s="107" t="s">
        <v>248</v>
      </c>
      <c r="B15" s="85" t="s">
        <v>341</v>
      </c>
      <c r="C15" s="60" t="s">
        <v>111</v>
      </c>
      <c r="D15" s="60" t="s">
        <v>133</v>
      </c>
      <c r="E15" s="105" t="s">
        <v>204</v>
      </c>
      <c r="F15" s="60" t="s">
        <v>247</v>
      </c>
      <c r="G15" s="119">
        <f t="shared" si="0"/>
        <v>1792.3999999999999</v>
      </c>
      <c r="H15" s="119">
        <f t="shared" si="0"/>
        <v>1792.3999999999999</v>
      </c>
    </row>
    <row r="16" spans="1:8" ht="29.25" customHeight="1">
      <c r="A16" s="107" t="s">
        <v>249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246</v>
      </c>
      <c r="G16" s="119">
        <f>G17+G18</f>
        <v>1792.3999999999999</v>
      </c>
      <c r="H16" s="119">
        <f>H17+H18</f>
        <v>1792.3999999999999</v>
      </c>
    </row>
    <row r="17" spans="1:8" ht="15" customHeight="1">
      <c r="A17" s="50" t="s">
        <v>233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40</v>
      </c>
      <c r="G17" s="119">
        <v>1413.1</v>
      </c>
      <c r="H17" s="67">
        <v>1413.1</v>
      </c>
    </row>
    <row r="18" spans="1:8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  <c r="H18" s="67">
        <v>379.3</v>
      </c>
    </row>
    <row r="19" spans="1:8" ht="36">
      <c r="A19" s="103" t="s">
        <v>384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 aca="true" t="shared" si="1" ref="G19:H23">G20</f>
        <v>907.1</v>
      </c>
      <c r="H19" s="117">
        <f t="shared" si="1"/>
        <v>907.1</v>
      </c>
    </row>
    <row r="20" spans="1:8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 t="shared" si="1"/>
        <v>907.1</v>
      </c>
      <c r="H20" s="61">
        <f t="shared" si="1"/>
        <v>907.1</v>
      </c>
    </row>
    <row r="21" spans="1:8" ht="24">
      <c r="A21" s="107" t="s">
        <v>352</v>
      </c>
      <c r="B21" s="85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 t="shared" si="1"/>
        <v>907.1</v>
      </c>
      <c r="H21" s="61">
        <f t="shared" si="1"/>
        <v>907.1</v>
      </c>
    </row>
    <row r="22" spans="1:8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 t="shared" si="1"/>
        <v>907.1</v>
      </c>
      <c r="H22" s="61">
        <f t="shared" si="1"/>
        <v>907.1</v>
      </c>
    </row>
    <row r="23" spans="1:8" ht="23.2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 t="shared" si="1"/>
        <v>907.1</v>
      </c>
      <c r="H23" s="61">
        <f t="shared" si="1"/>
        <v>907.1</v>
      </c>
    </row>
    <row r="24" spans="1:8" ht="28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907.1</v>
      </c>
      <c r="H24" s="61">
        <f>H26+H25</f>
        <v>907.1</v>
      </c>
    </row>
    <row r="25" spans="1:8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v>696.7</v>
      </c>
      <c r="H25" s="61">
        <v>696.7</v>
      </c>
    </row>
    <row r="26" spans="1:8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v>210.4</v>
      </c>
      <c r="H26" s="61">
        <v>210.4</v>
      </c>
    </row>
    <row r="27" spans="1:8" ht="48">
      <c r="A27" s="103" t="s">
        <v>69</v>
      </c>
      <c r="B27" s="84" t="s">
        <v>341</v>
      </c>
      <c r="C27" s="85" t="s">
        <v>111</v>
      </c>
      <c r="D27" s="85" t="s">
        <v>135</v>
      </c>
      <c r="E27" s="85" t="s">
        <v>200</v>
      </c>
      <c r="F27" s="85" t="s">
        <v>132</v>
      </c>
      <c r="G27" s="117">
        <f>G35</f>
        <v>16831.7</v>
      </c>
      <c r="H27" s="117">
        <f>H35</f>
        <v>17065.7</v>
      </c>
    </row>
    <row r="28" spans="1:8" ht="13.5" customHeight="1" hidden="1">
      <c r="A28" s="103" t="s">
        <v>12</v>
      </c>
      <c r="B28" s="84" t="s">
        <v>148</v>
      </c>
      <c r="C28" s="85" t="s">
        <v>111</v>
      </c>
      <c r="D28" s="85" t="s">
        <v>135</v>
      </c>
      <c r="E28" s="104" t="s">
        <v>207</v>
      </c>
      <c r="F28" s="85" t="s">
        <v>132</v>
      </c>
      <c r="G28" s="117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148</v>
      </c>
      <c r="C29" s="60" t="s">
        <v>111</v>
      </c>
      <c r="D29" s="60" t="s">
        <v>135</v>
      </c>
      <c r="E29" s="105" t="s">
        <v>206</v>
      </c>
      <c r="F29" s="60" t="s">
        <v>132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148</v>
      </c>
      <c r="C30" s="60" t="s">
        <v>111</v>
      </c>
      <c r="D30" s="60" t="s">
        <v>135</v>
      </c>
      <c r="E30" s="105" t="s">
        <v>208</v>
      </c>
      <c r="F30" s="60" t="s">
        <v>132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148</v>
      </c>
      <c r="C31" s="60" t="s">
        <v>111</v>
      </c>
      <c r="D31" s="60" t="s">
        <v>135</v>
      </c>
      <c r="E31" s="105" t="s">
        <v>209</v>
      </c>
      <c r="F31" s="60" t="s">
        <v>132</v>
      </c>
      <c r="G31" s="61" t="e">
        <f t="shared" si="2"/>
        <v>#REF!</v>
      </c>
      <c r="H31" s="67"/>
    </row>
    <row r="32" spans="1:8" ht="24" hidden="1">
      <c r="A32" s="50" t="s">
        <v>239</v>
      </c>
      <c r="B32" s="85" t="s">
        <v>148</v>
      </c>
      <c r="C32" s="60" t="s">
        <v>111</v>
      </c>
      <c r="D32" s="60" t="s">
        <v>135</v>
      </c>
      <c r="E32" s="105" t="s">
        <v>209</v>
      </c>
      <c r="F32" s="60" t="s">
        <v>134</v>
      </c>
      <c r="G32" s="61" t="e">
        <f t="shared" si="2"/>
        <v>#REF!</v>
      </c>
      <c r="H32" s="67"/>
    </row>
    <row r="33" spans="1:8" ht="24" hidden="1">
      <c r="A33" s="50" t="s">
        <v>236</v>
      </c>
      <c r="B33" s="84" t="s">
        <v>148</v>
      </c>
      <c r="C33" s="60" t="s">
        <v>111</v>
      </c>
      <c r="D33" s="60" t="s">
        <v>135</v>
      </c>
      <c r="E33" s="105" t="s">
        <v>209</v>
      </c>
      <c r="F33" s="60" t="s">
        <v>235</v>
      </c>
      <c r="G33" s="61" t="e">
        <f t="shared" si="2"/>
        <v>#REF!</v>
      </c>
      <c r="H33" s="67"/>
    </row>
    <row r="34" spans="1:8" ht="24" hidden="1">
      <c r="A34" s="50" t="s">
        <v>41</v>
      </c>
      <c r="B34" s="84" t="s">
        <v>148</v>
      </c>
      <c r="C34" s="60" t="s">
        <v>111</v>
      </c>
      <c r="D34" s="60" t="s">
        <v>135</v>
      </c>
      <c r="E34" s="60" t="s">
        <v>209</v>
      </c>
      <c r="F34" s="60" t="s">
        <v>42</v>
      </c>
      <c r="G34" s="61" t="e">
        <f>'[1]прилож. № 7'!F31</f>
        <v>#REF!</v>
      </c>
      <c r="H34" s="67"/>
    </row>
    <row r="35" spans="1:8" ht="14.25" customHeight="1">
      <c r="A35" s="103" t="s">
        <v>52</v>
      </c>
      <c r="B35" s="84" t="s">
        <v>341</v>
      </c>
      <c r="C35" s="85" t="s">
        <v>111</v>
      </c>
      <c r="D35" s="85" t="s">
        <v>135</v>
      </c>
      <c r="E35" s="104" t="s">
        <v>202</v>
      </c>
      <c r="F35" s="85" t="s">
        <v>132</v>
      </c>
      <c r="G35" s="117">
        <f>G36+G52</f>
        <v>16831.7</v>
      </c>
      <c r="H35" s="117">
        <f>H36+H52</f>
        <v>17065.7</v>
      </c>
    </row>
    <row r="36" spans="1:8" ht="24">
      <c r="A36" s="50" t="s">
        <v>54</v>
      </c>
      <c r="B36" s="84" t="s">
        <v>341</v>
      </c>
      <c r="C36" s="60" t="s">
        <v>111</v>
      </c>
      <c r="D36" s="60" t="s">
        <v>135</v>
      </c>
      <c r="E36" s="105" t="s">
        <v>201</v>
      </c>
      <c r="F36" s="60" t="s">
        <v>132</v>
      </c>
      <c r="G36" s="61">
        <f>G37</f>
        <v>16831</v>
      </c>
      <c r="H36" s="61">
        <f>H37</f>
        <v>17065</v>
      </c>
    </row>
    <row r="37" spans="1:8" ht="24">
      <c r="A37" s="107" t="s">
        <v>192</v>
      </c>
      <c r="B37" s="84" t="s">
        <v>341</v>
      </c>
      <c r="C37" s="60" t="s">
        <v>111</v>
      </c>
      <c r="D37" s="60" t="s">
        <v>135</v>
      </c>
      <c r="E37" s="105" t="s">
        <v>203</v>
      </c>
      <c r="F37" s="60" t="s">
        <v>132</v>
      </c>
      <c r="G37" s="61">
        <f>G38</f>
        <v>16831</v>
      </c>
      <c r="H37" s="61">
        <f>H38</f>
        <v>17065</v>
      </c>
    </row>
    <row r="38" spans="1:8" ht="14.25" customHeight="1">
      <c r="A38" s="107" t="s">
        <v>53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132</v>
      </c>
      <c r="G38" s="61">
        <f>G39+G43+G49</f>
        <v>16831</v>
      </c>
      <c r="H38" s="61">
        <f>H39+H43+H49</f>
        <v>17065</v>
      </c>
    </row>
    <row r="39" spans="1:8" ht="38.25" customHeight="1">
      <c r="A39" s="107" t="s">
        <v>248</v>
      </c>
      <c r="B39" s="84" t="s">
        <v>341</v>
      </c>
      <c r="C39" s="60" t="s">
        <v>111</v>
      </c>
      <c r="D39" s="60" t="s">
        <v>135</v>
      </c>
      <c r="E39" s="105" t="s">
        <v>204</v>
      </c>
      <c r="F39" s="60" t="s">
        <v>247</v>
      </c>
      <c r="G39" s="61">
        <f>G40</f>
        <v>14728.099999999999</v>
      </c>
      <c r="H39" s="189">
        <f>H40</f>
        <v>14875.3</v>
      </c>
    </row>
    <row r="40" spans="1:8" ht="13.5" customHeight="1">
      <c r="A40" s="107" t="s">
        <v>249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246</v>
      </c>
      <c r="G40" s="61">
        <f>G41+G42</f>
        <v>14728.099999999999</v>
      </c>
      <c r="H40" s="189">
        <f>H41+H42</f>
        <v>14875.3</v>
      </c>
    </row>
    <row r="41" spans="1:8" ht="14.25" customHeight="1">
      <c r="A41" s="50" t="s">
        <v>233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40</v>
      </c>
      <c r="G41" s="61">
        <v>11311.8</v>
      </c>
      <c r="H41" s="187">
        <v>11424.9</v>
      </c>
    </row>
    <row r="42" spans="1:8" ht="36">
      <c r="A42" s="50" t="s">
        <v>234</v>
      </c>
      <c r="B42" s="85" t="s">
        <v>341</v>
      </c>
      <c r="C42" s="60" t="s">
        <v>111</v>
      </c>
      <c r="D42" s="60" t="s">
        <v>135</v>
      </c>
      <c r="E42" s="105" t="s">
        <v>204</v>
      </c>
      <c r="F42" s="60" t="s">
        <v>250</v>
      </c>
      <c r="G42" s="61">
        <v>3416.3</v>
      </c>
      <c r="H42" s="67">
        <v>3450.4</v>
      </c>
    </row>
    <row r="43" spans="1:8" ht="24">
      <c r="A43" s="50" t="s">
        <v>239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134</v>
      </c>
      <c r="G43" s="61">
        <f>G44</f>
        <v>2062.3999999999996</v>
      </c>
      <c r="H43" s="61">
        <f>H44</f>
        <v>2146.5</v>
      </c>
    </row>
    <row r="44" spans="1:8" ht="24">
      <c r="A44" s="50" t="s">
        <v>236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235</v>
      </c>
      <c r="G44" s="61">
        <f>G45</f>
        <v>2062.3999999999996</v>
      </c>
      <c r="H44" s="61">
        <f>H45</f>
        <v>2146.5</v>
      </c>
    </row>
    <row r="45" spans="1:8" ht="24">
      <c r="A45" s="50" t="s">
        <v>41</v>
      </c>
      <c r="B45" s="84" t="s">
        <v>341</v>
      </c>
      <c r="C45" s="60" t="s">
        <v>111</v>
      </c>
      <c r="D45" s="60" t="s">
        <v>135</v>
      </c>
      <c r="E45" s="105" t="s">
        <v>204</v>
      </c>
      <c r="F45" s="60" t="s">
        <v>42</v>
      </c>
      <c r="G45" s="61">
        <f>2904.4-47.3-794.7</f>
        <v>2062.3999999999996</v>
      </c>
      <c r="H45" s="61">
        <f>3020.6-69.9-804.2</f>
        <v>2146.5</v>
      </c>
    </row>
    <row r="46" spans="1:8" ht="13.5" customHeight="1" hidden="1">
      <c r="A46" s="50" t="s">
        <v>237</v>
      </c>
      <c r="B46" s="84" t="s">
        <v>148</v>
      </c>
      <c r="C46" s="60" t="s">
        <v>111</v>
      </c>
      <c r="D46" s="60" t="s">
        <v>135</v>
      </c>
      <c r="E46" s="105" t="s">
        <v>204</v>
      </c>
      <c r="F46" s="60" t="s">
        <v>238</v>
      </c>
      <c r="G46" s="61" t="e">
        <f>G47</f>
        <v>#REF!</v>
      </c>
      <c r="H46" s="67"/>
    </row>
    <row r="47" spans="1:8" ht="13.5" customHeight="1" hidden="1">
      <c r="A47" s="50" t="s">
        <v>241</v>
      </c>
      <c r="B47" s="84" t="s">
        <v>148</v>
      </c>
      <c r="C47" s="60" t="s">
        <v>111</v>
      </c>
      <c r="D47" s="60" t="s">
        <v>135</v>
      </c>
      <c r="E47" s="105" t="s">
        <v>204</v>
      </c>
      <c r="F47" s="60" t="s">
        <v>240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4" t="s">
        <v>148</v>
      </c>
      <c r="C48" s="60" t="s">
        <v>111</v>
      </c>
      <c r="D48" s="60" t="s">
        <v>135</v>
      </c>
      <c r="E48" s="105" t="s">
        <v>204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237</v>
      </c>
      <c r="B49" s="84" t="s">
        <v>341</v>
      </c>
      <c r="C49" s="60" t="s">
        <v>111</v>
      </c>
      <c r="D49" s="60" t="s">
        <v>135</v>
      </c>
      <c r="E49" s="105" t="s">
        <v>204</v>
      </c>
      <c r="F49" s="60" t="s">
        <v>238</v>
      </c>
      <c r="G49" s="61">
        <f>G50+G51</f>
        <v>40.5</v>
      </c>
      <c r="H49" s="61">
        <f>H50+H51</f>
        <v>43.2</v>
      </c>
    </row>
    <row r="50" spans="1:8" ht="15" customHeight="1">
      <c r="A50" s="50" t="s">
        <v>253</v>
      </c>
      <c r="B50" s="84" t="s">
        <v>341</v>
      </c>
      <c r="C50" s="60" t="s">
        <v>111</v>
      </c>
      <c r="D50" s="60" t="s">
        <v>135</v>
      </c>
      <c r="E50" s="105" t="s">
        <v>204</v>
      </c>
      <c r="F50" s="60" t="s">
        <v>251</v>
      </c>
      <c r="G50" s="61">
        <f>'[1]прил. 8'!F47</f>
        <v>16.6</v>
      </c>
      <c r="H50" s="67">
        <f>'[1]прил. 8'!G47</f>
        <v>17.7</v>
      </c>
    </row>
    <row r="51" spans="1:8" ht="15" customHeight="1">
      <c r="A51" s="50" t="s">
        <v>254</v>
      </c>
      <c r="B51" s="84" t="s">
        <v>341</v>
      </c>
      <c r="C51" s="60" t="s">
        <v>111</v>
      </c>
      <c r="D51" s="60" t="s">
        <v>135</v>
      </c>
      <c r="E51" s="105" t="s">
        <v>204</v>
      </c>
      <c r="F51" s="60" t="s">
        <v>252</v>
      </c>
      <c r="G51" s="61">
        <f>'[1]прил. 8'!F48</f>
        <v>23.9</v>
      </c>
      <c r="H51" s="61">
        <f>'[1]прил. 8'!G48</f>
        <v>25.5</v>
      </c>
    </row>
    <row r="52" spans="1:8" ht="24">
      <c r="A52" s="103" t="s">
        <v>4</v>
      </c>
      <c r="B52" s="84" t="s">
        <v>341</v>
      </c>
      <c r="C52" s="85" t="s">
        <v>111</v>
      </c>
      <c r="D52" s="85" t="s">
        <v>135</v>
      </c>
      <c r="E52" s="104" t="s">
        <v>205</v>
      </c>
      <c r="F52" s="85" t="s">
        <v>132</v>
      </c>
      <c r="G52" s="117">
        <f>G61+G53</f>
        <v>0.7</v>
      </c>
      <c r="H52" s="117">
        <f>H61+H53</f>
        <v>0.7</v>
      </c>
    </row>
    <row r="53" spans="1:8" ht="36" hidden="1">
      <c r="A53" s="103" t="s">
        <v>278</v>
      </c>
      <c r="B53" s="84" t="s">
        <v>148</v>
      </c>
      <c r="C53" s="85" t="s">
        <v>111</v>
      </c>
      <c r="D53" s="85" t="s">
        <v>135</v>
      </c>
      <c r="E53" s="104" t="s">
        <v>279</v>
      </c>
      <c r="F53" s="85" t="s">
        <v>132</v>
      </c>
      <c r="G53" s="117">
        <f>G54+G58</f>
        <v>0</v>
      </c>
      <c r="H53" s="188">
        <f>H54+H58</f>
        <v>0</v>
      </c>
    </row>
    <row r="54" spans="1:8" ht="48" hidden="1">
      <c r="A54" s="107" t="s">
        <v>248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247</v>
      </c>
      <c r="G54" s="61">
        <f>G55</f>
        <v>0</v>
      </c>
      <c r="H54" s="189">
        <f>H55</f>
        <v>0</v>
      </c>
    </row>
    <row r="55" spans="1:8" ht="12.75" customHeight="1" hidden="1">
      <c r="A55" s="107" t="s">
        <v>249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246</v>
      </c>
      <c r="G55" s="61">
        <f>G56+G57</f>
        <v>0</v>
      </c>
      <c r="H55" s="189">
        <f>H56+H57</f>
        <v>0</v>
      </c>
    </row>
    <row r="56" spans="1:8" ht="14.25" customHeight="1" hidden="1">
      <c r="A56" s="50" t="s">
        <v>233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40</v>
      </c>
      <c r="G56" s="61">
        <f>'[1]прилож. № 7'!F58</f>
        <v>0</v>
      </c>
      <c r="H56" s="187"/>
    </row>
    <row r="57" spans="1:8" ht="36" hidden="1">
      <c r="A57" s="50" t="s">
        <v>234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250</v>
      </c>
      <c r="G57" s="61">
        <f>'[1]прилож. № 7'!F59</f>
        <v>0</v>
      </c>
      <c r="H57" s="187"/>
    </row>
    <row r="58" spans="1:8" ht="24" hidden="1">
      <c r="A58" s="50" t="s">
        <v>236</v>
      </c>
      <c r="B58" s="84" t="s">
        <v>148</v>
      </c>
      <c r="C58" s="60" t="s">
        <v>111</v>
      </c>
      <c r="D58" s="60" t="s">
        <v>135</v>
      </c>
      <c r="E58" s="105" t="s">
        <v>279</v>
      </c>
      <c r="F58" s="60" t="s">
        <v>134</v>
      </c>
      <c r="G58" s="61">
        <f>G59</f>
        <v>0</v>
      </c>
      <c r="H58" s="189">
        <f>H59</f>
        <v>0</v>
      </c>
    </row>
    <row r="59" spans="1:8" ht="24" hidden="1">
      <c r="A59" s="50" t="s">
        <v>41</v>
      </c>
      <c r="B59" s="84" t="s">
        <v>148</v>
      </c>
      <c r="C59" s="60" t="s">
        <v>111</v>
      </c>
      <c r="D59" s="60" t="s">
        <v>135</v>
      </c>
      <c r="E59" s="105" t="s">
        <v>279</v>
      </c>
      <c r="F59" s="60" t="s">
        <v>235</v>
      </c>
      <c r="G59" s="61">
        <f>G60</f>
        <v>0</v>
      </c>
      <c r="H59" s="189">
        <f>H60</f>
        <v>0</v>
      </c>
    </row>
    <row r="60" spans="1:8" ht="24" hidden="1">
      <c r="A60" s="50" t="s">
        <v>41</v>
      </c>
      <c r="B60" s="84" t="s">
        <v>148</v>
      </c>
      <c r="C60" s="60" t="s">
        <v>111</v>
      </c>
      <c r="D60" s="60" t="s">
        <v>135</v>
      </c>
      <c r="E60" s="105" t="s">
        <v>279</v>
      </c>
      <c r="F60" s="60" t="s">
        <v>42</v>
      </c>
      <c r="G60" s="61">
        <f>'[1]прилож. № 7'!F62</f>
        <v>0</v>
      </c>
      <c r="H60" s="187"/>
    </row>
    <row r="61" spans="1:8" ht="84">
      <c r="A61" s="103" t="s">
        <v>8</v>
      </c>
      <c r="B61" s="84" t="s">
        <v>341</v>
      </c>
      <c r="C61" s="85" t="s">
        <v>111</v>
      </c>
      <c r="D61" s="85" t="s">
        <v>135</v>
      </c>
      <c r="E61" s="104" t="s">
        <v>199</v>
      </c>
      <c r="F61" s="85" t="s">
        <v>132</v>
      </c>
      <c r="G61" s="117">
        <f aca="true" t="shared" si="3" ref="G61:H63">G62</f>
        <v>0.7</v>
      </c>
      <c r="H61" s="117">
        <f t="shared" si="3"/>
        <v>0.7</v>
      </c>
    </row>
    <row r="62" spans="1:8" ht="24">
      <c r="A62" s="50" t="s">
        <v>239</v>
      </c>
      <c r="B62" s="84" t="s">
        <v>341</v>
      </c>
      <c r="C62" s="60" t="s">
        <v>111</v>
      </c>
      <c r="D62" s="60" t="s">
        <v>135</v>
      </c>
      <c r="E62" s="105" t="s">
        <v>199</v>
      </c>
      <c r="F62" s="60" t="s">
        <v>134</v>
      </c>
      <c r="G62" s="61">
        <f t="shared" si="3"/>
        <v>0.7</v>
      </c>
      <c r="H62" s="61">
        <f t="shared" si="3"/>
        <v>0.7</v>
      </c>
    </row>
    <row r="63" spans="1:8" ht="24">
      <c r="A63" s="50" t="s">
        <v>236</v>
      </c>
      <c r="B63" s="84" t="s">
        <v>341</v>
      </c>
      <c r="C63" s="60" t="s">
        <v>111</v>
      </c>
      <c r="D63" s="60" t="s">
        <v>135</v>
      </c>
      <c r="E63" s="105" t="s">
        <v>199</v>
      </c>
      <c r="F63" s="60" t="s">
        <v>235</v>
      </c>
      <c r="G63" s="61">
        <f t="shared" si="3"/>
        <v>0.7</v>
      </c>
      <c r="H63" s="61">
        <f t="shared" si="3"/>
        <v>0.7</v>
      </c>
    </row>
    <row r="64" spans="1:8" ht="24">
      <c r="A64" s="50" t="s">
        <v>41</v>
      </c>
      <c r="B64" s="84" t="s">
        <v>341</v>
      </c>
      <c r="C64" s="60" t="s">
        <v>111</v>
      </c>
      <c r="D64" s="60" t="s">
        <v>135</v>
      </c>
      <c r="E64" s="105" t="s">
        <v>199</v>
      </c>
      <c r="F64" s="60" t="s">
        <v>42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139</v>
      </c>
      <c r="B65" s="84" t="s">
        <v>341</v>
      </c>
      <c r="C65" s="85" t="s">
        <v>111</v>
      </c>
      <c r="D65" s="85" t="s">
        <v>147</v>
      </c>
      <c r="E65" s="85" t="s">
        <v>200</v>
      </c>
      <c r="F65" s="85" t="s">
        <v>132</v>
      </c>
      <c r="G65" s="117">
        <f aca="true" t="shared" si="4" ref="G65:H70">G66</f>
        <v>300</v>
      </c>
      <c r="H65" s="117">
        <f t="shared" si="4"/>
        <v>300</v>
      </c>
    </row>
    <row r="66" spans="1:8" ht="13.5" customHeight="1">
      <c r="A66" s="103" t="s">
        <v>52</v>
      </c>
      <c r="B66" s="84" t="s">
        <v>341</v>
      </c>
      <c r="C66" s="85" t="s">
        <v>111</v>
      </c>
      <c r="D66" s="85" t="s">
        <v>147</v>
      </c>
      <c r="E66" s="104" t="s">
        <v>202</v>
      </c>
      <c r="F66" s="85" t="s">
        <v>132</v>
      </c>
      <c r="G66" s="117">
        <f t="shared" si="4"/>
        <v>300</v>
      </c>
      <c r="H66" s="117">
        <f t="shared" si="4"/>
        <v>300</v>
      </c>
    </row>
    <row r="67" spans="1:8" ht="24">
      <c r="A67" s="50" t="s">
        <v>54</v>
      </c>
      <c r="B67" s="84" t="s">
        <v>341</v>
      </c>
      <c r="C67" s="60" t="s">
        <v>111</v>
      </c>
      <c r="D67" s="60" t="s">
        <v>147</v>
      </c>
      <c r="E67" s="105" t="s">
        <v>201</v>
      </c>
      <c r="F67" s="60" t="s">
        <v>132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192</v>
      </c>
      <c r="B68" s="84" t="s">
        <v>341</v>
      </c>
      <c r="C68" s="60" t="s">
        <v>111</v>
      </c>
      <c r="D68" s="60" t="s">
        <v>147</v>
      </c>
      <c r="E68" s="105" t="s">
        <v>203</v>
      </c>
      <c r="F68" s="60" t="s">
        <v>132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55</v>
      </c>
      <c r="B69" s="84" t="s">
        <v>341</v>
      </c>
      <c r="C69" s="60" t="s">
        <v>111</v>
      </c>
      <c r="D69" s="60" t="s">
        <v>147</v>
      </c>
      <c r="E69" s="105" t="s">
        <v>210</v>
      </c>
      <c r="F69" s="60" t="s">
        <v>132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237</v>
      </c>
      <c r="B70" s="84" t="s">
        <v>341</v>
      </c>
      <c r="C70" s="60" t="s">
        <v>111</v>
      </c>
      <c r="D70" s="60" t="s">
        <v>147</v>
      </c>
      <c r="E70" s="105" t="s">
        <v>210</v>
      </c>
      <c r="F70" s="60" t="s">
        <v>238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43</v>
      </c>
      <c r="B71" s="84" t="s">
        <v>341</v>
      </c>
      <c r="C71" s="60" t="s">
        <v>111</v>
      </c>
      <c r="D71" s="60" t="s">
        <v>147</v>
      </c>
      <c r="E71" s="105" t="s">
        <v>210</v>
      </c>
      <c r="F71" s="60" t="s">
        <v>44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6" t="s">
        <v>385</v>
      </c>
      <c r="B72" s="84" t="s">
        <v>341</v>
      </c>
      <c r="C72" s="89" t="s">
        <v>111</v>
      </c>
      <c r="D72" s="60" t="s">
        <v>86</v>
      </c>
      <c r="E72" s="105" t="s">
        <v>201</v>
      </c>
      <c r="F72" s="60" t="s">
        <v>132</v>
      </c>
      <c r="G72" s="61">
        <f>G73+G77</f>
        <v>5695.6</v>
      </c>
      <c r="H72" s="67">
        <f>H73+H77</f>
        <v>5923.2</v>
      </c>
    </row>
    <row r="73" spans="1:8" ht="13.5" customHeight="1">
      <c r="A73" s="196" t="s">
        <v>353</v>
      </c>
      <c r="B73" s="84" t="s">
        <v>341</v>
      </c>
      <c r="C73" s="89" t="s">
        <v>111</v>
      </c>
      <c r="D73" s="60" t="s">
        <v>86</v>
      </c>
      <c r="E73" s="105" t="s">
        <v>217</v>
      </c>
      <c r="F73" s="60" t="s">
        <v>247</v>
      </c>
      <c r="G73" s="61">
        <f>G74</f>
        <v>5690.6</v>
      </c>
      <c r="H73" s="67">
        <f>H74</f>
        <v>5918.2</v>
      </c>
    </row>
    <row r="74" spans="1:8" ht="13.5" customHeight="1">
      <c r="A74" s="196" t="s">
        <v>389</v>
      </c>
      <c r="B74" s="84" t="s">
        <v>341</v>
      </c>
      <c r="C74" s="89" t="s">
        <v>111</v>
      </c>
      <c r="D74" s="60" t="s">
        <v>86</v>
      </c>
      <c r="E74" s="105" t="s">
        <v>217</v>
      </c>
      <c r="F74" s="60" t="s">
        <v>355</v>
      </c>
      <c r="G74" s="61">
        <f>G76+G75</f>
        <v>5690.6</v>
      </c>
      <c r="H74" s="67">
        <f>H76+H75</f>
        <v>5918.2</v>
      </c>
    </row>
    <row r="75" spans="1:8" ht="13.5" customHeight="1">
      <c r="A75" s="196" t="s">
        <v>388</v>
      </c>
      <c r="B75" s="84" t="s">
        <v>341</v>
      </c>
      <c r="C75" s="89" t="s">
        <v>111</v>
      </c>
      <c r="D75" s="60" t="s">
        <v>86</v>
      </c>
      <c r="E75" s="105" t="s">
        <v>217</v>
      </c>
      <c r="F75" s="60" t="s">
        <v>357</v>
      </c>
      <c r="G75" s="61">
        <v>4370.7</v>
      </c>
      <c r="H75" s="67">
        <v>4545.5</v>
      </c>
    </row>
    <row r="76" spans="1:8" ht="13.5" customHeight="1">
      <c r="A76" s="196" t="s">
        <v>386</v>
      </c>
      <c r="B76" s="84" t="s">
        <v>341</v>
      </c>
      <c r="C76" s="89" t="s">
        <v>111</v>
      </c>
      <c r="D76" s="60" t="s">
        <v>86</v>
      </c>
      <c r="E76" s="105" t="s">
        <v>217</v>
      </c>
      <c r="F76" s="60" t="s">
        <v>359</v>
      </c>
      <c r="G76" s="61">
        <v>1319.9</v>
      </c>
      <c r="H76" s="67">
        <v>1372.7</v>
      </c>
    </row>
    <row r="77" spans="1:8" ht="13.5" customHeight="1">
      <c r="A77" s="196" t="s">
        <v>237</v>
      </c>
      <c r="B77" s="84" t="s">
        <v>341</v>
      </c>
      <c r="C77" s="89" t="s">
        <v>111</v>
      </c>
      <c r="D77" s="60" t="s">
        <v>86</v>
      </c>
      <c r="E77" s="105" t="s">
        <v>217</v>
      </c>
      <c r="F77" s="60" t="s">
        <v>238</v>
      </c>
      <c r="G77" s="61">
        <f>G79+G78</f>
        <v>5</v>
      </c>
      <c r="H77" s="207">
        <f>H79+H78</f>
        <v>5</v>
      </c>
    </row>
    <row r="78" spans="1:8" ht="13.5" customHeight="1">
      <c r="A78" s="196" t="s">
        <v>253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251</v>
      </c>
      <c r="G78" s="61">
        <v>3</v>
      </c>
      <c r="H78" s="207">
        <v>3</v>
      </c>
    </row>
    <row r="79" spans="1:8" ht="13.5" customHeight="1">
      <c r="A79" s="196" t="s">
        <v>254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252</v>
      </c>
      <c r="G79" s="61">
        <v>2</v>
      </c>
      <c r="H79" s="207">
        <v>2</v>
      </c>
    </row>
    <row r="80" spans="1:8" ht="13.5" customHeight="1">
      <c r="A80" s="195" t="s">
        <v>344</v>
      </c>
      <c r="B80" s="84" t="s">
        <v>341</v>
      </c>
      <c r="C80" s="84" t="s">
        <v>133</v>
      </c>
      <c r="D80" s="85" t="s">
        <v>131</v>
      </c>
      <c r="E80" s="104" t="s">
        <v>200</v>
      </c>
      <c r="F80" s="85" t="s">
        <v>132</v>
      </c>
      <c r="G80" s="102">
        <f>G82+G81+G83</f>
        <v>287.90000000000003</v>
      </c>
      <c r="H80" s="102">
        <f>H82+H81+H83</f>
        <v>287.90000000000003</v>
      </c>
    </row>
    <row r="81" spans="1:8" ht="13.5" customHeight="1">
      <c r="A81" s="196" t="s">
        <v>345</v>
      </c>
      <c r="B81" s="84" t="s">
        <v>341</v>
      </c>
      <c r="C81" s="89" t="s">
        <v>133</v>
      </c>
      <c r="D81" s="60" t="s">
        <v>146</v>
      </c>
      <c r="E81" s="105" t="s">
        <v>350</v>
      </c>
      <c r="F81" s="60" t="s">
        <v>40</v>
      </c>
      <c r="G81" s="106">
        <v>219.7</v>
      </c>
      <c r="H81" s="106">
        <v>219.7</v>
      </c>
    </row>
    <row r="82" spans="1:8" ht="13.5" customHeight="1">
      <c r="A82" s="196" t="s">
        <v>345</v>
      </c>
      <c r="B82" s="84" t="s">
        <v>341</v>
      </c>
      <c r="C82" s="89" t="s">
        <v>133</v>
      </c>
      <c r="D82" s="60" t="s">
        <v>146</v>
      </c>
      <c r="E82" s="105" t="s">
        <v>350</v>
      </c>
      <c r="F82" s="60" t="s">
        <v>250</v>
      </c>
      <c r="G82" s="106">
        <v>66.4</v>
      </c>
      <c r="H82" s="106">
        <v>66.4</v>
      </c>
    </row>
    <row r="83" spans="1:8" ht="27" customHeight="1">
      <c r="A83" s="196" t="s">
        <v>239</v>
      </c>
      <c r="B83" s="84" t="s">
        <v>341</v>
      </c>
      <c r="C83" s="89" t="s">
        <v>133</v>
      </c>
      <c r="D83" s="60" t="s">
        <v>146</v>
      </c>
      <c r="E83" s="105" t="s">
        <v>350</v>
      </c>
      <c r="F83" s="60" t="s">
        <v>134</v>
      </c>
      <c r="G83" s="106">
        <f>G84</f>
        <v>1.8</v>
      </c>
      <c r="H83" s="106">
        <f>H84</f>
        <v>1.8</v>
      </c>
    </row>
    <row r="84" spans="1:8" ht="22.5" customHeight="1">
      <c r="A84" s="196" t="s">
        <v>236</v>
      </c>
      <c r="B84" s="84" t="s">
        <v>341</v>
      </c>
      <c r="C84" s="89" t="s">
        <v>133</v>
      </c>
      <c r="D84" s="60" t="s">
        <v>146</v>
      </c>
      <c r="E84" s="105" t="s">
        <v>350</v>
      </c>
      <c r="F84" s="60" t="s">
        <v>235</v>
      </c>
      <c r="G84" s="106">
        <f>G85</f>
        <v>1.8</v>
      </c>
      <c r="H84" s="106">
        <f>H85</f>
        <v>1.8</v>
      </c>
    </row>
    <row r="85" spans="1:8" ht="23.25" customHeight="1">
      <c r="A85" s="196" t="s">
        <v>41</v>
      </c>
      <c r="B85" s="84" t="s">
        <v>341</v>
      </c>
      <c r="C85" s="89" t="s">
        <v>133</v>
      </c>
      <c r="D85" s="60" t="s">
        <v>146</v>
      </c>
      <c r="E85" s="105" t="s">
        <v>350</v>
      </c>
      <c r="F85" s="60" t="s">
        <v>42</v>
      </c>
      <c r="G85" s="106">
        <v>1.8</v>
      </c>
      <c r="H85" s="106">
        <v>1.8</v>
      </c>
    </row>
    <row r="86" spans="1:8" ht="12.75">
      <c r="A86" s="91" t="s">
        <v>185</v>
      </c>
      <c r="B86" s="84" t="s">
        <v>341</v>
      </c>
      <c r="C86" s="84" t="s">
        <v>146</v>
      </c>
      <c r="D86" s="85" t="s">
        <v>145</v>
      </c>
      <c r="E86" s="85" t="s">
        <v>200</v>
      </c>
      <c r="F86" s="85" t="s">
        <v>132</v>
      </c>
      <c r="G86" s="102">
        <f aca="true" t="shared" si="5" ref="G86:H92">G87</f>
        <v>364</v>
      </c>
      <c r="H86" s="102">
        <f t="shared" si="5"/>
        <v>389.5</v>
      </c>
    </row>
    <row r="87" spans="1:8" ht="13.5" customHeight="1">
      <c r="A87" s="103" t="s">
        <v>52</v>
      </c>
      <c r="B87" s="84" t="s">
        <v>341</v>
      </c>
      <c r="C87" s="85" t="s">
        <v>146</v>
      </c>
      <c r="D87" s="85" t="s">
        <v>145</v>
      </c>
      <c r="E87" s="104" t="s">
        <v>202</v>
      </c>
      <c r="F87" s="85" t="s">
        <v>132</v>
      </c>
      <c r="G87" s="102">
        <f t="shared" si="5"/>
        <v>364</v>
      </c>
      <c r="H87" s="102">
        <f t="shared" si="5"/>
        <v>389.5</v>
      </c>
    </row>
    <row r="88" spans="1:8" ht="24">
      <c r="A88" s="50" t="s">
        <v>54</v>
      </c>
      <c r="B88" s="84" t="s">
        <v>341</v>
      </c>
      <c r="C88" s="60" t="s">
        <v>146</v>
      </c>
      <c r="D88" s="60" t="s">
        <v>145</v>
      </c>
      <c r="E88" s="105" t="s">
        <v>201</v>
      </c>
      <c r="F88" s="60" t="s">
        <v>132</v>
      </c>
      <c r="G88" s="61">
        <f t="shared" si="5"/>
        <v>364</v>
      </c>
      <c r="H88" s="61">
        <f t="shared" si="5"/>
        <v>389.5</v>
      </c>
    </row>
    <row r="89" spans="1:8" ht="24">
      <c r="A89" s="107" t="s">
        <v>192</v>
      </c>
      <c r="B89" s="84" t="s">
        <v>341</v>
      </c>
      <c r="C89" s="60" t="s">
        <v>146</v>
      </c>
      <c r="D89" s="60" t="s">
        <v>145</v>
      </c>
      <c r="E89" s="105" t="s">
        <v>203</v>
      </c>
      <c r="F89" s="60" t="s">
        <v>132</v>
      </c>
      <c r="G89" s="61">
        <f t="shared" si="5"/>
        <v>364</v>
      </c>
      <c r="H89" s="61">
        <f t="shared" si="5"/>
        <v>389.5</v>
      </c>
    </row>
    <row r="90" spans="1:8" ht="36">
      <c r="A90" s="107" t="s">
        <v>7</v>
      </c>
      <c r="B90" s="84" t="s">
        <v>341</v>
      </c>
      <c r="C90" s="60" t="s">
        <v>146</v>
      </c>
      <c r="D90" s="60" t="s">
        <v>145</v>
      </c>
      <c r="E90" s="105" t="s">
        <v>211</v>
      </c>
      <c r="F90" s="60" t="s">
        <v>132</v>
      </c>
      <c r="G90" s="61">
        <f t="shared" si="5"/>
        <v>364</v>
      </c>
      <c r="H90" s="61">
        <f t="shared" si="5"/>
        <v>389.5</v>
      </c>
    </row>
    <row r="91" spans="1:8" ht="24">
      <c r="A91" s="50" t="s">
        <v>239</v>
      </c>
      <c r="B91" s="84" t="s">
        <v>341</v>
      </c>
      <c r="C91" s="60" t="s">
        <v>146</v>
      </c>
      <c r="D91" s="60" t="s">
        <v>145</v>
      </c>
      <c r="E91" s="105" t="s">
        <v>211</v>
      </c>
      <c r="F91" s="60" t="s">
        <v>134</v>
      </c>
      <c r="G91" s="61">
        <f t="shared" si="5"/>
        <v>364</v>
      </c>
      <c r="H91" s="61">
        <f t="shared" si="5"/>
        <v>389.5</v>
      </c>
    </row>
    <row r="92" spans="1:8" ht="24">
      <c r="A92" s="50" t="s">
        <v>236</v>
      </c>
      <c r="B92" s="84" t="s">
        <v>341</v>
      </c>
      <c r="C92" s="60" t="s">
        <v>146</v>
      </c>
      <c r="D92" s="60" t="s">
        <v>145</v>
      </c>
      <c r="E92" s="105" t="s">
        <v>211</v>
      </c>
      <c r="F92" s="60" t="s">
        <v>235</v>
      </c>
      <c r="G92" s="61">
        <f t="shared" si="5"/>
        <v>364</v>
      </c>
      <c r="H92" s="61">
        <f t="shared" si="5"/>
        <v>389.5</v>
      </c>
    </row>
    <row r="93" spans="1:8" ht="24">
      <c r="A93" s="50" t="s">
        <v>41</v>
      </c>
      <c r="B93" s="85" t="s">
        <v>341</v>
      </c>
      <c r="C93" s="60" t="s">
        <v>146</v>
      </c>
      <c r="D93" s="60" t="s">
        <v>145</v>
      </c>
      <c r="E93" s="105" t="s">
        <v>211</v>
      </c>
      <c r="F93" s="60" t="s">
        <v>42</v>
      </c>
      <c r="G93" s="61">
        <f>'[1]прил. 8'!F82</f>
        <v>364</v>
      </c>
      <c r="H93" s="67">
        <f>'[1]прил. 8'!G82</f>
        <v>389.5</v>
      </c>
    </row>
    <row r="94" spans="1:8" ht="12.75">
      <c r="A94" s="103" t="s">
        <v>50</v>
      </c>
      <c r="B94" s="84" t="s">
        <v>341</v>
      </c>
      <c r="C94" s="85" t="s">
        <v>135</v>
      </c>
      <c r="D94" s="85" t="s">
        <v>131</v>
      </c>
      <c r="E94" s="85" t="s">
        <v>200</v>
      </c>
      <c r="F94" s="85" t="s">
        <v>132</v>
      </c>
      <c r="G94" s="117">
        <f>G95+G103</f>
        <v>10550.2</v>
      </c>
      <c r="H94" s="117">
        <f>H95+H103</f>
        <v>10734.800000000001</v>
      </c>
    </row>
    <row r="95" spans="1:8" ht="12.75">
      <c r="A95" s="72" t="s">
        <v>75</v>
      </c>
      <c r="B95" s="84" t="s">
        <v>341</v>
      </c>
      <c r="C95" s="93" t="s">
        <v>135</v>
      </c>
      <c r="D95" s="93" t="s">
        <v>35</v>
      </c>
      <c r="E95" s="93" t="s">
        <v>200</v>
      </c>
      <c r="F95" s="93" t="s">
        <v>132</v>
      </c>
      <c r="G95" s="117">
        <f aca="true" t="shared" si="6" ref="G95:H101">G96</f>
        <v>8470.2</v>
      </c>
      <c r="H95" s="117">
        <f t="shared" si="6"/>
        <v>8654.800000000001</v>
      </c>
    </row>
    <row r="96" spans="1:8" ht="14.25" customHeight="1">
      <c r="A96" s="103" t="s">
        <v>52</v>
      </c>
      <c r="B96" s="84" t="s">
        <v>341</v>
      </c>
      <c r="C96" s="85" t="s">
        <v>135</v>
      </c>
      <c r="D96" s="85" t="s">
        <v>35</v>
      </c>
      <c r="E96" s="104" t="s">
        <v>202</v>
      </c>
      <c r="F96" s="85" t="s">
        <v>132</v>
      </c>
      <c r="G96" s="117">
        <f t="shared" si="6"/>
        <v>8470.2</v>
      </c>
      <c r="H96" s="117">
        <f t="shared" si="6"/>
        <v>8654.800000000001</v>
      </c>
    </row>
    <row r="97" spans="1:8" ht="24">
      <c r="A97" s="50" t="s">
        <v>54</v>
      </c>
      <c r="B97" s="84" t="s">
        <v>341</v>
      </c>
      <c r="C97" s="97" t="s">
        <v>135</v>
      </c>
      <c r="D97" s="60" t="s">
        <v>35</v>
      </c>
      <c r="E97" s="105" t="s">
        <v>201</v>
      </c>
      <c r="F97" s="60" t="s">
        <v>132</v>
      </c>
      <c r="G97" s="61">
        <f t="shared" si="6"/>
        <v>8470.2</v>
      </c>
      <c r="H97" s="61">
        <f t="shared" si="6"/>
        <v>8654.800000000001</v>
      </c>
    </row>
    <row r="98" spans="1:8" ht="24">
      <c r="A98" s="107" t="s">
        <v>192</v>
      </c>
      <c r="B98" s="84" t="s">
        <v>341</v>
      </c>
      <c r="C98" s="60" t="s">
        <v>135</v>
      </c>
      <c r="D98" s="60" t="s">
        <v>35</v>
      </c>
      <c r="E98" s="105" t="s">
        <v>203</v>
      </c>
      <c r="F98" s="60" t="s">
        <v>132</v>
      </c>
      <c r="G98" s="61">
        <f t="shared" si="6"/>
        <v>8470.2</v>
      </c>
      <c r="H98" s="61">
        <f t="shared" si="6"/>
        <v>8654.800000000001</v>
      </c>
    </row>
    <row r="99" spans="1:8" ht="13.5" customHeight="1">
      <c r="A99" s="109" t="s">
        <v>172</v>
      </c>
      <c r="B99" s="84" t="s">
        <v>341</v>
      </c>
      <c r="C99" s="60" t="s">
        <v>135</v>
      </c>
      <c r="D99" s="60" t="s">
        <v>35</v>
      </c>
      <c r="E99" s="105" t="s">
        <v>213</v>
      </c>
      <c r="F99" s="60" t="s">
        <v>132</v>
      </c>
      <c r="G99" s="61">
        <f t="shared" si="6"/>
        <v>8470.2</v>
      </c>
      <c r="H99" s="61">
        <f t="shared" si="6"/>
        <v>8654.800000000001</v>
      </c>
    </row>
    <row r="100" spans="1:8" ht="24">
      <c r="A100" s="50" t="s">
        <v>239</v>
      </c>
      <c r="B100" s="84" t="s">
        <v>341</v>
      </c>
      <c r="C100" s="60" t="s">
        <v>135</v>
      </c>
      <c r="D100" s="60" t="s">
        <v>35</v>
      </c>
      <c r="E100" s="105" t="s">
        <v>213</v>
      </c>
      <c r="F100" s="60" t="s">
        <v>134</v>
      </c>
      <c r="G100" s="61">
        <f t="shared" si="6"/>
        <v>8470.2</v>
      </c>
      <c r="H100" s="61">
        <f t="shared" si="6"/>
        <v>8654.800000000001</v>
      </c>
    </row>
    <row r="101" spans="1:8" ht="24">
      <c r="A101" s="50" t="s">
        <v>236</v>
      </c>
      <c r="B101" s="84" t="s">
        <v>341</v>
      </c>
      <c r="C101" s="60" t="s">
        <v>135</v>
      </c>
      <c r="D101" s="60" t="s">
        <v>35</v>
      </c>
      <c r="E101" s="105" t="s">
        <v>213</v>
      </c>
      <c r="F101" s="60" t="s">
        <v>235</v>
      </c>
      <c r="G101" s="61">
        <f t="shared" si="6"/>
        <v>8470.2</v>
      </c>
      <c r="H101" s="61">
        <f t="shared" si="6"/>
        <v>8654.800000000001</v>
      </c>
    </row>
    <row r="102" spans="1:8" ht="24">
      <c r="A102" s="50" t="s">
        <v>41</v>
      </c>
      <c r="B102" s="84" t="s">
        <v>341</v>
      </c>
      <c r="C102" s="60" t="s">
        <v>135</v>
      </c>
      <c r="D102" s="60" t="s">
        <v>35</v>
      </c>
      <c r="E102" s="105" t="s">
        <v>213</v>
      </c>
      <c r="F102" s="60" t="s">
        <v>42</v>
      </c>
      <c r="G102" s="61">
        <f>7675.5+794.7</f>
        <v>8470.2</v>
      </c>
      <c r="H102" s="67">
        <f>7850.6+804.2</f>
        <v>8654.800000000001</v>
      </c>
    </row>
    <row r="103" spans="1:8" ht="12.75">
      <c r="A103" s="103" t="s">
        <v>51</v>
      </c>
      <c r="B103" s="84" t="s">
        <v>341</v>
      </c>
      <c r="C103" s="85" t="s">
        <v>135</v>
      </c>
      <c r="D103" s="85" t="s">
        <v>165</v>
      </c>
      <c r="E103" s="85" t="s">
        <v>200</v>
      </c>
      <c r="F103" s="85" t="s">
        <v>132</v>
      </c>
      <c r="G103" s="117">
        <f aca="true" t="shared" si="7" ref="G103:H108">G104</f>
        <v>2080</v>
      </c>
      <c r="H103" s="117">
        <f t="shared" si="7"/>
        <v>2080</v>
      </c>
    </row>
    <row r="104" spans="1:8" ht="13.5" customHeight="1">
      <c r="A104" s="103" t="s">
        <v>52</v>
      </c>
      <c r="B104" s="84" t="s">
        <v>341</v>
      </c>
      <c r="C104" s="85" t="s">
        <v>135</v>
      </c>
      <c r="D104" s="85" t="s">
        <v>165</v>
      </c>
      <c r="E104" s="104" t="s">
        <v>202</v>
      </c>
      <c r="F104" s="85" t="s">
        <v>132</v>
      </c>
      <c r="G104" s="117">
        <f t="shared" si="7"/>
        <v>2080</v>
      </c>
      <c r="H104" s="117">
        <f t="shared" si="7"/>
        <v>2080</v>
      </c>
    </row>
    <row r="105" spans="1:8" ht="24">
      <c r="A105" s="50" t="s">
        <v>54</v>
      </c>
      <c r="B105" s="84" t="s">
        <v>341</v>
      </c>
      <c r="C105" s="60" t="s">
        <v>135</v>
      </c>
      <c r="D105" s="60" t="s">
        <v>165</v>
      </c>
      <c r="E105" s="105" t="s">
        <v>201</v>
      </c>
      <c r="F105" s="60" t="s">
        <v>132</v>
      </c>
      <c r="G105" s="61">
        <f t="shared" si="7"/>
        <v>2080</v>
      </c>
      <c r="H105" s="61">
        <f t="shared" si="7"/>
        <v>2080</v>
      </c>
    </row>
    <row r="106" spans="1:8" ht="24">
      <c r="A106" s="107" t="s">
        <v>192</v>
      </c>
      <c r="B106" s="84" t="s">
        <v>341</v>
      </c>
      <c r="C106" s="60" t="s">
        <v>135</v>
      </c>
      <c r="D106" s="60" t="s">
        <v>165</v>
      </c>
      <c r="E106" s="105" t="s">
        <v>203</v>
      </c>
      <c r="F106" s="60" t="s">
        <v>132</v>
      </c>
      <c r="G106" s="61">
        <f t="shared" si="7"/>
        <v>2080</v>
      </c>
      <c r="H106" s="61">
        <f t="shared" si="7"/>
        <v>2080</v>
      </c>
    </row>
    <row r="107" spans="1:8" ht="12.75">
      <c r="A107" s="109" t="s">
        <v>172</v>
      </c>
      <c r="B107" s="84" t="s">
        <v>341</v>
      </c>
      <c r="C107" s="60" t="s">
        <v>135</v>
      </c>
      <c r="D107" s="60" t="s">
        <v>165</v>
      </c>
      <c r="E107" s="59" t="s">
        <v>213</v>
      </c>
      <c r="F107" s="60" t="s">
        <v>132</v>
      </c>
      <c r="G107" s="61">
        <f>G108</f>
        <v>2080</v>
      </c>
      <c r="H107" s="61">
        <f>H108</f>
        <v>2080</v>
      </c>
    </row>
    <row r="108" spans="1:8" ht="24">
      <c r="A108" s="50" t="s">
        <v>239</v>
      </c>
      <c r="B108" s="84" t="s">
        <v>341</v>
      </c>
      <c r="C108" s="60" t="s">
        <v>135</v>
      </c>
      <c r="D108" s="60" t="s">
        <v>165</v>
      </c>
      <c r="E108" s="59" t="s">
        <v>213</v>
      </c>
      <c r="F108" s="60" t="s">
        <v>134</v>
      </c>
      <c r="G108" s="61">
        <f t="shared" si="7"/>
        <v>2080</v>
      </c>
      <c r="H108" s="61">
        <f t="shared" si="7"/>
        <v>2080</v>
      </c>
    </row>
    <row r="109" spans="1:8" ht="24">
      <c r="A109" s="50" t="s">
        <v>236</v>
      </c>
      <c r="B109" s="84" t="s">
        <v>341</v>
      </c>
      <c r="C109" s="60" t="s">
        <v>135</v>
      </c>
      <c r="D109" s="60" t="s">
        <v>165</v>
      </c>
      <c r="E109" s="59" t="s">
        <v>213</v>
      </c>
      <c r="F109" s="60" t="s">
        <v>235</v>
      </c>
      <c r="G109" s="61">
        <f>G110</f>
        <v>2080</v>
      </c>
      <c r="H109" s="61">
        <f>H110</f>
        <v>2080</v>
      </c>
    </row>
    <row r="110" spans="1:8" ht="24">
      <c r="A110" s="50" t="s">
        <v>41</v>
      </c>
      <c r="B110" s="84" t="s">
        <v>341</v>
      </c>
      <c r="C110" s="60" t="s">
        <v>135</v>
      </c>
      <c r="D110" s="60" t="s">
        <v>165</v>
      </c>
      <c r="E110" s="59" t="s">
        <v>213</v>
      </c>
      <c r="F110" s="60" t="s">
        <v>42</v>
      </c>
      <c r="G110" s="61">
        <v>2080</v>
      </c>
      <c r="H110" s="61">
        <v>2080</v>
      </c>
    </row>
    <row r="111" spans="1:8" ht="12.75">
      <c r="A111" s="110" t="s">
        <v>140</v>
      </c>
      <c r="B111" s="84" t="s">
        <v>341</v>
      </c>
      <c r="C111" s="93" t="s">
        <v>112</v>
      </c>
      <c r="D111" s="93" t="s">
        <v>131</v>
      </c>
      <c r="E111" s="85" t="s">
        <v>200</v>
      </c>
      <c r="F111" s="93" t="s">
        <v>132</v>
      </c>
      <c r="G111" s="117">
        <f>G112+G120+G128</f>
        <v>10038</v>
      </c>
      <c r="H111" s="117">
        <f>H112+H120+H128</f>
        <v>10427.8</v>
      </c>
    </row>
    <row r="112" spans="1:8" ht="12.75">
      <c r="A112" s="110" t="s">
        <v>109</v>
      </c>
      <c r="B112" s="84" t="s">
        <v>341</v>
      </c>
      <c r="C112" s="93" t="s">
        <v>112</v>
      </c>
      <c r="D112" s="93" t="s">
        <v>111</v>
      </c>
      <c r="E112" s="93" t="s">
        <v>200</v>
      </c>
      <c r="F112" s="93" t="s">
        <v>132</v>
      </c>
      <c r="G112" s="117">
        <v>41.6</v>
      </c>
      <c r="H112" s="117">
        <v>41.6</v>
      </c>
    </row>
    <row r="113" spans="1:8" ht="14.25" customHeight="1">
      <c r="A113" s="103" t="s">
        <v>52</v>
      </c>
      <c r="B113" s="84" t="s">
        <v>341</v>
      </c>
      <c r="C113" s="85" t="s">
        <v>112</v>
      </c>
      <c r="D113" s="85" t="s">
        <v>111</v>
      </c>
      <c r="E113" s="104" t="s">
        <v>202</v>
      </c>
      <c r="F113" s="93" t="s">
        <v>132</v>
      </c>
      <c r="G113" s="117">
        <f aca="true" t="shared" si="8" ref="G113:H118">G114</f>
        <v>41.6</v>
      </c>
      <c r="H113" s="117">
        <f t="shared" si="8"/>
        <v>41.6</v>
      </c>
    </row>
    <row r="114" spans="1:8" ht="24">
      <c r="A114" s="50" t="s">
        <v>54</v>
      </c>
      <c r="B114" s="84" t="s">
        <v>341</v>
      </c>
      <c r="C114" s="60" t="s">
        <v>112</v>
      </c>
      <c r="D114" s="60" t="s">
        <v>111</v>
      </c>
      <c r="E114" s="105" t="s">
        <v>201</v>
      </c>
      <c r="F114" s="97" t="s">
        <v>132</v>
      </c>
      <c r="G114" s="61">
        <f t="shared" si="8"/>
        <v>41.6</v>
      </c>
      <c r="H114" s="61">
        <f t="shared" si="8"/>
        <v>41.6</v>
      </c>
    </row>
    <row r="115" spans="1:8" ht="24">
      <c r="A115" s="107" t="s">
        <v>192</v>
      </c>
      <c r="B115" s="85" t="s">
        <v>341</v>
      </c>
      <c r="C115" s="60" t="s">
        <v>112</v>
      </c>
      <c r="D115" s="60" t="s">
        <v>111</v>
      </c>
      <c r="E115" s="105" t="s">
        <v>203</v>
      </c>
      <c r="F115" s="97" t="s">
        <v>132</v>
      </c>
      <c r="G115" s="61">
        <f t="shared" si="8"/>
        <v>41.6</v>
      </c>
      <c r="H115" s="61">
        <f t="shared" si="8"/>
        <v>41.6</v>
      </c>
    </row>
    <row r="116" spans="1:8" ht="13.5" customHeight="1">
      <c r="A116" s="113" t="s">
        <v>56</v>
      </c>
      <c r="B116" s="85" t="s">
        <v>341</v>
      </c>
      <c r="C116" s="97" t="s">
        <v>112</v>
      </c>
      <c r="D116" s="97" t="s">
        <v>111</v>
      </c>
      <c r="E116" s="105" t="s">
        <v>212</v>
      </c>
      <c r="F116" s="97" t="s">
        <v>132</v>
      </c>
      <c r="G116" s="61">
        <f t="shared" si="8"/>
        <v>41.6</v>
      </c>
      <c r="H116" s="61">
        <f t="shared" si="8"/>
        <v>41.6</v>
      </c>
    </row>
    <row r="117" spans="1:8" ht="24">
      <c r="A117" s="50" t="s">
        <v>239</v>
      </c>
      <c r="B117" s="84" t="s">
        <v>341</v>
      </c>
      <c r="C117" s="97" t="s">
        <v>112</v>
      </c>
      <c r="D117" s="97" t="s">
        <v>111</v>
      </c>
      <c r="E117" s="105" t="s">
        <v>212</v>
      </c>
      <c r="F117" s="97" t="s">
        <v>134</v>
      </c>
      <c r="G117" s="61">
        <f t="shared" si="8"/>
        <v>41.6</v>
      </c>
      <c r="H117" s="61">
        <f t="shared" si="8"/>
        <v>41.6</v>
      </c>
    </row>
    <row r="118" spans="1:8" ht="24">
      <c r="A118" s="50" t="s">
        <v>236</v>
      </c>
      <c r="B118" s="84" t="s">
        <v>341</v>
      </c>
      <c r="C118" s="97" t="s">
        <v>112</v>
      </c>
      <c r="D118" s="97" t="s">
        <v>111</v>
      </c>
      <c r="E118" s="105" t="s">
        <v>212</v>
      </c>
      <c r="F118" s="97" t="s">
        <v>235</v>
      </c>
      <c r="G118" s="61">
        <f t="shared" si="8"/>
        <v>41.6</v>
      </c>
      <c r="H118" s="61">
        <f t="shared" si="8"/>
        <v>41.6</v>
      </c>
    </row>
    <row r="119" spans="1:8" ht="24">
      <c r="A119" s="50" t="s">
        <v>41</v>
      </c>
      <c r="B119" s="84" t="s">
        <v>341</v>
      </c>
      <c r="C119" s="97" t="s">
        <v>112</v>
      </c>
      <c r="D119" s="97" t="s">
        <v>111</v>
      </c>
      <c r="E119" s="105" t="s">
        <v>212</v>
      </c>
      <c r="F119" s="60" t="s">
        <v>42</v>
      </c>
      <c r="G119" s="61">
        <v>41.6</v>
      </c>
      <c r="H119" s="61">
        <v>41.6</v>
      </c>
    </row>
    <row r="120" spans="1:8" ht="12.75">
      <c r="A120" s="72" t="s">
        <v>110</v>
      </c>
      <c r="B120" s="84" t="s">
        <v>341</v>
      </c>
      <c r="C120" s="85" t="s">
        <v>112</v>
      </c>
      <c r="D120" s="85" t="s">
        <v>133</v>
      </c>
      <c r="E120" s="93" t="s">
        <v>200</v>
      </c>
      <c r="F120" s="93" t="s">
        <v>132</v>
      </c>
      <c r="G120" s="117">
        <f>G121</f>
        <v>3328</v>
      </c>
      <c r="H120" s="117">
        <f>H121</f>
        <v>3461.1</v>
      </c>
    </row>
    <row r="121" spans="1:8" ht="13.5" customHeight="1">
      <c r="A121" s="103" t="s">
        <v>52</v>
      </c>
      <c r="B121" s="84" t="s">
        <v>341</v>
      </c>
      <c r="C121" s="85" t="s">
        <v>112</v>
      </c>
      <c r="D121" s="85" t="s">
        <v>133</v>
      </c>
      <c r="E121" s="104" t="s">
        <v>202</v>
      </c>
      <c r="F121" s="93" t="s">
        <v>132</v>
      </c>
      <c r="G121" s="117">
        <f>+G122</f>
        <v>3328</v>
      </c>
      <c r="H121" s="117">
        <f>+H122</f>
        <v>3461.1</v>
      </c>
    </row>
    <row r="122" spans="1:8" ht="24">
      <c r="A122" s="50" t="s">
        <v>54</v>
      </c>
      <c r="B122" s="84" t="s">
        <v>341</v>
      </c>
      <c r="C122" s="60" t="s">
        <v>112</v>
      </c>
      <c r="D122" s="60" t="s">
        <v>133</v>
      </c>
      <c r="E122" s="105" t="s">
        <v>201</v>
      </c>
      <c r="F122" s="97" t="s">
        <v>132</v>
      </c>
      <c r="G122" s="61">
        <f aca="true" t="shared" si="9" ref="G122:H126">G123</f>
        <v>3328</v>
      </c>
      <c r="H122" s="61">
        <f t="shared" si="9"/>
        <v>3461.1</v>
      </c>
    </row>
    <row r="123" spans="1:8" ht="24">
      <c r="A123" s="107" t="s">
        <v>192</v>
      </c>
      <c r="B123" s="84" t="s">
        <v>341</v>
      </c>
      <c r="C123" s="60" t="s">
        <v>112</v>
      </c>
      <c r="D123" s="60" t="s">
        <v>133</v>
      </c>
      <c r="E123" s="105" t="s">
        <v>203</v>
      </c>
      <c r="F123" s="97" t="s">
        <v>132</v>
      </c>
      <c r="G123" s="119">
        <f t="shared" si="9"/>
        <v>3328</v>
      </c>
      <c r="H123" s="119">
        <f t="shared" si="9"/>
        <v>3461.1</v>
      </c>
    </row>
    <row r="124" spans="1:8" ht="12.75">
      <c r="A124" s="109" t="s">
        <v>172</v>
      </c>
      <c r="B124" s="84" t="s">
        <v>341</v>
      </c>
      <c r="C124" s="60" t="s">
        <v>112</v>
      </c>
      <c r="D124" s="60" t="s">
        <v>133</v>
      </c>
      <c r="E124" s="59" t="s">
        <v>213</v>
      </c>
      <c r="F124" s="97" t="s">
        <v>132</v>
      </c>
      <c r="G124" s="119">
        <f t="shared" si="9"/>
        <v>3328</v>
      </c>
      <c r="H124" s="119">
        <f t="shared" si="9"/>
        <v>3461.1</v>
      </c>
    </row>
    <row r="125" spans="1:8" ht="24">
      <c r="A125" s="50" t="s">
        <v>239</v>
      </c>
      <c r="B125" s="84" t="s">
        <v>341</v>
      </c>
      <c r="C125" s="60" t="s">
        <v>112</v>
      </c>
      <c r="D125" s="60" t="s">
        <v>133</v>
      </c>
      <c r="E125" s="59" t="s">
        <v>213</v>
      </c>
      <c r="F125" s="97" t="s">
        <v>134</v>
      </c>
      <c r="G125" s="119">
        <f t="shared" si="9"/>
        <v>3328</v>
      </c>
      <c r="H125" s="119">
        <f t="shared" si="9"/>
        <v>3461.1</v>
      </c>
    </row>
    <row r="126" spans="1:8" ht="24">
      <c r="A126" s="50" t="s">
        <v>236</v>
      </c>
      <c r="B126" s="84" t="s">
        <v>341</v>
      </c>
      <c r="C126" s="60" t="s">
        <v>112</v>
      </c>
      <c r="D126" s="60" t="s">
        <v>133</v>
      </c>
      <c r="E126" s="59" t="s">
        <v>213</v>
      </c>
      <c r="F126" s="97" t="s">
        <v>235</v>
      </c>
      <c r="G126" s="119">
        <f t="shared" si="9"/>
        <v>3328</v>
      </c>
      <c r="H126" s="119">
        <f t="shared" si="9"/>
        <v>3461.1</v>
      </c>
    </row>
    <row r="127" spans="1:8" ht="24">
      <c r="A127" s="50" t="s">
        <v>41</v>
      </c>
      <c r="B127" s="84" t="s">
        <v>341</v>
      </c>
      <c r="C127" s="97" t="s">
        <v>112</v>
      </c>
      <c r="D127" s="97" t="s">
        <v>133</v>
      </c>
      <c r="E127" s="59" t="s">
        <v>213</v>
      </c>
      <c r="F127" s="60" t="s">
        <v>42</v>
      </c>
      <c r="G127" s="119">
        <v>3328</v>
      </c>
      <c r="H127" s="189">
        <v>3461.1</v>
      </c>
    </row>
    <row r="128" spans="1:8" ht="12.75">
      <c r="A128" s="103" t="s">
        <v>141</v>
      </c>
      <c r="B128" s="84" t="s">
        <v>341</v>
      </c>
      <c r="C128" s="85" t="s">
        <v>112</v>
      </c>
      <c r="D128" s="85" t="s">
        <v>146</v>
      </c>
      <c r="E128" s="85" t="s">
        <v>200</v>
      </c>
      <c r="F128" s="85" t="s">
        <v>132</v>
      </c>
      <c r="G128" s="118">
        <f>G129</f>
        <v>6668.4</v>
      </c>
      <c r="H128" s="118">
        <f>H129</f>
        <v>6925.1</v>
      </c>
    </row>
    <row r="129" spans="1:8" ht="13.5" customHeight="1">
      <c r="A129" s="103" t="s">
        <v>52</v>
      </c>
      <c r="B129" s="84" t="s">
        <v>341</v>
      </c>
      <c r="C129" s="85" t="s">
        <v>112</v>
      </c>
      <c r="D129" s="85" t="s">
        <v>146</v>
      </c>
      <c r="E129" s="104" t="s">
        <v>202</v>
      </c>
      <c r="F129" s="85" t="s">
        <v>132</v>
      </c>
      <c r="G129" s="118">
        <f>G130</f>
        <v>6668.4</v>
      </c>
      <c r="H129" s="118">
        <f>H130+H147</f>
        <v>6925.1</v>
      </c>
    </row>
    <row r="130" spans="1:8" ht="24">
      <c r="A130" s="103" t="s">
        <v>54</v>
      </c>
      <c r="B130" s="85" t="s">
        <v>341</v>
      </c>
      <c r="C130" s="85" t="s">
        <v>112</v>
      </c>
      <c r="D130" s="85" t="s">
        <v>146</v>
      </c>
      <c r="E130" s="104" t="s">
        <v>201</v>
      </c>
      <c r="F130" s="85" t="s">
        <v>132</v>
      </c>
      <c r="G130" s="118">
        <f>G131</f>
        <v>6668.4</v>
      </c>
      <c r="H130" s="118">
        <f>H131+H143</f>
        <v>6925.1</v>
      </c>
    </row>
    <row r="131" spans="1:8" ht="24">
      <c r="A131" s="107" t="s">
        <v>192</v>
      </c>
      <c r="B131" s="85" t="s">
        <v>341</v>
      </c>
      <c r="C131" s="60" t="s">
        <v>112</v>
      </c>
      <c r="D131" s="60" t="s">
        <v>146</v>
      </c>
      <c r="E131" s="105" t="s">
        <v>203</v>
      </c>
      <c r="F131" s="60" t="s">
        <v>132</v>
      </c>
      <c r="G131" s="119">
        <f>G132</f>
        <v>6668.4</v>
      </c>
      <c r="H131" s="119">
        <f>H132</f>
        <v>6925.1</v>
      </c>
    </row>
    <row r="132" spans="1:8" ht="15" customHeight="1">
      <c r="A132" s="107" t="s">
        <v>16</v>
      </c>
      <c r="B132" s="84" t="s">
        <v>341</v>
      </c>
      <c r="C132" s="60" t="s">
        <v>112</v>
      </c>
      <c r="D132" s="60" t="s">
        <v>146</v>
      </c>
      <c r="E132" s="105" t="s">
        <v>214</v>
      </c>
      <c r="F132" s="60" t="s">
        <v>132</v>
      </c>
      <c r="G132" s="119">
        <f>G133+G139</f>
        <v>6668.4</v>
      </c>
      <c r="H132" s="119">
        <f>H133+H139</f>
        <v>6925.1</v>
      </c>
    </row>
    <row r="133" spans="1:8" ht="15.75" customHeight="1">
      <c r="A133" s="50" t="s">
        <v>143</v>
      </c>
      <c r="B133" s="89" t="s">
        <v>341</v>
      </c>
      <c r="C133" s="60" t="s">
        <v>112</v>
      </c>
      <c r="D133" s="60" t="s">
        <v>146</v>
      </c>
      <c r="E133" s="105" t="s">
        <v>215</v>
      </c>
      <c r="F133" s="60" t="s">
        <v>132</v>
      </c>
      <c r="G133" s="119">
        <f>G134+G137</f>
        <v>2795.5</v>
      </c>
      <c r="H133" s="119">
        <f>H134+H137</f>
        <v>2907.4</v>
      </c>
    </row>
    <row r="134" spans="1:8" ht="24">
      <c r="A134" s="50" t="s">
        <v>239</v>
      </c>
      <c r="B134" s="85" t="s">
        <v>341</v>
      </c>
      <c r="C134" s="60" t="s">
        <v>112</v>
      </c>
      <c r="D134" s="60" t="s">
        <v>146</v>
      </c>
      <c r="E134" s="105" t="s">
        <v>215</v>
      </c>
      <c r="F134" s="60" t="s">
        <v>134</v>
      </c>
      <c r="G134" s="119">
        <f>G135</f>
        <v>2795.5</v>
      </c>
      <c r="H134" s="119">
        <f>H135</f>
        <v>2907.4</v>
      </c>
    </row>
    <row r="135" spans="1:8" ht="24">
      <c r="A135" s="50" t="s">
        <v>236</v>
      </c>
      <c r="B135" s="84" t="s">
        <v>341</v>
      </c>
      <c r="C135" s="60" t="s">
        <v>112</v>
      </c>
      <c r="D135" s="60" t="s">
        <v>146</v>
      </c>
      <c r="E135" s="105" t="s">
        <v>215</v>
      </c>
      <c r="F135" s="60" t="s">
        <v>235</v>
      </c>
      <c r="G135" s="119">
        <f>G136</f>
        <v>2795.5</v>
      </c>
      <c r="H135" s="119">
        <f>H136</f>
        <v>2907.4</v>
      </c>
    </row>
    <row r="136" spans="1:8" ht="27.75" customHeight="1">
      <c r="A136" s="50" t="s">
        <v>41</v>
      </c>
      <c r="B136" s="85" t="s">
        <v>341</v>
      </c>
      <c r="C136" s="60" t="s">
        <v>112</v>
      </c>
      <c r="D136" s="60" t="s">
        <v>146</v>
      </c>
      <c r="E136" s="105" t="s">
        <v>215</v>
      </c>
      <c r="F136" s="60" t="s">
        <v>42</v>
      </c>
      <c r="G136" s="119">
        <v>2795.5</v>
      </c>
      <c r="H136" s="67">
        <v>2907.4</v>
      </c>
    </row>
    <row r="137" spans="1:8" ht="15" customHeight="1" hidden="1">
      <c r="A137" s="50" t="s">
        <v>237</v>
      </c>
      <c r="B137" s="84" t="s">
        <v>148</v>
      </c>
      <c r="C137" s="60" t="s">
        <v>112</v>
      </c>
      <c r="D137" s="60" t="s">
        <v>146</v>
      </c>
      <c r="E137" s="105" t="s">
        <v>215</v>
      </c>
      <c r="F137" s="60" t="s">
        <v>238</v>
      </c>
      <c r="G137" s="119">
        <f>G138</f>
        <v>0</v>
      </c>
      <c r="H137" s="119">
        <f>H138</f>
        <v>0</v>
      </c>
    </row>
    <row r="138" spans="1:8" ht="14.25" customHeight="1" hidden="1">
      <c r="A138" s="50" t="s">
        <v>254</v>
      </c>
      <c r="B138" s="84" t="s">
        <v>148</v>
      </c>
      <c r="C138" s="60" t="s">
        <v>112</v>
      </c>
      <c r="D138" s="60" t="s">
        <v>146</v>
      </c>
      <c r="E138" s="105" t="s">
        <v>215</v>
      </c>
      <c r="F138" s="60" t="s">
        <v>252</v>
      </c>
      <c r="G138" s="119">
        <f>'[1]прилож. № 7'!F140</f>
        <v>0</v>
      </c>
      <c r="H138" s="67"/>
    </row>
    <row r="139" spans="1:8" ht="15" customHeight="1">
      <c r="A139" s="50" t="s">
        <v>142</v>
      </c>
      <c r="B139" s="89" t="s">
        <v>341</v>
      </c>
      <c r="C139" s="60" t="s">
        <v>112</v>
      </c>
      <c r="D139" s="60" t="s">
        <v>146</v>
      </c>
      <c r="E139" s="59" t="s">
        <v>216</v>
      </c>
      <c r="F139" s="60" t="s">
        <v>132</v>
      </c>
      <c r="G139" s="119">
        <f aca="true" t="shared" si="10" ref="G139:H141">G140</f>
        <v>3872.9</v>
      </c>
      <c r="H139" s="119">
        <f t="shared" si="10"/>
        <v>4017.7000000000003</v>
      </c>
    </row>
    <row r="140" spans="1:8" ht="24">
      <c r="A140" s="50" t="s">
        <v>239</v>
      </c>
      <c r="B140" s="84" t="s">
        <v>341</v>
      </c>
      <c r="C140" s="60" t="s">
        <v>112</v>
      </c>
      <c r="D140" s="60" t="s">
        <v>146</v>
      </c>
      <c r="E140" s="59" t="s">
        <v>216</v>
      </c>
      <c r="F140" s="60" t="s">
        <v>134</v>
      </c>
      <c r="G140" s="119">
        <f t="shared" si="10"/>
        <v>3872.9</v>
      </c>
      <c r="H140" s="119">
        <f t="shared" si="10"/>
        <v>4017.7000000000003</v>
      </c>
    </row>
    <row r="141" spans="1:8" ht="24">
      <c r="A141" s="50" t="s">
        <v>236</v>
      </c>
      <c r="B141" s="84" t="s">
        <v>341</v>
      </c>
      <c r="C141" s="60" t="s">
        <v>112</v>
      </c>
      <c r="D141" s="60" t="s">
        <v>146</v>
      </c>
      <c r="E141" s="59" t="s">
        <v>216</v>
      </c>
      <c r="F141" s="60" t="s">
        <v>235</v>
      </c>
      <c r="G141" s="119">
        <f t="shared" si="10"/>
        <v>3872.9</v>
      </c>
      <c r="H141" s="119">
        <f t="shared" si="10"/>
        <v>4017.7000000000003</v>
      </c>
    </row>
    <row r="142" spans="1:12" ht="24">
      <c r="A142" s="50" t="s">
        <v>41</v>
      </c>
      <c r="B142" s="84" t="s">
        <v>341</v>
      </c>
      <c r="C142" s="60" t="s">
        <v>112</v>
      </c>
      <c r="D142" s="60" t="s">
        <v>146</v>
      </c>
      <c r="E142" s="59" t="s">
        <v>216</v>
      </c>
      <c r="F142" s="60" t="s">
        <v>42</v>
      </c>
      <c r="G142" s="119">
        <f>3832.6-2.1+42.4</f>
        <v>3872.9</v>
      </c>
      <c r="H142" s="67">
        <f>3977.4-2.1+42.4</f>
        <v>4017.7000000000003</v>
      </c>
      <c r="L142">
        <v>42.4</v>
      </c>
    </row>
    <row r="143" spans="1:8" ht="24" customHeight="1" hidden="1">
      <c r="A143" s="103" t="s">
        <v>180</v>
      </c>
      <c r="B143" s="84" t="s">
        <v>148</v>
      </c>
      <c r="C143" s="85" t="s">
        <v>112</v>
      </c>
      <c r="D143" s="85" t="s">
        <v>146</v>
      </c>
      <c r="E143" s="108" t="s">
        <v>275</v>
      </c>
      <c r="F143" s="85" t="s">
        <v>132</v>
      </c>
      <c r="G143" s="118" t="e">
        <f aca="true" t="shared" si="11" ref="G143:H145">G144</f>
        <v>#REF!</v>
      </c>
      <c r="H143" s="118">
        <f t="shared" si="11"/>
        <v>0</v>
      </c>
    </row>
    <row r="144" spans="1:8" ht="24" hidden="1">
      <c r="A144" s="50" t="s">
        <v>239</v>
      </c>
      <c r="B144" s="84" t="s">
        <v>148</v>
      </c>
      <c r="C144" s="60" t="s">
        <v>112</v>
      </c>
      <c r="D144" s="60" t="s">
        <v>146</v>
      </c>
      <c r="E144" s="59" t="s">
        <v>275</v>
      </c>
      <c r="F144" s="60" t="s">
        <v>134</v>
      </c>
      <c r="G144" s="119" t="e">
        <f t="shared" si="11"/>
        <v>#REF!</v>
      </c>
      <c r="H144" s="119">
        <f t="shared" si="11"/>
        <v>0</v>
      </c>
    </row>
    <row r="145" spans="1:8" ht="24" hidden="1">
      <c r="A145" s="50" t="s">
        <v>236</v>
      </c>
      <c r="B145" s="84" t="s">
        <v>148</v>
      </c>
      <c r="C145" s="60" t="s">
        <v>112</v>
      </c>
      <c r="D145" s="60" t="s">
        <v>146</v>
      </c>
      <c r="E145" s="59" t="s">
        <v>275</v>
      </c>
      <c r="F145" s="60" t="s">
        <v>235</v>
      </c>
      <c r="G145" s="119" t="e">
        <f t="shared" si="11"/>
        <v>#REF!</v>
      </c>
      <c r="H145" s="119">
        <f t="shared" si="11"/>
        <v>0</v>
      </c>
    </row>
    <row r="146" spans="1:8" ht="24" hidden="1">
      <c r="A146" s="50" t="s">
        <v>41</v>
      </c>
      <c r="B146" s="85" t="s">
        <v>148</v>
      </c>
      <c r="C146" s="60" t="s">
        <v>112</v>
      </c>
      <c r="D146" s="60" t="s">
        <v>146</v>
      </c>
      <c r="E146" s="59" t="s">
        <v>275</v>
      </c>
      <c r="F146" s="60" t="s">
        <v>42</v>
      </c>
      <c r="G146" s="119" t="e">
        <f>'[1]прилож. № 7'!F148</f>
        <v>#REF!</v>
      </c>
      <c r="H146" s="67"/>
    </row>
    <row r="147" spans="1:8" ht="24" hidden="1">
      <c r="A147" s="103" t="s">
        <v>4</v>
      </c>
      <c r="B147" s="84" t="s">
        <v>148</v>
      </c>
      <c r="C147" s="85" t="s">
        <v>112</v>
      </c>
      <c r="D147" s="85" t="s">
        <v>146</v>
      </c>
      <c r="E147" s="108" t="s">
        <v>205</v>
      </c>
      <c r="F147" s="85" t="s">
        <v>132</v>
      </c>
      <c r="G147" s="118" t="e">
        <f>G148+G152</f>
        <v>#REF!</v>
      </c>
      <c r="H147" s="118">
        <f>H148+H152</f>
        <v>0</v>
      </c>
    </row>
    <row r="148" spans="1:8" ht="24" hidden="1">
      <c r="A148" s="103" t="s">
        <v>276</v>
      </c>
      <c r="B148" s="84" t="s">
        <v>148</v>
      </c>
      <c r="C148" s="85" t="s">
        <v>112</v>
      </c>
      <c r="D148" s="85" t="s">
        <v>146</v>
      </c>
      <c r="E148" s="108" t="s">
        <v>277</v>
      </c>
      <c r="F148" s="85" t="s">
        <v>132</v>
      </c>
      <c r="G148" s="118" t="e">
        <f aca="true" t="shared" si="12" ref="G148:H150">G149</f>
        <v>#REF!</v>
      </c>
      <c r="H148" s="118">
        <f t="shared" si="12"/>
        <v>0</v>
      </c>
    </row>
    <row r="149" spans="1:8" ht="24" hidden="1">
      <c r="A149" s="50" t="s">
        <v>239</v>
      </c>
      <c r="B149" s="84" t="s">
        <v>148</v>
      </c>
      <c r="C149" s="60" t="s">
        <v>112</v>
      </c>
      <c r="D149" s="60" t="s">
        <v>146</v>
      </c>
      <c r="E149" s="59" t="s">
        <v>277</v>
      </c>
      <c r="F149" s="60" t="s">
        <v>134</v>
      </c>
      <c r="G149" s="119" t="e">
        <f t="shared" si="12"/>
        <v>#REF!</v>
      </c>
      <c r="H149" s="119">
        <f t="shared" si="12"/>
        <v>0</v>
      </c>
    </row>
    <row r="150" spans="1:8" ht="24" hidden="1">
      <c r="A150" s="50" t="s">
        <v>236</v>
      </c>
      <c r="B150" s="84" t="s">
        <v>148</v>
      </c>
      <c r="C150" s="60" t="s">
        <v>112</v>
      </c>
      <c r="D150" s="60" t="s">
        <v>146</v>
      </c>
      <c r="E150" s="59" t="s">
        <v>277</v>
      </c>
      <c r="F150" s="60" t="s">
        <v>235</v>
      </c>
      <c r="G150" s="119" t="e">
        <f t="shared" si="12"/>
        <v>#REF!</v>
      </c>
      <c r="H150" s="119">
        <f t="shared" si="12"/>
        <v>0</v>
      </c>
    </row>
    <row r="151" spans="1:8" ht="24" hidden="1">
      <c r="A151" s="50" t="s">
        <v>41</v>
      </c>
      <c r="B151" s="84" t="s">
        <v>148</v>
      </c>
      <c r="C151" s="60" t="s">
        <v>112</v>
      </c>
      <c r="D151" s="60" t="s">
        <v>146</v>
      </c>
      <c r="E151" s="59" t="s">
        <v>277</v>
      </c>
      <c r="F151" s="60" t="s">
        <v>42</v>
      </c>
      <c r="G151" s="119" t="e">
        <f>'[1]прилож. № 7'!F153</f>
        <v>#REF!</v>
      </c>
      <c r="H151" s="67"/>
    </row>
    <row r="152" spans="1:8" ht="36" hidden="1">
      <c r="A152" s="103" t="s">
        <v>278</v>
      </c>
      <c r="B152" s="84" t="s">
        <v>148</v>
      </c>
      <c r="C152" s="85" t="s">
        <v>112</v>
      </c>
      <c r="D152" s="85" t="s">
        <v>146</v>
      </c>
      <c r="E152" s="108" t="s">
        <v>279</v>
      </c>
      <c r="F152" s="85" t="s">
        <v>132</v>
      </c>
      <c r="G152" s="118" t="e">
        <f aca="true" t="shared" si="13" ref="G152:H154">G153</f>
        <v>#REF!</v>
      </c>
      <c r="H152" s="118">
        <f t="shared" si="13"/>
        <v>0</v>
      </c>
    </row>
    <row r="153" spans="1:8" ht="24" hidden="1">
      <c r="A153" s="50" t="s">
        <v>239</v>
      </c>
      <c r="B153" s="84" t="s">
        <v>148</v>
      </c>
      <c r="C153" s="60" t="s">
        <v>112</v>
      </c>
      <c r="D153" s="60" t="s">
        <v>146</v>
      </c>
      <c r="E153" s="59" t="s">
        <v>279</v>
      </c>
      <c r="F153" s="60" t="s">
        <v>134</v>
      </c>
      <c r="G153" s="119" t="e">
        <f t="shared" si="13"/>
        <v>#REF!</v>
      </c>
      <c r="H153" s="119">
        <f t="shared" si="13"/>
        <v>0</v>
      </c>
    </row>
    <row r="154" spans="1:8" ht="24" hidden="1">
      <c r="A154" s="50" t="s">
        <v>236</v>
      </c>
      <c r="B154" s="84" t="s">
        <v>148</v>
      </c>
      <c r="C154" s="60" t="s">
        <v>112</v>
      </c>
      <c r="D154" s="60" t="s">
        <v>146</v>
      </c>
      <c r="E154" s="59" t="s">
        <v>279</v>
      </c>
      <c r="F154" s="60" t="s">
        <v>235</v>
      </c>
      <c r="G154" s="119" t="e">
        <f t="shared" si="13"/>
        <v>#REF!</v>
      </c>
      <c r="H154" s="119">
        <f t="shared" si="13"/>
        <v>0</v>
      </c>
    </row>
    <row r="155" spans="1:8" ht="24" hidden="1">
      <c r="A155" s="50" t="s">
        <v>41</v>
      </c>
      <c r="B155" s="84" t="s">
        <v>148</v>
      </c>
      <c r="C155" s="60" t="s">
        <v>112</v>
      </c>
      <c r="D155" s="60" t="s">
        <v>146</v>
      </c>
      <c r="E155" s="59" t="s">
        <v>279</v>
      </c>
      <c r="F155" s="60" t="s">
        <v>42</v>
      </c>
      <c r="G155" s="119" t="e">
        <f>'[1]прилож. № 7'!F157</f>
        <v>#REF!</v>
      </c>
      <c r="H155" s="67"/>
    </row>
    <row r="156" spans="1:8" ht="12.75" customHeight="1">
      <c r="A156" s="103" t="s">
        <v>82</v>
      </c>
      <c r="B156" s="84" t="s">
        <v>341</v>
      </c>
      <c r="C156" s="85" t="s">
        <v>171</v>
      </c>
      <c r="D156" s="85" t="s">
        <v>131</v>
      </c>
      <c r="E156" s="104" t="s">
        <v>200</v>
      </c>
      <c r="F156" s="85" t="s">
        <v>132</v>
      </c>
      <c r="G156" s="118">
        <f>G157</f>
        <v>16676.4</v>
      </c>
      <c r="H156" s="118">
        <f>H157</f>
        <v>16917.2</v>
      </c>
    </row>
    <row r="157" spans="1:8" ht="15" customHeight="1">
      <c r="A157" s="103" t="s">
        <v>48</v>
      </c>
      <c r="B157" s="84" t="s">
        <v>341</v>
      </c>
      <c r="C157" s="60" t="s">
        <v>171</v>
      </c>
      <c r="D157" s="60" t="s">
        <v>111</v>
      </c>
      <c r="E157" s="105" t="s">
        <v>201</v>
      </c>
      <c r="F157" s="60" t="s">
        <v>132</v>
      </c>
      <c r="G157" s="106">
        <f>G158+G163</f>
        <v>16676.4</v>
      </c>
      <c r="H157" s="106">
        <f>H158+H163</f>
        <v>16917.2</v>
      </c>
    </row>
    <row r="158" spans="1:8" ht="15" customHeight="1">
      <c r="A158" s="103" t="s">
        <v>12</v>
      </c>
      <c r="B158" s="84" t="s">
        <v>341</v>
      </c>
      <c r="C158" s="60" t="s">
        <v>171</v>
      </c>
      <c r="D158" s="60" t="s">
        <v>111</v>
      </c>
      <c r="E158" s="105" t="s">
        <v>217</v>
      </c>
      <c r="F158" s="60" t="s">
        <v>132</v>
      </c>
      <c r="G158" s="106">
        <f>G159</f>
        <v>14208.300000000001</v>
      </c>
      <c r="H158" s="106">
        <f>H159</f>
        <v>14350.4</v>
      </c>
    </row>
    <row r="159" spans="1:8" ht="24">
      <c r="A159" s="50" t="s">
        <v>52</v>
      </c>
      <c r="B159" s="84" t="s">
        <v>341</v>
      </c>
      <c r="C159" s="60" t="s">
        <v>171</v>
      </c>
      <c r="D159" s="60" t="s">
        <v>111</v>
      </c>
      <c r="E159" s="105" t="s">
        <v>217</v>
      </c>
      <c r="F159" s="60" t="s">
        <v>247</v>
      </c>
      <c r="G159" s="106">
        <f>G160</f>
        <v>14208.300000000001</v>
      </c>
      <c r="H159" s="106">
        <f>H161+H162</f>
        <v>14350.4</v>
      </c>
    </row>
    <row r="160" spans="1:8" ht="24">
      <c r="A160" s="50" t="s">
        <v>352</v>
      </c>
      <c r="B160" s="85" t="s">
        <v>341</v>
      </c>
      <c r="C160" s="60" t="s">
        <v>171</v>
      </c>
      <c r="D160" s="60" t="s">
        <v>111</v>
      </c>
      <c r="E160" s="60" t="s">
        <v>217</v>
      </c>
      <c r="F160" s="60" t="s">
        <v>355</v>
      </c>
      <c r="G160" s="106">
        <f>G161+G162</f>
        <v>14208.300000000001</v>
      </c>
      <c r="H160" s="106">
        <f>H161+H162</f>
        <v>14350.4</v>
      </c>
    </row>
    <row r="161" spans="1:8" ht="15" customHeight="1">
      <c r="A161" s="50" t="s">
        <v>353</v>
      </c>
      <c r="B161" s="85" t="s">
        <v>341</v>
      </c>
      <c r="C161" s="60" t="s">
        <v>171</v>
      </c>
      <c r="D161" s="60" t="s">
        <v>111</v>
      </c>
      <c r="E161" s="60" t="s">
        <v>217</v>
      </c>
      <c r="F161" s="60" t="s">
        <v>357</v>
      </c>
      <c r="G161" s="106">
        <v>10912.7</v>
      </c>
      <c r="H161" s="106">
        <v>11021.8</v>
      </c>
    </row>
    <row r="162" spans="1:8" ht="12.75">
      <c r="A162" s="50" t="s">
        <v>354</v>
      </c>
      <c r="B162" s="85" t="s">
        <v>341</v>
      </c>
      <c r="C162" s="60" t="s">
        <v>171</v>
      </c>
      <c r="D162" s="60" t="s">
        <v>111</v>
      </c>
      <c r="E162" s="60" t="s">
        <v>217</v>
      </c>
      <c r="F162" s="60" t="s">
        <v>359</v>
      </c>
      <c r="G162" s="106">
        <v>3295.6</v>
      </c>
      <c r="H162" s="106">
        <v>3328.6</v>
      </c>
    </row>
    <row r="163" spans="1:8" ht="14.25" customHeight="1">
      <c r="A163" s="103" t="s">
        <v>52</v>
      </c>
      <c r="B163" s="85" t="s">
        <v>341</v>
      </c>
      <c r="C163" s="85" t="s">
        <v>171</v>
      </c>
      <c r="D163" s="85" t="s">
        <v>111</v>
      </c>
      <c r="E163" s="104" t="s">
        <v>202</v>
      </c>
      <c r="F163" s="85" t="s">
        <v>132</v>
      </c>
      <c r="G163" s="102">
        <f aca="true" t="shared" si="14" ref="G163:H168">G164</f>
        <v>2468.1</v>
      </c>
      <c r="H163" s="102">
        <f t="shared" si="14"/>
        <v>2566.8</v>
      </c>
    </row>
    <row r="164" spans="1:8" ht="24">
      <c r="A164" s="50" t="s">
        <v>54</v>
      </c>
      <c r="B164" s="85" t="s">
        <v>341</v>
      </c>
      <c r="C164" s="60" t="s">
        <v>171</v>
      </c>
      <c r="D164" s="60" t="s">
        <v>111</v>
      </c>
      <c r="E164" s="105" t="s">
        <v>201</v>
      </c>
      <c r="F164" s="60" t="s">
        <v>132</v>
      </c>
      <c r="G164" s="106">
        <f t="shared" si="14"/>
        <v>2468.1</v>
      </c>
      <c r="H164" s="106">
        <f t="shared" si="14"/>
        <v>2566.8</v>
      </c>
    </row>
    <row r="165" spans="1:8" ht="24">
      <c r="A165" s="107" t="s">
        <v>192</v>
      </c>
      <c r="B165" s="85" t="s">
        <v>341</v>
      </c>
      <c r="C165" s="60" t="s">
        <v>171</v>
      </c>
      <c r="D165" s="60" t="s">
        <v>111</v>
      </c>
      <c r="E165" s="105" t="s">
        <v>203</v>
      </c>
      <c r="F165" s="60" t="s">
        <v>132</v>
      </c>
      <c r="G165" s="106">
        <f t="shared" si="14"/>
        <v>2468.1</v>
      </c>
      <c r="H165" s="106">
        <f t="shared" si="14"/>
        <v>2566.8</v>
      </c>
    </row>
    <row r="166" spans="1:8" ht="24">
      <c r="A166" s="50" t="s">
        <v>173</v>
      </c>
      <c r="B166" s="84" t="s">
        <v>341</v>
      </c>
      <c r="C166" s="60" t="s">
        <v>171</v>
      </c>
      <c r="D166" s="60" t="s">
        <v>111</v>
      </c>
      <c r="E166" s="59" t="s">
        <v>217</v>
      </c>
      <c r="F166" s="60" t="s">
        <v>132</v>
      </c>
      <c r="G166" s="106">
        <f t="shared" si="14"/>
        <v>2468.1</v>
      </c>
      <c r="H166" s="106">
        <f t="shared" si="14"/>
        <v>2566.8</v>
      </c>
    </row>
    <row r="167" spans="1:8" ht="24">
      <c r="A167" s="50" t="s">
        <v>239</v>
      </c>
      <c r="B167" s="84" t="s">
        <v>341</v>
      </c>
      <c r="C167" s="60" t="s">
        <v>171</v>
      </c>
      <c r="D167" s="60" t="s">
        <v>111</v>
      </c>
      <c r="E167" s="59" t="s">
        <v>217</v>
      </c>
      <c r="F167" s="60" t="s">
        <v>134</v>
      </c>
      <c r="G167" s="106">
        <f t="shared" si="14"/>
        <v>2468.1</v>
      </c>
      <c r="H167" s="106">
        <f t="shared" si="14"/>
        <v>2566.8</v>
      </c>
    </row>
    <row r="168" spans="1:8" ht="24">
      <c r="A168" s="50" t="s">
        <v>236</v>
      </c>
      <c r="B168" s="84" t="s">
        <v>341</v>
      </c>
      <c r="C168" s="60" t="s">
        <v>171</v>
      </c>
      <c r="D168" s="60" t="s">
        <v>111</v>
      </c>
      <c r="E168" s="59" t="s">
        <v>217</v>
      </c>
      <c r="F168" s="60" t="s">
        <v>235</v>
      </c>
      <c r="G168" s="106">
        <f t="shared" si="14"/>
        <v>2468.1</v>
      </c>
      <c r="H168" s="106">
        <f t="shared" si="14"/>
        <v>2566.8</v>
      </c>
    </row>
    <row r="169" spans="1:8" ht="24">
      <c r="A169" s="50" t="s">
        <v>41</v>
      </c>
      <c r="B169" s="84" t="s">
        <v>341</v>
      </c>
      <c r="C169" s="60" t="s">
        <v>171</v>
      </c>
      <c r="D169" s="60" t="s">
        <v>111</v>
      </c>
      <c r="E169" s="59" t="s">
        <v>217</v>
      </c>
      <c r="F169" s="60" t="s">
        <v>42</v>
      </c>
      <c r="G169" s="106">
        <v>2468.1</v>
      </c>
      <c r="H169" s="61">
        <v>2566.8</v>
      </c>
    </row>
    <row r="170" spans="1:8" ht="12.75">
      <c r="A170" s="103" t="s">
        <v>144</v>
      </c>
      <c r="B170" s="84" t="s">
        <v>341</v>
      </c>
      <c r="C170" s="85" t="s">
        <v>145</v>
      </c>
      <c r="D170" s="85" t="s">
        <v>131</v>
      </c>
      <c r="E170" s="85" t="s">
        <v>200</v>
      </c>
      <c r="F170" s="85" t="s">
        <v>132</v>
      </c>
      <c r="G170" s="117">
        <f aca="true" t="shared" si="15" ref="G170:H177">G171</f>
        <v>253.1</v>
      </c>
      <c r="H170" s="117">
        <f t="shared" si="15"/>
        <v>253.1</v>
      </c>
    </row>
    <row r="171" spans="1:8" ht="12.75">
      <c r="A171" s="103" t="s">
        <v>49</v>
      </c>
      <c r="B171" s="84" t="s">
        <v>341</v>
      </c>
      <c r="C171" s="85" t="s">
        <v>145</v>
      </c>
      <c r="D171" s="85" t="s">
        <v>111</v>
      </c>
      <c r="E171" s="85" t="s">
        <v>200</v>
      </c>
      <c r="F171" s="85" t="s">
        <v>132</v>
      </c>
      <c r="G171" s="117">
        <f t="shared" si="15"/>
        <v>253.1</v>
      </c>
      <c r="H171" s="117">
        <f t="shared" si="15"/>
        <v>253.1</v>
      </c>
    </row>
    <row r="172" spans="1:8" ht="14.25" customHeight="1">
      <c r="A172" s="103" t="s">
        <v>52</v>
      </c>
      <c r="B172" s="84" t="s">
        <v>341</v>
      </c>
      <c r="C172" s="85" t="s">
        <v>145</v>
      </c>
      <c r="D172" s="85" t="s">
        <v>111</v>
      </c>
      <c r="E172" s="104" t="s">
        <v>202</v>
      </c>
      <c r="F172" s="85" t="s">
        <v>132</v>
      </c>
      <c r="G172" s="117">
        <f t="shared" si="15"/>
        <v>253.1</v>
      </c>
      <c r="H172" s="117">
        <f t="shared" si="15"/>
        <v>253.1</v>
      </c>
    </row>
    <row r="173" spans="1:8" ht="24">
      <c r="A173" s="50" t="s">
        <v>54</v>
      </c>
      <c r="B173" s="84" t="s">
        <v>341</v>
      </c>
      <c r="C173" s="60" t="s">
        <v>145</v>
      </c>
      <c r="D173" s="60" t="s">
        <v>111</v>
      </c>
      <c r="E173" s="105" t="s">
        <v>201</v>
      </c>
      <c r="F173" s="60" t="s">
        <v>132</v>
      </c>
      <c r="G173" s="61">
        <f t="shared" si="15"/>
        <v>253.1</v>
      </c>
      <c r="H173" s="61">
        <f t="shared" si="15"/>
        <v>253.1</v>
      </c>
    </row>
    <row r="174" spans="1:8" ht="24">
      <c r="A174" s="107" t="s">
        <v>192</v>
      </c>
      <c r="B174" s="84" t="s">
        <v>341</v>
      </c>
      <c r="C174" s="60" t="s">
        <v>145</v>
      </c>
      <c r="D174" s="60" t="s">
        <v>111</v>
      </c>
      <c r="E174" s="105" t="s">
        <v>203</v>
      </c>
      <c r="F174" s="60" t="s">
        <v>132</v>
      </c>
      <c r="G174" s="61">
        <f t="shared" si="15"/>
        <v>253.1</v>
      </c>
      <c r="H174" s="61">
        <f t="shared" si="15"/>
        <v>253.1</v>
      </c>
    </row>
    <row r="175" spans="1:8" ht="12.75">
      <c r="A175" s="73" t="s">
        <v>174</v>
      </c>
      <c r="B175" s="84" t="s">
        <v>341</v>
      </c>
      <c r="C175" s="60" t="s">
        <v>145</v>
      </c>
      <c r="D175" s="60" t="s">
        <v>111</v>
      </c>
      <c r="E175" s="59" t="s">
        <v>218</v>
      </c>
      <c r="F175" s="60" t="s">
        <v>132</v>
      </c>
      <c r="G175" s="61">
        <f t="shared" si="15"/>
        <v>253.1</v>
      </c>
      <c r="H175" s="61">
        <f t="shared" si="15"/>
        <v>253.1</v>
      </c>
    </row>
    <row r="176" spans="1:8" ht="12.75">
      <c r="A176" s="73" t="s">
        <v>244</v>
      </c>
      <c r="B176" s="84" t="s">
        <v>341</v>
      </c>
      <c r="C176" s="60" t="s">
        <v>145</v>
      </c>
      <c r="D176" s="60" t="s">
        <v>111</v>
      </c>
      <c r="E176" s="59" t="s">
        <v>218</v>
      </c>
      <c r="F176" s="60" t="s">
        <v>136</v>
      </c>
      <c r="G176" s="61">
        <f t="shared" si="15"/>
        <v>253.1</v>
      </c>
      <c r="H176" s="61">
        <f t="shared" si="15"/>
        <v>253.1</v>
      </c>
    </row>
    <row r="177" spans="1:8" ht="12.75">
      <c r="A177" s="73" t="s">
        <v>245</v>
      </c>
      <c r="B177" s="84" t="s">
        <v>341</v>
      </c>
      <c r="C177" s="60" t="s">
        <v>145</v>
      </c>
      <c r="D177" s="60" t="s">
        <v>111</v>
      </c>
      <c r="E177" s="59" t="s">
        <v>218</v>
      </c>
      <c r="F177" s="60" t="s">
        <v>137</v>
      </c>
      <c r="G177" s="61">
        <f t="shared" si="15"/>
        <v>253.1</v>
      </c>
      <c r="H177" s="61">
        <f t="shared" si="15"/>
        <v>253.1</v>
      </c>
    </row>
    <row r="178" spans="1:8" ht="12.75">
      <c r="A178" s="50" t="s">
        <v>102</v>
      </c>
      <c r="B178" s="84" t="s">
        <v>341</v>
      </c>
      <c r="C178" s="60" t="s">
        <v>145</v>
      </c>
      <c r="D178" s="60" t="s">
        <v>111</v>
      </c>
      <c r="E178" s="59" t="s">
        <v>218</v>
      </c>
      <c r="F178" s="60" t="s">
        <v>103</v>
      </c>
      <c r="G178" s="61">
        <f>251+2.1</f>
        <v>253.1</v>
      </c>
      <c r="H178" s="61">
        <f>251+2.1</f>
        <v>253.1</v>
      </c>
    </row>
    <row r="179" spans="1:8" ht="24">
      <c r="A179" s="103" t="s">
        <v>393</v>
      </c>
      <c r="B179" s="84" t="s">
        <v>341</v>
      </c>
      <c r="C179" s="85" t="s">
        <v>86</v>
      </c>
      <c r="D179" s="85" t="s">
        <v>131</v>
      </c>
      <c r="E179" s="85" t="s">
        <v>200</v>
      </c>
      <c r="F179" s="85" t="s">
        <v>132</v>
      </c>
      <c r="G179" s="102">
        <f aca="true" t="shared" si="16" ref="G179:H186">G180</f>
        <v>47.3</v>
      </c>
      <c r="H179" s="117">
        <f t="shared" si="16"/>
        <v>69.9</v>
      </c>
    </row>
    <row r="180" spans="1:8" ht="24">
      <c r="A180" s="103" t="s">
        <v>394</v>
      </c>
      <c r="B180" s="84" t="s">
        <v>341</v>
      </c>
      <c r="C180" s="85" t="s">
        <v>86</v>
      </c>
      <c r="D180" s="85" t="s">
        <v>111</v>
      </c>
      <c r="E180" s="85" t="s">
        <v>200</v>
      </c>
      <c r="F180" s="85" t="s">
        <v>132</v>
      </c>
      <c r="G180" s="102">
        <f t="shared" si="16"/>
        <v>47.3</v>
      </c>
      <c r="H180" s="117">
        <f t="shared" si="16"/>
        <v>69.9</v>
      </c>
    </row>
    <row r="181" spans="1:8" ht="13.5" customHeight="1">
      <c r="A181" s="103" t="s">
        <v>395</v>
      </c>
      <c r="B181" s="84" t="s">
        <v>341</v>
      </c>
      <c r="C181" s="85" t="s">
        <v>86</v>
      </c>
      <c r="D181" s="85" t="s">
        <v>111</v>
      </c>
      <c r="E181" s="85" t="s">
        <v>202</v>
      </c>
      <c r="F181" s="85" t="s">
        <v>132</v>
      </c>
      <c r="G181" s="102">
        <f t="shared" si="16"/>
        <v>47.3</v>
      </c>
      <c r="H181" s="117">
        <f t="shared" si="16"/>
        <v>69.9</v>
      </c>
    </row>
    <row r="182" spans="1:8" ht="24">
      <c r="A182" s="50" t="s">
        <v>54</v>
      </c>
      <c r="B182" s="84" t="s">
        <v>341</v>
      </c>
      <c r="C182" s="85" t="s">
        <v>86</v>
      </c>
      <c r="D182" s="85" t="s">
        <v>111</v>
      </c>
      <c r="E182" s="85" t="s">
        <v>201</v>
      </c>
      <c r="F182" s="85" t="s">
        <v>132</v>
      </c>
      <c r="G182" s="106">
        <f t="shared" si="16"/>
        <v>47.3</v>
      </c>
      <c r="H182" s="61">
        <f t="shared" si="16"/>
        <v>69.9</v>
      </c>
    </row>
    <row r="183" spans="1:8" ht="24">
      <c r="A183" s="50" t="s">
        <v>352</v>
      </c>
      <c r="B183" s="84" t="s">
        <v>341</v>
      </c>
      <c r="C183" s="85" t="s">
        <v>86</v>
      </c>
      <c r="D183" s="85" t="s">
        <v>111</v>
      </c>
      <c r="E183" s="85" t="s">
        <v>203</v>
      </c>
      <c r="F183" s="85" t="s">
        <v>132</v>
      </c>
      <c r="G183" s="106">
        <f t="shared" si="16"/>
        <v>47.3</v>
      </c>
      <c r="H183" s="205">
        <f t="shared" si="16"/>
        <v>69.9</v>
      </c>
    </row>
    <row r="184" spans="1:8" ht="24">
      <c r="A184" s="50" t="s">
        <v>396</v>
      </c>
      <c r="B184" s="84" t="s">
        <v>341</v>
      </c>
      <c r="C184" s="85" t="s">
        <v>86</v>
      </c>
      <c r="D184" s="85" t="s">
        <v>111</v>
      </c>
      <c r="E184" s="85" t="s">
        <v>398</v>
      </c>
      <c r="F184" s="85" t="s">
        <v>132</v>
      </c>
      <c r="G184" s="106">
        <f t="shared" si="16"/>
        <v>47.3</v>
      </c>
      <c r="H184" s="205">
        <f t="shared" si="16"/>
        <v>69.9</v>
      </c>
    </row>
    <row r="185" spans="1:8" ht="12.75">
      <c r="A185" s="103" t="s">
        <v>397</v>
      </c>
      <c r="B185" s="84" t="s">
        <v>341</v>
      </c>
      <c r="C185" s="85" t="s">
        <v>86</v>
      </c>
      <c r="D185" s="85" t="s">
        <v>111</v>
      </c>
      <c r="E185" s="85" t="s">
        <v>399</v>
      </c>
      <c r="F185" s="85" t="s">
        <v>132</v>
      </c>
      <c r="G185" s="102">
        <f t="shared" si="16"/>
        <v>47.3</v>
      </c>
      <c r="H185" s="117">
        <f t="shared" si="16"/>
        <v>69.9</v>
      </c>
    </row>
    <row r="186" spans="1:8" ht="12.75">
      <c r="A186" s="208" t="s">
        <v>402</v>
      </c>
      <c r="B186" s="84" t="s">
        <v>341</v>
      </c>
      <c r="C186" s="85" t="s">
        <v>86</v>
      </c>
      <c r="D186" s="85" t="s">
        <v>111</v>
      </c>
      <c r="E186" s="85" t="s">
        <v>399</v>
      </c>
      <c r="F186" s="85" t="s">
        <v>400</v>
      </c>
      <c r="G186" s="106">
        <f t="shared" si="16"/>
        <v>47.3</v>
      </c>
      <c r="H186" s="205">
        <f t="shared" si="16"/>
        <v>69.9</v>
      </c>
    </row>
    <row r="187" spans="1:8" ht="12.75">
      <c r="A187" s="211" t="s">
        <v>397</v>
      </c>
      <c r="B187" s="84" t="s">
        <v>341</v>
      </c>
      <c r="C187" s="85" t="s">
        <v>86</v>
      </c>
      <c r="D187" s="85" t="s">
        <v>111</v>
      </c>
      <c r="E187" s="85" t="s">
        <v>399</v>
      </c>
      <c r="F187" s="85" t="s">
        <v>401</v>
      </c>
      <c r="G187" s="106">
        <v>47.3</v>
      </c>
      <c r="H187" s="205">
        <v>69.9</v>
      </c>
    </row>
    <row r="188" spans="1:8" ht="24">
      <c r="A188" s="103" t="s">
        <v>360</v>
      </c>
      <c r="B188" s="84" t="s">
        <v>341</v>
      </c>
      <c r="C188" s="85" t="s">
        <v>164</v>
      </c>
      <c r="D188" s="85" t="s">
        <v>131</v>
      </c>
      <c r="E188" s="85" t="s">
        <v>200</v>
      </c>
      <c r="F188" s="85" t="s">
        <v>132</v>
      </c>
      <c r="G188" s="102">
        <f aca="true" t="shared" si="17" ref="G188:H194">G189</f>
        <v>189.7</v>
      </c>
      <c r="H188" s="102">
        <f t="shared" si="17"/>
        <v>189.7</v>
      </c>
    </row>
    <row r="189" spans="1:8" ht="14.25" customHeight="1">
      <c r="A189" s="50" t="s">
        <v>30</v>
      </c>
      <c r="B189" s="84" t="s">
        <v>341</v>
      </c>
      <c r="C189" s="60" t="s">
        <v>164</v>
      </c>
      <c r="D189" s="60" t="s">
        <v>146</v>
      </c>
      <c r="E189" s="60" t="s">
        <v>200</v>
      </c>
      <c r="F189" s="60" t="s">
        <v>132</v>
      </c>
      <c r="G189" s="102">
        <f t="shared" si="17"/>
        <v>189.7</v>
      </c>
      <c r="H189" s="102">
        <f t="shared" si="17"/>
        <v>189.7</v>
      </c>
    </row>
    <row r="190" spans="1:8" ht="14.25" customHeight="1">
      <c r="A190" s="50" t="s">
        <v>361</v>
      </c>
      <c r="B190" s="84" t="s">
        <v>341</v>
      </c>
      <c r="C190" s="60" t="s">
        <v>164</v>
      </c>
      <c r="D190" s="60" t="s">
        <v>146</v>
      </c>
      <c r="E190" s="105" t="s">
        <v>202</v>
      </c>
      <c r="F190" s="60" t="s">
        <v>132</v>
      </c>
      <c r="G190" s="102">
        <f t="shared" si="17"/>
        <v>189.7</v>
      </c>
      <c r="H190" s="102">
        <f t="shared" si="17"/>
        <v>189.7</v>
      </c>
    </row>
    <row r="191" spans="1:8" ht="24">
      <c r="A191" s="50" t="s">
        <v>362</v>
      </c>
      <c r="B191" s="84" t="s">
        <v>341</v>
      </c>
      <c r="C191" s="60" t="s">
        <v>164</v>
      </c>
      <c r="D191" s="60" t="s">
        <v>146</v>
      </c>
      <c r="E191" s="105" t="s">
        <v>201</v>
      </c>
      <c r="F191" s="60" t="s">
        <v>132</v>
      </c>
      <c r="G191" s="106">
        <f t="shared" si="17"/>
        <v>189.7</v>
      </c>
      <c r="H191" s="106">
        <f t="shared" si="17"/>
        <v>189.7</v>
      </c>
    </row>
    <row r="192" spans="1:8" ht="24">
      <c r="A192" s="107" t="s">
        <v>352</v>
      </c>
      <c r="B192" s="84" t="s">
        <v>341</v>
      </c>
      <c r="C192" s="60" t="s">
        <v>164</v>
      </c>
      <c r="D192" s="60" t="s">
        <v>146</v>
      </c>
      <c r="E192" s="105" t="s">
        <v>203</v>
      </c>
      <c r="F192" s="60" t="s">
        <v>132</v>
      </c>
      <c r="G192" s="106">
        <f t="shared" si="17"/>
        <v>189.7</v>
      </c>
      <c r="H192" s="106">
        <f t="shared" si="17"/>
        <v>189.7</v>
      </c>
    </row>
    <row r="193" spans="1:8" ht="14.25" customHeight="1">
      <c r="A193" s="73" t="s">
        <v>31</v>
      </c>
      <c r="B193" s="84" t="s">
        <v>341</v>
      </c>
      <c r="C193" s="60" t="s">
        <v>164</v>
      </c>
      <c r="D193" s="60" t="s">
        <v>146</v>
      </c>
      <c r="E193" s="105" t="s">
        <v>219</v>
      </c>
      <c r="F193" s="60" t="s">
        <v>132</v>
      </c>
      <c r="G193" s="106">
        <f t="shared" si="17"/>
        <v>189.7</v>
      </c>
      <c r="H193" s="106">
        <f t="shared" si="17"/>
        <v>189.7</v>
      </c>
    </row>
    <row r="194" spans="1:8" ht="13.5" customHeight="1">
      <c r="A194" s="73" t="s">
        <v>363</v>
      </c>
      <c r="B194" s="84" t="s">
        <v>341</v>
      </c>
      <c r="C194" s="60" t="s">
        <v>164</v>
      </c>
      <c r="D194" s="60" t="s">
        <v>146</v>
      </c>
      <c r="E194" s="105" t="s">
        <v>219</v>
      </c>
      <c r="F194" s="60" t="s">
        <v>243</v>
      </c>
      <c r="G194" s="106">
        <f t="shared" si="17"/>
        <v>189.7</v>
      </c>
      <c r="H194" s="106">
        <f t="shared" si="17"/>
        <v>189.7</v>
      </c>
    </row>
    <row r="195" spans="1:8" ht="12.75">
      <c r="A195" s="73" t="s">
        <v>31</v>
      </c>
      <c r="B195" s="84" t="s">
        <v>341</v>
      </c>
      <c r="C195" s="60" t="s">
        <v>164</v>
      </c>
      <c r="D195" s="60" t="s">
        <v>146</v>
      </c>
      <c r="E195" s="59" t="s">
        <v>219</v>
      </c>
      <c r="F195" s="60" t="s">
        <v>45</v>
      </c>
      <c r="G195" s="106">
        <f>232.1-42.4</f>
        <v>189.7</v>
      </c>
      <c r="H195" s="61">
        <f>232.1-42.4</f>
        <v>189.7</v>
      </c>
    </row>
    <row r="196" spans="1:8" ht="48" hidden="1">
      <c r="A196" s="103" t="s">
        <v>67</v>
      </c>
      <c r="B196" s="84" t="s">
        <v>148</v>
      </c>
      <c r="C196" s="85" t="s">
        <v>164</v>
      </c>
      <c r="D196" s="85" t="s">
        <v>131</v>
      </c>
      <c r="E196" s="85" t="s">
        <v>200</v>
      </c>
      <c r="F196" s="85" t="s">
        <v>132</v>
      </c>
      <c r="G196" s="117" t="e">
        <f aca="true" t="shared" si="18" ref="G196:H202">G197</f>
        <v>#REF!</v>
      </c>
      <c r="H196" s="117">
        <f t="shared" si="18"/>
        <v>0</v>
      </c>
    </row>
    <row r="197" spans="1:8" ht="12.75" hidden="1">
      <c r="A197" s="103" t="s">
        <v>30</v>
      </c>
      <c r="B197" s="84" t="s">
        <v>148</v>
      </c>
      <c r="C197" s="85" t="s">
        <v>164</v>
      </c>
      <c r="D197" s="85" t="s">
        <v>146</v>
      </c>
      <c r="E197" s="85" t="s">
        <v>200</v>
      </c>
      <c r="F197" s="85" t="s">
        <v>132</v>
      </c>
      <c r="G197" s="117" t="e">
        <f t="shared" si="18"/>
        <v>#REF!</v>
      </c>
      <c r="H197" s="117">
        <f t="shared" si="18"/>
        <v>0</v>
      </c>
    </row>
    <row r="198" spans="1:8" ht="12.75" customHeight="1" hidden="1">
      <c r="A198" s="103" t="s">
        <v>52</v>
      </c>
      <c r="B198" s="84" t="s">
        <v>148</v>
      </c>
      <c r="C198" s="85" t="s">
        <v>164</v>
      </c>
      <c r="D198" s="85" t="s">
        <v>146</v>
      </c>
      <c r="E198" s="104" t="s">
        <v>202</v>
      </c>
      <c r="F198" s="85" t="s">
        <v>132</v>
      </c>
      <c r="G198" s="117" t="e">
        <f t="shared" si="18"/>
        <v>#REF!</v>
      </c>
      <c r="H198" s="117">
        <f t="shared" si="18"/>
        <v>0</v>
      </c>
    </row>
    <row r="199" spans="1:8" ht="24" hidden="1">
      <c r="A199" s="50" t="s">
        <v>54</v>
      </c>
      <c r="B199" s="84" t="s">
        <v>148</v>
      </c>
      <c r="C199" s="60" t="s">
        <v>164</v>
      </c>
      <c r="D199" s="60" t="s">
        <v>146</v>
      </c>
      <c r="E199" s="105" t="s">
        <v>201</v>
      </c>
      <c r="F199" s="60" t="s">
        <v>132</v>
      </c>
      <c r="G199" s="61" t="e">
        <f t="shared" si="18"/>
        <v>#REF!</v>
      </c>
      <c r="H199" s="61">
        <f t="shared" si="18"/>
        <v>0</v>
      </c>
    </row>
    <row r="200" spans="1:8" ht="24" hidden="1">
      <c r="A200" s="107" t="s">
        <v>192</v>
      </c>
      <c r="B200" s="84" t="s">
        <v>148</v>
      </c>
      <c r="C200" s="60" t="s">
        <v>164</v>
      </c>
      <c r="D200" s="60" t="s">
        <v>146</v>
      </c>
      <c r="E200" s="105" t="s">
        <v>203</v>
      </c>
      <c r="F200" s="60" t="s">
        <v>132</v>
      </c>
      <c r="G200" s="61" t="e">
        <f t="shared" si="18"/>
        <v>#REF!</v>
      </c>
      <c r="H200" s="61">
        <f t="shared" si="18"/>
        <v>0</v>
      </c>
    </row>
    <row r="201" spans="1:8" ht="12.75" hidden="1">
      <c r="A201" s="50" t="s">
        <v>31</v>
      </c>
      <c r="B201" s="84" t="s">
        <v>148</v>
      </c>
      <c r="C201" s="60" t="s">
        <v>164</v>
      </c>
      <c r="D201" s="60" t="s">
        <v>146</v>
      </c>
      <c r="E201" s="59" t="s">
        <v>219</v>
      </c>
      <c r="F201" s="60" t="s">
        <v>132</v>
      </c>
      <c r="G201" s="61" t="e">
        <f t="shared" si="18"/>
        <v>#REF!</v>
      </c>
      <c r="H201" s="61">
        <f t="shared" si="18"/>
        <v>0</v>
      </c>
    </row>
    <row r="202" spans="1:8" ht="12.75" hidden="1">
      <c r="A202" s="50" t="s">
        <v>242</v>
      </c>
      <c r="B202" s="84" t="s">
        <v>148</v>
      </c>
      <c r="C202" s="60" t="s">
        <v>164</v>
      </c>
      <c r="D202" s="60" t="s">
        <v>146</v>
      </c>
      <c r="E202" s="59" t="s">
        <v>219</v>
      </c>
      <c r="F202" s="60" t="s">
        <v>243</v>
      </c>
      <c r="G202" s="61" t="e">
        <f t="shared" si="18"/>
        <v>#REF!</v>
      </c>
      <c r="H202" s="61">
        <f t="shared" si="18"/>
        <v>0</v>
      </c>
    </row>
    <row r="203" spans="1:8" ht="12.75" hidden="1">
      <c r="A203" s="50" t="s">
        <v>31</v>
      </c>
      <c r="B203" s="84" t="s">
        <v>148</v>
      </c>
      <c r="C203" s="60" t="s">
        <v>164</v>
      </c>
      <c r="D203" s="60" t="s">
        <v>146</v>
      </c>
      <c r="E203" s="59" t="s">
        <v>219</v>
      </c>
      <c r="F203" s="60" t="s">
        <v>45</v>
      </c>
      <c r="G203" s="61" t="e">
        <f>'[1]прилож. № 7'!F206</f>
        <v>#REF!</v>
      </c>
      <c r="H203" s="170"/>
    </row>
  </sheetData>
  <sheetProtection/>
  <mergeCells count="11">
    <mergeCell ref="A1:H1"/>
    <mergeCell ref="A4:H4"/>
    <mergeCell ref="A2:H2"/>
    <mergeCell ref="F6:F7"/>
    <mergeCell ref="A3:G3"/>
    <mergeCell ref="A6:A7"/>
    <mergeCell ref="C6:C7"/>
    <mergeCell ref="E6:E7"/>
    <mergeCell ref="G6:H6"/>
    <mergeCell ref="B6:B7"/>
    <mergeCell ref="D6:D7"/>
  </mergeCells>
  <printOptions/>
  <pageMargins left="0" right="0" top="0" bottom="0" header="0.31496062992125984" footer="0.31496062992125984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D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8"/>
      <c r="B1" s="139"/>
      <c r="C1" s="139"/>
      <c r="D1" s="227" t="s">
        <v>306</v>
      </c>
      <c r="E1" s="271"/>
      <c r="F1" s="271"/>
    </row>
    <row r="2" spans="1:6" ht="37.5" customHeight="1">
      <c r="A2" s="138"/>
      <c r="B2" s="272" t="s">
        <v>487</v>
      </c>
      <c r="C2" s="272"/>
      <c r="D2" s="272"/>
      <c r="E2" s="272"/>
      <c r="F2" s="272"/>
    </row>
    <row r="3" spans="1:6" ht="12.75">
      <c r="A3" s="138"/>
      <c r="B3" s="273"/>
      <c r="C3" s="270"/>
      <c r="D3" s="270"/>
      <c r="E3" s="270"/>
      <c r="F3" s="270"/>
    </row>
    <row r="4" spans="1:6" ht="17.25" customHeight="1">
      <c r="A4" s="259" t="s">
        <v>380</v>
      </c>
      <c r="B4" s="270"/>
      <c r="C4" s="270"/>
      <c r="D4" s="270"/>
      <c r="E4" s="270"/>
      <c r="F4" s="270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88</v>
      </c>
      <c r="B6" s="27" t="s">
        <v>93</v>
      </c>
      <c r="C6" s="28" t="s">
        <v>97</v>
      </c>
      <c r="D6" s="28" t="s">
        <v>390</v>
      </c>
      <c r="E6" s="28" t="s">
        <v>391</v>
      </c>
      <c r="F6" s="28" t="s">
        <v>98</v>
      </c>
    </row>
    <row r="7" spans="1:6" ht="14.25" customHeight="1">
      <c r="A7" s="268" t="s">
        <v>89</v>
      </c>
      <c r="B7" s="269"/>
      <c r="C7" s="29">
        <v>0</v>
      </c>
      <c r="D7" s="223">
        <f>D10+D11</f>
        <v>6000</v>
      </c>
      <c r="E7" s="225">
        <f>E10+E11</f>
        <v>0</v>
      </c>
      <c r="F7" s="30">
        <f>F11</f>
        <v>10284</v>
      </c>
    </row>
    <row r="8" spans="1:6" ht="62.25" customHeight="1" hidden="1">
      <c r="A8" s="31"/>
      <c r="B8" s="9" t="s">
        <v>95</v>
      </c>
      <c r="C8" s="9">
        <v>0</v>
      </c>
      <c r="D8" s="224">
        <v>0</v>
      </c>
      <c r="E8" s="225">
        <v>0</v>
      </c>
      <c r="F8" s="30">
        <v>0</v>
      </c>
    </row>
    <row r="9" spans="1:6" ht="44.25" customHeight="1" hidden="1">
      <c r="A9" s="31"/>
      <c r="B9" s="9" t="s">
        <v>96</v>
      </c>
      <c r="C9" s="9">
        <v>0</v>
      </c>
      <c r="D9" s="224">
        <v>234</v>
      </c>
      <c r="E9" s="225">
        <v>0</v>
      </c>
      <c r="F9" s="30">
        <v>234</v>
      </c>
    </row>
    <row r="10" spans="1:6" ht="14.25" customHeight="1">
      <c r="A10" s="36" t="s">
        <v>91</v>
      </c>
      <c r="B10" s="26" t="s">
        <v>33</v>
      </c>
      <c r="C10" s="9"/>
      <c r="D10" s="224">
        <v>0</v>
      </c>
      <c r="E10" s="226">
        <v>0</v>
      </c>
      <c r="F10" s="30"/>
    </row>
    <row r="11" spans="1:6" ht="25.5">
      <c r="A11" s="33" t="s">
        <v>64</v>
      </c>
      <c r="B11" s="9" t="s">
        <v>90</v>
      </c>
      <c r="C11" s="9">
        <v>4284</v>
      </c>
      <c r="D11" s="224">
        <v>6000</v>
      </c>
      <c r="E11" s="226"/>
      <c r="F11" s="34">
        <f>C11+D11-E11</f>
        <v>10284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8"/>
      <c r="B1" s="139"/>
      <c r="C1" s="139"/>
      <c r="D1" s="227" t="s">
        <v>307</v>
      </c>
      <c r="E1" s="271"/>
      <c r="F1" s="271"/>
      <c r="G1" s="238"/>
      <c r="H1" s="238"/>
    </row>
    <row r="2" spans="1:8" ht="36.75" customHeight="1">
      <c r="A2" s="138"/>
      <c r="B2" s="272" t="str">
        <f>'Прил.11 Прогр. мун.вн.заимст.'!$B$2</f>
        <v> к  решению  Думы Ушаковского муниципального образования  от 27.06.2019 г.   №22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C2" s="272"/>
      <c r="D2" s="272"/>
      <c r="E2" s="272"/>
      <c r="F2" s="272"/>
      <c r="G2" s="272"/>
      <c r="H2" s="272"/>
    </row>
    <row r="3" spans="1:6" ht="12.75">
      <c r="A3" s="138"/>
      <c r="B3" s="273"/>
      <c r="C3" s="270"/>
      <c r="D3" s="270"/>
      <c r="E3" s="270"/>
      <c r="F3" s="270"/>
    </row>
    <row r="4" spans="1:8" ht="26.25" customHeight="1">
      <c r="A4" s="259" t="s">
        <v>392</v>
      </c>
      <c r="B4" s="247"/>
      <c r="C4" s="247"/>
      <c r="D4" s="247"/>
      <c r="E4" s="247"/>
      <c r="F4" s="247"/>
      <c r="G4" s="251"/>
      <c r="H4" s="251"/>
    </row>
    <row r="5" spans="1:6" ht="12.75" customHeight="1">
      <c r="A5" s="154"/>
      <c r="B5" s="153"/>
      <c r="C5" s="153"/>
      <c r="D5" s="153"/>
      <c r="E5" s="153"/>
      <c r="F5" s="153"/>
    </row>
    <row r="6" spans="1:8" ht="15.75">
      <c r="A6" s="274" t="s">
        <v>88</v>
      </c>
      <c r="B6" s="278" t="s">
        <v>93</v>
      </c>
      <c r="C6" s="180"/>
      <c r="D6" s="276" t="s">
        <v>0</v>
      </c>
      <c r="E6" s="277"/>
      <c r="F6" s="181"/>
      <c r="G6" s="276" t="s">
        <v>1</v>
      </c>
      <c r="H6" s="279"/>
    </row>
    <row r="7" spans="1:8" ht="15" customHeight="1">
      <c r="A7" s="275"/>
      <c r="B7" s="253"/>
      <c r="C7" s="28" t="s">
        <v>97</v>
      </c>
      <c r="D7" s="28">
        <v>2020</v>
      </c>
      <c r="E7" s="28">
        <v>2021</v>
      </c>
      <c r="F7" s="28" t="s">
        <v>98</v>
      </c>
      <c r="G7" s="28">
        <v>2020</v>
      </c>
      <c r="H7" s="28">
        <v>2021</v>
      </c>
    </row>
    <row r="8" spans="1:8" ht="14.25" customHeight="1">
      <c r="A8" s="268" t="s">
        <v>89</v>
      </c>
      <c r="B8" s="269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23">
        <f>G11+G12</f>
        <v>0</v>
      </c>
      <c r="H8" s="225">
        <f>H11+H12</f>
        <v>0</v>
      </c>
    </row>
    <row r="9" spans="1:8" ht="62.25" customHeight="1" hidden="1">
      <c r="A9" s="31"/>
      <c r="B9" s="9" t="s">
        <v>95</v>
      </c>
      <c r="C9" s="9">
        <v>0</v>
      </c>
      <c r="D9" s="32">
        <v>0</v>
      </c>
      <c r="E9" s="34">
        <v>0</v>
      </c>
      <c r="F9" s="34">
        <v>0</v>
      </c>
      <c r="G9" s="224">
        <v>0</v>
      </c>
      <c r="H9" s="226">
        <v>0</v>
      </c>
    </row>
    <row r="10" spans="1:8" ht="44.25" customHeight="1" hidden="1">
      <c r="A10" s="31"/>
      <c r="B10" s="9" t="s">
        <v>96</v>
      </c>
      <c r="C10" s="9">
        <v>0</v>
      </c>
      <c r="D10" s="32">
        <v>234</v>
      </c>
      <c r="E10" s="34">
        <v>0</v>
      </c>
      <c r="F10" s="34">
        <v>234</v>
      </c>
      <c r="G10" s="224">
        <v>234</v>
      </c>
      <c r="H10" s="226">
        <v>0</v>
      </c>
    </row>
    <row r="11" spans="1:8" ht="14.25" customHeight="1">
      <c r="A11" s="36" t="s">
        <v>91</v>
      </c>
      <c r="B11" s="26" t="s">
        <v>33</v>
      </c>
      <c r="C11" s="9"/>
      <c r="D11" s="32">
        <v>2363.8</v>
      </c>
      <c r="E11" s="34">
        <v>3498.3</v>
      </c>
      <c r="F11" s="34"/>
      <c r="G11" s="224">
        <f>'прил.13 источн.'!F15</f>
        <v>0</v>
      </c>
      <c r="H11" s="226">
        <v>0</v>
      </c>
    </row>
    <row r="12" spans="1:8" ht="25.5">
      <c r="A12" s="33" t="s">
        <v>64</v>
      </c>
      <c r="B12" s="9" t="s">
        <v>90</v>
      </c>
      <c r="C12" s="9">
        <v>4284</v>
      </c>
      <c r="D12" s="224">
        <v>0</v>
      </c>
      <c r="E12" s="226">
        <v>0</v>
      </c>
      <c r="F12" s="34">
        <f>C12+D12-E12</f>
        <v>4284</v>
      </c>
      <c r="G12" s="224">
        <v>0</v>
      </c>
      <c r="H12" s="226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9"/>
  <sheetViews>
    <sheetView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0"/>
      <c r="B1" s="280" t="s">
        <v>445</v>
      </c>
      <c r="C1" s="280"/>
    </row>
    <row r="2" spans="1:16" ht="36.75" customHeight="1">
      <c r="A2" s="239" t="s">
        <v>488</v>
      </c>
      <c r="B2" s="239"/>
      <c r="C2" s="239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0"/>
      <c r="B3" s="280"/>
      <c r="C3" s="280"/>
    </row>
    <row r="4" spans="1:3" ht="26.25" customHeight="1">
      <c r="A4" s="281" t="s">
        <v>381</v>
      </c>
      <c r="B4" s="281"/>
      <c r="C4" s="281"/>
    </row>
    <row r="5" spans="1:6" ht="15" customHeight="1">
      <c r="A5" s="120"/>
      <c r="B5" s="282"/>
      <c r="C5" s="282"/>
      <c r="F5" s="12"/>
    </row>
    <row r="6" spans="1:3" ht="27" customHeight="1">
      <c r="A6" s="121" t="s">
        <v>114</v>
      </c>
      <c r="B6" s="121" t="s">
        <v>149</v>
      </c>
      <c r="C6" s="176" t="s">
        <v>60</v>
      </c>
    </row>
    <row r="7" spans="1:3" ht="36" customHeight="1" hidden="1">
      <c r="A7" s="122" t="s">
        <v>150</v>
      </c>
      <c r="B7" s="123" t="s">
        <v>166</v>
      </c>
      <c r="C7" s="124" t="e">
        <f>8:8+#REF!</f>
        <v>#REF!</v>
      </c>
    </row>
    <row r="8" spans="1:3" ht="61.5" customHeight="1" hidden="1">
      <c r="A8" s="122" t="s">
        <v>151</v>
      </c>
      <c r="B8" s="125" t="s">
        <v>167</v>
      </c>
      <c r="C8" s="126" t="e">
        <f>C9+#REF!</f>
        <v>#REF!</v>
      </c>
    </row>
    <row r="9" spans="1:3" ht="29.25" customHeight="1" hidden="1">
      <c r="A9" s="122" t="s">
        <v>152</v>
      </c>
      <c r="B9" s="125" t="s">
        <v>168</v>
      </c>
      <c r="C9" s="126">
        <f>C10</f>
        <v>0</v>
      </c>
    </row>
    <row r="10" spans="1:3" ht="32.25" customHeight="1" hidden="1">
      <c r="A10" s="122" t="s">
        <v>153</v>
      </c>
      <c r="B10" s="125" t="s">
        <v>169</v>
      </c>
      <c r="C10" s="126"/>
    </row>
    <row r="11" spans="1:3" ht="12.75">
      <c r="A11" s="127" t="s">
        <v>193</v>
      </c>
      <c r="B11" s="125" t="s">
        <v>181</v>
      </c>
      <c r="C11" s="128">
        <f>-('прилож.№ 1'!C78-'прилож. № 7'!F7)</f>
        <v>11043.100000000006</v>
      </c>
    </row>
    <row r="12" spans="1:3" ht="24">
      <c r="A12" s="127" t="s">
        <v>198</v>
      </c>
      <c r="B12" s="129" t="s">
        <v>181</v>
      </c>
      <c r="C12" s="128">
        <f>-(-(C13)-(C18))</f>
        <v>6000</v>
      </c>
    </row>
    <row r="13" spans="1:3" ht="12.75">
      <c r="A13" s="130" t="s">
        <v>34</v>
      </c>
      <c r="B13" s="129" t="s">
        <v>460</v>
      </c>
      <c r="C13" s="128">
        <f>C14-(-C16)</f>
        <v>0</v>
      </c>
    </row>
    <row r="14" spans="1:3" ht="24">
      <c r="A14" s="122" t="s">
        <v>33</v>
      </c>
      <c r="B14" s="125" t="s">
        <v>461</v>
      </c>
      <c r="C14" s="131">
        <f>C15</f>
        <v>0</v>
      </c>
    </row>
    <row r="15" spans="1:3" ht="24">
      <c r="A15" s="122" t="s">
        <v>194</v>
      </c>
      <c r="B15" s="125" t="s">
        <v>462</v>
      </c>
      <c r="C15" s="131"/>
    </row>
    <row r="16" spans="1:3" ht="24">
      <c r="A16" s="122" t="s">
        <v>36</v>
      </c>
      <c r="B16" s="125" t="s">
        <v>478</v>
      </c>
      <c r="C16" s="131">
        <f>C17</f>
        <v>0</v>
      </c>
    </row>
    <row r="17" spans="1:3" ht="24">
      <c r="A17" s="122" t="s">
        <v>281</v>
      </c>
      <c r="B17" s="125" t="s">
        <v>463</v>
      </c>
      <c r="C17" s="132"/>
    </row>
    <row r="18" spans="1:3" ht="24">
      <c r="A18" s="133" t="s">
        <v>92</v>
      </c>
      <c r="B18" s="134" t="s">
        <v>464</v>
      </c>
      <c r="C18" s="135">
        <f>C19-(-C22)</f>
        <v>6000</v>
      </c>
    </row>
    <row r="19" spans="1:3" ht="24">
      <c r="A19" s="136" t="s">
        <v>99</v>
      </c>
      <c r="B19" s="137" t="s">
        <v>465</v>
      </c>
      <c r="C19" s="132">
        <f>C20</f>
        <v>6000</v>
      </c>
    </row>
    <row r="20" spans="1:3" ht="24">
      <c r="A20" s="136" t="s">
        <v>100</v>
      </c>
      <c r="B20" s="137" t="s">
        <v>466</v>
      </c>
      <c r="C20" s="132">
        <v>6000</v>
      </c>
    </row>
    <row r="21" spans="1:3" ht="24">
      <c r="A21" s="136" t="s">
        <v>101</v>
      </c>
      <c r="B21" s="137" t="s">
        <v>467</v>
      </c>
      <c r="C21" s="132">
        <f>C22</f>
        <v>0</v>
      </c>
    </row>
    <row r="22" spans="1:3" ht="24">
      <c r="A22" s="136" t="s">
        <v>195</v>
      </c>
      <c r="B22" s="137" t="s">
        <v>468</v>
      </c>
      <c r="C22" s="132"/>
    </row>
    <row r="23" spans="1:3" ht="12.75">
      <c r="A23" s="130" t="s">
        <v>94</v>
      </c>
      <c r="B23" s="129" t="s">
        <v>469</v>
      </c>
      <c r="C23" s="135">
        <f>C24+C28</f>
        <v>5043.100000000006</v>
      </c>
    </row>
    <row r="24" spans="1:3" ht="12.75">
      <c r="A24" s="126" t="s">
        <v>154</v>
      </c>
      <c r="B24" s="125" t="s">
        <v>470</v>
      </c>
      <c r="C24" s="132">
        <f>C25</f>
        <v>-77102.70000000001</v>
      </c>
    </row>
    <row r="25" spans="1:3" ht="12.75">
      <c r="A25" s="126" t="s">
        <v>155</v>
      </c>
      <c r="B25" s="125" t="s">
        <v>471</v>
      </c>
      <c r="C25" s="132">
        <f>C26</f>
        <v>-77102.70000000001</v>
      </c>
    </row>
    <row r="26" spans="1:3" ht="12.75">
      <c r="A26" s="122" t="s">
        <v>156</v>
      </c>
      <c r="B26" s="125" t="s">
        <v>479</v>
      </c>
      <c r="C26" s="132">
        <f>C27</f>
        <v>-77102.70000000001</v>
      </c>
    </row>
    <row r="27" spans="1:3" ht="15.75" customHeight="1">
      <c r="A27" s="122" t="s">
        <v>196</v>
      </c>
      <c r="B27" s="125" t="s">
        <v>473</v>
      </c>
      <c r="C27" s="132">
        <f>-('прилож.№ 1'!C78+'прил.13 источн.'!C19)</f>
        <v>-77102.70000000001</v>
      </c>
    </row>
    <row r="28" spans="1:3" ht="12.75">
      <c r="A28" s="126" t="s">
        <v>157</v>
      </c>
      <c r="B28" s="125" t="s">
        <v>474</v>
      </c>
      <c r="C28" s="131">
        <f>C29</f>
        <v>82145.80000000002</v>
      </c>
    </row>
    <row r="29" spans="1:3" ht="12.75">
      <c r="A29" s="126" t="s">
        <v>158</v>
      </c>
      <c r="B29" s="125" t="s">
        <v>475</v>
      </c>
      <c r="C29" s="131">
        <f>C30</f>
        <v>82145.80000000002</v>
      </c>
    </row>
    <row r="30" spans="1:3" ht="12.75">
      <c r="A30" s="122" t="s">
        <v>159</v>
      </c>
      <c r="B30" s="125" t="s">
        <v>476</v>
      </c>
      <c r="C30" s="131">
        <f>C31</f>
        <v>82145.80000000002</v>
      </c>
    </row>
    <row r="31" spans="1:3" ht="15.75" customHeight="1">
      <c r="A31" s="122" t="s">
        <v>197</v>
      </c>
      <c r="B31" s="125" t="s">
        <v>477</v>
      </c>
      <c r="C31" s="131">
        <f>'прилож. № 7'!F7+(-'прил.13 источн.'!C21)</f>
        <v>82145.80000000002</v>
      </c>
    </row>
    <row r="32" spans="3:4" ht="12.75">
      <c r="C32" s="204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0"/>
      <c r="B1" s="280" t="s">
        <v>308</v>
      </c>
      <c r="C1" s="280"/>
      <c r="D1" s="238"/>
    </row>
    <row r="2" spans="1:16" ht="37.5" customHeight="1">
      <c r="A2" s="239" t="s">
        <v>489</v>
      </c>
      <c r="B2" s="283"/>
      <c r="C2" s="283"/>
      <c r="D2" s="25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80"/>
      <c r="B3" s="280"/>
      <c r="C3" s="280"/>
    </row>
    <row r="4" spans="1:4" ht="26.25" customHeight="1">
      <c r="A4" s="281" t="s">
        <v>382</v>
      </c>
      <c r="B4" s="281"/>
      <c r="C4" s="281"/>
      <c r="D4" s="251"/>
    </row>
    <row r="5" spans="1:6" ht="15" customHeight="1">
      <c r="A5" s="120"/>
      <c r="B5" s="284"/>
      <c r="C5" s="285"/>
      <c r="F5" s="12"/>
    </row>
    <row r="6" spans="1:6" ht="15" customHeight="1">
      <c r="A6" s="286" t="s">
        <v>114</v>
      </c>
      <c r="B6" s="289" t="s">
        <v>149</v>
      </c>
      <c r="C6" s="287" t="s">
        <v>302</v>
      </c>
      <c r="D6" s="288"/>
      <c r="F6" s="12"/>
    </row>
    <row r="7" spans="1:4" ht="15" customHeight="1">
      <c r="A7" s="253"/>
      <c r="B7" s="290"/>
      <c r="C7" s="171">
        <v>2020</v>
      </c>
      <c r="D7" s="172">
        <v>2021</v>
      </c>
    </row>
    <row r="8" spans="1:4" ht="36" hidden="1">
      <c r="A8" s="177" t="s">
        <v>150</v>
      </c>
      <c r="B8" s="178" t="s">
        <v>166</v>
      </c>
      <c r="C8" s="179" t="e">
        <f>9:9+#REF!</f>
        <v>#REF!</v>
      </c>
      <c r="D8" s="170"/>
    </row>
    <row r="9" spans="1:4" ht="61.5" customHeight="1" hidden="1">
      <c r="A9" s="122" t="s">
        <v>151</v>
      </c>
      <c r="B9" s="125" t="s">
        <v>167</v>
      </c>
      <c r="C9" s="126" t="e">
        <f>C10+#REF!</f>
        <v>#REF!</v>
      </c>
      <c r="D9" s="170"/>
    </row>
    <row r="10" spans="1:4" ht="29.25" customHeight="1" hidden="1">
      <c r="A10" s="122" t="s">
        <v>152</v>
      </c>
      <c r="B10" s="125" t="s">
        <v>168</v>
      </c>
      <c r="C10" s="126">
        <f>C11</f>
        <v>0</v>
      </c>
      <c r="D10" s="170"/>
    </row>
    <row r="11" spans="1:4" ht="32.25" customHeight="1" hidden="1">
      <c r="A11" s="122" t="s">
        <v>153</v>
      </c>
      <c r="B11" s="125" t="s">
        <v>169</v>
      </c>
      <c r="C11" s="126"/>
      <c r="D11" s="170"/>
    </row>
    <row r="12" spans="1:4" ht="12.75">
      <c r="A12" s="127" t="s">
        <v>193</v>
      </c>
      <c r="B12" s="125" t="s">
        <v>181</v>
      </c>
      <c r="C12" s="128">
        <v>2363.8</v>
      </c>
      <c r="D12" s="128">
        <v>3498.3</v>
      </c>
    </row>
    <row r="13" spans="1:4" ht="24">
      <c r="A13" s="127" t="s">
        <v>198</v>
      </c>
      <c r="B13" s="129" t="s">
        <v>181</v>
      </c>
      <c r="C13" s="128">
        <f>-(-(C14)-(C19))</f>
        <v>2363.8</v>
      </c>
      <c r="D13" s="128">
        <f>-(-(D14)-(D19))</f>
        <v>3498.3</v>
      </c>
    </row>
    <row r="14" spans="1:4" ht="12.75">
      <c r="A14" s="130" t="s">
        <v>34</v>
      </c>
      <c r="B14" s="129" t="s">
        <v>460</v>
      </c>
      <c r="C14" s="128">
        <f>C15-(-C17)</f>
        <v>2363.8</v>
      </c>
      <c r="D14" s="128">
        <f>D15-(-D17)</f>
        <v>3498.3</v>
      </c>
    </row>
    <row r="15" spans="1:4" ht="24">
      <c r="A15" s="122" t="s">
        <v>33</v>
      </c>
      <c r="B15" s="125" t="s">
        <v>461</v>
      </c>
      <c r="C15" s="131">
        <f>C16</f>
        <v>2363.8</v>
      </c>
      <c r="D15" s="131">
        <f>D16</f>
        <v>3498.3</v>
      </c>
    </row>
    <row r="16" spans="1:4" ht="24">
      <c r="A16" s="122" t="s">
        <v>194</v>
      </c>
      <c r="B16" s="125" t="s">
        <v>462</v>
      </c>
      <c r="C16" s="131">
        <v>2363.8</v>
      </c>
      <c r="D16" s="61">
        <v>3498.3</v>
      </c>
    </row>
    <row r="17" spans="1:4" ht="24">
      <c r="A17" s="122" t="s">
        <v>36</v>
      </c>
      <c r="B17" s="125" t="s">
        <v>280</v>
      </c>
      <c r="C17" s="131">
        <f>+C18</f>
        <v>0</v>
      </c>
      <c r="D17" s="61">
        <f>D18</f>
        <v>0</v>
      </c>
    </row>
    <row r="18" spans="1:4" ht="24">
      <c r="A18" s="122" t="s">
        <v>281</v>
      </c>
      <c r="B18" s="125" t="s">
        <v>463</v>
      </c>
      <c r="C18" s="132"/>
      <c r="D18" s="61"/>
    </row>
    <row r="19" spans="1:4" ht="24">
      <c r="A19" s="133" t="s">
        <v>92</v>
      </c>
      <c r="B19" s="134" t="s">
        <v>464</v>
      </c>
      <c r="C19" s="135">
        <f>C20-(-C23)</f>
        <v>0</v>
      </c>
      <c r="D19" s="135">
        <f>D20-(-D23)</f>
        <v>0</v>
      </c>
    </row>
    <row r="20" spans="1:4" ht="24">
      <c r="A20" s="136" t="s">
        <v>99</v>
      </c>
      <c r="B20" s="137" t="s">
        <v>465</v>
      </c>
      <c r="C20" s="132">
        <f aca="true" t="shared" si="0" ref="C20:D22">C21</f>
        <v>0</v>
      </c>
      <c r="D20" s="132">
        <f t="shared" si="0"/>
        <v>0</v>
      </c>
    </row>
    <row r="21" spans="1:4" ht="24">
      <c r="A21" s="136" t="s">
        <v>100</v>
      </c>
      <c r="B21" s="137" t="s">
        <v>466</v>
      </c>
      <c r="C21" s="132">
        <v>0</v>
      </c>
      <c r="D21" s="61">
        <v>0</v>
      </c>
    </row>
    <row r="22" spans="1:4" ht="24">
      <c r="A22" s="136" t="s">
        <v>101</v>
      </c>
      <c r="B22" s="137" t="s">
        <v>467</v>
      </c>
      <c r="C22" s="132">
        <f t="shared" si="0"/>
        <v>0</v>
      </c>
      <c r="D22" s="132">
        <f t="shared" si="0"/>
        <v>0</v>
      </c>
    </row>
    <row r="23" spans="1:4" ht="24">
      <c r="A23" s="136" t="s">
        <v>195</v>
      </c>
      <c r="B23" s="137" t="s">
        <v>468</v>
      </c>
      <c r="C23" s="132">
        <v>0</v>
      </c>
      <c r="D23" s="61">
        <v>0</v>
      </c>
    </row>
    <row r="24" spans="1:4" ht="12.75">
      <c r="A24" s="130" t="s">
        <v>94</v>
      </c>
      <c r="B24" s="129" t="s">
        <v>469</v>
      </c>
      <c r="C24" s="135">
        <f>(C25)+(C29)</f>
        <v>0</v>
      </c>
      <c r="D24" s="135">
        <f>(D25)+(D29)</f>
        <v>0</v>
      </c>
    </row>
    <row r="25" spans="1:4" ht="12.75">
      <c r="A25" s="126" t="s">
        <v>154</v>
      </c>
      <c r="B25" s="125" t="s">
        <v>470</v>
      </c>
      <c r="C25" s="132">
        <f aca="true" t="shared" si="1" ref="C25:D27">C26</f>
        <v>-65524.5</v>
      </c>
      <c r="D25" s="132">
        <f t="shared" si="1"/>
        <v>-68506.8</v>
      </c>
    </row>
    <row r="26" spans="1:4" ht="12.75">
      <c r="A26" s="126" t="s">
        <v>155</v>
      </c>
      <c r="B26" s="125" t="s">
        <v>471</v>
      </c>
      <c r="C26" s="132">
        <f t="shared" si="1"/>
        <v>-65524.5</v>
      </c>
      <c r="D26" s="132">
        <f t="shared" si="1"/>
        <v>-68506.8</v>
      </c>
    </row>
    <row r="27" spans="1:4" ht="12.75">
      <c r="A27" s="122" t="s">
        <v>156</v>
      </c>
      <c r="B27" s="125" t="s">
        <v>472</v>
      </c>
      <c r="C27" s="132">
        <f t="shared" si="1"/>
        <v>-65524.5</v>
      </c>
      <c r="D27" s="132">
        <f t="shared" si="1"/>
        <v>-68506.8</v>
      </c>
    </row>
    <row r="28" spans="1:4" ht="15.75" customHeight="1">
      <c r="A28" s="122" t="s">
        <v>196</v>
      </c>
      <c r="B28" s="125" t="s">
        <v>473</v>
      </c>
      <c r="C28" s="132">
        <f>-(63160.7+C16)</f>
        <v>-65524.5</v>
      </c>
      <c r="D28" s="61">
        <f>-(65008.5+D16)</f>
        <v>-68506.8</v>
      </c>
    </row>
    <row r="29" spans="1:4" ht="12.75">
      <c r="A29" s="126" t="s">
        <v>157</v>
      </c>
      <c r="B29" s="125" t="s">
        <v>474</v>
      </c>
      <c r="C29" s="131">
        <f aca="true" t="shared" si="2" ref="C29:D31">C30</f>
        <v>65524.5</v>
      </c>
      <c r="D29" s="131">
        <f t="shared" si="2"/>
        <v>68506.8</v>
      </c>
    </row>
    <row r="30" spans="1:4" ht="12.75">
      <c r="A30" s="126" t="s">
        <v>158</v>
      </c>
      <c r="B30" s="125" t="s">
        <v>475</v>
      </c>
      <c r="C30" s="131">
        <f t="shared" si="2"/>
        <v>65524.5</v>
      </c>
      <c r="D30" s="131">
        <f t="shared" si="2"/>
        <v>68506.8</v>
      </c>
    </row>
    <row r="31" spans="1:4" ht="12.75">
      <c r="A31" s="122" t="s">
        <v>159</v>
      </c>
      <c r="B31" s="125" t="s">
        <v>476</v>
      </c>
      <c r="C31" s="131">
        <f t="shared" si="2"/>
        <v>65524.5</v>
      </c>
      <c r="D31" s="131">
        <f t="shared" si="2"/>
        <v>68506.8</v>
      </c>
    </row>
    <row r="32" spans="1:4" ht="15.75" customHeight="1">
      <c r="A32" s="122" t="s">
        <v>197</v>
      </c>
      <c r="B32" s="125" t="s">
        <v>477</v>
      </c>
      <c r="C32" s="61">
        <f>65524.5+(-C18)</f>
        <v>65524.5</v>
      </c>
      <c r="D32" s="61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39">
      <selection activeCell="A1" sqref="A1:D72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27" t="s">
        <v>2</v>
      </c>
      <c r="B1" s="227"/>
      <c r="C1" s="227"/>
      <c r="D1" s="238"/>
    </row>
    <row r="2" spans="1:4" ht="37.5" customHeight="1">
      <c r="A2" s="239" t="s">
        <v>481</v>
      </c>
      <c r="B2" s="239"/>
      <c r="C2" s="239"/>
      <c r="D2" s="239"/>
    </row>
    <row r="3" spans="1:3" ht="6.75" customHeight="1">
      <c r="A3" s="230"/>
      <c r="B3" s="230"/>
      <c r="C3" s="230"/>
    </row>
    <row r="4" spans="1:4" ht="21.75" customHeight="1">
      <c r="A4" s="228" t="s">
        <v>370</v>
      </c>
      <c r="B4" s="228"/>
      <c r="C4" s="228"/>
      <c r="D4" s="228"/>
    </row>
    <row r="5" spans="1:4" ht="15" customHeight="1">
      <c r="A5" s="234" t="s">
        <v>114</v>
      </c>
      <c r="B5" s="236" t="s">
        <v>115</v>
      </c>
      <c r="C5" s="232" t="s">
        <v>116</v>
      </c>
      <c r="D5" s="233"/>
    </row>
    <row r="6" spans="1:4" ht="16.5" customHeight="1">
      <c r="A6" s="235"/>
      <c r="B6" s="237"/>
      <c r="C6" s="42">
        <v>2020</v>
      </c>
      <c r="D6" s="81">
        <v>2021</v>
      </c>
    </row>
    <row r="7" spans="1:4" ht="15.75">
      <c r="A7" s="43" t="s">
        <v>37</v>
      </c>
      <c r="B7" s="159" t="s">
        <v>220</v>
      </c>
      <c r="C7" s="45">
        <f>C8+C39</f>
        <v>62872.1</v>
      </c>
      <c r="D7" s="45">
        <f>D8+D39</f>
        <v>64719.9</v>
      </c>
    </row>
    <row r="8" spans="1:4" ht="15.75">
      <c r="A8" s="43" t="s">
        <v>80</v>
      </c>
      <c r="B8" s="159"/>
      <c r="C8" s="45">
        <f>C9+C15+C21+C25+C31+C35</f>
        <v>62442.1</v>
      </c>
      <c r="D8" s="45">
        <f>D9+D15+D21+D25+D31+D35</f>
        <v>64289.9</v>
      </c>
    </row>
    <row r="9" spans="1:4" ht="15.75">
      <c r="A9" s="53" t="s">
        <v>117</v>
      </c>
      <c r="B9" s="160" t="s">
        <v>221</v>
      </c>
      <c r="C9" s="47">
        <f>C10</f>
        <v>8673.699999999999</v>
      </c>
      <c r="D9" s="47">
        <f>D10</f>
        <v>8864.5</v>
      </c>
    </row>
    <row r="10" spans="1:4" ht="15.75">
      <c r="A10" s="68" t="s">
        <v>118</v>
      </c>
      <c r="B10" s="161" t="s">
        <v>222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3" t="s">
        <v>65</v>
      </c>
      <c r="B11" s="161" t="s">
        <v>223</v>
      </c>
      <c r="C11" s="49">
        <v>4769.4</v>
      </c>
      <c r="D11" s="185">
        <v>4960.2</v>
      </c>
    </row>
    <row r="12" spans="1:4" ht="74.25" customHeight="1">
      <c r="A12" s="53" t="s">
        <v>62</v>
      </c>
      <c r="B12" s="161" t="s">
        <v>321</v>
      </c>
      <c r="C12" s="49">
        <v>2433.9</v>
      </c>
      <c r="D12" s="185">
        <v>2433.9</v>
      </c>
    </row>
    <row r="13" spans="1:7" ht="36.75">
      <c r="A13" s="53" t="s">
        <v>61</v>
      </c>
      <c r="B13" s="161" t="s">
        <v>224</v>
      </c>
      <c r="C13" s="49">
        <v>70.4</v>
      </c>
      <c r="D13" s="185">
        <v>70.4</v>
      </c>
      <c r="E13" s="38"/>
      <c r="F13" s="11"/>
      <c r="G13" s="38"/>
    </row>
    <row r="14" spans="1:7" ht="36.75">
      <c r="A14" s="53" t="s">
        <v>371</v>
      </c>
      <c r="B14" s="161" t="s">
        <v>372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76</v>
      </c>
      <c r="B15" s="162" t="s">
        <v>225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2" t="s">
        <v>226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421</v>
      </c>
      <c r="B17" s="162" t="s">
        <v>417</v>
      </c>
      <c r="C17" s="49">
        <v>763.3</v>
      </c>
      <c r="D17" s="185">
        <v>763.3</v>
      </c>
      <c r="E17" s="38"/>
      <c r="F17" s="13"/>
      <c r="G17" s="38"/>
    </row>
    <row r="18" spans="1:4" ht="88.5" customHeight="1">
      <c r="A18" s="50" t="s">
        <v>422</v>
      </c>
      <c r="B18" s="162" t="s">
        <v>418</v>
      </c>
      <c r="C18" s="49">
        <v>7.1</v>
      </c>
      <c r="D18" s="185">
        <v>7.1</v>
      </c>
    </row>
    <row r="19" spans="1:4" ht="74.25" customHeight="1">
      <c r="A19" s="50" t="s">
        <v>423</v>
      </c>
      <c r="B19" s="162" t="s">
        <v>419</v>
      </c>
      <c r="C19" s="49">
        <v>1420.1</v>
      </c>
      <c r="D19" s="185">
        <v>1420.1</v>
      </c>
    </row>
    <row r="20" spans="1:4" ht="77.25" customHeight="1">
      <c r="A20" s="50" t="s">
        <v>424</v>
      </c>
      <c r="B20" s="162" t="s">
        <v>420</v>
      </c>
      <c r="C20" s="49">
        <v>-129.3</v>
      </c>
      <c r="D20" s="185">
        <v>-129.3</v>
      </c>
    </row>
    <row r="21" spans="1:4" ht="15.75">
      <c r="A21" s="68" t="s">
        <v>119</v>
      </c>
      <c r="B21" s="161" t="s">
        <v>73</v>
      </c>
      <c r="C21" s="49">
        <f>C22</f>
        <v>41.1</v>
      </c>
      <c r="D21" s="185">
        <f>D22</f>
        <v>42.7</v>
      </c>
    </row>
    <row r="22" spans="1:4" ht="15.75">
      <c r="A22" s="68" t="s">
        <v>120</v>
      </c>
      <c r="B22" s="161" t="s">
        <v>74</v>
      </c>
      <c r="C22" s="49">
        <f>C23+C24</f>
        <v>41.1</v>
      </c>
      <c r="D22" s="185">
        <f>D23</f>
        <v>42.7</v>
      </c>
    </row>
    <row r="23" spans="1:4" ht="15.75">
      <c r="A23" s="69" t="s">
        <v>120</v>
      </c>
      <c r="B23" s="161" t="s">
        <v>77</v>
      </c>
      <c r="C23" s="49">
        <v>41.1</v>
      </c>
      <c r="D23" s="185">
        <v>42.7</v>
      </c>
    </row>
    <row r="24" spans="1:4" ht="24.75">
      <c r="A24" s="69" t="s">
        <v>78</v>
      </c>
      <c r="B24" s="161" t="s">
        <v>79</v>
      </c>
      <c r="C24" s="49"/>
      <c r="D24" s="185"/>
    </row>
    <row r="25" spans="1:4" ht="15.75">
      <c r="A25" s="69" t="s">
        <v>121</v>
      </c>
      <c r="B25" s="161" t="s">
        <v>227</v>
      </c>
      <c r="C25" s="49">
        <f>C26+C28</f>
        <v>51616.1</v>
      </c>
      <c r="D25" s="49">
        <f>D26+D28</f>
        <v>53271.5</v>
      </c>
    </row>
    <row r="26" spans="1:4" ht="15.75">
      <c r="A26" s="69" t="s">
        <v>122</v>
      </c>
      <c r="B26" s="161" t="s">
        <v>228</v>
      </c>
      <c r="C26" s="49">
        <f>C27</f>
        <v>6205.1</v>
      </c>
      <c r="D26" s="49">
        <f>D27</f>
        <v>6453.3</v>
      </c>
    </row>
    <row r="27" spans="1:4" ht="36.75">
      <c r="A27" s="69" t="s">
        <v>17</v>
      </c>
      <c r="B27" s="161" t="s">
        <v>229</v>
      </c>
      <c r="C27" s="49">
        <v>6205.1</v>
      </c>
      <c r="D27" s="185">
        <v>6453.3</v>
      </c>
    </row>
    <row r="28" spans="1:4" ht="15.75">
      <c r="A28" s="69" t="s">
        <v>123</v>
      </c>
      <c r="B28" s="161" t="s">
        <v>230</v>
      </c>
      <c r="C28" s="49">
        <f>C29+C30</f>
        <v>45411</v>
      </c>
      <c r="D28" s="49">
        <f>D29+D30</f>
        <v>46818.2</v>
      </c>
    </row>
    <row r="29" spans="1:4" ht="24.75">
      <c r="A29" s="70" t="s">
        <v>18</v>
      </c>
      <c r="B29" s="161" t="s">
        <v>231</v>
      </c>
      <c r="C29" s="49">
        <v>24948.6</v>
      </c>
      <c r="D29" s="185">
        <v>25946.5</v>
      </c>
    </row>
    <row r="30" spans="1:4" ht="24.75">
      <c r="A30" s="50" t="s">
        <v>19</v>
      </c>
      <c r="B30" s="161" t="s">
        <v>232</v>
      </c>
      <c r="C30" s="49">
        <v>20462.4</v>
      </c>
      <c r="D30" s="185">
        <v>20871.7</v>
      </c>
    </row>
    <row r="31" spans="1:4" ht="15.75">
      <c r="A31" s="53" t="s">
        <v>20</v>
      </c>
      <c r="B31" s="163" t="s">
        <v>336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312</v>
      </c>
      <c r="B32" s="163" t="s">
        <v>337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66</v>
      </c>
      <c r="B33" s="163" t="s">
        <v>338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66</v>
      </c>
      <c r="B34" s="163" t="s">
        <v>339</v>
      </c>
      <c r="C34" s="49">
        <v>50</v>
      </c>
      <c r="D34" s="185">
        <v>50</v>
      </c>
    </row>
    <row r="35" spans="1:4" ht="24.75">
      <c r="A35" s="53" t="s">
        <v>38</v>
      </c>
      <c r="B35" s="164" t="s">
        <v>104</v>
      </c>
      <c r="C35" s="52">
        <f aca="true" t="shared" si="1" ref="C35:D37">C36</f>
        <v>0</v>
      </c>
      <c r="D35" s="206">
        <f t="shared" si="1"/>
        <v>0</v>
      </c>
    </row>
    <row r="36" spans="1:4" ht="15.75">
      <c r="A36" s="53" t="s">
        <v>39</v>
      </c>
      <c r="B36" s="164" t="s">
        <v>106</v>
      </c>
      <c r="C36" s="52">
        <f t="shared" si="1"/>
        <v>0</v>
      </c>
      <c r="D36" s="206">
        <f t="shared" si="1"/>
        <v>0</v>
      </c>
    </row>
    <row r="37" spans="1:4" ht="15.75">
      <c r="A37" s="56" t="s">
        <v>46</v>
      </c>
      <c r="B37" s="164" t="s">
        <v>105</v>
      </c>
      <c r="C37" s="52">
        <f t="shared" si="1"/>
        <v>0</v>
      </c>
      <c r="D37" s="206">
        <f t="shared" si="1"/>
        <v>0</v>
      </c>
    </row>
    <row r="38" spans="1:4" ht="24.75">
      <c r="A38" s="56" t="s">
        <v>47</v>
      </c>
      <c r="B38" s="164" t="s">
        <v>107</v>
      </c>
      <c r="C38" s="57">
        <v>0</v>
      </c>
      <c r="D38" s="49">
        <v>0</v>
      </c>
    </row>
    <row r="39" spans="1:4" ht="15" customHeight="1">
      <c r="A39" s="43" t="s">
        <v>81</v>
      </c>
      <c r="B39" s="164"/>
      <c r="C39" s="58">
        <f>C40+C50+C60+C56</f>
        <v>430</v>
      </c>
      <c r="D39" s="186">
        <f>D40+D50+D60+D56</f>
        <v>430</v>
      </c>
    </row>
    <row r="40" spans="1:4" ht="36.75">
      <c r="A40" s="53" t="s">
        <v>124</v>
      </c>
      <c r="B40" s="161" t="s">
        <v>322</v>
      </c>
      <c r="C40" s="49">
        <f>C41+C49</f>
        <v>380</v>
      </c>
      <c r="D40" s="49">
        <f>D41+D49</f>
        <v>380</v>
      </c>
    </row>
    <row r="41" spans="1:4" ht="60.75" hidden="1">
      <c r="A41" s="53" t="s">
        <v>108</v>
      </c>
      <c r="B41" s="165" t="s">
        <v>190</v>
      </c>
      <c r="C41" s="49">
        <f>+C44+C46</f>
        <v>0</v>
      </c>
      <c r="D41" s="49">
        <f>+D44+D46</f>
        <v>0</v>
      </c>
    </row>
    <row r="42" spans="1:4" ht="48.75" hidden="1">
      <c r="A42" s="53" t="s">
        <v>163</v>
      </c>
      <c r="B42" s="165" t="s">
        <v>189</v>
      </c>
      <c r="C42" s="49">
        <f>C43</f>
        <v>0</v>
      </c>
      <c r="D42" s="185"/>
    </row>
    <row r="43" spans="1:4" ht="60.75" hidden="1">
      <c r="A43" s="53" t="s">
        <v>21</v>
      </c>
      <c r="B43" s="165" t="s">
        <v>188</v>
      </c>
      <c r="C43" s="49"/>
      <c r="D43" s="185"/>
    </row>
    <row r="44" spans="1:7" ht="60.75" hidden="1">
      <c r="A44" s="53" t="s">
        <v>268</v>
      </c>
      <c r="B44" s="165" t="s">
        <v>267</v>
      </c>
      <c r="C44" s="49">
        <f>C45</f>
        <v>0</v>
      </c>
      <c r="D44" s="185"/>
      <c r="G44" s="152"/>
    </row>
    <row r="45" spans="1:4" ht="48.75" hidden="1">
      <c r="A45" s="53" t="s">
        <v>265</v>
      </c>
      <c r="B45" s="165" t="s">
        <v>266</v>
      </c>
      <c r="C45" s="49"/>
      <c r="D45" s="185"/>
    </row>
    <row r="46" spans="1:4" ht="36.75" hidden="1">
      <c r="A46" s="53" t="s">
        <v>271</v>
      </c>
      <c r="B46" s="165" t="s">
        <v>269</v>
      </c>
      <c r="C46" s="49">
        <f>C47</f>
        <v>0</v>
      </c>
      <c r="D46" s="49">
        <f>D47</f>
        <v>0</v>
      </c>
    </row>
    <row r="47" spans="1:4" ht="36.75" hidden="1">
      <c r="A47" s="53" t="s">
        <v>272</v>
      </c>
      <c r="B47" s="165" t="s">
        <v>270</v>
      </c>
      <c r="C47" s="49">
        <f>C48</f>
        <v>0</v>
      </c>
      <c r="D47" s="49">
        <f>D48</f>
        <v>0</v>
      </c>
    </row>
    <row r="48" spans="1:4" ht="60.75" hidden="1">
      <c r="A48" s="53" t="s">
        <v>273</v>
      </c>
      <c r="B48" s="183" t="s">
        <v>274</v>
      </c>
      <c r="C48" s="49"/>
      <c r="D48" s="185"/>
    </row>
    <row r="49" spans="1:4" ht="48.75">
      <c r="A49" s="50" t="s">
        <v>182</v>
      </c>
      <c r="B49" s="165" t="s">
        <v>323</v>
      </c>
      <c r="C49" s="49">
        <v>380</v>
      </c>
      <c r="D49" s="185">
        <v>380</v>
      </c>
    </row>
    <row r="50" spans="1:4" ht="24.75" hidden="1">
      <c r="A50" s="53" t="s">
        <v>170</v>
      </c>
      <c r="B50" s="166" t="s">
        <v>320</v>
      </c>
      <c r="C50" s="49">
        <f>C53+C51</f>
        <v>0</v>
      </c>
      <c r="D50" s="185"/>
    </row>
    <row r="51" spans="1:4" ht="60.75" hidden="1">
      <c r="A51" s="39" t="s">
        <v>10</v>
      </c>
      <c r="B51" s="140" t="s">
        <v>324</v>
      </c>
      <c r="C51" s="49">
        <f>C52</f>
        <v>0</v>
      </c>
      <c r="D51" s="185"/>
    </row>
    <row r="52" spans="1:4" ht="60.75" hidden="1">
      <c r="A52" s="39" t="s">
        <v>9</v>
      </c>
      <c r="B52" s="166" t="s">
        <v>325</v>
      </c>
      <c r="C52" s="49"/>
      <c r="D52" s="185"/>
    </row>
    <row r="53" spans="1:4" ht="24.75" hidden="1">
      <c r="A53" s="71" t="s">
        <v>22</v>
      </c>
      <c r="B53" s="184" t="s">
        <v>326</v>
      </c>
      <c r="C53" s="49">
        <f>C54</f>
        <v>0</v>
      </c>
      <c r="D53" s="185"/>
    </row>
    <row r="54" spans="1:4" ht="24.75" hidden="1">
      <c r="A54" s="53" t="s">
        <v>63</v>
      </c>
      <c r="B54" s="166" t="s">
        <v>327</v>
      </c>
      <c r="C54" s="49">
        <f>C55</f>
        <v>0</v>
      </c>
      <c r="D54" s="185"/>
    </row>
    <row r="55" spans="1:4" ht="36.75" hidden="1">
      <c r="A55" s="53" t="s">
        <v>23</v>
      </c>
      <c r="B55" s="166" t="s">
        <v>328</v>
      </c>
      <c r="C55" s="49"/>
      <c r="D55" s="185"/>
    </row>
    <row r="56" spans="1:4" ht="24.75">
      <c r="A56" s="50" t="s">
        <v>313</v>
      </c>
      <c r="B56" s="59" t="s">
        <v>319</v>
      </c>
      <c r="C56" s="49">
        <f aca="true" t="shared" si="2" ref="C56:D58">C57</f>
        <v>50</v>
      </c>
      <c r="D56" s="185">
        <f t="shared" si="2"/>
        <v>50</v>
      </c>
    </row>
    <row r="57" spans="1:4" ht="15.75">
      <c r="A57" s="50" t="s">
        <v>314</v>
      </c>
      <c r="B57" s="59" t="s">
        <v>340</v>
      </c>
      <c r="C57" s="49">
        <f t="shared" si="2"/>
        <v>50</v>
      </c>
      <c r="D57" s="185">
        <f t="shared" si="2"/>
        <v>50</v>
      </c>
    </row>
    <row r="58" spans="1:4" ht="15.75">
      <c r="A58" s="50" t="s">
        <v>315</v>
      </c>
      <c r="B58" s="59" t="s">
        <v>318</v>
      </c>
      <c r="C58" s="49">
        <f t="shared" si="2"/>
        <v>50</v>
      </c>
      <c r="D58" s="185">
        <f t="shared" si="2"/>
        <v>50</v>
      </c>
    </row>
    <row r="59" spans="1:4" ht="24.75">
      <c r="A59" s="50" t="s">
        <v>316</v>
      </c>
      <c r="B59" s="59" t="s">
        <v>317</v>
      </c>
      <c r="C59" s="49">
        <v>50</v>
      </c>
      <c r="D59" s="185">
        <v>50</v>
      </c>
    </row>
    <row r="60" spans="1:4" ht="15.75">
      <c r="A60" s="50" t="s">
        <v>178</v>
      </c>
      <c r="B60" s="166" t="s">
        <v>331</v>
      </c>
      <c r="C60" s="61">
        <f>C61</f>
        <v>0</v>
      </c>
      <c r="D60" s="206">
        <f>D61</f>
        <v>0</v>
      </c>
    </row>
    <row r="61" spans="1:4" ht="15.75">
      <c r="A61" s="50" t="s">
        <v>179</v>
      </c>
      <c r="B61" s="166" t="s">
        <v>332</v>
      </c>
      <c r="C61" s="49">
        <f>C62</f>
        <v>0</v>
      </c>
      <c r="D61" s="206">
        <f>D62</f>
        <v>0</v>
      </c>
    </row>
    <row r="62" spans="1:4" ht="15.75">
      <c r="A62" s="50" t="s">
        <v>24</v>
      </c>
      <c r="B62" s="166" t="s">
        <v>333</v>
      </c>
      <c r="C62" s="49">
        <v>0</v>
      </c>
      <c r="D62" s="206">
        <v>0</v>
      </c>
    </row>
    <row r="63" spans="1:4" s="3" customFormat="1" ht="15.75">
      <c r="A63" s="72" t="s">
        <v>125</v>
      </c>
      <c r="B63" s="174" t="s">
        <v>334</v>
      </c>
      <c r="C63" s="64">
        <f>C64+C70</f>
        <v>288.59999999999997</v>
      </c>
      <c r="D63" s="64">
        <f>D64+D70</f>
        <v>288.59999999999997</v>
      </c>
    </row>
    <row r="64" spans="1:4" s="3" customFormat="1" ht="24.75">
      <c r="A64" s="50" t="s">
        <v>32</v>
      </c>
      <c r="B64" s="59" t="s">
        <v>335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186</v>
      </c>
      <c r="B65" s="59" t="s">
        <v>433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2" t="s">
        <v>434</v>
      </c>
      <c r="C66" s="49">
        <v>0.7</v>
      </c>
      <c r="D66" s="49">
        <v>0.7</v>
      </c>
    </row>
    <row r="67" spans="1:4" ht="15.75">
      <c r="A67" s="53" t="s">
        <v>27</v>
      </c>
      <c r="B67" s="182" t="s">
        <v>432</v>
      </c>
      <c r="C67" s="49"/>
      <c r="D67" s="185"/>
    </row>
    <row r="68" spans="1:4" ht="24.75">
      <c r="A68" s="53" t="s">
        <v>348</v>
      </c>
      <c r="B68" s="182" t="s">
        <v>431</v>
      </c>
      <c r="C68" s="49">
        <f>C69</f>
        <v>287.9</v>
      </c>
      <c r="D68" s="185">
        <f>D69</f>
        <v>287.9</v>
      </c>
    </row>
    <row r="69" spans="1:4" ht="36.75">
      <c r="A69" s="53" t="s">
        <v>349</v>
      </c>
      <c r="B69" s="182" t="s">
        <v>431</v>
      </c>
      <c r="C69" s="49">
        <f>285.2+2.7</f>
        <v>287.9</v>
      </c>
      <c r="D69" s="185">
        <f>285.2+2.7</f>
        <v>287.9</v>
      </c>
    </row>
    <row r="70" spans="1:4" ht="24.75" hidden="1">
      <c r="A70" s="50" t="s">
        <v>176</v>
      </c>
      <c r="B70" s="168" t="s">
        <v>177</v>
      </c>
      <c r="C70" s="49">
        <f>C71</f>
        <v>0</v>
      </c>
      <c r="D70" s="185"/>
    </row>
    <row r="71" spans="1:4" ht="36.75" hidden="1">
      <c r="A71" s="50" t="s">
        <v>187</v>
      </c>
      <c r="B71" s="168" t="s">
        <v>175</v>
      </c>
      <c r="C71" s="49"/>
      <c r="D71" s="185"/>
    </row>
    <row r="72" spans="1:4" ht="15.75">
      <c r="A72" s="74" t="s">
        <v>126</v>
      </c>
      <c r="B72" s="167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3"/>
  <sheetViews>
    <sheetView zoomScalePageLayoutView="0" workbookViewId="0" topLeftCell="A4">
      <selection activeCell="C2" sqref="A2:C23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452</v>
      </c>
      <c r="D2" s="10"/>
    </row>
    <row r="3" spans="1:4" ht="57" customHeight="1">
      <c r="A3" s="240" t="s">
        <v>482</v>
      </c>
      <c r="B3" s="240"/>
      <c r="C3" s="240"/>
      <c r="D3" s="141"/>
    </row>
    <row r="4" spans="1:4" ht="17.25" customHeight="1">
      <c r="A4" s="241" t="s">
        <v>255</v>
      </c>
      <c r="B4" s="242"/>
      <c r="C4" s="242"/>
      <c r="D4" s="10"/>
    </row>
    <row r="5" spans="1:4" ht="12.75">
      <c r="A5" s="143"/>
      <c r="B5" s="144"/>
      <c r="C5" s="142"/>
      <c r="D5" s="10"/>
    </row>
    <row r="6" spans="1:4" ht="52.5" customHeight="1">
      <c r="A6" s="145" t="s">
        <v>256</v>
      </c>
      <c r="B6" s="145" t="s">
        <v>257</v>
      </c>
      <c r="C6" s="42" t="s">
        <v>258</v>
      </c>
      <c r="D6" s="10"/>
    </row>
    <row r="7" spans="1:3" ht="21.75" customHeight="1">
      <c r="A7" s="243" t="s">
        <v>342</v>
      </c>
      <c r="B7" s="244"/>
      <c r="C7" s="245"/>
    </row>
    <row r="8" spans="1:3" ht="36" customHeight="1">
      <c r="A8" s="59">
        <v>733</v>
      </c>
      <c r="B8" s="54" t="s">
        <v>259</v>
      </c>
      <c r="C8" s="39" t="s">
        <v>66</v>
      </c>
    </row>
    <row r="9" spans="1:3" ht="36" customHeight="1">
      <c r="A9" s="146">
        <v>733</v>
      </c>
      <c r="B9" s="48" t="s">
        <v>260</v>
      </c>
      <c r="C9" s="147" t="s">
        <v>261</v>
      </c>
    </row>
    <row r="10" spans="1:3" ht="27" customHeight="1">
      <c r="A10" s="146">
        <v>733</v>
      </c>
      <c r="B10" s="48" t="s">
        <v>373</v>
      </c>
      <c r="C10" s="202" t="s">
        <v>316</v>
      </c>
    </row>
    <row r="11" spans="1:3" ht="27" customHeight="1">
      <c r="A11" s="146">
        <v>733</v>
      </c>
      <c r="B11" s="48" t="s">
        <v>450</v>
      </c>
      <c r="C11" s="219" t="s">
        <v>451</v>
      </c>
    </row>
    <row r="12" spans="1:3" ht="24" customHeight="1">
      <c r="A12" s="59">
        <v>733</v>
      </c>
      <c r="B12" s="59" t="s">
        <v>459</v>
      </c>
      <c r="C12" s="39" t="s">
        <v>455</v>
      </c>
    </row>
    <row r="13" spans="1:3" ht="16.5" customHeight="1">
      <c r="A13" s="203">
        <v>733</v>
      </c>
      <c r="B13" s="149" t="s">
        <v>262</v>
      </c>
      <c r="C13" s="39" t="s">
        <v>263</v>
      </c>
    </row>
    <row r="14" spans="1:3" ht="16.5" customHeight="1">
      <c r="A14" s="203">
        <v>733</v>
      </c>
      <c r="B14" s="183" t="s">
        <v>403</v>
      </c>
      <c r="C14" s="39" t="s">
        <v>24</v>
      </c>
    </row>
    <row r="15" spans="1:3" ht="15" customHeight="1">
      <c r="A15" s="59">
        <v>733</v>
      </c>
      <c r="B15" s="59" t="s">
        <v>404</v>
      </c>
      <c r="C15" s="201" t="s">
        <v>264</v>
      </c>
    </row>
    <row r="16" spans="1:3" ht="24">
      <c r="A16" s="59">
        <v>733</v>
      </c>
      <c r="B16" s="65" t="s">
        <v>405</v>
      </c>
      <c r="C16" s="39" t="s">
        <v>26</v>
      </c>
    </row>
    <row r="17" spans="1:3" ht="12.75">
      <c r="A17" s="59">
        <v>733</v>
      </c>
      <c r="B17" s="59" t="s">
        <v>406</v>
      </c>
      <c r="C17" s="39" t="s">
        <v>27</v>
      </c>
    </row>
    <row r="18" spans="1:3" ht="24">
      <c r="A18" s="59">
        <v>733</v>
      </c>
      <c r="B18" s="59" t="s">
        <v>407</v>
      </c>
      <c r="C18" s="150" t="s">
        <v>29</v>
      </c>
    </row>
    <row r="19" spans="1:3" ht="30.75" customHeight="1">
      <c r="A19" s="59">
        <v>733</v>
      </c>
      <c r="B19" s="60" t="s">
        <v>408</v>
      </c>
      <c r="C19" s="147" t="s">
        <v>416</v>
      </c>
    </row>
    <row r="20" spans="1:3" ht="37.5" customHeight="1">
      <c r="A20" s="59">
        <v>733</v>
      </c>
      <c r="B20" s="59" t="s">
        <v>409</v>
      </c>
      <c r="C20" s="39" t="s">
        <v>383</v>
      </c>
    </row>
    <row r="21" spans="1:3" ht="18" customHeight="1">
      <c r="A21" s="59">
        <v>733</v>
      </c>
      <c r="B21" s="59" t="s">
        <v>410</v>
      </c>
      <c r="C21" s="67" t="s">
        <v>412</v>
      </c>
    </row>
    <row r="22" spans="1:3" ht="53.25" customHeight="1">
      <c r="A22" s="59">
        <v>733</v>
      </c>
      <c r="B22" s="59" t="s">
        <v>415</v>
      </c>
      <c r="C22" s="39" t="s">
        <v>414</v>
      </c>
    </row>
    <row r="23" spans="1:3" ht="26.25" customHeight="1">
      <c r="A23" s="59">
        <v>733</v>
      </c>
      <c r="B23" s="59" t="s">
        <v>413</v>
      </c>
      <c r="C23" s="151" t="s">
        <v>411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84</v>
      </c>
      <c r="D2" s="10"/>
    </row>
    <row r="3" spans="1:4" ht="37.5" customHeight="1">
      <c r="A3" s="229" t="s">
        <v>483</v>
      </c>
      <c r="B3" s="229"/>
      <c r="C3" s="229"/>
      <c r="D3" s="11"/>
    </row>
    <row r="4" spans="1:4" ht="12.75">
      <c r="A4" s="246"/>
      <c r="B4" s="246"/>
      <c r="C4" s="246"/>
      <c r="D4" s="13"/>
    </row>
    <row r="5" spans="1:3" ht="14.25" customHeight="1">
      <c r="A5" s="241" t="s">
        <v>282</v>
      </c>
      <c r="B5" s="242"/>
      <c r="C5" s="242"/>
    </row>
    <row r="6" spans="1:3" ht="12.75">
      <c r="A6" s="143"/>
      <c r="B6" s="144"/>
      <c r="C6" s="142"/>
    </row>
    <row r="7" spans="1:3" ht="37.5" customHeight="1">
      <c r="A7" s="145" t="s">
        <v>256</v>
      </c>
      <c r="B7" s="145" t="s">
        <v>283</v>
      </c>
      <c r="C7" s="42" t="s">
        <v>284</v>
      </c>
    </row>
    <row r="8" spans="1:3" ht="18.75" customHeight="1">
      <c r="A8" s="243" t="s">
        <v>343</v>
      </c>
      <c r="B8" s="244"/>
      <c r="C8" s="245"/>
    </row>
    <row r="9" spans="1:3" ht="93.75" customHeight="1" hidden="1">
      <c r="A9" s="155" t="s">
        <v>148</v>
      </c>
      <c r="B9" s="156" t="s">
        <v>285</v>
      </c>
      <c r="C9" s="53" t="s">
        <v>286</v>
      </c>
    </row>
    <row r="10" spans="1:3" ht="63" customHeight="1" hidden="1">
      <c r="A10" s="155" t="s">
        <v>148</v>
      </c>
      <c r="B10" s="157" t="s">
        <v>287</v>
      </c>
      <c r="C10" s="53" t="s">
        <v>288</v>
      </c>
    </row>
    <row r="11" spans="1:3" ht="93" customHeight="1" hidden="1">
      <c r="A11" s="155" t="s">
        <v>289</v>
      </c>
      <c r="B11" s="156" t="s">
        <v>290</v>
      </c>
      <c r="C11" s="151" t="s">
        <v>291</v>
      </c>
    </row>
    <row r="12" spans="1:3" ht="29.25" customHeight="1" hidden="1">
      <c r="A12" s="148" t="s">
        <v>148</v>
      </c>
      <c r="B12" s="48" t="s">
        <v>292</v>
      </c>
      <c r="C12" s="147" t="s">
        <v>293</v>
      </c>
    </row>
    <row r="13" spans="1:3" ht="24">
      <c r="A13" s="148" t="s">
        <v>341</v>
      </c>
      <c r="B13" s="149" t="s">
        <v>294</v>
      </c>
      <c r="C13" s="158" t="s">
        <v>295</v>
      </c>
    </row>
    <row r="14" spans="1:3" ht="24">
      <c r="A14" s="48">
        <v>733</v>
      </c>
      <c r="B14" s="149" t="s">
        <v>296</v>
      </c>
      <c r="C14" s="158" t="s">
        <v>297</v>
      </c>
    </row>
    <row r="15" spans="1:3" ht="24">
      <c r="A15" s="148" t="s">
        <v>341</v>
      </c>
      <c r="B15" s="149" t="s">
        <v>298</v>
      </c>
      <c r="C15" s="158" t="s">
        <v>299</v>
      </c>
    </row>
    <row r="16" spans="1:3" ht="26.25" customHeight="1">
      <c r="A16" s="48">
        <v>733</v>
      </c>
      <c r="B16" s="149" t="s">
        <v>300</v>
      </c>
      <c r="C16" s="158" t="s">
        <v>301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M37"/>
  <sheetViews>
    <sheetView workbookViewId="0" topLeftCell="A2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50" t="s">
        <v>447</v>
      </c>
      <c r="B2" s="250"/>
      <c r="C2" s="250"/>
      <c r="D2" s="250"/>
      <c r="E2" s="214"/>
      <c r="F2" s="214"/>
      <c r="G2" s="214"/>
    </row>
    <row r="3" spans="1:8" ht="36.75" customHeight="1">
      <c r="A3" s="239" t="s">
        <v>484</v>
      </c>
      <c r="B3" s="247"/>
      <c r="C3" s="247"/>
      <c r="D3" s="247"/>
      <c r="E3" s="76"/>
      <c r="F3" s="76"/>
      <c r="G3" s="76"/>
      <c r="H3" s="10"/>
    </row>
    <row r="4" spans="1:13" ht="12" customHeight="1">
      <c r="A4" s="246"/>
      <c r="B4" s="246"/>
      <c r="C4" s="246"/>
      <c r="D4" s="246"/>
      <c r="E4" s="246"/>
      <c r="F4" s="246"/>
      <c r="G4" s="41"/>
      <c r="H4" s="14"/>
      <c r="I4" s="14"/>
      <c r="J4" s="14"/>
      <c r="K4" s="14"/>
      <c r="L4" s="14"/>
      <c r="M4" s="14"/>
    </row>
    <row r="5" spans="1:8" ht="29.25" customHeight="1">
      <c r="A5" s="248" t="s">
        <v>374</v>
      </c>
      <c r="B5" s="249"/>
      <c r="C5" s="249"/>
      <c r="D5" s="249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114</v>
      </c>
      <c r="B7" s="81" t="s">
        <v>127</v>
      </c>
      <c r="C7" s="81" t="s">
        <v>59</v>
      </c>
      <c r="D7" s="82" t="s">
        <v>60</v>
      </c>
      <c r="E7" s="59" t="s">
        <v>160</v>
      </c>
      <c r="F7" s="8"/>
      <c r="G7" s="8"/>
    </row>
    <row r="8" spans="1:7" ht="12.75">
      <c r="A8" s="83" t="s">
        <v>130</v>
      </c>
      <c r="B8" s="84" t="s">
        <v>111</v>
      </c>
      <c r="C8" s="85" t="s">
        <v>131</v>
      </c>
      <c r="D8" s="86">
        <f>D9+D10+D11+D14+D15</f>
        <v>31714.4</v>
      </c>
      <c r="E8" s="87" t="e">
        <v>#REF!</v>
      </c>
      <c r="F8" s="8"/>
      <c r="G8" s="8"/>
    </row>
    <row r="9" spans="1:7" ht="24">
      <c r="A9" s="88" t="s">
        <v>68</v>
      </c>
      <c r="B9" s="89" t="s">
        <v>111</v>
      </c>
      <c r="C9" s="60" t="s">
        <v>133</v>
      </c>
      <c r="D9" s="90">
        <f>1792.4+70</f>
        <v>1862.4</v>
      </c>
      <c r="E9" s="87"/>
      <c r="F9" s="8"/>
      <c r="G9" s="8"/>
    </row>
    <row r="10" spans="1:7" ht="24">
      <c r="A10" s="88" t="s">
        <v>384</v>
      </c>
      <c r="B10" s="89" t="s">
        <v>111</v>
      </c>
      <c r="C10" s="60" t="s">
        <v>146</v>
      </c>
      <c r="D10" s="90">
        <f>917.1+4.2</f>
        <v>921.3000000000001</v>
      </c>
      <c r="E10" s="87"/>
      <c r="F10" s="8"/>
      <c r="G10" s="8"/>
    </row>
    <row r="11" spans="1:7" ht="23.25" customHeight="1">
      <c r="A11" s="50" t="s">
        <v>69</v>
      </c>
      <c r="B11" s="89" t="s">
        <v>111</v>
      </c>
      <c r="C11" s="60" t="s">
        <v>135</v>
      </c>
      <c r="D11" s="90">
        <f>17414.5-121-790.2-10-70+1000+1.5-4.2+2000</f>
        <v>19420.6</v>
      </c>
      <c r="E11" s="87"/>
      <c r="F11" s="8"/>
      <c r="G11" s="8"/>
    </row>
    <row r="12" spans="1:7" ht="12.75" hidden="1">
      <c r="A12" s="39" t="s">
        <v>138</v>
      </c>
      <c r="B12" s="89" t="s">
        <v>111</v>
      </c>
      <c r="C12" s="60"/>
      <c r="D12" s="90"/>
      <c r="E12" s="87"/>
      <c r="F12" s="8"/>
      <c r="G12" s="8"/>
    </row>
    <row r="13" spans="1:7" ht="12.75" hidden="1">
      <c r="A13" s="39" t="s">
        <v>138</v>
      </c>
      <c r="B13" s="89" t="s">
        <v>111</v>
      </c>
      <c r="C13" s="60" t="s">
        <v>304</v>
      </c>
      <c r="D13" s="90"/>
      <c r="E13" s="87"/>
      <c r="F13" s="8"/>
      <c r="G13" s="8"/>
    </row>
    <row r="14" spans="1:7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</row>
    <row r="15" spans="1:7" ht="12.75">
      <c r="A15" s="88" t="s">
        <v>385</v>
      </c>
      <c r="B15" s="89" t="s">
        <v>111</v>
      </c>
      <c r="C15" s="60" t="s">
        <v>86</v>
      </c>
      <c r="D15" s="90">
        <f>5476.8+210.5+1000+2522.8</f>
        <v>9210.1</v>
      </c>
      <c r="E15" s="87"/>
      <c r="F15" s="8"/>
      <c r="G15" s="8"/>
    </row>
    <row r="16" spans="1:7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8"/>
      <c r="G16" s="8"/>
    </row>
    <row r="17" spans="1:7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</row>
    <row r="18" spans="1:7" ht="27.75" customHeight="1">
      <c r="A18" s="91" t="s">
        <v>184</v>
      </c>
      <c r="B18" s="84" t="s">
        <v>146</v>
      </c>
      <c r="C18" s="85" t="s">
        <v>131</v>
      </c>
      <c r="D18" s="86">
        <f>D19</f>
        <v>350</v>
      </c>
      <c r="E18" s="87"/>
      <c r="F18" s="8"/>
      <c r="G18" s="8"/>
    </row>
    <row r="19" spans="1:7" ht="12.75">
      <c r="A19" s="88" t="s">
        <v>185</v>
      </c>
      <c r="B19" s="89" t="s">
        <v>146</v>
      </c>
      <c r="C19" s="60" t="s">
        <v>145</v>
      </c>
      <c r="D19" s="90">
        <v>350</v>
      </c>
      <c r="E19" s="87"/>
      <c r="F19" s="8"/>
      <c r="G19" s="8"/>
    </row>
    <row r="20" spans="1:7" ht="12.75">
      <c r="A20" s="83" t="s">
        <v>50</v>
      </c>
      <c r="B20" s="84" t="s">
        <v>135</v>
      </c>
      <c r="C20" s="85" t="s">
        <v>131</v>
      </c>
      <c r="D20" s="86">
        <f>D22+D21</f>
        <v>11906.800000000003</v>
      </c>
      <c r="E20" s="87"/>
      <c r="F20" s="8"/>
      <c r="G20" s="8"/>
    </row>
    <row r="21" spans="1:7" ht="12.75">
      <c r="A21" s="67" t="s">
        <v>75</v>
      </c>
      <c r="B21" s="89" t="s">
        <v>135</v>
      </c>
      <c r="C21" s="60" t="s">
        <v>35</v>
      </c>
      <c r="D21" s="90">
        <f>7569.9+790.2+303.6+515.2</f>
        <v>9178.900000000001</v>
      </c>
      <c r="E21" s="87"/>
      <c r="F21" s="8"/>
      <c r="G21" s="8"/>
    </row>
    <row r="22" spans="1:7" ht="12.75">
      <c r="A22" s="39" t="s">
        <v>51</v>
      </c>
      <c r="B22" s="89" t="s">
        <v>135</v>
      </c>
      <c r="C22" s="60" t="s">
        <v>165</v>
      </c>
      <c r="D22" s="90">
        <f>2000+5043.1-1000-515.2-2800</f>
        <v>2727.9000000000005</v>
      </c>
      <c r="E22" s="87"/>
      <c r="F22" s="8"/>
      <c r="G22" s="8"/>
    </row>
    <row r="23" spans="1:7" ht="12.75">
      <c r="A23" s="92" t="s">
        <v>140</v>
      </c>
      <c r="B23" s="93" t="s">
        <v>112</v>
      </c>
      <c r="C23" s="93" t="s">
        <v>131</v>
      </c>
      <c r="D23" s="94">
        <f>D24+D25+D26</f>
        <v>18693.4</v>
      </c>
      <c r="E23" s="95" t="e">
        <v>#REF!</v>
      </c>
      <c r="F23" s="8"/>
      <c r="G23" s="8"/>
    </row>
    <row r="24" spans="1:7" ht="12.75">
      <c r="A24" s="96" t="s">
        <v>109</v>
      </c>
      <c r="B24" s="97" t="s">
        <v>112</v>
      </c>
      <c r="C24" s="97" t="s">
        <v>111</v>
      </c>
      <c r="D24" s="98">
        <v>5500.4</v>
      </c>
      <c r="E24" s="95"/>
      <c r="F24" s="8"/>
      <c r="G24" s="8"/>
    </row>
    <row r="25" spans="1:7" ht="12.75">
      <c r="A25" s="67" t="s">
        <v>110</v>
      </c>
      <c r="B25" s="97" t="s">
        <v>112</v>
      </c>
      <c r="C25" s="97" t="s">
        <v>133</v>
      </c>
      <c r="D25" s="98">
        <v>3200</v>
      </c>
      <c r="E25" s="95"/>
      <c r="F25" s="8"/>
      <c r="G25" s="8"/>
    </row>
    <row r="26" spans="1:7" ht="12.75">
      <c r="A26" s="39" t="s">
        <v>141</v>
      </c>
      <c r="B26" s="97" t="s">
        <v>112</v>
      </c>
      <c r="C26" s="97" t="s">
        <v>146</v>
      </c>
      <c r="D26" s="98">
        <f>6384.1-303.6+2362.5+1500+50</f>
        <v>9993</v>
      </c>
      <c r="E26" s="95"/>
      <c r="F26" s="8"/>
      <c r="G26" s="8"/>
    </row>
    <row r="27" spans="1:7" ht="26.25" customHeight="1">
      <c r="A27" s="99" t="s">
        <v>346</v>
      </c>
      <c r="B27" s="93" t="s">
        <v>171</v>
      </c>
      <c r="C27" s="93" t="s">
        <v>131</v>
      </c>
      <c r="D27" s="94">
        <f>D28</f>
        <v>18649.2</v>
      </c>
      <c r="E27" s="95"/>
      <c r="F27" s="8"/>
      <c r="G27" s="8"/>
    </row>
    <row r="28" spans="1:7" ht="12.75">
      <c r="A28" s="39" t="s">
        <v>347</v>
      </c>
      <c r="B28" s="97" t="s">
        <v>171</v>
      </c>
      <c r="C28" s="97" t="s">
        <v>111</v>
      </c>
      <c r="D28" s="98">
        <f>16440.9+1300+500+408.3</f>
        <v>18649.2</v>
      </c>
      <c r="E28" s="95"/>
      <c r="F28" s="8"/>
      <c r="G28" s="8"/>
    </row>
    <row r="29" spans="1:7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5"/>
      <c r="F29" s="8"/>
      <c r="G29" s="8"/>
    </row>
    <row r="30" spans="1:7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</row>
    <row r="31" spans="1:7" ht="15.75" customHeight="1">
      <c r="A31" s="99" t="s">
        <v>85</v>
      </c>
      <c r="B31" s="93" t="s">
        <v>86</v>
      </c>
      <c r="C31" s="93" t="s">
        <v>131</v>
      </c>
      <c r="D31" s="94">
        <f>D32</f>
        <v>58.9</v>
      </c>
      <c r="E31" s="95"/>
      <c r="F31" s="8"/>
      <c r="G31" s="8"/>
    </row>
    <row r="32" spans="1:7" ht="15.75" customHeight="1">
      <c r="A32" s="39" t="s">
        <v>87</v>
      </c>
      <c r="B32" s="97" t="s">
        <v>86</v>
      </c>
      <c r="C32" s="97" t="s">
        <v>111</v>
      </c>
      <c r="D32" s="98">
        <v>58.9</v>
      </c>
      <c r="E32" s="95"/>
      <c r="F32" s="8"/>
      <c r="G32" s="8"/>
    </row>
    <row r="33" spans="1:7" ht="25.5" customHeight="1">
      <c r="A33" s="99" t="s">
        <v>67</v>
      </c>
      <c r="B33" s="93" t="s">
        <v>164</v>
      </c>
      <c r="C33" s="93" t="s">
        <v>131</v>
      </c>
      <c r="D33" s="94">
        <f>D34</f>
        <v>232.1</v>
      </c>
      <c r="E33" s="95"/>
      <c r="F33" s="8"/>
      <c r="G33" s="8"/>
    </row>
    <row r="34" spans="1:7" ht="12.75">
      <c r="A34" s="39" t="s">
        <v>30</v>
      </c>
      <c r="B34" s="97" t="s">
        <v>164</v>
      </c>
      <c r="C34" s="97" t="s">
        <v>146</v>
      </c>
      <c r="D34" s="98">
        <v>232.1</v>
      </c>
      <c r="E34" s="95"/>
      <c r="F34" s="8"/>
      <c r="G34" s="8"/>
    </row>
    <row r="35" spans="1:7" ht="12.75">
      <c r="A35" s="62" t="s">
        <v>162</v>
      </c>
      <c r="B35" s="85"/>
      <c r="C35" s="85"/>
      <c r="D35" s="86">
        <f>D8+D16+D18+D20+D23+D27+D29+D31+D33</f>
        <v>82145.80000000002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2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4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50" t="s">
        <v>3</v>
      </c>
      <c r="B2" s="250"/>
      <c r="C2" s="250"/>
      <c r="D2" s="250"/>
      <c r="E2" s="250"/>
      <c r="F2" s="250"/>
      <c r="G2" s="250"/>
      <c r="H2" s="238"/>
    </row>
    <row r="3" spans="1:8" ht="38.25" customHeight="1">
      <c r="A3" s="239" t="s">
        <v>485</v>
      </c>
      <c r="B3" s="247"/>
      <c r="C3" s="247"/>
      <c r="D3" s="247"/>
      <c r="E3" s="251"/>
      <c r="F3" s="251"/>
      <c r="G3" s="251"/>
      <c r="H3" s="251"/>
    </row>
    <row r="4" spans="1:13" ht="12" customHeight="1">
      <c r="A4" s="246"/>
      <c r="B4" s="231"/>
      <c r="C4" s="231"/>
      <c r="D4" s="231"/>
      <c r="E4" s="231"/>
      <c r="F4" s="231"/>
      <c r="G4" s="41"/>
      <c r="H4" s="14"/>
      <c r="I4" s="14"/>
      <c r="J4" s="14"/>
      <c r="K4" s="14"/>
      <c r="L4" s="14"/>
      <c r="M4" s="14"/>
    </row>
    <row r="5" spans="1:8" ht="29.25" customHeight="1">
      <c r="A5" s="248" t="s">
        <v>377</v>
      </c>
      <c r="B5" s="249"/>
      <c r="C5" s="249"/>
      <c r="D5" s="249"/>
      <c r="E5" s="251"/>
      <c r="F5" s="251"/>
      <c r="G5" s="251"/>
      <c r="H5" s="251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52" t="s">
        <v>114</v>
      </c>
      <c r="B7" s="256" t="s">
        <v>127</v>
      </c>
      <c r="C7" s="256" t="s">
        <v>59</v>
      </c>
      <c r="D7" s="254" t="s">
        <v>302</v>
      </c>
      <c r="E7" s="255"/>
      <c r="F7" s="255"/>
      <c r="G7" s="255"/>
      <c r="H7" s="255"/>
    </row>
    <row r="8" spans="1:8" ht="12.75">
      <c r="A8" s="253"/>
      <c r="B8" s="253"/>
      <c r="C8" s="257"/>
      <c r="D8" s="171">
        <v>2020</v>
      </c>
      <c r="E8" s="172">
        <v>2017</v>
      </c>
      <c r="F8" s="108"/>
      <c r="G8" s="174"/>
      <c r="H8" s="173">
        <v>2021</v>
      </c>
    </row>
    <row r="9" spans="1:8" ht="12.75">
      <c r="A9" s="83" t="s">
        <v>130</v>
      </c>
      <c r="B9" s="84" t="s">
        <v>111</v>
      </c>
      <c r="C9" s="84" t="s">
        <v>131</v>
      </c>
      <c r="D9" s="169">
        <f>D10+D11+D12+D13+D14+D15</f>
        <v>25526.800000000003</v>
      </c>
      <c r="E9" s="169">
        <f>E10+E12+E13+E14</f>
        <v>0</v>
      </c>
      <c r="F9" s="169">
        <f>F10+F12+F13+F14</f>
        <v>0</v>
      </c>
      <c r="G9" s="169">
        <f>G10+G12+G13+G14</f>
        <v>0</v>
      </c>
      <c r="H9" s="190">
        <f>H10+H11+H12+H13+H14+H15</f>
        <v>25988.399999999998</v>
      </c>
    </row>
    <row r="10" spans="1:8" ht="24">
      <c r="A10" s="88" t="s">
        <v>68</v>
      </c>
      <c r="B10" s="89" t="s">
        <v>111</v>
      </c>
      <c r="C10" s="60" t="s">
        <v>133</v>
      </c>
      <c r="D10" s="90">
        <v>1792.4</v>
      </c>
      <c r="E10" s="87"/>
      <c r="F10" s="8"/>
      <c r="G10" s="8"/>
      <c r="H10" s="191">
        <v>1792.4</v>
      </c>
    </row>
    <row r="11" spans="1:8" ht="36">
      <c r="A11" s="88" t="s">
        <v>384</v>
      </c>
      <c r="B11" s="89" t="s">
        <v>111</v>
      </c>
      <c r="C11" s="60" t="s">
        <v>146</v>
      </c>
      <c r="D11" s="90">
        <v>907.1</v>
      </c>
      <c r="E11" s="87"/>
      <c r="F11" s="8"/>
      <c r="G11" s="8"/>
      <c r="H11" s="191">
        <v>907.1</v>
      </c>
    </row>
    <row r="12" spans="1:8" ht="36" customHeight="1">
      <c r="A12" s="50" t="s">
        <v>69</v>
      </c>
      <c r="B12" s="89" t="s">
        <v>111</v>
      </c>
      <c r="C12" s="60" t="s">
        <v>135</v>
      </c>
      <c r="D12" s="90">
        <f>17673.7-47.3-794.7</f>
        <v>16831.7</v>
      </c>
      <c r="E12" s="87"/>
      <c r="F12" s="8"/>
      <c r="G12" s="8"/>
      <c r="H12" s="191">
        <f>17939.8-69.9-804.2</f>
        <v>17065.699999999997</v>
      </c>
    </row>
    <row r="13" spans="1:8" ht="12.75" hidden="1">
      <c r="A13" s="39" t="s">
        <v>138</v>
      </c>
      <c r="B13" s="89" t="s">
        <v>111</v>
      </c>
      <c r="C13" s="60"/>
      <c r="D13" s="90"/>
      <c r="E13" s="87"/>
      <c r="F13" s="8"/>
      <c r="G13" s="8"/>
      <c r="H13" s="191"/>
    </row>
    <row r="14" spans="1:8" ht="12.75">
      <c r="A14" s="39" t="s">
        <v>139</v>
      </c>
      <c r="B14" s="89" t="s">
        <v>111</v>
      </c>
      <c r="C14" s="60" t="s">
        <v>147</v>
      </c>
      <c r="D14" s="90">
        <v>300</v>
      </c>
      <c r="E14" s="87"/>
      <c r="F14" s="8"/>
      <c r="G14" s="8"/>
      <c r="H14" s="191">
        <v>300</v>
      </c>
    </row>
    <row r="15" spans="1:8" ht="12.75">
      <c r="A15" s="88" t="s">
        <v>385</v>
      </c>
      <c r="B15" s="89" t="s">
        <v>111</v>
      </c>
      <c r="C15" s="60" t="s">
        <v>86</v>
      </c>
      <c r="D15" s="90">
        <v>5695.6</v>
      </c>
      <c r="E15" s="87"/>
      <c r="F15" s="8"/>
      <c r="G15" s="8"/>
      <c r="H15" s="191">
        <v>5923.2</v>
      </c>
    </row>
    <row r="16" spans="1:8" ht="12.75">
      <c r="A16" s="91" t="s">
        <v>344</v>
      </c>
      <c r="B16" s="84" t="s">
        <v>133</v>
      </c>
      <c r="C16" s="85" t="s">
        <v>131</v>
      </c>
      <c r="D16" s="86">
        <f>D17</f>
        <v>287.9</v>
      </c>
      <c r="E16" s="87"/>
      <c r="F16" s="193"/>
      <c r="G16" s="193"/>
      <c r="H16" s="194">
        <f>H17</f>
        <v>287.9</v>
      </c>
    </row>
    <row r="17" spans="1:8" ht="12.75">
      <c r="A17" s="88" t="s">
        <v>345</v>
      </c>
      <c r="B17" s="89" t="s">
        <v>133</v>
      </c>
      <c r="C17" s="60" t="s">
        <v>146</v>
      </c>
      <c r="D17" s="90">
        <f>285.2+2.7</f>
        <v>287.9</v>
      </c>
      <c r="E17" s="87"/>
      <c r="F17" s="8"/>
      <c r="G17" s="8"/>
      <c r="H17" s="191">
        <f>285.2+2.7</f>
        <v>287.9</v>
      </c>
    </row>
    <row r="18" spans="1:8" ht="24" customHeight="1">
      <c r="A18" s="91" t="s">
        <v>184</v>
      </c>
      <c r="B18" s="84" t="s">
        <v>146</v>
      </c>
      <c r="C18" s="85" t="s">
        <v>131</v>
      </c>
      <c r="D18" s="86">
        <f>D19</f>
        <v>364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389.5</v>
      </c>
    </row>
    <row r="19" spans="1:8" ht="12.75">
      <c r="A19" s="88" t="s">
        <v>185</v>
      </c>
      <c r="B19" s="89" t="s">
        <v>146</v>
      </c>
      <c r="C19" s="60" t="s">
        <v>145</v>
      </c>
      <c r="D19" s="90">
        <v>364</v>
      </c>
      <c r="E19" s="87"/>
      <c r="F19" s="8"/>
      <c r="G19" s="8"/>
      <c r="H19" s="191">
        <v>389.5</v>
      </c>
    </row>
    <row r="20" spans="1:8" ht="12.75">
      <c r="A20" s="83" t="s">
        <v>50</v>
      </c>
      <c r="B20" s="84" t="s">
        <v>135</v>
      </c>
      <c r="C20" s="85" t="s">
        <v>131</v>
      </c>
      <c r="D20" s="86">
        <f>D22+D21</f>
        <v>10550.2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10734.800000000001</v>
      </c>
    </row>
    <row r="21" spans="1:8" ht="12.75">
      <c r="A21" s="67" t="s">
        <v>75</v>
      </c>
      <c r="B21" s="89" t="s">
        <v>135</v>
      </c>
      <c r="C21" s="60" t="s">
        <v>35</v>
      </c>
      <c r="D21" s="90">
        <f>7675.5+794.7</f>
        <v>8470.2</v>
      </c>
      <c r="E21" s="87"/>
      <c r="F21" s="8"/>
      <c r="G21" s="8"/>
      <c r="H21" s="191">
        <f>7850.6+804.2</f>
        <v>8654.800000000001</v>
      </c>
    </row>
    <row r="22" spans="1:8" ht="12.75">
      <c r="A22" s="39" t="s">
        <v>51</v>
      </c>
      <c r="B22" s="89" t="s">
        <v>135</v>
      </c>
      <c r="C22" s="60" t="s">
        <v>165</v>
      </c>
      <c r="D22" s="90">
        <v>2080</v>
      </c>
      <c r="E22" s="87"/>
      <c r="F22" s="8"/>
      <c r="G22" s="8"/>
      <c r="H22" s="191">
        <v>2080</v>
      </c>
    </row>
    <row r="23" spans="1:8" ht="12.75">
      <c r="A23" s="92" t="s">
        <v>140</v>
      </c>
      <c r="B23" s="93" t="s">
        <v>112</v>
      </c>
      <c r="C23" s="93" t="s">
        <v>131</v>
      </c>
      <c r="D23" s="94">
        <f>D24+D25+D26</f>
        <v>10038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10427.8</v>
      </c>
    </row>
    <row r="24" spans="1:8" ht="12.75">
      <c r="A24" s="96" t="s">
        <v>109</v>
      </c>
      <c r="B24" s="97" t="s">
        <v>112</v>
      </c>
      <c r="C24" s="97" t="s">
        <v>111</v>
      </c>
      <c r="D24" s="98">
        <v>41.6</v>
      </c>
      <c r="E24" s="95"/>
      <c r="F24" s="8"/>
      <c r="G24" s="8"/>
      <c r="H24" s="191">
        <v>41.6</v>
      </c>
    </row>
    <row r="25" spans="1:8" ht="12.75">
      <c r="A25" s="67" t="s">
        <v>110</v>
      </c>
      <c r="B25" s="97" t="s">
        <v>112</v>
      </c>
      <c r="C25" s="97" t="s">
        <v>133</v>
      </c>
      <c r="D25" s="98">
        <v>3328</v>
      </c>
      <c r="E25" s="95"/>
      <c r="F25" s="8"/>
      <c r="G25" s="8"/>
      <c r="H25" s="191">
        <v>3461.1</v>
      </c>
    </row>
    <row r="26" spans="1:8" ht="12.75">
      <c r="A26" s="39" t="s">
        <v>141</v>
      </c>
      <c r="B26" s="97" t="s">
        <v>112</v>
      </c>
      <c r="C26" s="97" t="s">
        <v>146</v>
      </c>
      <c r="D26" s="98">
        <f>6626+42.4</f>
        <v>6668.4</v>
      </c>
      <c r="E26" s="95"/>
      <c r="F26" s="8"/>
      <c r="G26" s="8"/>
      <c r="H26" s="191">
        <f>6882.7+42.4</f>
        <v>6925.099999999999</v>
      </c>
    </row>
    <row r="27" spans="1:8" ht="24">
      <c r="A27" s="99" t="s">
        <v>346</v>
      </c>
      <c r="B27" s="93" t="s">
        <v>171</v>
      </c>
      <c r="C27" s="93" t="s">
        <v>131</v>
      </c>
      <c r="D27" s="94">
        <f>D28</f>
        <v>16676.4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16917.2</v>
      </c>
    </row>
    <row r="28" spans="1:8" ht="12.75">
      <c r="A28" s="39" t="s">
        <v>347</v>
      </c>
      <c r="B28" s="97" t="s">
        <v>171</v>
      </c>
      <c r="C28" s="97" t="s">
        <v>111</v>
      </c>
      <c r="D28" s="98">
        <v>16676.4</v>
      </c>
      <c r="E28" s="95"/>
      <c r="F28" s="8"/>
      <c r="G28" s="8"/>
      <c r="H28" s="191">
        <v>16917.2</v>
      </c>
    </row>
    <row r="29" spans="1:8" ht="12.75">
      <c r="A29" s="92" t="s">
        <v>161</v>
      </c>
      <c r="B29" s="93" t="s">
        <v>145</v>
      </c>
      <c r="C29" s="93" t="s">
        <v>131</v>
      </c>
      <c r="D29" s="94">
        <f>D30</f>
        <v>253.1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253.1</v>
      </c>
    </row>
    <row r="30" spans="1:8" ht="12.75">
      <c r="A30" s="39" t="s">
        <v>49</v>
      </c>
      <c r="B30" s="97" t="s">
        <v>145</v>
      </c>
      <c r="C30" s="97" t="s">
        <v>111</v>
      </c>
      <c r="D30" s="98">
        <v>253.1</v>
      </c>
      <c r="E30" s="95"/>
      <c r="F30" s="8"/>
      <c r="G30" s="8"/>
      <c r="H30" s="191">
        <v>253.1</v>
      </c>
    </row>
    <row r="31" spans="1:8" ht="24.75" customHeight="1">
      <c r="A31" s="99" t="s">
        <v>85</v>
      </c>
      <c r="B31" s="93" t="s">
        <v>86</v>
      </c>
      <c r="C31" s="93" t="s">
        <v>131</v>
      </c>
      <c r="D31" s="94">
        <f>D32</f>
        <v>47.3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69.9</v>
      </c>
    </row>
    <row r="32" spans="1:8" ht="12.75">
      <c r="A32" s="39" t="s">
        <v>87</v>
      </c>
      <c r="B32" s="97" t="s">
        <v>86</v>
      </c>
      <c r="C32" s="97" t="s">
        <v>111</v>
      </c>
      <c r="D32" s="98">
        <v>47.3</v>
      </c>
      <c r="E32" s="95"/>
      <c r="F32" s="8"/>
      <c r="G32" s="8"/>
      <c r="H32" s="191">
        <v>69.9</v>
      </c>
    </row>
    <row r="33" spans="1:8" ht="25.5" customHeight="1">
      <c r="A33" s="99" t="s">
        <v>67</v>
      </c>
      <c r="B33" s="93" t="s">
        <v>164</v>
      </c>
      <c r="C33" s="93" t="s">
        <v>131</v>
      </c>
      <c r="D33" s="94">
        <f>D34</f>
        <v>189.7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189.7</v>
      </c>
    </row>
    <row r="34" spans="1:8" ht="12.75">
      <c r="A34" s="39" t="s">
        <v>30</v>
      </c>
      <c r="B34" s="97" t="s">
        <v>164</v>
      </c>
      <c r="C34" s="97" t="s">
        <v>146</v>
      </c>
      <c r="D34" s="98">
        <f>232.1-42.4</f>
        <v>189.7</v>
      </c>
      <c r="E34" s="95"/>
      <c r="F34" s="8"/>
      <c r="G34" s="8"/>
      <c r="H34" s="191">
        <f>232.1-42.4</f>
        <v>189.7</v>
      </c>
    </row>
    <row r="35" spans="1:8" ht="12.75">
      <c r="A35" s="62" t="s">
        <v>162</v>
      </c>
      <c r="B35" s="85"/>
      <c r="C35" s="85"/>
      <c r="D35" s="86">
        <f>D9+D16+D18+D20+D23+D27+D29+D31+D33</f>
        <v>63933.40000000001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2"/>
      <c r="H37" s="192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79"/>
  <sheetViews>
    <sheetView zoomScaleSheetLayoutView="75" zoomScalePageLayoutView="0" workbookViewId="0" topLeftCell="A212">
      <selection activeCell="A1" sqref="A1:F217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50" t="s">
        <v>448</v>
      </c>
      <c r="B1" s="250"/>
      <c r="C1" s="250"/>
      <c r="D1" s="250"/>
      <c r="E1" s="250"/>
      <c r="F1" s="231"/>
      <c r="G1" s="6"/>
      <c r="H1" s="6"/>
    </row>
    <row r="2" spans="1:8" ht="37.5" customHeight="1">
      <c r="A2" s="258" t="s">
        <v>486</v>
      </c>
      <c r="B2" s="258"/>
      <c r="C2" s="258"/>
      <c r="D2" s="258"/>
      <c r="E2" s="258"/>
      <c r="F2" s="258"/>
      <c r="G2" s="6"/>
      <c r="H2" s="6"/>
    </row>
    <row r="3" spans="1:8" ht="7.5" customHeight="1">
      <c r="A3" s="40"/>
      <c r="B3" s="246"/>
      <c r="C3" s="231"/>
      <c r="D3" s="231"/>
      <c r="E3" s="231"/>
      <c r="F3" s="231"/>
      <c r="G3" s="14"/>
      <c r="H3" s="6"/>
    </row>
    <row r="4" spans="1:8" ht="42" customHeight="1">
      <c r="A4" s="259" t="s">
        <v>375</v>
      </c>
      <c r="B4" s="260"/>
      <c r="C4" s="260"/>
      <c r="D4" s="260"/>
      <c r="E4" s="260"/>
      <c r="F4" s="260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114</v>
      </c>
      <c r="B6" s="81" t="s">
        <v>127</v>
      </c>
      <c r="C6" s="81" t="s">
        <v>128</v>
      </c>
      <c r="D6" s="81" t="s">
        <v>70</v>
      </c>
      <c r="E6" s="81" t="s">
        <v>71</v>
      </c>
      <c r="F6" s="101" t="s">
        <v>57</v>
      </c>
      <c r="G6" s="6"/>
      <c r="H6" s="6"/>
      <c r="J6" s="35"/>
    </row>
    <row r="7" spans="1:8" ht="15">
      <c r="A7" s="62" t="s">
        <v>129</v>
      </c>
      <c r="B7" s="62"/>
      <c r="C7" s="62"/>
      <c r="D7" s="62"/>
      <c r="E7" s="62"/>
      <c r="F7" s="102">
        <f>F8+F86+F95+F104+F122+F171+F192+F201+F210</f>
        <v>82145.80000000002</v>
      </c>
      <c r="G7" s="6"/>
      <c r="H7" s="6"/>
    </row>
    <row r="8" spans="1:8" ht="15">
      <c r="A8" s="72" t="s">
        <v>130</v>
      </c>
      <c r="B8" s="85" t="s">
        <v>111</v>
      </c>
      <c r="C8" s="85" t="s">
        <v>131</v>
      </c>
      <c r="D8" s="85" t="s">
        <v>200</v>
      </c>
      <c r="E8" s="85" t="s">
        <v>132</v>
      </c>
      <c r="F8" s="102">
        <f>F9+F19+F31+F70+F77</f>
        <v>31714.4</v>
      </c>
      <c r="G8" s="6"/>
      <c r="H8" s="6"/>
    </row>
    <row r="9" spans="1:8" ht="24">
      <c r="A9" s="103" t="s">
        <v>68</v>
      </c>
      <c r="B9" s="85" t="s">
        <v>111</v>
      </c>
      <c r="C9" s="85" t="s">
        <v>133</v>
      </c>
      <c r="D9" s="85" t="s">
        <v>200</v>
      </c>
      <c r="E9" s="85" t="s">
        <v>132</v>
      </c>
      <c r="F9" s="102">
        <f>F10</f>
        <v>1862.3999999999999</v>
      </c>
      <c r="G9" s="6"/>
      <c r="H9" s="6"/>
    </row>
    <row r="10" spans="1:8" ht="14.25" customHeight="1">
      <c r="A10" s="103" t="s">
        <v>52</v>
      </c>
      <c r="B10" s="85" t="s">
        <v>111</v>
      </c>
      <c r="C10" s="85" t="s">
        <v>133</v>
      </c>
      <c r="D10" s="104" t="s">
        <v>202</v>
      </c>
      <c r="E10" s="85" t="s">
        <v>132</v>
      </c>
      <c r="F10" s="102">
        <f>F11</f>
        <v>1862.3999999999999</v>
      </c>
      <c r="G10" s="6"/>
      <c r="H10" s="6"/>
    </row>
    <row r="11" spans="1:8" ht="26.25" customHeight="1">
      <c r="A11" s="50" t="s">
        <v>54</v>
      </c>
      <c r="B11" s="60" t="s">
        <v>111</v>
      </c>
      <c r="C11" s="60" t="s">
        <v>133</v>
      </c>
      <c r="D11" s="105" t="s">
        <v>201</v>
      </c>
      <c r="E11" s="60" t="s">
        <v>132</v>
      </c>
      <c r="F11" s="106">
        <f>F12</f>
        <v>1862.3999999999999</v>
      </c>
      <c r="G11" s="6"/>
      <c r="H11" s="6"/>
    </row>
    <row r="12" spans="1:8" ht="24.75" customHeight="1">
      <c r="A12" s="107" t="s">
        <v>192</v>
      </c>
      <c r="B12" s="60" t="s">
        <v>111</v>
      </c>
      <c r="C12" s="60" t="s">
        <v>133</v>
      </c>
      <c r="D12" s="105" t="s">
        <v>203</v>
      </c>
      <c r="E12" s="60" t="s">
        <v>132</v>
      </c>
      <c r="F12" s="106">
        <f>F13</f>
        <v>1862.3999999999999</v>
      </c>
      <c r="G12" s="6"/>
      <c r="H12" s="6"/>
    </row>
    <row r="13" spans="1:8" ht="25.5" customHeight="1">
      <c r="A13" s="107" t="s">
        <v>53</v>
      </c>
      <c r="B13" s="60" t="s">
        <v>111</v>
      </c>
      <c r="C13" s="60" t="s">
        <v>133</v>
      </c>
      <c r="D13" s="105" t="s">
        <v>204</v>
      </c>
      <c r="E13" s="60" t="s">
        <v>132</v>
      </c>
      <c r="F13" s="106">
        <f>F14</f>
        <v>1862.3999999999999</v>
      </c>
      <c r="G13" s="6"/>
      <c r="H13" s="6"/>
    </row>
    <row r="14" spans="1:8" ht="39" customHeight="1">
      <c r="A14" s="107" t="s">
        <v>248</v>
      </c>
      <c r="B14" s="60" t="s">
        <v>111</v>
      </c>
      <c r="C14" s="60" t="s">
        <v>133</v>
      </c>
      <c r="D14" s="105" t="s">
        <v>204</v>
      </c>
      <c r="E14" s="60" t="s">
        <v>247</v>
      </c>
      <c r="F14" s="106">
        <f>F15+F17</f>
        <v>1862.3999999999999</v>
      </c>
      <c r="G14" s="6"/>
      <c r="H14" s="6"/>
    </row>
    <row r="15" spans="1:8" ht="13.5" customHeight="1">
      <c r="A15" s="107" t="s">
        <v>249</v>
      </c>
      <c r="B15" s="60" t="s">
        <v>111</v>
      </c>
      <c r="C15" s="60" t="s">
        <v>133</v>
      </c>
      <c r="D15" s="105" t="s">
        <v>204</v>
      </c>
      <c r="E15" s="60" t="s">
        <v>246</v>
      </c>
      <c r="F15" s="106">
        <f>F16+F18</f>
        <v>1792.3999999999999</v>
      </c>
      <c r="G15" s="6"/>
      <c r="H15" s="6"/>
    </row>
    <row r="16" spans="1:8" ht="13.5" customHeight="1">
      <c r="A16" s="50" t="s">
        <v>233</v>
      </c>
      <c r="B16" s="60" t="s">
        <v>111</v>
      </c>
      <c r="C16" s="60" t="s">
        <v>133</v>
      </c>
      <c r="D16" s="105" t="s">
        <v>204</v>
      </c>
      <c r="E16" s="60" t="s">
        <v>40</v>
      </c>
      <c r="F16" s="106">
        <v>1413.1</v>
      </c>
      <c r="G16" s="6"/>
      <c r="H16" s="6"/>
    </row>
    <row r="17" spans="1:8" ht="23.25" customHeight="1">
      <c r="A17" s="50" t="s">
        <v>435</v>
      </c>
      <c r="B17" s="60" t="s">
        <v>111</v>
      </c>
      <c r="C17" s="60" t="s">
        <v>133</v>
      </c>
      <c r="D17" s="105" t="s">
        <v>204</v>
      </c>
      <c r="E17" s="60" t="s">
        <v>436</v>
      </c>
      <c r="F17" s="106">
        <v>70</v>
      </c>
      <c r="G17" s="6"/>
      <c r="H17" s="6"/>
    </row>
    <row r="18" spans="1:8" ht="30.75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"/>
      <c r="H18" s="6"/>
    </row>
    <row r="19" spans="1:8" ht="24" customHeight="1">
      <c r="A19" s="103" t="s">
        <v>384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f>F20</f>
        <v>921.3000000000001</v>
      </c>
      <c r="G19" s="6"/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f>F21</f>
        <v>921.3000000000001</v>
      </c>
      <c r="G20" s="6"/>
      <c r="H20" s="6"/>
    </row>
    <row r="21" spans="1:8" ht="24" customHeight="1">
      <c r="A21" s="50" t="s">
        <v>352</v>
      </c>
      <c r="B21" s="60" t="s">
        <v>111</v>
      </c>
      <c r="C21" s="60" t="s">
        <v>146</v>
      </c>
      <c r="D21" s="105" t="s">
        <v>203</v>
      </c>
      <c r="E21" s="60" t="s">
        <v>132</v>
      </c>
      <c r="F21" s="106">
        <f>F22</f>
        <v>921.3000000000001</v>
      </c>
      <c r="G21" s="6"/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f>F23+F27</f>
        <v>921.3000000000001</v>
      </c>
      <c r="G22" s="6"/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f>F24</f>
        <v>911.3000000000001</v>
      </c>
      <c r="G23" s="6"/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f>F25+F26</f>
        <v>911.3000000000001</v>
      </c>
      <c r="G24" s="6"/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f>696.7+3.2</f>
        <v>699.9000000000001</v>
      </c>
      <c r="G25" s="6"/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f>210.4+1</f>
        <v>211.4</v>
      </c>
      <c r="G26" s="6"/>
      <c r="H26" s="6"/>
    </row>
    <row r="27" spans="1:8" ht="24" customHeight="1">
      <c r="A27" s="196" t="s">
        <v>237</v>
      </c>
      <c r="B27" s="60" t="s">
        <v>111</v>
      </c>
      <c r="C27" s="60" t="s">
        <v>146</v>
      </c>
      <c r="D27" s="105" t="s">
        <v>204</v>
      </c>
      <c r="E27" s="60" t="s">
        <v>238</v>
      </c>
      <c r="F27" s="106">
        <f>F28</f>
        <v>10</v>
      </c>
      <c r="G27" s="6"/>
      <c r="H27" s="6"/>
    </row>
    <row r="28" spans="1:8" ht="24" customHeight="1">
      <c r="A28" s="196" t="s">
        <v>426</v>
      </c>
      <c r="B28" s="60" t="s">
        <v>111</v>
      </c>
      <c r="C28" s="60" t="s">
        <v>146</v>
      </c>
      <c r="D28" s="105" t="s">
        <v>204</v>
      </c>
      <c r="E28" s="60" t="s">
        <v>425</v>
      </c>
      <c r="F28" s="106">
        <f>F29+F30</f>
        <v>10</v>
      </c>
      <c r="G28" s="6"/>
      <c r="H28" s="6"/>
    </row>
    <row r="29" spans="1:8" ht="24" customHeight="1">
      <c r="A29" s="196" t="s">
        <v>253</v>
      </c>
      <c r="B29" s="60" t="s">
        <v>111</v>
      </c>
      <c r="C29" s="60" t="s">
        <v>146</v>
      </c>
      <c r="D29" s="105" t="s">
        <v>204</v>
      </c>
      <c r="E29" s="60" t="s">
        <v>251</v>
      </c>
      <c r="F29" s="106">
        <v>4</v>
      </c>
      <c r="G29" s="6"/>
      <c r="H29" s="6"/>
    </row>
    <row r="30" spans="1:8" ht="24" customHeight="1">
      <c r="A30" s="196" t="s">
        <v>254</v>
      </c>
      <c r="B30" s="60" t="s">
        <v>111</v>
      </c>
      <c r="C30" s="60" t="s">
        <v>146</v>
      </c>
      <c r="D30" s="105" t="s">
        <v>204</v>
      </c>
      <c r="E30" s="60" t="s">
        <v>252</v>
      </c>
      <c r="F30" s="106">
        <v>6</v>
      </c>
      <c r="G30" s="6"/>
      <c r="H30" s="6"/>
    </row>
    <row r="31" spans="1:8" ht="38.25" customHeight="1">
      <c r="A31" s="103" t="s">
        <v>69</v>
      </c>
      <c r="B31" s="85" t="s">
        <v>111</v>
      </c>
      <c r="C31" s="85" t="s">
        <v>135</v>
      </c>
      <c r="D31" s="85" t="s">
        <v>200</v>
      </c>
      <c r="E31" s="85" t="s">
        <v>132</v>
      </c>
      <c r="F31" s="102">
        <f>F39+F32</f>
        <v>19420.6</v>
      </c>
      <c r="G31" s="6"/>
      <c r="H31" s="6"/>
    </row>
    <row r="32" spans="1:8" ht="12.75" customHeight="1" hidden="1">
      <c r="A32" s="103" t="s">
        <v>12</v>
      </c>
      <c r="B32" s="85" t="s">
        <v>111</v>
      </c>
      <c r="C32" s="85" t="s">
        <v>135</v>
      </c>
      <c r="D32" s="104" t="s">
        <v>207</v>
      </c>
      <c r="E32" s="85" t="s">
        <v>132</v>
      </c>
      <c r="F32" s="102">
        <f aca="true" t="shared" si="0" ref="F32:F37">F33</f>
        <v>0</v>
      </c>
      <c r="G32" s="6"/>
      <c r="H32" s="6"/>
    </row>
    <row r="33" spans="1:8" ht="13.5" customHeight="1" hidden="1">
      <c r="A33" s="50" t="s">
        <v>5</v>
      </c>
      <c r="B33" s="60" t="s">
        <v>111</v>
      </c>
      <c r="C33" s="60" t="s">
        <v>135</v>
      </c>
      <c r="D33" s="105" t="s">
        <v>206</v>
      </c>
      <c r="E33" s="60" t="s">
        <v>132</v>
      </c>
      <c r="F33" s="106">
        <f t="shared" si="0"/>
        <v>0</v>
      </c>
      <c r="G33" s="6"/>
      <c r="H33" s="6"/>
    </row>
    <row r="34" spans="1:8" ht="15" customHeight="1" hidden="1">
      <c r="A34" s="50" t="s">
        <v>6</v>
      </c>
      <c r="B34" s="60" t="s">
        <v>111</v>
      </c>
      <c r="C34" s="60" t="s">
        <v>135</v>
      </c>
      <c r="D34" s="105" t="s">
        <v>208</v>
      </c>
      <c r="E34" s="60" t="s">
        <v>132</v>
      </c>
      <c r="F34" s="106">
        <f t="shared" si="0"/>
        <v>0</v>
      </c>
      <c r="G34" s="6"/>
      <c r="H34" s="6"/>
    </row>
    <row r="35" spans="1:8" ht="15" customHeight="1" hidden="1">
      <c r="A35" s="50" t="s">
        <v>13</v>
      </c>
      <c r="B35" s="60" t="s">
        <v>111</v>
      </c>
      <c r="C35" s="60" t="s">
        <v>135</v>
      </c>
      <c r="D35" s="105" t="s">
        <v>209</v>
      </c>
      <c r="E35" s="60" t="s">
        <v>132</v>
      </c>
      <c r="F35" s="106">
        <f t="shared" si="0"/>
        <v>0</v>
      </c>
      <c r="G35" s="6"/>
      <c r="H35" s="6"/>
    </row>
    <row r="36" spans="1:8" ht="24" hidden="1">
      <c r="A36" s="50" t="s">
        <v>239</v>
      </c>
      <c r="B36" s="60" t="s">
        <v>111</v>
      </c>
      <c r="C36" s="60" t="s">
        <v>135</v>
      </c>
      <c r="D36" s="105" t="s">
        <v>209</v>
      </c>
      <c r="E36" s="60" t="s">
        <v>134</v>
      </c>
      <c r="F36" s="106">
        <f t="shared" si="0"/>
        <v>0</v>
      </c>
      <c r="G36" s="6"/>
      <c r="H36" s="6"/>
    </row>
    <row r="37" spans="1:8" ht="24" hidden="1">
      <c r="A37" s="50" t="s">
        <v>236</v>
      </c>
      <c r="B37" s="60" t="s">
        <v>111</v>
      </c>
      <c r="C37" s="60" t="s">
        <v>135</v>
      </c>
      <c r="D37" s="105" t="s">
        <v>209</v>
      </c>
      <c r="E37" s="60" t="s">
        <v>235</v>
      </c>
      <c r="F37" s="106">
        <f t="shared" si="0"/>
        <v>0</v>
      </c>
      <c r="G37" s="6"/>
      <c r="H37" s="6"/>
    </row>
    <row r="38" spans="1:8" ht="24" hidden="1">
      <c r="A38" s="50" t="s">
        <v>41</v>
      </c>
      <c r="B38" s="60" t="s">
        <v>111</v>
      </c>
      <c r="C38" s="60" t="s">
        <v>135</v>
      </c>
      <c r="D38" s="60" t="s">
        <v>209</v>
      </c>
      <c r="E38" s="60" t="s">
        <v>42</v>
      </c>
      <c r="F38" s="106"/>
      <c r="G38" s="6"/>
      <c r="H38" s="6"/>
    </row>
    <row r="39" spans="1:8" ht="15" customHeight="1">
      <c r="A39" s="103" t="s">
        <v>52</v>
      </c>
      <c r="B39" s="85" t="s">
        <v>111</v>
      </c>
      <c r="C39" s="85" t="s">
        <v>135</v>
      </c>
      <c r="D39" s="104" t="s">
        <v>202</v>
      </c>
      <c r="E39" s="85" t="s">
        <v>132</v>
      </c>
      <c r="F39" s="102">
        <f>F40+F57</f>
        <v>19420.6</v>
      </c>
      <c r="G39" s="6"/>
      <c r="H39" s="6"/>
    </row>
    <row r="40" spans="1:8" ht="27.75" customHeight="1">
      <c r="A40" s="50" t="s">
        <v>54</v>
      </c>
      <c r="B40" s="60" t="s">
        <v>111</v>
      </c>
      <c r="C40" s="60" t="s">
        <v>135</v>
      </c>
      <c r="D40" s="105" t="s">
        <v>201</v>
      </c>
      <c r="E40" s="60" t="s">
        <v>132</v>
      </c>
      <c r="F40" s="106">
        <f>F41</f>
        <v>19419.899999999998</v>
      </c>
      <c r="G40" s="6"/>
      <c r="H40" s="6"/>
    </row>
    <row r="41" spans="1:8" ht="27.75" customHeight="1">
      <c r="A41" s="107" t="s">
        <v>192</v>
      </c>
      <c r="B41" s="60" t="s">
        <v>111</v>
      </c>
      <c r="C41" s="60" t="s">
        <v>135</v>
      </c>
      <c r="D41" s="105" t="s">
        <v>203</v>
      </c>
      <c r="E41" s="60" t="s">
        <v>132</v>
      </c>
      <c r="F41" s="106">
        <f>F42</f>
        <v>19419.899999999998</v>
      </c>
      <c r="G41" s="6"/>
      <c r="H41" s="6"/>
    </row>
    <row r="42" spans="1:8" ht="13.5" customHeight="1">
      <c r="A42" s="107" t="s">
        <v>53</v>
      </c>
      <c r="B42" s="60" t="s">
        <v>111</v>
      </c>
      <c r="C42" s="60" t="s">
        <v>135</v>
      </c>
      <c r="D42" s="105" t="s">
        <v>204</v>
      </c>
      <c r="E42" s="60" t="s">
        <v>132</v>
      </c>
      <c r="F42" s="106">
        <f>F43+F48+F51</f>
        <v>19419.899999999998</v>
      </c>
      <c r="G42" s="6"/>
      <c r="H42" s="6"/>
    </row>
    <row r="43" spans="1:8" ht="39" customHeight="1">
      <c r="A43" s="107" t="s">
        <v>248</v>
      </c>
      <c r="B43" s="60" t="s">
        <v>111</v>
      </c>
      <c r="C43" s="60" t="s">
        <v>135</v>
      </c>
      <c r="D43" s="105" t="s">
        <v>204</v>
      </c>
      <c r="E43" s="60" t="s">
        <v>247</v>
      </c>
      <c r="F43" s="106">
        <f>F44</f>
        <v>14652.099999999999</v>
      </c>
      <c r="G43" s="6"/>
      <c r="H43" s="6"/>
    </row>
    <row r="44" spans="1:8" ht="14.25" customHeight="1">
      <c r="A44" s="107" t="s">
        <v>249</v>
      </c>
      <c r="B44" s="60" t="s">
        <v>111</v>
      </c>
      <c r="C44" s="60" t="s">
        <v>135</v>
      </c>
      <c r="D44" s="105" t="s">
        <v>204</v>
      </c>
      <c r="E44" s="60" t="s">
        <v>246</v>
      </c>
      <c r="F44" s="106">
        <f>F46+F47+F45</f>
        <v>14652.099999999999</v>
      </c>
      <c r="G44" s="6"/>
      <c r="H44" s="6"/>
    </row>
    <row r="45" spans="1:8" ht="25.5" customHeight="1">
      <c r="A45" s="107" t="s">
        <v>435</v>
      </c>
      <c r="B45" s="60" t="s">
        <v>111</v>
      </c>
      <c r="C45" s="60" t="s">
        <v>135</v>
      </c>
      <c r="D45" s="105" t="s">
        <v>204</v>
      </c>
      <c r="E45" s="60" t="s">
        <v>436</v>
      </c>
      <c r="F45" s="106">
        <f>70</f>
        <v>70</v>
      </c>
      <c r="G45" s="6"/>
      <c r="H45" s="6"/>
    </row>
    <row r="46" spans="1:8" ht="15" customHeight="1">
      <c r="A46" s="50" t="s">
        <v>233</v>
      </c>
      <c r="B46" s="60" t="s">
        <v>111</v>
      </c>
      <c r="C46" s="60" t="s">
        <v>135</v>
      </c>
      <c r="D46" s="105" t="s">
        <v>204</v>
      </c>
      <c r="E46" s="60" t="s">
        <v>40</v>
      </c>
      <c r="F46" s="106">
        <v>11199.8</v>
      </c>
      <c r="G46" s="6"/>
      <c r="H46" s="6"/>
    </row>
    <row r="47" spans="1:8" ht="27" customHeight="1">
      <c r="A47" s="50" t="s">
        <v>234</v>
      </c>
      <c r="B47" s="60" t="s">
        <v>111</v>
      </c>
      <c r="C47" s="60" t="s">
        <v>135</v>
      </c>
      <c r="D47" s="105" t="s">
        <v>204</v>
      </c>
      <c r="E47" s="60" t="s">
        <v>250</v>
      </c>
      <c r="F47" s="106">
        <v>3382.3</v>
      </c>
      <c r="G47" s="6"/>
      <c r="H47" s="6"/>
    </row>
    <row r="48" spans="1:8" ht="30" customHeight="1">
      <c r="A48" s="50" t="s">
        <v>239</v>
      </c>
      <c r="B48" s="60" t="s">
        <v>111</v>
      </c>
      <c r="C48" s="60" t="s">
        <v>135</v>
      </c>
      <c r="D48" s="105" t="s">
        <v>204</v>
      </c>
      <c r="E48" s="60" t="s">
        <v>134</v>
      </c>
      <c r="F48" s="106">
        <f>F49</f>
        <v>4528.8</v>
      </c>
      <c r="G48" s="6"/>
      <c r="H48" s="6"/>
    </row>
    <row r="49" spans="1:8" ht="24.75" customHeight="1">
      <c r="A49" s="50" t="s">
        <v>236</v>
      </c>
      <c r="B49" s="60" t="s">
        <v>111</v>
      </c>
      <c r="C49" s="60" t="s">
        <v>135</v>
      </c>
      <c r="D49" s="105" t="s">
        <v>204</v>
      </c>
      <c r="E49" s="60" t="s">
        <v>235</v>
      </c>
      <c r="F49" s="106">
        <f>F50</f>
        <v>4528.8</v>
      </c>
      <c r="G49" s="6"/>
      <c r="H49" s="6"/>
    </row>
    <row r="50" spans="1:8" ht="23.25" customHeight="1">
      <c r="A50" s="50" t="s">
        <v>41</v>
      </c>
      <c r="B50" s="60" t="s">
        <v>111</v>
      </c>
      <c r="C50" s="60" t="s">
        <v>135</v>
      </c>
      <c r="D50" s="105" t="s">
        <v>204</v>
      </c>
      <c r="E50" s="60" t="s">
        <v>42</v>
      </c>
      <c r="F50" s="106">
        <f>2792.7-121-790.2-10-100+1000-140+1.5-4.2-100+2000</f>
        <v>4528.8</v>
      </c>
      <c r="G50" s="6"/>
      <c r="H50" s="6"/>
    </row>
    <row r="51" spans="1:8" ht="14.25" customHeight="1">
      <c r="A51" s="50" t="s">
        <v>237</v>
      </c>
      <c r="B51" s="60" t="s">
        <v>111</v>
      </c>
      <c r="C51" s="60" t="s">
        <v>135</v>
      </c>
      <c r="D51" s="105" t="s">
        <v>204</v>
      </c>
      <c r="E51" s="60" t="s">
        <v>238</v>
      </c>
      <c r="F51" s="106">
        <f>F52+F55+F56</f>
        <v>239</v>
      </c>
      <c r="G51" s="6"/>
      <c r="H51" s="6"/>
    </row>
    <row r="52" spans="1:8" ht="13.5" customHeight="1">
      <c r="A52" s="50" t="s">
        <v>241</v>
      </c>
      <c r="B52" s="60" t="s">
        <v>111</v>
      </c>
      <c r="C52" s="60" t="s">
        <v>135</v>
      </c>
      <c r="D52" s="105" t="s">
        <v>204</v>
      </c>
      <c r="E52" s="60" t="s">
        <v>240</v>
      </c>
      <c r="F52" s="106">
        <f>F53</f>
        <v>200</v>
      </c>
      <c r="G52" s="6"/>
      <c r="H52" s="6"/>
    </row>
    <row r="53" spans="1:8" ht="48">
      <c r="A53" s="50" t="s">
        <v>15</v>
      </c>
      <c r="B53" s="60" t="s">
        <v>111</v>
      </c>
      <c r="C53" s="60" t="s">
        <v>135</v>
      </c>
      <c r="D53" s="105" t="s">
        <v>204</v>
      </c>
      <c r="E53" s="60" t="s">
        <v>14</v>
      </c>
      <c r="F53" s="106">
        <f>100+100</f>
        <v>200</v>
      </c>
      <c r="G53" s="6"/>
      <c r="H53" s="6"/>
    </row>
    <row r="54" spans="1:8" ht="15">
      <c r="A54" s="50" t="s">
        <v>426</v>
      </c>
      <c r="B54" s="60" t="s">
        <v>111</v>
      </c>
      <c r="C54" s="60" t="s">
        <v>135</v>
      </c>
      <c r="D54" s="105" t="s">
        <v>204</v>
      </c>
      <c r="E54" s="60" t="s">
        <v>425</v>
      </c>
      <c r="F54" s="106">
        <f>F55+F56</f>
        <v>39</v>
      </c>
      <c r="G54" s="6"/>
      <c r="H54" s="6"/>
    </row>
    <row r="55" spans="1:8" ht="12.75" customHeight="1">
      <c r="A55" s="50" t="s">
        <v>253</v>
      </c>
      <c r="B55" s="60" t="s">
        <v>111</v>
      </c>
      <c r="C55" s="60" t="s">
        <v>135</v>
      </c>
      <c r="D55" s="105" t="s">
        <v>204</v>
      </c>
      <c r="E55" s="60" t="s">
        <v>251</v>
      </c>
      <c r="F55" s="106">
        <v>16</v>
      </c>
      <c r="G55" s="6"/>
      <c r="H55" s="6"/>
    </row>
    <row r="56" spans="1:8" ht="13.5" customHeight="1">
      <c r="A56" s="50" t="s">
        <v>254</v>
      </c>
      <c r="B56" s="60" t="s">
        <v>111</v>
      </c>
      <c r="C56" s="60" t="s">
        <v>135</v>
      </c>
      <c r="D56" s="105" t="s">
        <v>204</v>
      </c>
      <c r="E56" s="60" t="s">
        <v>252</v>
      </c>
      <c r="F56" s="106">
        <v>23</v>
      </c>
      <c r="G56" s="6"/>
      <c r="H56" s="6"/>
    </row>
    <row r="57" spans="1:8" ht="23.25" customHeight="1">
      <c r="A57" s="103" t="s">
        <v>4</v>
      </c>
      <c r="B57" s="85" t="s">
        <v>111</v>
      </c>
      <c r="C57" s="85" t="s">
        <v>135</v>
      </c>
      <c r="D57" s="104" t="s">
        <v>205</v>
      </c>
      <c r="E57" s="85" t="s">
        <v>132</v>
      </c>
      <c r="F57" s="102">
        <f>F66+F58</f>
        <v>0.7</v>
      </c>
      <c r="G57" s="6"/>
      <c r="H57" s="6"/>
    </row>
    <row r="58" spans="1:8" ht="24" hidden="1">
      <c r="A58" s="103" t="s">
        <v>278</v>
      </c>
      <c r="B58" s="85" t="s">
        <v>111</v>
      </c>
      <c r="C58" s="85" t="s">
        <v>135</v>
      </c>
      <c r="D58" s="104" t="s">
        <v>279</v>
      </c>
      <c r="E58" s="85" t="s">
        <v>132</v>
      </c>
      <c r="F58" s="117">
        <f>F59+F63</f>
        <v>0</v>
      </c>
      <c r="G58" s="6"/>
      <c r="H58" s="6"/>
    </row>
    <row r="59" spans="1:8" ht="36" hidden="1">
      <c r="A59" s="107" t="s">
        <v>248</v>
      </c>
      <c r="B59" s="60" t="s">
        <v>111</v>
      </c>
      <c r="C59" s="60" t="s">
        <v>135</v>
      </c>
      <c r="D59" s="105" t="s">
        <v>279</v>
      </c>
      <c r="E59" s="60" t="s">
        <v>247</v>
      </c>
      <c r="F59" s="61">
        <f>F60</f>
        <v>0</v>
      </c>
      <c r="G59" s="6"/>
      <c r="H59" s="6"/>
    </row>
    <row r="60" spans="1:8" ht="14.25" customHeight="1" hidden="1">
      <c r="A60" s="107" t="s">
        <v>249</v>
      </c>
      <c r="B60" s="60" t="s">
        <v>111</v>
      </c>
      <c r="C60" s="60" t="s">
        <v>135</v>
      </c>
      <c r="D60" s="105" t="s">
        <v>279</v>
      </c>
      <c r="E60" s="60" t="s">
        <v>246</v>
      </c>
      <c r="F60" s="61">
        <f>F61+F62</f>
        <v>0</v>
      </c>
      <c r="G60" s="6"/>
      <c r="H60" s="6"/>
    </row>
    <row r="61" spans="1:8" ht="12.75" customHeight="1" hidden="1">
      <c r="A61" s="50" t="s">
        <v>233</v>
      </c>
      <c r="B61" s="60" t="s">
        <v>111</v>
      </c>
      <c r="C61" s="60" t="s">
        <v>135</v>
      </c>
      <c r="D61" s="105" t="s">
        <v>279</v>
      </c>
      <c r="E61" s="60" t="s">
        <v>40</v>
      </c>
      <c r="F61" s="61">
        <v>0</v>
      </c>
      <c r="G61" s="6"/>
      <c r="H61" s="6"/>
    </row>
    <row r="62" spans="1:8" ht="24" customHeight="1" hidden="1">
      <c r="A62" s="50" t="s">
        <v>234</v>
      </c>
      <c r="B62" s="60" t="s">
        <v>111</v>
      </c>
      <c r="C62" s="60" t="s">
        <v>135</v>
      </c>
      <c r="D62" s="105" t="s">
        <v>279</v>
      </c>
      <c r="E62" s="60" t="s">
        <v>250</v>
      </c>
      <c r="F62" s="61">
        <v>0</v>
      </c>
      <c r="G62" s="6"/>
      <c r="H62" s="6"/>
    </row>
    <row r="63" spans="1:8" ht="24" customHeight="1" hidden="1">
      <c r="A63" s="50" t="s">
        <v>236</v>
      </c>
      <c r="B63" s="60" t="s">
        <v>111</v>
      </c>
      <c r="C63" s="60" t="s">
        <v>135</v>
      </c>
      <c r="D63" s="105" t="s">
        <v>279</v>
      </c>
      <c r="E63" s="60" t="s">
        <v>134</v>
      </c>
      <c r="F63" s="61">
        <f>F64</f>
        <v>0</v>
      </c>
      <c r="G63" s="6"/>
      <c r="H63" s="6"/>
    </row>
    <row r="64" spans="1:8" ht="24" customHeight="1" hidden="1">
      <c r="A64" s="50" t="s">
        <v>41</v>
      </c>
      <c r="B64" s="60" t="s">
        <v>111</v>
      </c>
      <c r="C64" s="60" t="s">
        <v>135</v>
      </c>
      <c r="D64" s="105" t="s">
        <v>279</v>
      </c>
      <c r="E64" s="60" t="s">
        <v>235</v>
      </c>
      <c r="F64" s="61">
        <f>F65</f>
        <v>0</v>
      </c>
      <c r="G64" s="6"/>
      <c r="H64" s="6"/>
    </row>
    <row r="65" spans="1:8" ht="24" customHeight="1" hidden="1">
      <c r="A65" s="50" t="s">
        <v>41</v>
      </c>
      <c r="B65" s="60" t="s">
        <v>111</v>
      </c>
      <c r="C65" s="60" t="s">
        <v>135</v>
      </c>
      <c r="D65" s="105" t="s">
        <v>279</v>
      </c>
      <c r="E65" s="60" t="s">
        <v>42</v>
      </c>
      <c r="F65" s="61">
        <v>0</v>
      </c>
      <c r="G65" s="6"/>
      <c r="H65" s="6"/>
    </row>
    <row r="66" spans="1:8" ht="63" customHeight="1">
      <c r="A66" s="103" t="s">
        <v>8</v>
      </c>
      <c r="B66" s="85" t="s">
        <v>111</v>
      </c>
      <c r="C66" s="85" t="s">
        <v>135</v>
      </c>
      <c r="D66" s="104" t="s">
        <v>199</v>
      </c>
      <c r="E66" s="85" t="s">
        <v>132</v>
      </c>
      <c r="F66" s="102">
        <f>F69</f>
        <v>0.7</v>
      </c>
      <c r="G66" s="6"/>
      <c r="H66" s="6"/>
    </row>
    <row r="67" spans="1:8" ht="25.5" customHeight="1">
      <c r="A67" s="50" t="s">
        <v>239</v>
      </c>
      <c r="B67" s="60" t="s">
        <v>111</v>
      </c>
      <c r="C67" s="60" t="s">
        <v>135</v>
      </c>
      <c r="D67" s="105" t="s">
        <v>199</v>
      </c>
      <c r="E67" s="60" t="s">
        <v>134</v>
      </c>
      <c r="F67" s="106">
        <f>F68</f>
        <v>0.7</v>
      </c>
      <c r="G67" s="6"/>
      <c r="H67" s="6"/>
    </row>
    <row r="68" spans="1:8" ht="27" customHeight="1">
      <c r="A68" s="50" t="s">
        <v>236</v>
      </c>
      <c r="B68" s="60" t="s">
        <v>111</v>
      </c>
      <c r="C68" s="60" t="s">
        <v>135</v>
      </c>
      <c r="D68" s="105" t="s">
        <v>199</v>
      </c>
      <c r="E68" s="60" t="s">
        <v>235</v>
      </c>
      <c r="F68" s="106">
        <f>F69</f>
        <v>0.7</v>
      </c>
      <c r="G68" s="6"/>
      <c r="H68" s="6"/>
    </row>
    <row r="69" spans="1:8" ht="25.5" customHeight="1">
      <c r="A69" s="50" t="s">
        <v>41</v>
      </c>
      <c r="B69" s="60" t="s">
        <v>111</v>
      </c>
      <c r="C69" s="60" t="s">
        <v>135</v>
      </c>
      <c r="D69" s="105" t="s">
        <v>199</v>
      </c>
      <c r="E69" s="60" t="s">
        <v>42</v>
      </c>
      <c r="F69" s="106">
        <v>0.7</v>
      </c>
      <c r="G69" s="6"/>
      <c r="H69" s="6"/>
    </row>
    <row r="70" spans="1:8" ht="15">
      <c r="A70" s="103" t="s">
        <v>139</v>
      </c>
      <c r="B70" s="85" t="s">
        <v>111</v>
      </c>
      <c r="C70" s="85" t="s">
        <v>147</v>
      </c>
      <c r="D70" s="85" t="s">
        <v>200</v>
      </c>
      <c r="E70" s="85" t="s">
        <v>132</v>
      </c>
      <c r="F70" s="102">
        <f aca="true" t="shared" si="1" ref="F70:F75">F71</f>
        <v>300</v>
      </c>
      <c r="G70" s="6"/>
      <c r="H70" s="6"/>
    </row>
    <row r="71" spans="1:8" ht="14.25" customHeight="1">
      <c r="A71" s="103" t="s">
        <v>52</v>
      </c>
      <c r="B71" s="85" t="s">
        <v>111</v>
      </c>
      <c r="C71" s="85" t="s">
        <v>147</v>
      </c>
      <c r="D71" s="104" t="s">
        <v>202</v>
      </c>
      <c r="E71" s="85" t="s">
        <v>132</v>
      </c>
      <c r="F71" s="102">
        <f t="shared" si="1"/>
        <v>300</v>
      </c>
      <c r="G71" s="6"/>
      <c r="H71" s="6"/>
    </row>
    <row r="72" spans="1:8" ht="27" customHeight="1">
      <c r="A72" s="50" t="s">
        <v>54</v>
      </c>
      <c r="B72" s="60" t="s">
        <v>111</v>
      </c>
      <c r="C72" s="60" t="s">
        <v>147</v>
      </c>
      <c r="D72" s="105" t="s">
        <v>201</v>
      </c>
      <c r="E72" s="60" t="s">
        <v>132</v>
      </c>
      <c r="F72" s="106">
        <f>F73</f>
        <v>300</v>
      </c>
      <c r="G72" s="6"/>
      <c r="H72" s="6"/>
    </row>
    <row r="73" spans="1:8" ht="25.5" customHeight="1">
      <c r="A73" s="107" t="s">
        <v>192</v>
      </c>
      <c r="B73" s="60" t="s">
        <v>111</v>
      </c>
      <c r="C73" s="60" t="s">
        <v>147</v>
      </c>
      <c r="D73" s="105" t="s">
        <v>203</v>
      </c>
      <c r="E73" s="60" t="s">
        <v>132</v>
      </c>
      <c r="F73" s="106">
        <f t="shared" si="1"/>
        <v>300</v>
      </c>
      <c r="G73" s="6"/>
      <c r="H73" s="6"/>
    </row>
    <row r="74" spans="1:8" ht="13.5" customHeight="1">
      <c r="A74" s="107" t="s">
        <v>55</v>
      </c>
      <c r="B74" s="60" t="s">
        <v>111</v>
      </c>
      <c r="C74" s="60" t="s">
        <v>147</v>
      </c>
      <c r="D74" s="105" t="s">
        <v>210</v>
      </c>
      <c r="E74" s="60" t="s">
        <v>132</v>
      </c>
      <c r="F74" s="106">
        <f t="shared" si="1"/>
        <v>300</v>
      </c>
      <c r="G74" s="6"/>
      <c r="H74" s="6"/>
    </row>
    <row r="75" spans="1:8" ht="14.25" customHeight="1">
      <c r="A75" s="50" t="s">
        <v>237</v>
      </c>
      <c r="B75" s="60" t="s">
        <v>111</v>
      </c>
      <c r="C75" s="60" t="s">
        <v>147</v>
      </c>
      <c r="D75" s="105" t="s">
        <v>210</v>
      </c>
      <c r="E75" s="60" t="s">
        <v>238</v>
      </c>
      <c r="F75" s="106">
        <f t="shared" si="1"/>
        <v>300</v>
      </c>
      <c r="G75" s="6"/>
      <c r="H75" s="6"/>
    </row>
    <row r="76" spans="1:8" ht="14.25" customHeight="1">
      <c r="A76" s="50" t="s">
        <v>43</v>
      </c>
      <c r="B76" s="60" t="s">
        <v>111</v>
      </c>
      <c r="C76" s="60" t="s">
        <v>147</v>
      </c>
      <c r="D76" s="105" t="s">
        <v>210</v>
      </c>
      <c r="E76" s="60" t="s">
        <v>44</v>
      </c>
      <c r="F76" s="106">
        <v>300</v>
      </c>
      <c r="G76" s="6"/>
      <c r="H76" s="6"/>
    </row>
    <row r="77" spans="1:8" ht="19.5" customHeight="1">
      <c r="A77" s="196" t="s">
        <v>385</v>
      </c>
      <c r="B77" s="89" t="s">
        <v>111</v>
      </c>
      <c r="C77" s="60" t="s">
        <v>86</v>
      </c>
      <c r="D77" s="105" t="s">
        <v>201</v>
      </c>
      <c r="E77" s="60" t="s">
        <v>132</v>
      </c>
      <c r="F77" s="106">
        <f>F78</f>
        <v>9210.1</v>
      </c>
      <c r="G77" s="6"/>
      <c r="H77" s="6"/>
    </row>
    <row r="78" spans="1:8" ht="36.75" customHeight="1">
      <c r="A78" s="196" t="s">
        <v>353</v>
      </c>
      <c r="B78" s="89" t="s">
        <v>111</v>
      </c>
      <c r="C78" s="60" t="s">
        <v>86</v>
      </c>
      <c r="D78" s="105" t="s">
        <v>217</v>
      </c>
      <c r="E78" s="60" t="s">
        <v>247</v>
      </c>
      <c r="F78" s="106">
        <f>F81+F80+F82</f>
        <v>9210.1</v>
      </c>
      <c r="G78" s="6"/>
      <c r="H78" s="6"/>
    </row>
    <row r="79" spans="1:8" ht="21.75" customHeight="1">
      <c r="A79" s="196" t="s">
        <v>429</v>
      </c>
      <c r="B79" s="89" t="s">
        <v>111</v>
      </c>
      <c r="C79" s="60" t="s">
        <v>86</v>
      </c>
      <c r="D79" s="105" t="s">
        <v>217</v>
      </c>
      <c r="E79" s="60" t="s">
        <v>355</v>
      </c>
      <c r="F79" s="106">
        <f>F81+F80</f>
        <v>9205.1</v>
      </c>
      <c r="G79" s="6"/>
      <c r="H79" s="6"/>
    </row>
    <row r="80" spans="1:8" ht="28.5" customHeight="1">
      <c r="A80" s="196" t="s">
        <v>356</v>
      </c>
      <c r="B80" s="89" t="s">
        <v>111</v>
      </c>
      <c r="C80" s="60" t="s">
        <v>86</v>
      </c>
      <c r="D80" s="105" t="s">
        <v>217</v>
      </c>
      <c r="E80" s="60" t="s">
        <v>357</v>
      </c>
      <c r="F80" s="106">
        <f>4202.6+210.5+1000+1640.6</f>
        <v>7053.700000000001</v>
      </c>
      <c r="G80" s="6"/>
      <c r="H80" s="6"/>
    </row>
    <row r="81" spans="1:8" ht="23.25" customHeight="1">
      <c r="A81" s="196" t="s">
        <v>386</v>
      </c>
      <c r="B81" s="89" t="s">
        <v>111</v>
      </c>
      <c r="C81" s="60" t="s">
        <v>86</v>
      </c>
      <c r="D81" s="105" t="s">
        <v>217</v>
      </c>
      <c r="E81" s="60" t="s">
        <v>359</v>
      </c>
      <c r="F81" s="106">
        <f>1269.2+882.2</f>
        <v>2151.4</v>
      </c>
      <c r="G81" s="6"/>
      <c r="H81" s="6"/>
    </row>
    <row r="82" spans="1:8" ht="23.25" customHeight="1">
      <c r="A82" s="196" t="s">
        <v>237</v>
      </c>
      <c r="B82" s="89" t="s">
        <v>111</v>
      </c>
      <c r="C82" s="60" t="s">
        <v>86</v>
      </c>
      <c r="D82" s="105" t="s">
        <v>217</v>
      </c>
      <c r="E82" s="60" t="s">
        <v>238</v>
      </c>
      <c r="F82" s="106">
        <f>F83</f>
        <v>5</v>
      </c>
      <c r="G82" s="6"/>
      <c r="H82" s="6"/>
    </row>
    <row r="83" spans="1:8" ht="23.25" customHeight="1">
      <c r="A83" s="196" t="s">
        <v>426</v>
      </c>
      <c r="B83" s="89" t="s">
        <v>111</v>
      </c>
      <c r="C83" s="60" t="s">
        <v>86</v>
      </c>
      <c r="D83" s="105" t="s">
        <v>217</v>
      </c>
      <c r="E83" s="60" t="s">
        <v>425</v>
      </c>
      <c r="F83" s="106">
        <f>F85+F84</f>
        <v>5</v>
      </c>
      <c r="G83" s="6"/>
      <c r="H83" s="6"/>
    </row>
    <row r="84" spans="1:8" ht="23.25" customHeight="1">
      <c r="A84" s="196" t="s">
        <v>253</v>
      </c>
      <c r="B84" s="89" t="s">
        <v>111</v>
      </c>
      <c r="C84" s="60" t="s">
        <v>86</v>
      </c>
      <c r="D84" s="105" t="s">
        <v>217</v>
      </c>
      <c r="E84" s="60" t="s">
        <v>251</v>
      </c>
      <c r="F84" s="106">
        <v>3</v>
      </c>
      <c r="G84" s="6"/>
      <c r="H84" s="6"/>
    </row>
    <row r="85" spans="1:8" ht="23.25" customHeight="1">
      <c r="A85" s="196" t="s">
        <v>254</v>
      </c>
      <c r="B85" s="89" t="s">
        <v>111</v>
      </c>
      <c r="C85" s="60" t="s">
        <v>86</v>
      </c>
      <c r="D85" s="105" t="s">
        <v>217</v>
      </c>
      <c r="E85" s="60" t="s">
        <v>252</v>
      </c>
      <c r="F85" s="106">
        <v>2</v>
      </c>
      <c r="G85" s="6"/>
      <c r="H85" s="6"/>
    </row>
    <row r="86" spans="1:8" ht="14.25" customHeight="1">
      <c r="A86" s="195" t="s">
        <v>344</v>
      </c>
      <c r="B86" s="84" t="s">
        <v>133</v>
      </c>
      <c r="C86" s="85" t="s">
        <v>131</v>
      </c>
      <c r="D86" s="104" t="s">
        <v>200</v>
      </c>
      <c r="E86" s="85" t="s">
        <v>132</v>
      </c>
      <c r="F86" s="102">
        <f>F87</f>
        <v>287.90000000000003</v>
      </c>
      <c r="G86" s="6"/>
      <c r="H86" s="6"/>
    </row>
    <row r="87" spans="1:8" ht="14.25" customHeight="1">
      <c r="A87" s="195" t="s">
        <v>249</v>
      </c>
      <c r="B87" s="84" t="s">
        <v>133</v>
      </c>
      <c r="C87" s="85" t="s">
        <v>146</v>
      </c>
      <c r="D87" s="104" t="s">
        <v>350</v>
      </c>
      <c r="E87" s="85" t="s">
        <v>246</v>
      </c>
      <c r="F87" s="102">
        <f>F88+F89+F90</f>
        <v>287.90000000000003</v>
      </c>
      <c r="G87" s="6"/>
      <c r="H87" s="6"/>
    </row>
    <row r="88" spans="1:8" ht="24.75" customHeight="1">
      <c r="A88" s="196" t="s">
        <v>387</v>
      </c>
      <c r="B88" s="89" t="s">
        <v>133</v>
      </c>
      <c r="C88" s="60" t="s">
        <v>146</v>
      </c>
      <c r="D88" s="105" t="s">
        <v>350</v>
      </c>
      <c r="E88" s="60" t="s">
        <v>40</v>
      </c>
      <c r="F88" s="106">
        <v>219.7</v>
      </c>
      <c r="G88" s="6"/>
      <c r="H88" s="6"/>
    </row>
    <row r="89" spans="1:8" ht="24.75" customHeight="1">
      <c r="A89" s="196" t="s">
        <v>234</v>
      </c>
      <c r="B89" s="89" t="s">
        <v>133</v>
      </c>
      <c r="C89" s="60" t="s">
        <v>146</v>
      </c>
      <c r="D89" s="105" t="s">
        <v>350</v>
      </c>
      <c r="E89" s="60" t="s">
        <v>250</v>
      </c>
      <c r="F89" s="106">
        <v>66.4</v>
      </c>
      <c r="G89" s="6"/>
      <c r="H89" s="6"/>
    </row>
    <row r="90" spans="1:8" ht="24.75" customHeight="1">
      <c r="A90" s="212" t="s">
        <v>239</v>
      </c>
      <c r="B90" s="89" t="s">
        <v>133</v>
      </c>
      <c r="C90" s="60" t="s">
        <v>146</v>
      </c>
      <c r="D90" s="105" t="s">
        <v>350</v>
      </c>
      <c r="E90" s="60" t="s">
        <v>134</v>
      </c>
      <c r="F90" s="106">
        <f>F91</f>
        <v>1.8</v>
      </c>
      <c r="G90" s="6"/>
      <c r="H90" s="6"/>
    </row>
    <row r="91" spans="1:8" ht="24.75" customHeight="1">
      <c r="A91" s="212" t="s">
        <v>236</v>
      </c>
      <c r="B91" s="89" t="s">
        <v>133</v>
      </c>
      <c r="C91" s="60" t="s">
        <v>146</v>
      </c>
      <c r="D91" s="105" t="s">
        <v>350</v>
      </c>
      <c r="E91" s="60" t="s">
        <v>235</v>
      </c>
      <c r="F91" s="106">
        <f>F92</f>
        <v>1.8</v>
      </c>
      <c r="G91" s="6"/>
      <c r="H91" s="6"/>
    </row>
    <row r="92" spans="1:8" ht="28.5" customHeight="1">
      <c r="A92" s="212" t="s">
        <v>41</v>
      </c>
      <c r="B92" s="89" t="s">
        <v>133</v>
      </c>
      <c r="C92" s="60" t="s">
        <v>146</v>
      </c>
      <c r="D92" s="105" t="s">
        <v>350</v>
      </c>
      <c r="E92" s="60" t="s">
        <v>42</v>
      </c>
      <c r="F92" s="106">
        <v>1.8</v>
      </c>
      <c r="G92" s="6"/>
      <c r="H92" s="6"/>
    </row>
    <row r="93" spans="1:8" ht="14.25" customHeight="1" hidden="1">
      <c r="A93" s="196" t="s">
        <v>239</v>
      </c>
      <c r="B93" s="89" t="s">
        <v>133</v>
      </c>
      <c r="C93" s="60" t="s">
        <v>146</v>
      </c>
      <c r="D93" s="105" t="s">
        <v>350</v>
      </c>
      <c r="E93" s="60" t="s">
        <v>134</v>
      </c>
      <c r="F93" s="106">
        <v>0</v>
      </c>
      <c r="G93" s="6"/>
      <c r="H93" s="6"/>
    </row>
    <row r="94" spans="1:8" ht="14.25" customHeight="1" hidden="1">
      <c r="A94" s="196" t="s">
        <v>236</v>
      </c>
      <c r="B94" s="89" t="s">
        <v>133</v>
      </c>
      <c r="C94" s="60" t="s">
        <v>146</v>
      </c>
      <c r="D94" s="105" t="s">
        <v>350</v>
      </c>
      <c r="E94" s="60" t="s">
        <v>235</v>
      </c>
      <c r="F94" s="106">
        <v>0</v>
      </c>
      <c r="G94" s="6"/>
      <c r="H94" s="6"/>
    </row>
    <row r="95" spans="1:8" ht="25.5" customHeight="1">
      <c r="A95" s="91" t="s">
        <v>184</v>
      </c>
      <c r="B95" s="84" t="s">
        <v>146</v>
      </c>
      <c r="C95" s="85" t="s">
        <v>131</v>
      </c>
      <c r="D95" s="85" t="s">
        <v>200</v>
      </c>
      <c r="E95" s="85" t="s">
        <v>132</v>
      </c>
      <c r="F95" s="102">
        <f aca="true" t="shared" si="2" ref="F95:F102">F96</f>
        <v>350</v>
      </c>
      <c r="G95" s="6"/>
      <c r="H95" s="6"/>
    </row>
    <row r="96" spans="1:8" ht="15">
      <c r="A96" s="91" t="s">
        <v>185</v>
      </c>
      <c r="B96" s="84" t="s">
        <v>146</v>
      </c>
      <c r="C96" s="85" t="s">
        <v>145</v>
      </c>
      <c r="D96" s="85" t="s">
        <v>200</v>
      </c>
      <c r="E96" s="85" t="s">
        <v>132</v>
      </c>
      <c r="F96" s="102">
        <f t="shared" si="2"/>
        <v>350</v>
      </c>
      <c r="G96" s="6"/>
      <c r="H96" s="6"/>
    </row>
    <row r="97" spans="1:8" ht="14.25" customHeight="1">
      <c r="A97" s="103" t="s">
        <v>52</v>
      </c>
      <c r="B97" s="85" t="s">
        <v>146</v>
      </c>
      <c r="C97" s="85" t="s">
        <v>145</v>
      </c>
      <c r="D97" s="104" t="s">
        <v>202</v>
      </c>
      <c r="E97" s="85" t="s">
        <v>132</v>
      </c>
      <c r="F97" s="102">
        <f t="shared" si="2"/>
        <v>350</v>
      </c>
      <c r="G97" s="6"/>
      <c r="H97" s="6"/>
    </row>
    <row r="98" spans="1:8" ht="25.5" customHeight="1">
      <c r="A98" s="50" t="s">
        <v>54</v>
      </c>
      <c r="B98" s="60" t="s">
        <v>146</v>
      </c>
      <c r="C98" s="60" t="s">
        <v>145</v>
      </c>
      <c r="D98" s="105" t="s">
        <v>201</v>
      </c>
      <c r="E98" s="60" t="s">
        <v>132</v>
      </c>
      <c r="F98" s="106">
        <f t="shared" si="2"/>
        <v>350</v>
      </c>
      <c r="G98" s="6"/>
      <c r="H98" s="6"/>
    </row>
    <row r="99" spans="1:8" ht="22.5" customHeight="1">
      <c r="A99" s="107" t="s">
        <v>192</v>
      </c>
      <c r="B99" s="60" t="s">
        <v>146</v>
      </c>
      <c r="C99" s="60" t="s">
        <v>145</v>
      </c>
      <c r="D99" s="105" t="s">
        <v>203</v>
      </c>
      <c r="E99" s="60" t="s">
        <v>132</v>
      </c>
      <c r="F99" s="106">
        <f t="shared" si="2"/>
        <v>350</v>
      </c>
      <c r="G99" s="6"/>
      <c r="H99" s="6"/>
    </row>
    <row r="100" spans="1:8" ht="24">
      <c r="A100" s="107" t="s">
        <v>7</v>
      </c>
      <c r="B100" s="60" t="s">
        <v>146</v>
      </c>
      <c r="C100" s="60" t="s">
        <v>145</v>
      </c>
      <c r="D100" s="105" t="s">
        <v>211</v>
      </c>
      <c r="E100" s="60" t="s">
        <v>132</v>
      </c>
      <c r="F100" s="106">
        <f t="shared" si="2"/>
        <v>350</v>
      </c>
      <c r="G100" s="6"/>
      <c r="H100" s="6"/>
    </row>
    <row r="101" spans="1:8" ht="23.25" customHeight="1">
      <c r="A101" s="50" t="s">
        <v>239</v>
      </c>
      <c r="B101" s="60" t="s">
        <v>146</v>
      </c>
      <c r="C101" s="60" t="s">
        <v>145</v>
      </c>
      <c r="D101" s="105" t="s">
        <v>211</v>
      </c>
      <c r="E101" s="60" t="s">
        <v>134</v>
      </c>
      <c r="F101" s="106">
        <f t="shared" si="2"/>
        <v>350</v>
      </c>
      <c r="G101" s="6"/>
      <c r="H101" s="6"/>
    </row>
    <row r="102" spans="1:8" ht="26.25" customHeight="1">
      <c r="A102" s="50" t="s">
        <v>236</v>
      </c>
      <c r="B102" s="60" t="s">
        <v>146</v>
      </c>
      <c r="C102" s="60" t="s">
        <v>145</v>
      </c>
      <c r="D102" s="105" t="s">
        <v>211</v>
      </c>
      <c r="E102" s="60" t="s">
        <v>235</v>
      </c>
      <c r="F102" s="106">
        <f t="shared" si="2"/>
        <v>350</v>
      </c>
      <c r="G102" s="6"/>
      <c r="H102" s="6"/>
    </row>
    <row r="103" spans="1:8" ht="24.75" customHeight="1">
      <c r="A103" s="50" t="s">
        <v>41</v>
      </c>
      <c r="B103" s="60" t="s">
        <v>146</v>
      </c>
      <c r="C103" s="60" t="s">
        <v>145</v>
      </c>
      <c r="D103" s="105" t="s">
        <v>211</v>
      </c>
      <c r="E103" s="60" t="s">
        <v>42</v>
      </c>
      <c r="F103" s="106">
        <v>350</v>
      </c>
      <c r="G103" s="6"/>
      <c r="H103" s="6"/>
    </row>
    <row r="104" spans="1:8" ht="15">
      <c r="A104" s="103" t="s">
        <v>50</v>
      </c>
      <c r="B104" s="85" t="s">
        <v>135</v>
      </c>
      <c r="C104" s="85" t="s">
        <v>131</v>
      </c>
      <c r="D104" s="85" t="s">
        <v>200</v>
      </c>
      <c r="E104" s="85" t="s">
        <v>132</v>
      </c>
      <c r="F104" s="102">
        <f>F105+F114</f>
        <v>11906.800000000003</v>
      </c>
      <c r="G104" s="6"/>
      <c r="H104" s="6"/>
    </row>
    <row r="105" spans="1:8" ht="15">
      <c r="A105" s="72" t="s">
        <v>75</v>
      </c>
      <c r="B105" s="93" t="s">
        <v>135</v>
      </c>
      <c r="C105" s="93" t="s">
        <v>35</v>
      </c>
      <c r="D105" s="93" t="s">
        <v>200</v>
      </c>
      <c r="E105" s="93" t="s">
        <v>132</v>
      </c>
      <c r="F105" s="102">
        <f>F106</f>
        <v>9178.900000000001</v>
      </c>
      <c r="G105" s="6"/>
      <c r="H105" s="6"/>
    </row>
    <row r="106" spans="1:8" ht="22.5" customHeight="1">
      <c r="A106" s="103" t="s">
        <v>52</v>
      </c>
      <c r="B106" s="85" t="s">
        <v>135</v>
      </c>
      <c r="C106" s="85" t="s">
        <v>35</v>
      </c>
      <c r="D106" s="104" t="s">
        <v>202</v>
      </c>
      <c r="E106" s="85" t="s">
        <v>132</v>
      </c>
      <c r="F106" s="102">
        <f>F107</f>
        <v>9178.900000000001</v>
      </c>
      <c r="G106" s="6"/>
      <c r="H106" s="6"/>
    </row>
    <row r="107" spans="1:8" ht="30" customHeight="1">
      <c r="A107" s="50" t="s">
        <v>54</v>
      </c>
      <c r="B107" s="97" t="s">
        <v>135</v>
      </c>
      <c r="C107" s="60" t="s">
        <v>35</v>
      </c>
      <c r="D107" s="105" t="s">
        <v>201</v>
      </c>
      <c r="E107" s="60" t="s">
        <v>132</v>
      </c>
      <c r="F107" s="106">
        <f>F108</f>
        <v>9178.900000000001</v>
      </c>
      <c r="G107" s="6"/>
      <c r="H107" s="6"/>
    </row>
    <row r="108" spans="1:8" ht="27.75" customHeight="1">
      <c r="A108" s="107" t="s">
        <v>192</v>
      </c>
      <c r="B108" s="60" t="s">
        <v>135</v>
      </c>
      <c r="C108" s="60" t="s">
        <v>35</v>
      </c>
      <c r="D108" s="105" t="s">
        <v>203</v>
      </c>
      <c r="E108" s="60" t="s">
        <v>132</v>
      </c>
      <c r="F108" s="106">
        <f>F109</f>
        <v>9178.900000000001</v>
      </c>
      <c r="G108" s="6"/>
      <c r="H108" s="6"/>
    </row>
    <row r="109" spans="1:8" ht="25.5" customHeight="1">
      <c r="A109" s="109" t="s">
        <v>172</v>
      </c>
      <c r="B109" s="60" t="s">
        <v>135</v>
      </c>
      <c r="C109" s="60" t="s">
        <v>35</v>
      </c>
      <c r="D109" s="105" t="s">
        <v>213</v>
      </c>
      <c r="E109" s="60" t="s">
        <v>132</v>
      </c>
      <c r="F109" s="106">
        <f>F110</f>
        <v>9178.900000000001</v>
      </c>
      <c r="G109" s="6"/>
      <c r="H109" s="6"/>
    </row>
    <row r="110" spans="1:8" ht="28.5" customHeight="1">
      <c r="A110" s="50" t="s">
        <v>239</v>
      </c>
      <c r="B110" s="60" t="s">
        <v>135</v>
      </c>
      <c r="C110" s="60" t="s">
        <v>35</v>
      </c>
      <c r="D110" s="105" t="s">
        <v>213</v>
      </c>
      <c r="E110" s="60" t="s">
        <v>134</v>
      </c>
      <c r="F110" s="106">
        <f>F111+F112</f>
        <v>9178.900000000001</v>
      </c>
      <c r="G110" s="6"/>
      <c r="H110" s="6"/>
    </row>
    <row r="111" spans="1:8" ht="22.5" customHeight="1">
      <c r="A111" s="50" t="s">
        <v>236</v>
      </c>
      <c r="B111" s="60" t="s">
        <v>135</v>
      </c>
      <c r="C111" s="60" t="s">
        <v>35</v>
      </c>
      <c r="D111" s="105" t="s">
        <v>213</v>
      </c>
      <c r="E111" s="60" t="s">
        <v>235</v>
      </c>
      <c r="F111" s="106">
        <f>F113</f>
        <v>8648.900000000001</v>
      </c>
      <c r="G111" s="6"/>
      <c r="H111" s="6"/>
    </row>
    <row r="112" spans="1:8" ht="32.25" customHeight="1">
      <c r="A112" s="50" t="s">
        <v>427</v>
      </c>
      <c r="B112" s="60" t="s">
        <v>135</v>
      </c>
      <c r="C112" s="60" t="s">
        <v>35</v>
      </c>
      <c r="D112" s="105" t="s">
        <v>213</v>
      </c>
      <c r="E112" s="60" t="s">
        <v>428</v>
      </c>
      <c r="F112" s="106">
        <v>530</v>
      </c>
      <c r="G112" s="6"/>
      <c r="H112" s="6"/>
    </row>
    <row r="113" spans="1:8" ht="23.25" customHeight="1">
      <c r="A113" s="50" t="s">
        <v>41</v>
      </c>
      <c r="B113" s="60" t="s">
        <v>135</v>
      </c>
      <c r="C113" s="60" t="s">
        <v>35</v>
      </c>
      <c r="D113" s="105" t="s">
        <v>213</v>
      </c>
      <c r="E113" s="60" t="s">
        <v>42</v>
      </c>
      <c r="F113" s="106">
        <f>7569.9+790.2+303.6-530+515.2</f>
        <v>8648.900000000001</v>
      </c>
      <c r="G113" s="6"/>
      <c r="H113" s="6"/>
    </row>
    <row r="114" spans="1:8" ht="15">
      <c r="A114" s="103" t="s">
        <v>51</v>
      </c>
      <c r="B114" s="85" t="s">
        <v>135</v>
      </c>
      <c r="C114" s="85" t="s">
        <v>165</v>
      </c>
      <c r="D114" s="85" t="s">
        <v>200</v>
      </c>
      <c r="E114" s="85" t="s">
        <v>132</v>
      </c>
      <c r="F114" s="102">
        <f aca="true" t="shared" si="3" ref="F114:F119">F115</f>
        <v>2727.9000000000005</v>
      </c>
      <c r="G114" s="6"/>
      <c r="H114" s="6"/>
    </row>
    <row r="115" spans="1:8" ht="13.5" customHeight="1">
      <c r="A115" s="103" t="s">
        <v>52</v>
      </c>
      <c r="B115" s="85" t="s">
        <v>135</v>
      </c>
      <c r="C115" s="85" t="s">
        <v>165</v>
      </c>
      <c r="D115" s="104" t="s">
        <v>202</v>
      </c>
      <c r="E115" s="85" t="s">
        <v>132</v>
      </c>
      <c r="F115" s="102">
        <f t="shared" si="3"/>
        <v>2727.9000000000005</v>
      </c>
      <c r="G115" s="6"/>
      <c r="H115" s="6"/>
    </row>
    <row r="116" spans="1:8" ht="24">
      <c r="A116" s="50" t="s">
        <v>54</v>
      </c>
      <c r="B116" s="60" t="s">
        <v>135</v>
      </c>
      <c r="C116" s="60" t="s">
        <v>165</v>
      </c>
      <c r="D116" s="105" t="s">
        <v>201</v>
      </c>
      <c r="E116" s="60" t="s">
        <v>132</v>
      </c>
      <c r="F116" s="106">
        <f t="shared" si="3"/>
        <v>2727.9000000000005</v>
      </c>
      <c r="G116" s="6"/>
      <c r="H116" s="6"/>
    </row>
    <row r="117" spans="1:8" ht="24">
      <c r="A117" s="107" t="s">
        <v>192</v>
      </c>
      <c r="B117" s="60" t="s">
        <v>135</v>
      </c>
      <c r="C117" s="60" t="s">
        <v>165</v>
      </c>
      <c r="D117" s="105" t="s">
        <v>203</v>
      </c>
      <c r="E117" s="60" t="s">
        <v>132</v>
      </c>
      <c r="F117" s="106">
        <f t="shared" si="3"/>
        <v>2727.9000000000005</v>
      </c>
      <c r="G117" s="6"/>
      <c r="H117" s="6"/>
    </row>
    <row r="118" spans="1:8" ht="15">
      <c r="A118" s="109" t="s">
        <v>172</v>
      </c>
      <c r="B118" s="60" t="s">
        <v>135</v>
      </c>
      <c r="C118" s="60" t="s">
        <v>165</v>
      </c>
      <c r="D118" s="59" t="s">
        <v>213</v>
      </c>
      <c r="E118" s="60" t="s">
        <v>132</v>
      </c>
      <c r="F118" s="106">
        <f t="shared" si="3"/>
        <v>2727.9000000000005</v>
      </c>
      <c r="G118" s="6"/>
      <c r="H118" s="6"/>
    </row>
    <row r="119" spans="1:8" ht="24">
      <c r="A119" s="50" t="s">
        <v>239</v>
      </c>
      <c r="B119" s="60" t="s">
        <v>135</v>
      </c>
      <c r="C119" s="60" t="s">
        <v>165</v>
      </c>
      <c r="D119" s="59" t="s">
        <v>213</v>
      </c>
      <c r="E119" s="60" t="s">
        <v>134</v>
      </c>
      <c r="F119" s="106">
        <f t="shared" si="3"/>
        <v>2727.9000000000005</v>
      </c>
      <c r="G119" s="6"/>
      <c r="H119" s="6"/>
    </row>
    <row r="120" spans="1:8" ht="24">
      <c r="A120" s="50" t="s">
        <v>236</v>
      </c>
      <c r="B120" s="60" t="s">
        <v>135</v>
      </c>
      <c r="C120" s="60" t="s">
        <v>165</v>
      </c>
      <c r="D120" s="59" t="s">
        <v>213</v>
      </c>
      <c r="E120" s="60" t="s">
        <v>235</v>
      </c>
      <c r="F120" s="106">
        <f>F121</f>
        <v>2727.9000000000005</v>
      </c>
      <c r="G120" s="6"/>
      <c r="H120" s="6"/>
    </row>
    <row r="121" spans="1:10" ht="24">
      <c r="A121" s="50" t="s">
        <v>41</v>
      </c>
      <c r="B121" s="60" t="s">
        <v>135</v>
      </c>
      <c r="C121" s="60" t="s">
        <v>165</v>
      </c>
      <c r="D121" s="59" t="s">
        <v>213</v>
      </c>
      <c r="E121" s="60" t="s">
        <v>42</v>
      </c>
      <c r="F121" s="106">
        <f>2000+5043.1-1000-515.2-2800</f>
        <v>2727.9000000000005</v>
      </c>
      <c r="G121" s="6"/>
      <c r="H121" s="6"/>
      <c r="J121" s="213"/>
    </row>
    <row r="122" spans="1:8" ht="15">
      <c r="A122" s="110" t="s">
        <v>140</v>
      </c>
      <c r="B122" s="93" t="s">
        <v>112</v>
      </c>
      <c r="C122" s="93" t="s">
        <v>131</v>
      </c>
      <c r="D122" s="85" t="s">
        <v>200</v>
      </c>
      <c r="E122" s="93" t="s">
        <v>132</v>
      </c>
      <c r="F122" s="111">
        <f>F123+F139+F147</f>
        <v>18693.4</v>
      </c>
      <c r="G122" s="6"/>
      <c r="H122" s="6"/>
    </row>
    <row r="123" spans="1:8" ht="15">
      <c r="A123" s="110" t="s">
        <v>109</v>
      </c>
      <c r="B123" s="93" t="s">
        <v>112</v>
      </c>
      <c r="C123" s="93" t="s">
        <v>111</v>
      </c>
      <c r="D123" s="93" t="s">
        <v>200</v>
      </c>
      <c r="E123" s="93" t="s">
        <v>132</v>
      </c>
      <c r="F123" s="111">
        <f aca="true" t="shared" si="4" ref="F123:F128">F124</f>
        <v>5500.4</v>
      </c>
      <c r="G123" s="6"/>
      <c r="H123" s="6"/>
    </row>
    <row r="124" spans="1:8" ht="14.25" customHeight="1">
      <c r="A124" s="103" t="s">
        <v>52</v>
      </c>
      <c r="B124" s="85" t="s">
        <v>112</v>
      </c>
      <c r="C124" s="85" t="s">
        <v>111</v>
      </c>
      <c r="D124" s="104" t="s">
        <v>202</v>
      </c>
      <c r="E124" s="93" t="s">
        <v>132</v>
      </c>
      <c r="F124" s="111">
        <f t="shared" si="4"/>
        <v>5500.4</v>
      </c>
      <c r="G124" s="6"/>
      <c r="H124" s="6"/>
    </row>
    <row r="125" spans="1:8" ht="24">
      <c r="A125" s="50" t="s">
        <v>54</v>
      </c>
      <c r="B125" s="60" t="s">
        <v>112</v>
      </c>
      <c r="C125" s="60" t="s">
        <v>111</v>
      </c>
      <c r="D125" s="105" t="s">
        <v>201</v>
      </c>
      <c r="E125" s="97" t="s">
        <v>132</v>
      </c>
      <c r="F125" s="112">
        <f t="shared" si="4"/>
        <v>5500.4</v>
      </c>
      <c r="G125" s="6"/>
      <c r="H125" s="6"/>
    </row>
    <row r="126" spans="1:8" ht="24">
      <c r="A126" s="107" t="s">
        <v>192</v>
      </c>
      <c r="B126" s="60" t="s">
        <v>112</v>
      </c>
      <c r="C126" s="60" t="s">
        <v>111</v>
      </c>
      <c r="D126" s="105" t="s">
        <v>203</v>
      </c>
      <c r="E126" s="97" t="s">
        <v>132</v>
      </c>
      <c r="F126" s="112">
        <f>F127+F131+F135</f>
        <v>5500.4</v>
      </c>
      <c r="G126" s="6"/>
      <c r="H126" s="6"/>
    </row>
    <row r="127" spans="1:8" ht="13.5" customHeight="1">
      <c r="A127" s="113" t="s">
        <v>56</v>
      </c>
      <c r="B127" s="97" t="s">
        <v>112</v>
      </c>
      <c r="C127" s="97" t="s">
        <v>111</v>
      </c>
      <c r="D127" s="105" t="s">
        <v>212</v>
      </c>
      <c r="E127" s="97" t="s">
        <v>132</v>
      </c>
      <c r="F127" s="112">
        <f>F128</f>
        <v>5400</v>
      </c>
      <c r="G127" s="6"/>
      <c r="H127" s="6"/>
    </row>
    <row r="128" spans="1:8" ht="24">
      <c r="A128" s="50" t="s">
        <v>239</v>
      </c>
      <c r="B128" s="97" t="s">
        <v>112</v>
      </c>
      <c r="C128" s="97" t="s">
        <v>111</v>
      </c>
      <c r="D128" s="105" t="s">
        <v>212</v>
      </c>
      <c r="E128" s="97" t="s">
        <v>134</v>
      </c>
      <c r="F128" s="112">
        <f t="shared" si="4"/>
        <v>5400</v>
      </c>
      <c r="G128" s="6"/>
      <c r="H128" s="6"/>
    </row>
    <row r="129" spans="1:8" ht="24">
      <c r="A129" s="50" t="s">
        <v>236</v>
      </c>
      <c r="B129" s="97" t="s">
        <v>112</v>
      </c>
      <c r="C129" s="97" t="s">
        <v>111</v>
      </c>
      <c r="D129" s="105" t="s">
        <v>212</v>
      </c>
      <c r="E129" s="97" t="s">
        <v>235</v>
      </c>
      <c r="F129" s="112">
        <f>F130</f>
        <v>5400</v>
      </c>
      <c r="G129" s="6"/>
      <c r="H129" s="6"/>
    </row>
    <row r="130" spans="1:8" ht="24">
      <c r="A130" s="50" t="s">
        <v>41</v>
      </c>
      <c r="B130" s="97" t="s">
        <v>112</v>
      </c>
      <c r="C130" s="97" t="s">
        <v>111</v>
      </c>
      <c r="D130" s="105" t="s">
        <v>212</v>
      </c>
      <c r="E130" s="60" t="s">
        <v>42</v>
      </c>
      <c r="F130" s="112">
        <f>5500-100</f>
        <v>5400</v>
      </c>
      <c r="G130" s="6"/>
      <c r="H130" s="6"/>
    </row>
    <row r="131" spans="1:8" ht="24">
      <c r="A131" s="107" t="s">
        <v>438</v>
      </c>
      <c r="B131" s="97" t="s">
        <v>112</v>
      </c>
      <c r="C131" s="97" t="s">
        <v>111</v>
      </c>
      <c r="D131" s="105" t="s">
        <v>437</v>
      </c>
      <c r="E131" s="60" t="s">
        <v>132</v>
      </c>
      <c r="F131" s="112">
        <f>F132</f>
        <v>0.4</v>
      </c>
      <c r="G131" s="6"/>
      <c r="H131" s="6"/>
    </row>
    <row r="132" spans="1:8" ht="24">
      <c r="A132" s="107" t="s">
        <v>239</v>
      </c>
      <c r="B132" s="97" t="s">
        <v>112</v>
      </c>
      <c r="C132" s="97" t="s">
        <v>111</v>
      </c>
      <c r="D132" s="105" t="s">
        <v>437</v>
      </c>
      <c r="E132" s="60" t="s">
        <v>134</v>
      </c>
      <c r="F132" s="112">
        <f>F133</f>
        <v>0.4</v>
      </c>
      <c r="G132" s="6"/>
      <c r="H132" s="6"/>
    </row>
    <row r="133" spans="1:8" ht="24">
      <c r="A133" s="107" t="s">
        <v>236</v>
      </c>
      <c r="B133" s="97" t="s">
        <v>112</v>
      </c>
      <c r="C133" s="97" t="s">
        <v>111</v>
      </c>
      <c r="D133" s="105" t="s">
        <v>437</v>
      </c>
      <c r="E133" s="60" t="s">
        <v>235</v>
      </c>
      <c r="F133" s="112">
        <f>F134</f>
        <v>0.4</v>
      </c>
      <c r="G133" s="6"/>
      <c r="H133" s="6"/>
    </row>
    <row r="134" spans="1:8" ht="24">
      <c r="A134" s="50" t="s">
        <v>427</v>
      </c>
      <c r="B134" s="97" t="s">
        <v>112</v>
      </c>
      <c r="C134" s="97" t="s">
        <v>111</v>
      </c>
      <c r="D134" s="105" t="s">
        <v>437</v>
      </c>
      <c r="E134" s="60" t="s">
        <v>428</v>
      </c>
      <c r="F134" s="112">
        <v>0.4</v>
      </c>
      <c r="G134" s="6"/>
      <c r="H134" s="6"/>
    </row>
    <row r="135" spans="1:8" ht="15">
      <c r="A135" s="50" t="s">
        <v>439</v>
      </c>
      <c r="B135" s="97" t="s">
        <v>112</v>
      </c>
      <c r="C135" s="97" t="s">
        <v>111</v>
      </c>
      <c r="D135" s="105" t="s">
        <v>213</v>
      </c>
      <c r="E135" s="60" t="s">
        <v>132</v>
      </c>
      <c r="F135" s="112">
        <f>F136</f>
        <v>100</v>
      </c>
      <c r="G135" s="6"/>
      <c r="H135" s="6"/>
    </row>
    <row r="136" spans="1:8" ht="24">
      <c r="A136" s="50" t="s">
        <v>239</v>
      </c>
      <c r="B136" s="97" t="s">
        <v>112</v>
      </c>
      <c r="C136" s="97" t="s">
        <v>111</v>
      </c>
      <c r="D136" s="105" t="s">
        <v>213</v>
      </c>
      <c r="E136" s="60" t="s">
        <v>134</v>
      </c>
      <c r="F136" s="112">
        <f>F137</f>
        <v>100</v>
      </c>
      <c r="G136" s="6"/>
      <c r="H136" s="6"/>
    </row>
    <row r="137" spans="1:8" ht="24">
      <c r="A137" s="50" t="s">
        <v>236</v>
      </c>
      <c r="B137" s="97" t="s">
        <v>112</v>
      </c>
      <c r="C137" s="97" t="s">
        <v>111</v>
      </c>
      <c r="D137" s="105" t="s">
        <v>213</v>
      </c>
      <c r="E137" s="60" t="s">
        <v>235</v>
      </c>
      <c r="F137" s="112">
        <f>F138</f>
        <v>100</v>
      </c>
      <c r="G137" s="6"/>
      <c r="H137" s="6"/>
    </row>
    <row r="138" spans="1:8" ht="24">
      <c r="A138" s="50" t="s">
        <v>41</v>
      </c>
      <c r="B138" s="97" t="s">
        <v>112</v>
      </c>
      <c r="C138" s="97" t="s">
        <v>111</v>
      </c>
      <c r="D138" s="105" t="s">
        <v>213</v>
      </c>
      <c r="E138" s="60" t="s">
        <v>42</v>
      </c>
      <c r="F138" s="112">
        <v>100</v>
      </c>
      <c r="G138" s="6"/>
      <c r="H138" s="6"/>
    </row>
    <row r="139" spans="1:8" ht="15">
      <c r="A139" s="72" t="s">
        <v>110</v>
      </c>
      <c r="B139" s="85" t="s">
        <v>112</v>
      </c>
      <c r="C139" s="85" t="s">
        <v>133</v>
      </c>
      <c r="D139" s="93" t="s">
        <v>200</v>
      </c>
      <c r="E139" s="93" t="s">
        <v>132</v>
      </c>
      <c r="F139" s="102">
        <f>F140</f>
        <v>3200</v>
      </c>
      <c r="G139" s="6"/>
      <c r="H139" s="6"/>
    </row>
    <row r="140" spans="1:8" ht="14.25" customHeight="1">
      <c r="A140" s="103" t="s">
        <v>52</v>
      </c>
      <c r="B140" s="85" t="s">
        <v>112</v>
      </c>
      <c r="C140" s="85" t="s">
        <v>133</v>
      </c>
      <c r="D140" s="104" t="s">
        <v>202</v>
      </c>
      <c r="E140" s="93" t="s">
        <v>132</v>
      </c>
      <c r="F140" s="102">
        <f>F142</f>
        <v>3200</v>
      </c>
      <c r="G140" s="6"/>
      <c r="H140" s="6"/>
    </row>
    <row r="141" spans="1:8" ht="24">
      <c r="A141" s="50" t="s">
        <v>54</v>
      </c>
      <c r="B141" s="60" t="s">
        <v>112</v>
      </c>
      <c r="C141" s="60" t="s">
        <v>133</v>
      </c>
      <c r="D141" s="105" t="s">
        <v>201</v>
      </c>
      <c r="E141" s="97" t="s">
        <v>132</v>
      </c>
      <c r="F141" s="106">
        <f>F142</f>
        <v>3200</v>
      </c>
      <c r="G141" s="6"/>
      <c r="H141" s="6"/>
    </row>
    <row r="142" spans="1:8" ht="24">
      <c r="A142" s="107" t="s">
        <v>192</v>
      </c>
      <c r="B142" s="60" t="s">
        <v>112</v>
      </c>
      <c r="C142" s="60" t="s">
        <v>133</v>
      </c>
      <c r="D142" s="105" t="s">
        <v>203</v>
      </c>
      <c r="E142" s="97" t="s">
        <v>132</v>
      </c>
      <c r="F142" s="106">
        <f>F143</f>
        <v>3200</v>
      </c>
      <c r="G142" s="6"/>
      <c r="H142" s="6"/>
    </row>
    <row r="143" spans="1:8" ht="15">
      <c r="A143" s="109" t="s">
        <v>172</v>
      </c>
      <c r="B143" s="60" t="s">
        <v>112</v>
      </c>
      <c r="C143" s="60" t="s">
        <v>133</v>
      </c>
      <c r="D143" s="59" t="s">
        <v>213</v>
      </c>
      <c r="E143" s="97" t="s">
        <v>132</v>
      </c>
      <c r="F143" s="106">
        <f>F144</f>
        <v>3200</v>
      </c>
      <c r="G143" s="6"/>
      <c r="H143" s="6"/>
    </row>
    <row r="144" spans="1:8" ht="24">
      <c r="A144" s="50" t="s">
        <v>239</v>
      </c>
      <c r="B144" s="60" t="s">
        <v>112</v>
      </c>
      <c r="C144" s="60" t="s">
        <v>133</v>
      </c>
      <c r="D144" s="59" t="s">
        <v>213</v>
      </c>
      <c r="E144" s="97" t="s">
        <v>134</v>
      </c>
      <c r="F144" s="106">
        <f>F145</f>
        <v>3200</v>
      </c>
      <c r="G144" s="6"/>
      <c r="H144" s="6"/>
    </row>
    <row r="145" spans="1:8" ht="24">
      <c r="A145" s="50" t="s">
        <v>236</v>
      </c>
      <c r="B145" s="60" t="s">
        <v>112</v>
      </c>
      <c r="C145" s="60" t="s">
        <v>133</v>
      </c>
      <c r="D145" s="59" t="s">
        <v>213</v>
      </c>
      <c r="E145" s="97" t="s">
        <v>235</v>
      </c>
      <c r="F145" s="106">
        <f>F146</f>
        <v>3200</v>
      </c>
      <c r="G145" s="6"/>
      <c r="H145" s="6"/>
    </row>
    <row r="146" spans="1:8" ht="24">
      <c r="A146" s="50" t="s">
        <v>41</v>
      </c>
      <c r="B146" s="97" t="s">
        <v>112</v>
      </c>
      <c r="C146" s="97" t="s">
        <v>133</v>
      </c>
      <c r="D146" s="59" t="s">
        <v>213</v>
      </c>
      <c r="E146" s="60" t="s">
        <v>42</v>
      </c>
      <c r="F146" s="106">
        <v>3200</v>
      </c>
      <c r="G146" s="6"/>
      <c r="H146" s="6"/>
    </row>
    <row r="147" spans="1:8" ht="15">
      <c r="A147" s="103" t="s">
        <v>141</v>
      </c>
      <c r="B147" s="85" t="s">
        <v>112</v>
      </c>
      <c r="C147" s="85" t="s">
        <v>146</v>
      </c>
      <c r="D147" s="85" t="s">
        <v>200</v>
      </c>
      <c r="E147" s="85" t="s">
        <v>132</v>
      </c>
      <c r="F147" s="102">
        <f>F148</f>
        <v>9993</v>
      </c>
      <c r="G147" s="6"/>
      <c r="H147" s="6"/>
    </row>
    <row r="148" spans="1:8" ht="14.25" customHeight="1">
      <c r="A148" s="103" t="s">
        <v>52</v>
      </c>
      <c r="B148" s="85" t="s">
        <v>112</v>
      </c>
      <c r="C148" s="85" t="s">
        <v>146</v>
      </c>
      <c r="D148" s="104" t="s">
        <v>202</v>
      </c>
      <c r="E148" s="85" t="s">
        <v>132</v>
      </c>
      <c r="F148" s="102">
        <f>F149</f>
        <v>9993</v>
      </c>
      <c r="G148" s="6"/>
      <c r="H148" s="6"/>
    </row>
    <row r="149" spans="1:8" ht="24" customHeight="1">
      <c r="A149" s="103" t="s">
        <v>54</v>
      </c>
      <c r="B149" s="85" t="s">
        <v>112</v>
      </c>
      <c r="C149" s="85" t="s">
        <v>146</v>
      </c>
      <c r="D149" s="104" t="s">
        <v>201</v>
      </c>
      <c r="E149" s="85" t="s">
        <v>132</v>
      </c>
      <c r="F149" s="102">
        <f>F150+F166</f>
        <v>9993</v>
      </c>
      <c r="G149" s="6"/>
      <c r="H149" s="6"/>
    </row>
    <row r="150" spans="1:8" ht="23.25" customHeight="1">
      <c r="A150" s="107" t="s">
        <v>192</v>
      </c>
      <c r="B150" s="60" t="s">
        <v>112</v>
      </c>
      <c r="C150" s="60" t="s">
        <v>146</v>
      </c>
      <c r="D150" s="105" t="s">
        <v>203</v>
      </c>
      <c r="E150" s="60" t="s">
        <v>132</v>
      </c>
      <c r="F150" s="106">
        <f>F155+F151</f>
        <v>5875.7</v>
      </c>
      <c r="G150" s="6"/>
      <c r="H150" s="6"/>
    </row>
    <row r="151" spans="1:8" ht="23.25" customHeight="1">
      <c r="A151" s="107" t="s">
        <v>438</v>
      </c>
      <c r="B151" s="60" t="s">
        <v>112</v>
      </c>
      <c r="C151" s="60" t="s">
        <v>146</v>
      </c>
      <c r="D151" s="105" t="s">
        <v>437</v>
      </c>
      <c r="E151" s="60" t="s">
        <v>132</v>
      </c>
      <c r="F151" s="106">
        <f>F152</f>
        <v>125.20000000000005</v>
      </c>
      <c r="G151" s="6"/>
      <c r="H151" s="6"/>
    </row>
    <row r="152" spans="1:8" ht="23.25" customHeight="1">
      <c r="A152" s="107" t="s">
        <v>239</v>
      </c>
      <c r="B152" s="60" t="s">
        <v>112</v>
      </c>
      <c r="C152" s="60" t="s">
        <v>146</v>
      </c>
      <c r="D152" s="105" t="s">
        <v>437</v>
      </c>
      <c r="E152" s="60" t="s">
        <v>134</v>
      </c>
      <c r="F152" s="106">
        <f>F153</f>
        <v>125.20000000000005</v>
      </c>
      <c r="G152" s="6"/>
      <c r="H152" s="6"/>
    </row>
    <row r="153" spans="1:8" ht="23.25" customHeight="1">
      <c r="A153" s="107" t="s">
        <v>236</v>
      </c>
      <c r="B153" s="60" t="s">
        <v>112</v>
      </c>
      <c r="C153" s="60" t="s">
        <v>146</v>
      </c>
      <c r="D153" s="105" t="s">
        <v>437</v>
      </c>
      <c r="E153" s="60" t="s">
        <v>235</v>
      </c>
      <c r="F153" s="106">
        <f>F154</f>
        <v>125.20000000000005</v>
      </c>
      <c r="G153" s="6"/>
      <c r="H153" s="6"/>
    </row>
    <row r="154" spans="1:8" ht="23.25" customHeight="1">
      <c r="A154" s="107" t="s">
        <v>427</v>
      </c>
      <c r="B154" s="60" t="s">
        <v>112</v>
      </c>
      <c r="C154" s="60" t="s">
        <v>146</v>
      </c>
      <c r="D154" s="105" t="s">
        <v>437</v>
      </c>
      <c r="E154" s="60" t="s">
        <v>428</v>
      </c>
      <c r="F154" s="106">
        <f>1880-1754.8</f>
        <v>125.20000000000005</v>
      </c>
      <c r="G154" s="6"/>
      <c r="H154" s="6"/>
    </row>
    <row r="155" spans="1:8" ht="14.25" customHeight="1">
      <c r="A155" s="107" t="s">
        <v>16</v>
      </c>
      <c r="B155" s="60" t="s">
        <v>112</v>
      </c>
      <c r="C155" s="60" t="s">
        <v>146</v>
      </c>
      <c r="D155" s="105" t="s">
        <v>214</v>
      </c>
      <c r="E155" s="60" t="s">
        <v>132</v>
      </c>
      <c r="F155" s="106">
        <f>F156+F162</f>
        <v>5750.5</v>
      </c>
      <c r="G155" s="6"/>
      <c r="H155" s="6"/>
    </row>
    <row r="156" spans="1:8" ht="16.5" customHeight="1">
      <c r="A156" s="50" t="s">
        <v>143</v>
      </c>
      <c r="B156" s="60" t="s">
        <v>112</v>
      </c>
      <c r="C156" s="60" t="s">
        <v>146</v>
      </c>
      <c r="D156" s="105" t="s">
        <v>215</v>
      </c>
      <c r="E156" s="60" t="s">
        <v>132</v>
      </c>
      <c r="F156" s="106">
        <f>F157+F160</f>
        <v>2688</v>
      </c>
      <c r="G156" s="6"/>
      <c r="H156" s="6"/>
    </row>
    <row r="157" spans="1:8" ht="24.75" customHeight="1">
      <c r="A157" s="50" t="s">
        <v>239</v>
      </c>
      <c r="B157" s="60" t="s">
        <v>112</v>
      </c>
      <c r="C157" s="60" t="s">
        <v>146</v>
      </c>
      <c r="D157" s="105" t="s">
        <v>215</v>
      </c>
      <c r="E157" s="60" t="s">
        <v>134</v>
      </c>
      <c r="F157" s="106">
        <f>F158</f>
        <v>2688</v>
      </c>
      <c r="G157" s="6"/>
      <c r="H157" s="6"/>
    </row>
    <row r="158" spans="1:8" ht="28.5" customHeight="1">
      <c r="A158" s="50" t="s">
        <v>236</v>
      </c>
      <c r="B158" s="60" t="s">
        <v>112</v>
      </c>
      <c r="C158" s="60" t="s">
        <v>146</v>
      </c>
      <c r="D158" s="105" t="s">
        <v>215</v>
      </c>
      <c r="E158" s="60" t="s">
        <v>235</v>
      </c>
      <c r="F158" s="106">
        <f>F159</f>
        <v>2688</v>
      </c>
      <c r="G158" s="6"/>
      <c r="H158" s="6"/>
    </row>
    <row r="159" spans="1:8" ht="23.25" customHeight="1">
      <c r="A159" s="50" t="s">
        <v>41</v>
      </c>
      <c r="B159" s="60" t="s">
        <v>112</v>
      </c>
      <c r="C159" s="60" t="s">
        <v>146</v>
      </c>
      <c r="D159" s="105" t="s">
        <v>215</v>
      </c>
      <c r="E159" s="60" t="s">
        <v>42</v>
      </c>
      <c r="F159" s="106">
        <v>2688</v>
      </c>
      <c r="G159" s="6"/>
      <c r="H159" s="6"/>
    </row>
    <row r="160" spans="1:8" ht="13.5" customHeight="1" hidden="1">
      <c r="A160" s="50" t="s">
        <v>237</v>
      </c>
      <c r="B160" s="60" t="s">
        <v>112</v>
      </c>
      <c r="C160" s="60" t="s">
        <v>146</v>
      </c>
      <c r="D160" s="105" t="s">
        <v>215</v>
      </c>
      <c r="E160" s="60" t="s">
        <v>238</v>
      </c>
      <c r="F160" s="106">
        <f>F161</f>
        <v>0</v>
      </c>
      <c r="G160" s="6"/>
      <c r="H160" s="6"/>
    </row>
    <row r="161" spans="1:8" ht="12" customHeight="1" hidden="1">
      <c r="A161" s="50" t="s">
        <v>254</v>
      </c>
      <c r="B161" s="60" t="s">
        <v>112</v>
      </c>
      <c r="C161" s="60" t="s">
        <v>146</v>
      </c>
      <c r="D161" s="105" t="s">
        <v>204</v>
      </c>
      <c r="E161" s="60" t="s">
        <v>252</v>
      </c>
      <c r="F161" s="106">
        <v>0</v>
      </c>
      <c r="G161" s="6"/>
      <c r="H161" s="6"/>
    </row>
    <row r="162" spans="1:8" ht="15" customHeight="1">
      <c r="A162" s="50" t="s">
        <v>142</v>
      </c>
      <c r="B162" s="60" t="s">
        <v>112</v>
      </c>
      <c r="C162" s="60" t="s">
        <v>146</v>
      </c>
      <c r="D162" s="59" t="s">
        <v>216</v>
      </c>
      <c r="E162" s="60" t="s">
        <v>132</v>
      </c>
      <c r="F162" s="106">
        <f>F163</f>
        <v>3062.5</v>
      </c>
      <c r="G162" s="6"/>
      <c r="H162" s="6"/>
    </row>
    <row r="163" spans="1:8" ht="24.75" customHeight="1">
      <c r="A163" s="50" t="s">
        <v>239</v>
      </c>
      <c r="B163" s="60" t="s">
        <v>112</v>
      </c>
      <c r="C163" s="60" t="s">
        <v>146</v>
      </c>
      <c r="D163" s="59" t="s">
        <v>216</v>
      </c>
      <c r="E163" s="60" t="s">
        <v>134</v>
      </c>
      <c r="F163" s="106">
        <f>F164</f>
        <v>3062.5</v>
      </c>
      <c r="G163" s="6"/>
      <c r="H163" s="6"/>
    </row>
    <row r="164" spans="1:8" ht="28.5" customHeight="1">
      <c r="A164" s="50" t="s">
        <v>236</v>
      </c>
      <c r="B164" s="60" t="s">
        <v>112</v>
      </c>
      <c r="C164" s="60" t="s">
        <v>146</v>
      </c>
      <c r="D164" s="59" t="s">
        <v>216</v>
      </c>
      <c r="E164" s="60" t="s">
        <v>235</v>
      </c>
      <c r="F164" s="106">
        <f>F165</f>
        <v>3062.5</v>
      </c>
      <c r="G164" s="6"/>
      <c r="H164" s="6"/>
    </row>
    <row r="165" spans="1:8" ht="23.25" customHeight="1">
      <c r="A165" s="50" t="s">
        <v>41</v>
      </c>
      <c r="B165" s="60" t="s">
        <v>112</v>
      </c>
      <c r="C165" s="60" t="s">
        <v>146</v>
      </c>
      <c r="D165" s="59" t="s">
        <v>216</v>
      </c>
      <c r="E165" s="60" t="s">
        <v>42</v>
      </c>
      <c r="F165" s="106">
        <f>3250+448.2-2.1-303.6-1880+1500+50</f>
        <v>3062.5</v>
      </c>
      <c r="G165" s="6"/>
      <c r="H165" s="6"/>
    </row>
    <row r="166" spans="1:8" ht="23.25" customHeight="1">
      <c r="A166" s="103" t="s">
        <v>276</v>
      </c>
      <c r="B166" s="215" t="s">
        <v>112</v>
      </c>
      <c r="C166" s="85" t="s">
        <v>146</v>
      </c>
      <c r="D166" s="108" t="s">
        <v>444</v>
      </c>
      <c r="E166" s="85" t="s">
        <v>132</v>
      </c>
      <c r="F166" s="102">
        <f>F167</f>
        <v>4117.3</v>
      </c>
      <c r="G166" s="6"/>
      <c r="H166" s="6"/>
    </row>
    <row r="167" spans="1:8" ht="23.25" customHeight="1">
      <c r="A167" s="218" t="s">
        <v>446</v>
      </c>
      <c r="B167" s="217" t="s">
        <v>112</v>
      </c>
      <c r="C167" s="60" t="s">
        <v>146</v>
      </c>
      <c r="D167" s="59" t="s">
        <v>440</v>
      </c>
      <c r="E167" s="60" t="s">
        <v>132</v>
      </c>
      <c r="F167" s="106">
        <f>F168</f>
        <v>4117.3</v>
      </c>
      <c r="G167" s="6"/>
      <c r="H167" s="6"/>
    </row>
    <row r="168" spans="1:8" ht="27" customHeight="1">
      <c r="A168" s="218" t="s">
        <v>239</v>
      </c>
      <c r="B168" s="217" t="s">
        <v>112</v>
      </c>
      <c r="C168" s="60" t="s">
        <v>146</v>
      </c>
      <c r="D168" s="59" t="s">
        <v>440</v>
      </c>
      <c r="E168" s="60" t="s">
        <v>134</v>
      </c>
      <c r="F168" s="106">
        <f>F169</f>
        <v>4117.3</v>
      </c>
      <c r="G168" s="6"/>
      <c r="H168" s="6"/>
    </row>
    <row r="169" spans="1:8" ht="23.25" customHeight="1">
      <c r="A169" s="218" t="s">
        <v>236</v>
      </c>
      <c r="B169" s="217" t="s">
        <v>112</v>
      </c>
      <c r="C169" s="60" t="s">
        <v>146</v>
      </c>
      <c r="D169" s="59" t="s">
        <v>440</v>
      </c>
      <c r="E169" s="60" t="s">
        <v>235</v>
      </c>
      <c r="F169" s="106">
        <f>F170</f>
        <v>4117.3</v>
      </c>
      <c r="G169" s="6"/>
      <c r="H169" s="6"/>
    </row>
    <row r="170" spans="1:8" ht="23.25" customHeight="1">
      <c r="A170" s="218" t="s">
        <v>427</v>
      </c>
      <c r="B170" s="217" t="s">
        <v>112</v>
      </c>
      <c r="C170" s="60" t="s">
        <v>146</v>
      </c>
      <c r="D170" s="59" t="s">
        <v>440</v>
      </c>
      <c r="E170" s="60" t="s">
        <v>428</v>
      </c>
      <c r="F170" s="106">
        <v>4117.3</v>
      </c>
      <c r="G170" s="6"/>
      <c r="H170" s="6"/>
    </row>
    <row r="171" spans="1:8" ht="14.25" customHeight="1">
      <c r="A171" s="103" t="s">
        <v>82</v>
      </c>
      <c r="B171" s="85" t="s">
        <v>171</v>
      </c>
      <c r="C171" s="85" t="s">
        <v>131</v>
      </c>
      <c r="D171" s="104" t="s">
        <v>200</v>
      </c>
      <c r="E171" s="85" t="s">
        <v>132</v>
      </c>
      <c r="F171" s="102">
        <f>F172</f>
        <v>18649.199999999997</v>
      </c>
      <c r="G171" s="6"/>
      <c r="H171" s="6"/>
    </row>
    <row r="172" spans="1:8" ht="14.25" customHeight="1">
      <c r="A172" s="103" t="s">
        <v>351</v>
      </c>
      <c r="B172" s="85" t="s">
        <v>171</v>
      </c>
      <c r="C172" s="85" t="s">
        <v>111</v>
      </c>
      <c r="D172" s="104" t="s">
        <v>202</v>
      </c>
      <c r="E172" s="85" t="s">
        <v>132</v>
      </c>
      <c r="F172" s="102">
        <f>F173+F179+F186</f>
        <v>18649.199999999997</v>
      </c>
      <c r="G172" s="6"/>
      <c r="H172" s="6"/>
    </row>
    <row r="173" spans="1:8" ht="14.25" customHeight="1">
      <c r="A173" s="50" t="s">
        <v>52</v>
      </c>
      <c r="B173" s="60" t="s">
        <v>171</v>
      </c>
      <c r="C173" s="60" t="s">
        <v>111</v>
      </c>
      <c r="D173" s="105" t="s">
        <v>201</v>
      </c>
      <c r="E173" s="60" t="s">
        <v>132</v>
      </c>
      <c r="F173" s="106">
        <f>F174</f>
        <v>14335.8</v>
      </c>
      <c r="G173" s="6"/>
      <c r="H173" s="6"/>
    </row>
    <row r="174" spans="1:8" ht="24">
      <c r="A174" s="50" t="s">
        <v>352</v>
      </c>
      <c r="B174" s="60" t="s">
        <v>171</v>
      </c>
      <c r="C174" s="60" t="s">
        <v>111</v>
      </c>
      <c r="D174" s="105" t="s">
        <v>217</v>
      </c>
      <c r="E174" s="60" t="s">
        <v>132</v>
      </c>
      <c r="F174" s="106">
        <f>F175</f>
        <v>14335.8</v>
      </c>
      <c r="G174" s="6"/>
      <c r="H174" s="6"/>
    </row>
    <row r="175" spans="1:8" ht="38.25" customHeight="1">
      <c r="A175" s="50" t="s">
        <v>353</v>
      </c>
      <c r="B175" s="60" t="s">
        <v>171</v>
      </c>
      <c r="C175" s="60" t="s">
        <v>111</v>
      </c>
      <c r="D175" s="105" t="s">
        <v>217</v>
      </c>
      <c r="E175" s="60" t="s">
        <v>247</v>
      </c>
      <c r="F175" s="106">
        <f>F176</f>
        <v>14335.8</v>
      </c>
      <c r="G175" s="6"/>
      <c r="H175" s="6"/>
    </row>
    <row r="176" spans="1:8" ht="15.75" customHeight="1">
      <c r="A176" s="50" t="s">
        <v>354</v>
      </c>
      <c r="B176" s="60" t="s">
        <v>171</v>
      </c>
      <c r="C176" s="60" t="s">
        <v>111</v>
      </c>
      <c r="D176" s="60" t="s">
        <v>217</v>
      </c>
      <c r="E176" s="60" t="s">
        <v>355</v>
      </c>
      <c r="F176" s="106">
        <f>F177+F178</f>
        <v>14335.8</v>
      </c>
      <c r="G176" s="6"/>
      <c r="H176" s="6"/>
    </row>
    <row r="177" spans="1:8" ht="25.5" customHeight="1">
      <c r="A177" s="50" t="s">
        <v>356</v>
      </c>
      <c r="B177" s="60" t="s">
        <v>171</v>
      </c>
      <c r="C177" s="60" t="s">
        <v>111</v>
      </c>
      <c r="D177" s="60" t="s">
        <v>217</v>
      </c>
      <c r="E177" s="60" t="s">
        <v>357</v>
      </c>
      <c r="F177" s="106">
        <f>10804.7+205.9</f>
        <v>11010.6</v>
      </c>
      <c r="G177" s="6"/>
      <c r="H177" s="6"/>
    </row>
    <row r="178" spans="1:8" ht="30.75" customHeight="1">
      <c r="A178" s="50" t="s">
        <v>386</v>
      </c>
      <c r="B178" s="60" t="s">
        <v>171</v>
      </c>
      <c r="C178" s="60" t="s">
        <v>111</v>
      </c>
      <c r="D178" s="60" t="s">
        <v>217</v>
      </c>
      <c r="E178" s="60" t="s">
        <v>359</v>
      </c>
      <c r="F178" s="106">
        <f>3263+62.2</f>
        <v>3325.2</v>
      </c>
      <c r="G178" s="6"/>
      <c r="H178" s="6"/>
    </row>
    <row r="179" spans="1:8" ht="13.5" customHeight="1">
      <c r="A179" s="103" t="s">
        <v>52</v>
      </c>
      <c r="B179" s="85" t="s">
        <v>171</v>
      </c>
      <c r="C179" s="85" t="s">
        <v>111</v>
      </c>
      <c r="D179" s="104" t="s">
        <v>202</v>
      </c>
      <c r="E179" s="85" t="s">
        <v>132</v>
      </c>
      <c r="F179" s="102">
        <f aca="true" t="shared" si="5" ref="F179:F184">F180</f>
        <v>4298.4</v>
      </c>
      <c r="G179" s="6"/>
      <c r="H179" s="6"/>
    </row>
    <row r="180" spans="1:8" ht="25.5" customHeight="1">
      <c r="A180" s="50" t="s">
        <v>54</v>
      </c>
      <c r="B180" s="60" t="s">
        <v>171</v>
      </c>
      <c r="C180" s="60" t="s">
        <v>111</v>
      </c>
      <c r="D180" s="105" t="s">
        <v>201</v>
      </c>
      <c r="E180" s="60" t="s">
        <v>132</v>
      </c>
      <c r="F180" s="106">
        <f t="shared" si="5"/>
        <v>4298.4</v>
      </c>
      <c r="G180" s="6"/>
      <c r="H180" s="6"/>
    </row>
    <row r="181" spans="1:8" ht="23.25" customHeight="1">
      <c r="A181" s="107" t="s">
        <v>192</v>
      </c>
      <c r="B181" s="60" t="s">
        <v>171</v>
      </c>
      <c r="C181" s="60" t="s">
        <v>111</v>
      </c>
      <c r="D181" s="105" t="s">
        <v>203</v>
      </c>
      <c r="E181" s="60" t="s">
        <v>132</v>
      </c>
      <c r="F181" s="106">
        <f t="shared" si="5"/>
        <v>4298.4</v>
      </c>
      <c r="G181" s="6"/>
      <c r="H181" s="6"/>
    </row>
    <row r="182" spans="1:8" ht="27.75" customHeight="1">
      <c r="A182" s="50" t="s">
        <v>173</v>
      </c>
      <c r="B182" s="60" t="s">
        <v>171</v>
      </c>
      <c r="C182" s="60" t="s">
        <v>111</v>
      </c>
      <c r="D182" s="59" t="s">
        <v>217</v>
      </c>
      <c r="E182" s="60" t="s">
        <v>132</v>
      </c>
      <c r="F182" s="106">
        <f t="shared" si="5"/>
        <v>4298.4</v>
      </c>
      <c r="G182" s="6"/>
      <c r="H182" s="6"/>
    </row>
    <row r="183" spans="1:8" ht="22.5" customHeight="1">
      <c r="A183" s="50" t="s">
        <v>239</v>
      </c>
      <c r="B183" s="60" t="s">
        <v>171</v>
      </c>
      <c r="C183" s="60" t="s">
        <v>111</v>
      </c>
      <c r="D183" s="59" t="s">
        <v>217</v>
      </c>
      <c r="E183" s="60" t="s">
        <v>134</v>
      </c>
      <c r="F183" s="106">
        <f t="shared" si="5"/>
        <v>4298.4</v>
      </c>
      <c r="G183" s="6"/>
      <c r="H183" s="6"/>
    </row>
    <row r="184" spans="1:8" ht="27.75" customHeight="1">
      <c r="A184" s="50" t="s">
        <v>236</v>
      </c>
      <c r="B184" s="60" t="s">
        <v>171</v>
      </c>
      <c r="C184" s="60" t="s">
        <v>111</v>
      </c>
      <c r="D184" s="59" t="s">
        <v>217</v>
      </c>
      <c r="E184" s="60" t="s">
        <v>235</v>
      </c>
      <c r="F184" s="106">
        <f t="shared" si="5"/>
        <v>4298.4</v>
      </c>
      <c r="G184" s="6"/>
      <c r="H184" s="6"/>
    </row>
    <row r="185" spans="1:8" ht="35.25" customHeight="1">
      <c r="A185" s="50" t="s">
        <v>41</v>
      </c>
      <c r="B185" s="60" t="s">
        <v>171</v>
      </c>
      <c r="C185" s="60" t="s">
        <v>111</v>
      </c>
      <c r="D185" s="59" t="s">
        <v>217</v>
      </c>
      <c r="E185" s="60" t="s">
        <v>42</v>
      </c>
      <c r="F185" s="106">
        <f>2373.2-10-5+1300+500+140.2</f>
        <v>4298.4</v>
      </c>
      <c r="G185" s="6"/>
      <c r="H185" s="6"/>
    </row>
    <row r="186" spans="1:8" ht="24" customHeight="1">
      <c r="A186" s="50" t="s">
        <v>237</v>
      </c>
      <c r="B186" s="60" t="s">
        <v>171</v>
      </c>
      <c r="C186" s="60" t="s">
        <v>111</v>
      </c>
      <c r="D186" s="59" t="s">
        <v>217</v>
      </c>
      <c r="E186" s="60" t="s">
        <v>238</v>
      </c>
      <c r="F186" s="106">
        <f>F189</f>
        <v>15</v>
      </c>
      <c r="G186" s="6"/>
      <c r="H186" s="6"/>
    </row>
    <row r="187" spans="1:8" ht="24" customHeight="1" hidden="1">
      <c r="A187" s="50" t="s">
        <v>241</v>
      </c>
      <c r="B187" s="60" t="s">
        <v>171</v>
      </c>
      <c r="C187" s="60" t="s">
        <v>111</v>
      </c>
      <c r="D187" s="59" t="s">
        <v>217</v>
      </c>
      <c r="E187" s="60" t="s">
        <v>240</v>
      </c>
      <c r="F187" s="106"/>
      <c r="G187" s="6"/>
      <c r="H187" s="6"/>
    </row>
    <row r="188" spans="1:8" ht="24" customHeight="1" hidden="1">
      <c r="A188" s="50" t="s">
        <v>15</v>
      </c>
      <c r="B188" s="60" t="s">
        <v>171</v>
      </c>
      <c r="C188" s="60" t="s">
        <v>111</v>
      </c>
      <c r="D188" s="59" t="s">
        <v>217</v>
      </c>
      <c r="E188" s="60" t="s">
        <v>14</v>
      </c>
      <c r="F188" s="106"/>
      <c r="G188" s="6"/>
      <c r="H188" s="6"/>
    </row>
    <row r="189" spans="1:8" ht="24" customHeight="1">
      <c r="A189" s="50" t="s">
        <v>426</v>
      </c>
      <c r="B189" s="60" t="s">
        <v>171</v>
      </c>
      <c r="C189" s="60" t="s">
        <v>111</v>
      </c>
      <c r="D189" s="59" t="s">
        <v>217</v>
      </c>
      <c r="E189" s="60" t="s">
        <v>425</v>
      </c>
      <c r="F189" s="106">
        <f>F190+F191</f>
        <v>15</v>
      </c>
      <c r="G189" s="6"/>
      <c r="H189" s="6"/>
    </row>
    <row r="190" spans="1:8" ht="24" customHeight="1">
      <c r="A190" s="50" t="s">
        <v>253</v>
      </c>
      <c r="B190" s="60" t="s">
        <v>171</v>
      </c>
      <c r="C190" s="60" t="s">
        <v>111</v>
      </c>
      <c r="D190" s="59" t="s">
        <v>217</v>
      </c>
      <c r="E190" s="60" t="s">
        <v>251</v>
      </c>
      <c r="F190" s="106">
        <f>3+5</f>
        <v>8</v>
      </c>
      <c r="G190" s="6"/>
      <c r="H190" s="6"/>
    </row>
    <row r="191" spans="1:8" ht="24" customHeight="1">
      <c r="A191" s="50" t="s">
        <v>254</v>
      </c>
      <c r="B191" s="60" t="s">
        <v>171</v>
      </c>
      <c r="C191" s="60" t="s">
        <v>111</v>
      </c>
      <c r="D191" s="59" t="s">
        <v>217</v>
      </c>
      <c r="E191" s="60" t="s">
        <v>252</v>
      </c>
      <c r="F191" s="106">
        <v>7</v>
      </c>
      <c r="G191" s="6"/>
      <c r="H191" s="6"/>
    </row>
    <row r="192" spans="1:6" ht="12.75">
      <c r="A192" s="103" t="s">
        <v>144</v>
      </c>
      <c r="B192" s="85" t="s">
        <v>145</v>
      </c>
      <c r="C192" s="85" t="s">
        <v>131</v>
      </c>
      <c r="D192" s="85" t="s">
        <v>200</v>
      </c>
      <c r="E192" s="85" t="s">
        <v>132</v>
      </c>
      <c r="F192" s="102">
        <f aca="true" t="shared" si="6" ref="F192:F199">F193</f>
        <v>253.1</v>
      </c>
    </row>
    <row r="193" spans="1:6" ht="12.75">
      <c r="A193" s="103" t="s">
        <v>49</v>
      </c>
      <c r="B193" s="85" t="s">
        <v>145</v>
      </c>
      <c r="C193" s="85" t="s">
        <v>111</v>
      </c>
      <c r="D193" s="85" t="s">
        <v>200</v>
      </c>
      <c r="E193" s="85" t="s">
        <v>132</v>
      </c>
      <c r="F193" s="102">
        <f t="shared" si="6"/>
        <v>253.1</v>
      </c>
    </row>
    <row r="194" spans="1:6" ht="14.25" customHeight="1">
      <c r="A194" s="103" t="s">
        <v>52</v>
      </c>
      <c r="B194" s="85" t="s">
        <v>145</v>
      </c>
      <c r="C194" s="85" t="s">
        <v>111</v>
      </c>
      <c r="D194" s="104" t="s">
        <v>202</v>
      </c>
      <c r="E194" s="85" t="s">
        <v>132</v>
      </c>
      <c r="F194" s="102">
        <f t="shared" si="6"/>
        <v>253.1</v>
      </c>
    </row>
    <row r="195" spans="1:6" ht="27" customHeight="1">
      <c r="A195" s="50" t="s">
        <v>54</v>
      </c>
      <c r="B195" s="60" t="s">
        <v>145</v>
      </c>
      <c r="C195" s="60" t="s">
        <v>111</v>
      </c>
      <c r="D195" s="105" t="s">
        <v>201</v>
      </c>
      <c r="E195" s="60" t="s">
        <v>132</v>
      </c>
      <c r="F195" s="106">
        <f t="shared" si="6"/>
        <v>253.1</v>
      </c>
    </row>
    <row r="196" spans="1:6" ht="25.5" customHeight="1">
      <c r="A196" s="107" t="s">
        <v>192</v>
      </c>
      <c r="B196" s="60" t="s">
        <v>145</v>
      </c>
      <c r="C196" s="60" t="s">
        <v>111</v>
      </c>
      <c r="D196" s="105" t="s">
        <v>203</v>
      </c>
      <c r="E196" s="60" t="s">
        <v>132</v>
      </c>
      <c r="F196" s="106">
        <f t="shared" si="6"/>
        <v>253.1</v>
      </c>
    </row>
    <row r="197" spans="1:6" ht="13.5" customHeight="1">
      <c r="A197" s="73" t="s">
        <v>174</v>
      </c>
      <c r="B197" s="60" t="s">
        <v>145</v>
      </c>
      <c r="C197" s="60" t="s">
        <v>111</v>
      </c>
      <c r="D197" s="59" t="s">
        <v>218</v>
      </c>
      <c r="E197" s="60" t="s">
        <v>132</v>
      </c>
      <c r="F197" s="106">
        <f t="shared" si="6"/>
        <v>253.1</v>
      </c>
    </row>
    <row r="198" spans="1:6" ht="12.75">
      <c r="A198" s="73" t="s">
        <v>244</v>
      </c>
      <c r="B198" s="60" t="s">
        <v>145</v>
      </c>
      <c r="C198" s="60" t="s">
        <v>111</v>
      </c>
      <c r="D198" s="59" t="s">
        <v>218</v>
      </c>
      <c r="E198" s="60" t="s">
        <v>136</v>
      </c>
      <c r="F198" s="106">
        <f t="shared" si="6"/>
        <v>253.1</v>
      </c>
    </row>
    <row r="199" spans="1:6" ht="12.75">
      <c r="A199" s="73" t="s">
        <v>245</v>
      </c>
      <c r="B199" s="60" t="s">
        <v>145</v>
      </c>
      <c r="C199" s="60" t="s">
        <v>111</v>
      </c>
      <c r="D199" s="59" t="s">
        <v>218</v>
      </c>
      <c r="E199" s="60" t="s">
        <v>137</v>
      </c>
      <c r="F199" s="106">
        <f t="shared" si="6"/>
        <v>253.1</v>
      </c>
    </row>
    <row r="200" spans="1:6" ht="12.75">
      <c r="A200" s="50" t="s">
        <v>102</v>
      </c>
      <c r="B200" s="60" t="s">
        <v>145</v>
      </c>
      <c r="C200" s="60" t="s">
        <v>111</v>
      </c>
      <c r="D200" s="59" t="s">
        <v>218</v>
      </c>
      <c r="E200" s="60" t="s">
        <v>103</v>
      </c>
      <c r="F200" s="106">
        <f>251+2.1</f>
        <v>253.1</v>
      </c>
    </row>
    <row r="201" spans="1:6" ht="14.25" customHeight="1">
      <c r="A201" s="103" t="s">
        <v>393</v>
      </c>
      <c r="B201" s="85" t="s">
        <v>86</v>
      </c>
      <c r="C201" s="85" t="s">
        <v>131</v>
      </c>
      <c r="D201" s="85" t="s">
        <v>200</v>
      </c>
      <c r="E201" s="85" t="s">
        <v>132</v>
      </c>
      <c r="F201" s="102">
        <f aca="true" t="shared" si="7" ref="F201:F208">F202</f>
        <v>58.9</v>
      </c>
    </row>
    <row r="202" spans="1:6" ht="14.25" customHeight="1">
      <c r="A202" s="103" t="s">
        <v>394</v>
      </c>
      <c r="B202" s="85" t="s">
        <v>86</v>
      </c>
      <c r="C202" s="85" t="s">
        <v>111</v>
      </c>
      <c r="D202" s="85" t="s">
        <v>200</v>
      </c>
      <c r="E202" s="85" t="s">
        <v>132</v>
      </c>
      <c r="F202" s="102">
        <f t="shared" si="7"/>
        <v>58.9</v>
      </c>
    </row>
    <row r="203" spans="1:6" ht="14.25" customHeight="1">
      <c r="A203" s="103" t="s">
        <v>395</v>
      </c>
      <c r="B203" s="85" t="s">
        <v>86</v>
      </c>
      <c r="C203" s="85" t="s">
        <v>111</v>
      </c>
      <c r="D203" s="85" t="s">
        <v>202</v>
      </c>
      <c r="E203" s="85" t="s">
        <v>132</v>
      </c>
      <c r="F203" s="102">
        <f t="shared" si="7"/>
        <v>58.9</v>
      </c>
    </row>
    <row r="204" spans="1:6" ht="25.5" customHeight="1">
      <c r="A204" s="50" t="s">
        <v>54</v>
      </c>
      <c r="B204" s="85" t="s">
        <v>86</v>
      </c>
      <c r="C204" s="85" t="s">
        <v>111</v>
      </c>
      <c r="D204" s="85" t="s">
        <v>201</v>
      </c>
      <c r="E204" s="85" t="s">
        <v>132</v>
      </c>
      <c r="F204" s="102">
        <f t="shared" si="7"/>
        <v>58.9</v>
      </c>
    </row>
    <row r="205" spans="1:6" ht="25.5" customHeight="1">
      <c r="A205" s="50" t="s">
        <v>352</v>
      </c>
      <c r="B205" s="85" t="s">
        <v>86</v>
      </c>
      <c r="C205" s="85" t="s">
        <v>111</v>
      </c>
      <c r="D205" s="85" t="s">
        <v>203</v>
      </c>
      <c r="E205" s="85" t="s">
        <v>132</v>
      </c>
      <c r="F205" s="102">
        <f t="shared" si="7"/>
        <v>58.9</v>
      </c>
    </row>
    <row r="206" spans="1:6" ht="24.75" customHeight="1">
      <c r="A206" s="50" t="s">
        <v>396</v>
      </c>
      <c r="B206" s="85" t="s">
        <v>86</v>
      </c>
      <c r="C206" s="85" t="s">
        <v>111</v>
      </c>
      <c r="D206" s="85" t="s">
        <v>398</v>
      </c>
      <c r="E206" s="85" t="s">
        <v>132</v>
      </c>
      <c r="F206" s="102">
        <f t="shared" si="7"/>
        <v>58.9</v>
      </c>
    </row>
    <row r="207" spans="1:6" ht="25.5" customHeight="1">
      <c r="A207" s="103" t="s">
        <v>397</v>
      </c>
      <c r="B207" s="85" t="s">
        <v>86</v>
      </c>
      <c r="C207" s="85" t="s">
        <v>111</v>
      </c>
      <c r="D207" s="85" t="s">
        <v>399</v>
      </c>
      <c r="E207" s="85" t="s">
        <v>132</v>
      </c>
      <c r="F207" s="102">
        <f t="shared" si="7"/>
        <v>58.9</v>
      </c>
    </row>
    <row r="208" spans="1:6" ht="25.5" customHeight="1">
      <c r="A208" s="216" t="s">
        <v>402</v>
      </c>
      <c r="B208" s="215" t="s">
        <v>86</v>
      </c>
      <c r="C208" s="85" t="s">
        <v>111</v>
      </c>
      <c r="D208" s="85" t="s">
        <v>399</v>
      </c>
      <c r="E208" s="85" t="s">
        <v>400</v>
      </c>
      <c r="F208" s="102">
        <f t="shared" si="7"/>
        <v>58.9</v>
      </c>
    </row>
    <row r="209" spans="1:6" ht="25.5" customHeight="1">
      <c r="A209" s="216" t="s">
        <v>397</v>
      </c>
      <c r="B209" s="215" t="s">
        <v>86</v>
      </c>
      <c r="C209" s="85" t="s">
        <v>111</v>
      </c>
      <c r="D209" s="85" t="s">
        <v>399</v>
      </c>
      <c r="E209" s="85" t="s">
        <v>401</v>
      </c>
      <c r="F209" s="102">
        <v>58.9</v>
      </c>
    </row>
    <row r="210" spans="1:6" ht="25.5" customHeight="1">
      <c r="A210" s="103" t="s">
        <v>360</v>
      </c>
      <c r="B210" s="85" t="s">
        <v>164</v>
      </c>
      <c r="C210" s="85" t="s">
        <v>131</v>
      </c>
      <c r="D210" s="85" t="s">
        <v>200</v>
      </c>
      <c r="E210" s="85" t="s">
        <v>132</v>
      </c>
      <c r="F210" s="102">
        <f>F221+F212</f>
        <v>232.1</v>
      </c>
    </row>
    <row r="211" spans="1:6" ht="15" customHeight="1">
      <c r="A211" s="50" t="s">
        <v>30</v>
      </c>
      <c r="B211" s="60" t="s">
        <v>164</v>
      </c>
      <c r="C211" s="60" t="s">
        <v>146</v>
      </c>
      <c r="D211" s="60" t="s">
        <v>200</v>
      </c>
      <c r="E211" s="60" t="s">
        <v>132</v>
      </c>
      <c r="F211" s="106">
        <f aca="true" t="shared" si="8" ref="F211:F216">F212</f>
        <v>232.1</v>
      </c>
    </row>
    <row r="212" spans="1:6" ht="25.5" customHeight="1">
      <c r="A212" s="50" t="s">
        <v>361</v>
      </c>
      <c r="B212" s="60" t="s">
        <v>164</v>
      </c>
      <c r="C212" s="60" t="s">
        <v>146</v>
      </c>
      <c r="D212" s="105" t="s">
        <v>202</v>
      </c>
      <c r="E212" s="60" t="s">
        <v>132</v>
      </c>
      <c r="F212" s="106">
        <f t="shared" si="8"/>
        <v>232.1</v>
      </c>
    </row>
    <row r="213" spans="1:6" ht="31.5" customHeight="1">
      <c r="A213" s="50" t="s">
        <v>362</v>
      </c>
      <c r="B213" s="60" t="s">
        <v>164</v>
      </c>
      <c r="C213" s="60" t="s">
        <v>146</v>
      </c>
      <c r="D213" s="105" t="s">
        <v>201</v>
      </c>
      <c r="E213" s="60" t="s">
        <v>132</v>
      </c>
      <c r="F213" s="106">
        <f t="shared" si="8"/>
        <v>232.1</v>
      </c>
    </row>
    <row r="214" spans="1:6" ht="15" customHeight="1">
      <c r="A214" s="107" t="s">
        <v>352</v>
      </c>
      <c r="B214" s="60" t="s">
        <v>164</v>
      </c>
      <c r="C214" s="60" t="s">
        <v>146</v>
      </c>
      <c r="D214" s="105" t="s">
        <v>203</v>
      </c>
      <c r="E214" s="60" t="s">
        <v>132</v>
      </c>
      <c r="F214" s="106">
        <f t="shared" si="8"/>
        <v>232.1</v>
      </c>
    </row>
    <row r="215" spans="1:6" ht="14.25" customHeight="1">
      <c r="A215" s="73" t="s">
        <v>31</v>
      </c>
      <c r="B215" s="60" t="s">
        <v>164</v>
      </c>
      <c r="C215" s="60" t="s">
        <v>146</v>
      </c>
      <c r="D215" s="105" t="s">
        <v>219</v>
      </c>
      <c r="E215" s="60" t="s">
        <v>132</v>
      </c>
      <c r="F215" s="106">
        <f t="shared" si="8"/>
        <v>232.1</v>
      </c>
    </row>
    <row r="216" spans="1:6" ht="14.25" customHeight="1">
      <c r="A216" s="73" t="s">
        <v>363</v>
      </c>
      <c r="B216" s="60" t="s">
        <v>164</v>
      </c>
      <c r="C216" s="60" t="s">
        <v>146</v>
      </c>
      <c r="D216" s="105" t="s">
        <v>219</v>
      </c>
      <c r="E216" s="60" t="s">
        <v>243</v>
      </c>
      <c r="F216" s="106">
        <f t="shared" si="8"/>
        <v>232.1</v>
      </c>
    </row>
    <row r="217" spans="1:6" ht="12.75">
      <c r="A217" s="73" t="s">
        <v>31</v>
      </c>
      <c r="B217" s="60" t="s">
        <v>164</v>
      </c>
      <c r="C217" s="60" t="s">
        <v>146</v>
      </c>
      <c r="D217" s="59" t="s">
        <v>219</v>
      </c>
      <c r="E217" s="60" t="s">
        <v>45</v>
      </c>
      <c r="F217" s="106">
        <v>232.1</v>
      </c>
    </row>
    <row r="218" spans="1:6" ht="36" hidden="1">
      <c r="A218" s="103" t="s">
        <v>67</v>
      </c>
      <c r="B218" s="85" t="s">
        <v>164</v>
      </c>
      <c r="C218" s="85" t="s">
        <v>131</v>
      </c>
      <c r="D218" s="85" t="s">
        <v>200</v>
      </c>
      <c r="E218" s="85" t="s">
        <v>132</v>
      </c>
      <c r="F218" s="102">
        <f aca="true" t="shared" si="9" ref="F218:F224">F219</f>
        <v>0</v>
      </c>
    </row>
    <row r="219" spans="1:6" ht="12.75" hidden="1">
      <c r="A219" s="103" t="s">
        <v>30</v>
      </c>
      <c r="B219" s="85" t="s">
        <v>164</v>
      </c>
      <c r="C219" s="85" t="s">
        <v>146</v>
      </c>
      <c r="D219" s="85" t="s">
        <v>200</v>
      </c>
      <c r="E219" s="85" t="s">
        <v>132</v>
      </c>
      <c r="F219" s="102">
        <f t="shared" si="9"/>
        <v>0</v>
      </c>
    </row>
    <row r="220" spans="1:6" ht="15" customHeight="1" hidden="1">
      <c r="A220" s="103" t="s">
        <v>52</v>
      </c>
      <c r="B220" s="85" t="s">
        <v>164</v>
      </c>
      <c r="C220" s="85" t="s">
        <v>146</v>
      </c>
      <c r="D220" s="104" t="s">
        <v>202</v>
      </c>
      <c r="E220" s="85" t="s">
        <v>132</v>
      </c>
      <c r="F220" s="102">
        <f t="shared" si="9"/>
        <v>0</v>
      </c>
    </row>
    <row r="221" spans="1:6" ht="24" hidden="1">
      <c r="A221" s="50" t="s">
        <v>54</v>
      </c>
      <c r="B221" s="60" t="s">
        <v>164</v>
      </c>
      <c r="C221" s="60" t="s">
        <v>146</v>
      </c>
      <c r="D221" s="105" t="s">
        <v>201</v>
      </c>
      <c r="E221" s="60" t="s">
        <v>132</v>
      </c>
      <c r="F221" s="106">
        <f t="shared" si="9"/>
        <v>0</v>
      </c>
    </row>
    <row r="222" spans="1:6" ht="24" hidden="1">
      <c r="A222" s="107" t="s">
        <v>192</v>
      </c>
      <c r="B222" s="60" t="s">
        <v>164</v>
      </c>
      <c r="C222" s="60" t="s">
        <v>146</v>
      </c>
      <c r="D222" s="105" t="s">
        <v>203</v>
      </c>
      <c r="E222" s="60" t="s">
        <v>132</v>
      </c>
      <c r="F222" s="106">
        <f t="shared" si="9"/>
        <v>0</v>
      </c>
    </row>
    <row r="223" spans="1:6" ht="12.75" hidden="1">
      <c r="A223" s="50" t="s">
        <v>31</v>
      </c>
      <c r="B223" s="60" t="s">
        <v>164</v>
      </c>
      <c r="C223" s="60" t="s">
        <v>146</v>
      </c>
      <c r="D223" s="59" t="s">
        <v>219</v>
      </c>
      <c r="E223" s="60" t="s">
        <v>132</v>
      </c>
      <c r="F223" s="106">
        <f t="shared" si="9"/>
        <v>0</v>
      </c>
    </row>
    <row r="224" spans="1:6" ht="12.75" hidden="1">
      <c r="A224" s="50" t="s">
        <v>242</v>
      </c>
      <c r="B224" s="60" t="s">
        <v>164</v>
      </c>
      <c r="C224" s="60" t="s">
        <v>146</v>
      </c>
      <c r="D224" s="59" t="s">
        <v>219</v>
      </c>
      <c r="E224" s="60" t="s">
        <v>243</v>
      </c>
      <c r="F224" s="106">
        <f t="shared" si="9"/>
        <v>0</v>
      </c>
    </row>
    <row r="225" spans="1:6" ht="12.75" hidden="1">
      <c r="A225" s="50" t="s">
        <v>31</v>
      </c>
      <c r="B225" s="60" t="s">
        <v>164</v>
      </c>
      <c r="C225" s="60" t="s">
        <v>146</v>
      </c>
      <c r="D225" s="59" t="s">
        <v>219</v>
      </c>
      <c r="E225" s="60" t="s">
        <v>45</v>
      </c>
      <c r="F225" s="106"/>
    </row>
    <row r="226" spans="1:6" ht="12.75">
      <c r="A226" s="197"/>
      <c r="B226" s="197"/>
      <c r="C226" s="197"/>
      <c r="D226" s="197"/>
      <c r="E226" s="197"/>
      <c r="F226" s="198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  <row r="652" spans="1:6" ht="12.75">
      <c r="A652" s="197"/>
      <c r="B652" s="197"/>
      <c r="C652" s="197"/>
      <c r="D652" s="197"/>
      <c r="E652" s="197"/>
      <c r="F652" s="197"/>
    </row>
    <row r="653" spans="1:6" ht="12.75">
      <c r="A653" s="197"/>
      <c r="B653" s="197"/>
      <c r="C653" s="197"/>
      <c r="D653" s="197"/>
      <c r="E653" s="197"/>
      <c r="F653" s="197"/>
    </row>
    <row r="654" spans="1:6" ht="12.75">
      <c r="A654" s="197"/>
      <c r="B654" s="197"/>
      <c r="C654" s="197"/>
      <c r="D654" s="197"/>
      <c r="E654" s="197"/>
      <c r="F654" s="197"/>
    </row>
    <row r="655" spans="1:6" ht="12.75">
      <c r="A655" s="197"/>
      <c r="B655" s="197"/>
      <c r="C655" s="197"/>
      <c r="D655" s="197"/>
      <c r="E655" s="197"/>
      <c r="F655" s="197"/>
    </row>
    <row r="656" spans="1:6" ht="12.75">
      <c r="A656" s="197"/>
      <c r="B656" s="197"/>
      <c r="C656" s="197"/>
      <c r="D656" s="197"/>
      <c r="E656" s="197"/>
      <c r="F656" s="197"/>
    </row>
    <row r="657" spans="1:6" ht="12.75">
      <c r="A657" s="197"/>
      <c r="B657" s="197"/>
      <c r="C657" s="197"/>
      <c r="D657" s="197"/>
      <c r="E657" s="197"/>
      <c r="F657" s="197"/>
    </row>
    <row r="658" spans="1:6" ht="12.75">
      <c r="A658" s="197"/>
      <c r="B658" s="197"/>
      <c r="C658" s="197"/>
      <c r="D658" s="197"/>
      <c r="E658" s="197"/>
      <c r="F658" s="197"/>
    </row>
    <row r="659" spans="1:6" ht="12.75">
      <c r="A659" s="197"/>
      <c r="B659" s="197"/>
      <c r="C659" s="197"/>
      <c r="D659" s="197"/>
      <c r="E659" s="197"/>
      <c r="F659" s="197"/>
    </row>
    <row r="660" spans="1:6" ht="12.75">
      <c r="A660" s="197"/>
      <c r="B660" s="197"/>
      <c r="C660" s="197"/>
      <c r="D660" s="197"/>
      <c r="E660" s="197"/>
      <c r="F660" s="197"/>
    </row>
    <row r="661" spans="1:6" ht="12.75">
      <c r="A661" s="197"/>
      <c r="B661" s="197"/>
      <c r="C661" s="197"/>
      <c r="D661" s="197"/>
      <c r="E661" s="197"/>
      <c r="F661" s="197"/>
    </row>
    <row r="662" spans="1:6" ht="12.75">
      <c r="A662" s="197"/>
      <c r="B662" s="197"/>
      <c r="C662" s="197"/>
      <c r="D662" s="197"/>
      <c r="E662" s="197"/>
      <c r="F662" s="197"/>
    </row>
    <row r="663" spans="1:6" ht="12.75">
      <c r="A663" s="197"/>
      <c r="B663" s="197"/>
      <c r="C663" s="197"/>
      <c r="D663" s="197"/>
      <c r="E663" s="197"/>
      <c r="F663" s="197"/>
    </row>
    <row r="664" spans="1:6" ht="12.75">
      <c r="A664" s="197"/>
      <c r="B664" s="197"/>
      <c r="C664" s="197"/>
      <c r="D664" s="197"/>
      <c r="E664" s="197"/>
      <c r="F664" s="197"/>
    </row>
    <row r="665" spans="1:6" ht="12.75">
      <c r="A665" s="197"/>
      <c r="B665" s="197"/>
      <c r="C665" s="197"/>
      <c r="D665" s="197"/>
      <c r="E665" s="197"/>
      <c r="F665" s="197"/>
    </row>
    <row r="666" spans="1:6" ht="12.75">
      <c r="A666" s="197"/>
      <c r="B666" s="197"/>
      <c r="C666" s="197"/>
      <c r="D666" s="197"/>
      <c r="E666" s="197"/>
      <c r="F666" s="197"/>
    </row>
    <row r="667" spans="1:6" ht="12.75">
      <c r="A667" s="197"/>
      <c r="B667" s="197"/>
      <c r="C667" s="197"/>
      <c r="D667" s="197"/>
      <c r="E667" s="197"/>
      <c r="F667" s="197"/>
    </row>
    <row r="668" spans="1:6" ht="12.75">
      <c r="A668" s="197"/>
      <c r="B668" s="197"/>
      <c r="C668" s="197"/>
      <c r="D668" s="197"/>
      <c r="E668" s="197"/>
      <c r="F668" s="197"/>
    </row>
    <row r="669" spans="1:6" ht="12.75">
      <c r="A669" s="197"/>
      <c r="B669" s="197"/>
      <c r="C669" s="197"/>
      <c r="D669" s="197"/>
      <c r="E669" s="197"/>
      <c r="F669" s="197"/>
    </row>
    <row r="670" spans="1:6" ht="12.75">
      <c r="A670" s="197"/>
      <c r="B670" s="197"/>
      <c r="C670" s="197"/>
      <c r="D670" s="197"/>
      <c r="E670" s="197"/>
      <c r="F670" s="197"/>
    </row>
    <row r="671" spans="1:6" ht="12.75">
      <c r="A671" s="197"/>
      <c r="B671" s="197"/>
      <c r="C671" s="197"/>
      <c r="D671" s="197"/>
      <c r="E671" s="197"/>
      <c r="F671" s="197"/>
    </row>
    <row r="672" spans="1:6" ht="12.75">
      <c r="A672" s="197"/>
      <c r="B672" s="197"/>
      <c r="C672" s="197"/>
      <c r="D672" s="197"/>
      <c r="E672" s="197"/>
      <c r="F672" s="197"/>
    </row>
    <row r="673" spans="1:6" ht="12.75">
      <c r="A673" s="197"/>
      <c r="B673" s="197"/>
      <c r="C673" s="197"/>
      <c r="D673" s="197"/>
      <c r="E673" s="197"/>
      <c r="F673" s="197"/>
    </row>
    <row r="674" spans="1:6" ht="12.75">
      <c r="A674" s="197"/>
      <c r="B674" s="197"/>
      <c r="C674" s="197"/>
      <c r="D674" s="197"/>
      <c r="E674" s="197"/>
      <c r="F674" s="197"/>
    </row>
    <row r="675" spans="1:6" ht="12.75">
      <c r="A675" s="197"/>
      <c r="B675" s="197"/>
      <c r="C675" s="197"/>
      <c r="D675" s="197"/>
      <c r="E675" s="197"/>
      <c r="F675" s="197"/>
    </row>
    <row r="676" spans="1:6" ht="12.75">
      <c r="A676" s="197"/>
      <c r="B676" s="197"/>
      <c r="C676" s="197"/>
      <c r="D676" s="197"/>
      <c r="E676" s="197"/>
      <c r="F676" s="197"/>
    </row>
    <row r="677" spans="1:6" ht="12.75">
      <c r="A677" s="197"/>
      <c r="B677" s="197"/>
      <c r="C677" s="197"/>
      <c r="D677" s="197"/>
      <c r="E677" s="197"/>
      <c r="F677" s="197"/>
    </row>
    <row r="678" spans="1:6" ht="12.75">
      <c r="A678" s="197"/>
      <c r="B678" s="197"/>
      <c r="C678" s="197"/>
      <c r="D678" s="197"/>
      <c r="E678" s="197"/>
      <c r="F678" s="197"/>
    </row>
    <row r="679" spans="1:6" ht="12.75">
      <c r="A679" s="197"/>
      <c r="B679" s="197"/>
      <c r="C679" s="197"/>
      <c r="D679" s="197"/>
      <c r="E679" s="197"/>
      <c r="F679" s="197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51"/>
  <sheetViews>
    <sheetView workbookViewId="0" topLeftCell="A169">
      <selection activeCell="A1" sqref="A1:G189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50" t="s">
        <v>366</v>
      </c>
      <c r="B1" s="250"/>
      <c r="C1" s="250"/>
      <c r="D1" s="250"/>
      <c r="E1" s="250"/>
      <c r="F1" s="231"/>
      <c r="G1" s="238"/>
      <c r="H1" s="6"/>
    </row>
    <row r="2" spans="1:8" ht="42.75" customHeight="1">
      <c r="A2" s="263" t="str">
        <f>'прилож. № 7'!$A$2</f>
        <v> к  решению Думы Ушаковского муниципального образования  от 27.06.2019 г. №22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63"/>
      <c r="C2" s="263"/>
      <c r="D2" s="263"/>
      <c r="E2" s="263"/>
      <c r="F2" s="263"/>
      <c r="G2" s="263"/>
      <c r="H2" s="6"/>
    </row>
    <row r="3" spans="1:8" ht="12.75" customHeight="1">
      <c r="A3" s="40"/>
      <c r="B3" s="246"/>
      <c r="C3" s="246"/>
      <c r="D3" s="246"/>
      <c r="E3" s="246"/>
      <c r="F3" s="246"/>
      <c r="G3" s="14"/>
      <c r="H3" s="6"/>
    </row>
    <row r="4" spans="1:8" ht="42" customHeight="1">
      <c r="A4" s="248" t="s">
        <v>376</v>
      </c>
      <c r="B4" s="248"/>
      <c r="C4" s="248"/>
      <c r="D4" s="248"/>
      <c r="E4" s="248"/>
      <c r="F4" s="248"/>
      <c r="G4" s="248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64" t="s">
        <v>114</v>
      </c>
      <c r="B6" s="264" t="s">
        <v>127</v>
      </c>
      <c r="C6" s="264" t="s">
        <v>128</v>
      </c>
      <c r="D6" s="264" t="s">
        <v>70</v>
      </c>
      <c r="E6" s="264" t="s">
        <v>71</v>
      </c>
      <c r="F6" s="261" t="s">
        <v>302</v>
      </c>
      <c r="G6" s="262"/>
      <c r="H6" s="6"/>
    </row>
    <row r="7" spans="1:10" ht="13.5" customHeight="1">
      <c r="A7" s="265"/>
      <c r="B7" s="265"/>
      <c r="C7" s="265"/>
      <c r="D7" s="265"/>
      <c r="E7" s="265"/>
      <c r="F7" s="101">
        <v>2020</v>
      </c>
      <c r="G7" s="81">
        <v>2021</v>
      </c>
      <c r="H7" s="6"/>
      <c r="J7" s="35"/>
    </row>
    <row r="8" spans="1:8" ht="15">
      <c r="A8" s="62" t="s">
        <v>129</v>
      </c>
      <c r="B8" s="62"/>
      <c r="C8" s="62"/>
      <c r="D8" s="62"/>
      <c r="E8" s="62"/>
      <c r="F8" s="102">
        <f>F9+F71+F77+F86+F103+F148+F164+F173+F182</f>
        <v>63933.40000000001</v>
      </c>
      <c r="G8" s="102">
        <f>G9+G71+G77+G86+G103+G148+G164+G173+G182</f>
        <v>65258.3</v>
      </c>
      <c r="H8" s="6"/>
    </row>
    <row r="9" spans="1:8" ht="15">
      <c r="A9" s="72" t="s">
        <v>130</v>
      </c>
      <c r="B9" s="85" t="s">
        <v>111</v>
      </c>
      <c r="C9" s="85" t="s">
        <v>131</v>
      </c>
      <c r="D9" s="85" t="s">
        <v>200</v>
      </c>
      <c r="E9" s="85" t="s">
        <v>132</v>
      </c>
      <c r="F9" s="102">
        <f>F10+F19+F27+F57+F64</f>
        <v>25526.800000000003</v>
      </c>
      <c r="G9" s="102">
        <f>G10+G19+G27+G57+G64</f>
        <v>25988.4</v>
      </c>
      <c r="H9" s="6"/>
    </row>
    <row r="10" spans="1:8" ht="24">
      <c r="A10" s="103" t="s">
        <v>68</v>
      </c>
      <c r="B10" s="85" t="s">
        <v>111</v>
      </c>
      <c r="C10" s="85" t="s">
        <v>133</v>
      </c>
      <c r="D10" s="85" t="s">
        <v>200</v>
      </c>
      <c r="E10" s="85" t="s">
        <v>132</v>
      </c>
      <c r="F10" s="102">
        <f aca="true" t="shared" si="0" ref="F10:G13">F11</f>
        <v>1792.3999999999999</v>
      </c>
      <c r="G10" s="102">
        <f t="shared" si="0"/>
        <v>1792.3999999999999</v>
      </c>
      <c r="H10" s="6"/>
    </row>
    <row r="11" spans="1:10" ht="14.25" customHeight="1">
      <c r="A11" s="103" t="s">
        <v>52</v>
      </c>
      <c r="B11" s="85" t="s">
        <v>111</v>
      </c>
      <c r="C11" s="85" t="s">
        <v>133</v>
      </c>
      <c r="D11" s="104" t="s">
        <v>202</v>
      </c>
      <c r="E11" s="85" t="s">
        <v>132</v>
      </c>
      <c r="F11" s="102">
        <f t="shared" si="0"/>
        <v>1792.3999999999999</v>
      </c>
      <c r="G11" s="102">
        <f t="shared" si="0"/>
        <v>1792.3999999999999</v>
      </c>
      <c r="H11" s="6"/>
      <c r="J11" s="13"/>
    </row>
    <row r="12" spans="1:8" ht="24">
      <c r="A12" s="50" t="s">
        <v>54</v>
      </c>
      <c r="B12" s="60" t="s">
        <v>111</v>
      </c>
      <c r="C12" s="60" t="s">
        <v>133</v>
      </c>
      <c r="D12" s="105" t="s">
        <v>201</v>
      </c>
      <c r="E12" s="60" t="s">
        <v>132</v>
      </c>
      <c r="F12" s="106">
        <f t="shared" si="0"/>
        <v>1792.3999999999999</v>
      </c>
      <c r="G12" s="106">
        <f t="shared" si="0"/>
        <v>1792.3999999999999</v>
      </c>
      <c r="H12" s="6"/>
    </row>
    <row r="13" spans="1:8" ht="24">
      <c r="A13" s="107" t="s">
        <v>192</v>
      </c>
      <c r="B13" s="60" t="s">
        <v>111</v>
      </c>
      <c r="C13" s="60" t="s">
        <v>133</v>
      </c>
      <c r="D13" s="105" t="s">
        <v>203</v>
      </c>
      <c r="E13" s="60" t="s">
        <v>132</v>
      </c>
      <c r="F13" s="106">
        <f t="shared" si="0"/>
        <v>1792.3999999999999</v>
      </c>
      <c r="G13" s="106">
        <f t="shared" si="0"/>
        <v>1792.3999999999999</v>
      </c>
      <c r="H13" s="6"/>
    </row>
    <row r="14" spans="1:8" ht="13.5" customHeight="1">
      <c r="A14" s="107" t="s">
        <v>53</v>
      </c>
      <c r="B14" s="60" t="s">
        <v>111</v>
      </c>
      <c r="C14" s="60" t="s">
        <v>133</v>
      </c>
      <c r="D14" s="105" t="s">
        <v>204</v>
      </c>
      <c r="E14" s="60" t="s">
        <v>132</v>
      </c>
      <c r="F14" s="106">
        <f>F17+F18</f>
        <v>1792.3999999999999</v>
      </c>
      <c r="G14" s="106">
        <f>G17+G18</f>
        <v>1792.3999999999999</v>
      </c>
      <c r="H14" s="6"/>
    </row>
    <row r="15" spans="1:8" ht="48">
      <c r="A15" s="107" t="s">
        <v>248</v>
      </c>
      <c r="B15" s="60" t="s">
        <v>111</v>
      </c>
      <c r="C15" s="60" t="s">
        <v>133</v>
      </c>
      <c r="D15" s="105" t="s">
        <v>204</v>
      </c>
      <c r="E15" s="60" t="s">
        <v>247</v>
      </c>
      <c r="F15" s="106">
        <f>F16</f>
        <v>1792.3999999999999</v>
      </c>
      <c r="G15" s="106">
        <f>G16</f>
        <v>1792.3999999999999</v>
      </c>
      <c r="H15" s="6"/>
    </row>
    <row r="16" spans="1:8" ht="24.75" customHeight="1">
      <c r="A16" s="107" t="s">
        <v>249</v>
      </c>
      <c r="B16" s="60" t="s">
        <v>111</v>
      </c>
      <c r="C16" s="60" t="s">
        <v>133</v>
      </c>
      <c r="D16" s="105" t="s">
        <v>204</v>
      </c>
      <c r="E16" s="60" t="s">
        <v>246</v>
      </c>
      <c r="F16" s="106">
        <f>F17+F18</f>
        <v>1792.3999999999999</v>
      </c>
      <c r="G16" s="106">
        <f>G17+G18</f>
        <v>1792.3999999999999</v>
      </c>
      <c r="H16" s="6"/>
    </row>
    <row r="17" spans="1:8" ht="13.5" customHeight="1">
      <c r="A17" s="50" t="s">
        <v>233</v>
      </c>
      <c r="B17" s="60" t="s">
        <v>111</v>
      </c>
      <c r="C17" s="60" t="s">
        <v>133</v>
      </c>
      <c r="D17" s="105" t="s">
        <v>204</v>
      </c>
      <c r="E17" s="60" t="s">
        <v>40</v>
      </c>
      <c r="F17" s="106">
        <v>1413.1</v>
      </c>
      <c r="G17" s="61">
        <v>1413.1</v>
      </c>
      <c r="H17" s="6"/>
    </row>
    <row r="18" spans="1:8" ht="24" customHeight="1">
      <c r="A18" s="50" t="s">
        <v>234</v>
      </c>
      <c r="B18" s="60" t="s">
        <v>111</v>
      </c>
      <c r="C18" s="60" t="s">
        <v>133</v>
      </c>
      <c r="D18" s="105" t="s">
        <v>204</v>
      </c>
      <c r="E18" s="60" t="s">
        <v>250</v>
      </c>
      <c r="F18" s="106">
        <v>379.3</v>
      </c>
      <c r="G18" s="61">
        <v>379.3</v>
      </c>
      <c r="H18" s="6"/>
    </row>
    <row r="19" spans="1:8" ht="24" customHeight="1">
      <c r="A19" s="103" t="s">
        <v>384</v>
      </c>
      <c r="B19" s="85" t="s">
        <v>111</v>
      </c>
      <c r="C19" s="85" t="s">
        <v>146</v>
      </c>
      <c r="D19" s="104" t="s">
        <v>201</v>
      </c>
      <c r="E19" s="85" t="s">
        <v>132</v>
      </c>
      <c r="F19" s="102">
        <v>907.1</v>
      </c>
      <c r="G19" s="117">
        <f>G20</f>
        <v>907.1</v>
      </c>
      <c r="H19" s="6"/>
    </row>
    <row r="20" spans="1:8" ht="24" customHeight="1">
      <c r="A20" s="103" t="s">
        <v>54</v>
      </c>
      <c r="B20" s="85" t="s">
        <v>111</v>
      </c>
      <c r="C20" s="85" t="s">
        <v>146</v>
      </c>
      <c r="D20" s="104" t="s">
        <v>201</v>
      </c>
      <c r="E20" s="85" t="s">
        <v>132</v>
      </c>
      <c r="F20" s="102">
        <v>907.1</v>
      </c>
      <c r="G20" s="117">
        <f>G21</f>
        <v>907.1</v>
      </c>
      <c r="H20" s="6"/>
    </row>
    <row r="21" spans="1:8" ht="24" customHeight="1">
      <c r="A21" s="103" t="s">
        <v>352</v>
      </c>
      <c r="B21" s="85" t="s">
        <v>111</v>
      </c>
      <c r="C21" s="85" t="s">
        <v>146</v>
      </c>
      <c r="D21" s="104" t="s">
        <v>203</v>
      </c>
      <c r="E21" s="85" t="s">
        <v>132</v>
      </c>
      <c r="F21" s="102">
        <v>907.1</v>
      </c>
      <c r="G21" s="117">
        <f>G22</f>
        <v>907.1</v>
      </c>
      <c r="H21" s="6"/>
    </row>
    <row r="22" spans="1:8" ht="24" customHeight="1">
      <c r="A22" s="50" t="s">
        <v>53</v>
      </c>
      <c r="B22" s="60" t="s">
        <v>111</v>
      </c>
      <c r="C22" s="60" t="s">
        <v>146</v>
      </c>
      <c r="D22" s="105" t="s">
        <v>204</v>
      </c>
      <c r="E22" s="60" t="s">
        <v>132</v>
      </c>
      <c r="F22" s="106">
        <v>907.1</v>
      </c>
      <c r="G22" s="61">
        <f>G23</f>
        <v>907.1</v>
      </c>
      <c r="H22" s="6"/>
    </row>
    <row r="23" spans="1:8" ht="24" customHeight="1">
      <c r="A23" s="50" t="s">
        <v>248</v>
      </c>
      <c r="B23" s="60" t="s">
        <v>111</v>
      </c>
      <c r="C23" s="60" t="s">
        <v>146</v>
      </c>
      <c r="D23" s="105" t="s">
        <v>204</v>
      </c>
      <c r="E23" s="60" t="s">
        <v>247</v>
      </c>
      <c r="F23" s="106">
        <v>907.1</v>
      </c>
      <c r="G23" s="61">
        <f>G24</f>
        <v>907.1</v>
      </c>
      <c r="H23" s="6"/>
    </row>
    <row r="24" spans="1:8" ht="24" customHeight="1">
      <c r="A24" s="50" t="s">
        <v>249</v>
      </c>
      <c r="B24" s="60" t="s">
        <v>111</v>
      </c>
      <c r="C24" s="60" t="s">
        <v>146</v>
      </c>
      <c r="D24" s="105" t="s">
        <v>204</v>
      </c>
      <c r="E24" s="60" t="s">
        <v>246</v>
      </c>
      <c r="F24" s="106">
        <v>907.1</v>
      </c>
      <c r="G24" s="61">
        <f>G25+G26</f>
        <v>907.1</v>
      </c>
      <c r="H24" s="6"/>
    </row>
    <row r="25" spans="1:8" ht="24" customHeight="1">
      <c r="A25" s="50" t="s">
        <v>233</v>
      </c>
      <c r="B25" s="60" t="s">
        <v>111</v>
      </c>
      <c r="C25" s="60" t="s">
        <v>146</v>
      </c>
      <c r="D25" s="105" t="s">
        <v>204</v>
      </c>
      <c r="E25" s="60" t="s">
        <v>40</v>
      </c>
      <c r="F25" s="106">
        <v>696.7</v>
      </c>
      <c r="G25" s="61">
        <v>696.7</v>
      </c>
      <c r="H25" s="6"/>
    </row>
    <row r="26" spans="1:8" ht="24" customHeight="1">
      <c r="A26" s="50" t="s">
        <v>234</v>
      </c>
      <c r="B26" s="60" t="s">
        <v>111</v>
      </c>
      <c r="C26" s="60" t="s">
        <v>146</v>
      </c>
      <c r="D26" s="105" t="s">
        <v>204</v>
      </c>
      <c r="E26" s="60" t="s">
        <v>250</v>
      </c>
      <c r="F26" s="106">
        <v>210.4</v>
      </c>
      <c r="G26" s="61">
        <v>210.4</v>
      </c>
      <c r="H26" s="6"/>
    </row>
    <row r="27" spans="1:8" ht="35.25" customHeight="1">
      <c r="A27" s="103" t="s">
        <v>69</v>
      </c>
      <c r="B27" s="85" t="s">
        <v>111</v>
      </c>
      <c r="C27" s="85" t="s">
        <v>135</v>
      </c>
      <c r="D27" s="85" t="s">
        <v>200</v>
      </c>
      <c r="E27" s="85" t="s">
        <v>132</v>
      </c>
      <c r="F27" s="102">
        <f>F28+F44</f>
        <v>16831.7</v>
      </c>
      <c r="G27" s="102">
        <f>G28+G44</f>
        <v>17065.7</v>
      </c>
      <c r="H27" s="6"/>
    </row>
    <row r="28" spans="1:8" ht="18" customHeight="1">
      <c r="A28" s="103" t="s">
        <v>52</v>
      </c>
      <c r="B28" s="85" t="s">
        <v>111</v>
      </c>
      <c r="C28" s="85" t="s">
        <v>135</v>
      </c>
      <c r="D28" s="104" t="s">
        <v>202</v>
      </c>
      <c r="E28" s="85" t="s">
        <v>132</v>
      </c>
      <c r="F28" s="102">
        <f aca="true" t="shared" si="1" ref="F28:G30">F29</f>
        <v>16831</v>
      </c>
      <c r="G28" s="102">
        <f t="shared" si="1"/>
        <v>17065</v>
      </c>
      <c r="H28" s="6"/>
    </row>
    <row r="29" spans="1:8" ht="24">
      <c r="A29" s="50" t="s">
        <v>54</v>
      </c>
      <c r="B29" s="60" t="s">
        <v>111</v>
      </c>
      <c r="C29" s="60" t="s">
        <v>135</v>
      </c>
      <c r="D29" s="105" t="s">
        <v>201</v>
      </c>
      <c r="E29" s="60" t="s">
        <v>132</v>
      </c>
      <c r="F29" s="106">
        <f t="shared" si="1"/>
        <v>16831</v>
      </c>
      <c r="G29" s="106">
        <f t="shared" si="1"/>
        <v>17065</v>
      </c>
      <c r="H29" s="6"/>
    </row>
    <row r="30" spans="1:8" ht="24">
      <c r="A30" s="107" t="s">
        <v>192</v>
      </c>
      <c r="B30" s="60" t="s">
        <v>111</v>
      </c>
      <c r="C30" s="60" t="s">
        <v>135</v>
      </c>
      <c r="D30" s="105" t="s">
        <v>203</v>
      </c>
      <c r="E30" s="60" t="s">
        <v>132</v>
      </c>
      <c r="F30" s="106">
        <f t="shared" si="1"/>
        <v>16831</v>
      </c>
      <c r="G30" s="106">
        <f t="shared" si="1"/>
        <v>17065</v>
      </c>
      <c r="H30" s="6"/>
    </row>
    <row r="31" spans="1:8" ht="13.5" customHeight="1">
      <c r="A31" s="107" t="s">
        <v>53</v>
      </c>
      <c r="B31" s="60" t="s">
        <v>111</v>
      </c>
      <c r="C31" s="60" t="s">
        <v>135</v>
      </c>
      <c r="D31" s="105" t="s">
        <v>204</v>
      </c>
      <c r="E31" s="60" t="s">
        <v>132</v>
      </c>
      <c r="F31" s="106">
        <f>F32+F36+F39</f>
        <v>16831</v>
      </c>
      <c r="G31" s="106">
        <f>G32+G36+G39</f>
        <v>17065</v>
      </c>
      <c r="H31" s="6"/>
    </row>
    <row r="32" spans="1:8" ht="48">
      <c r="A32" s="107" t="s">
        <v>248</v>
      </c>
      <c r="B32" s="60" t="s">
        <v>111</v>
      </c>
      <c r="C32" s="60" t="s">
        <v>135</v>
      </c>
      <c r="D32" s="105" t="s">
        <v>204</v>
      </c>
      <c r="E32" s="60" t="s">
        <v>247</v>
      </c>
      <c r="F32" s="106">
        <f>F33</f>
        <v>14728.099999999999</v>
      </c>
      <c r="G32" s="106">
        <f>G33</f>
        <v>14875.3</v>
      </c>
      <c r="H32" s="6"/>
    </row>
    <row r="33" spans="1:8" ht="23.25" customHeight="1">
      <c r="A33" s="107" t="s">
        <v>249</v>
      </c>
      <c r="B33" s="60" t="s">
        <v>111</v>
      </c>
      <c r="C33" s="60" t="s">
        <v>135</v>
      </c>
      <c r="D33" s="105" t="s">
        <v>204</v>
      </c>
      <c r="E33" s="60" t="s">
        <v>246</v>
      </c>
      <c r="F33" s="106">
        <f>F34+F35</f>
        <v>14728.099999999999</v>
      </c>
      <c r="G33" s="106">
        <f>G34+G35</f>
        <v>14875.3</v>
      </c>
      <c r="H33" s="6"/>
    </row>
    <row r="34" spans="1:8" ht="13.5" customHeight="1">
      <c r="A34" s="50" t="s">
        <v>233</v>
      </c>
      <c r="B34" s="60" t="s">
        <v>111</v>
      </c>
      <c r="C34" s="60" t="s">
        <v>135</v>
      </c>
      <c r="D34" s="105" t="s">
        <v>204</v>
      </c>
      <c r="E34" s="60" t="s">
        <v>40</v>
      </c>
      <c r="F34" s="106">
        <v>11311.8</v>
      </c>
      <c r="G34" s="61">
        <v>11424.9</v>
      </c>
      <c r="H34" s="6"/>
    </row>
    <row r="35" spans="1:8" ht="27" customHeight="1">
      <c r="A35" s="50" t="s">
        <v>234</v>
      </c>
      <c r="B35" s="60" t="s">
        <v>111</v>
      </c>
      <c r="C35" s="60" t="s">
        <v>135</v>
      </c>
      <c r="D35" s="105" t="s">
        <v>204</v>
      </c>
      <c r="E35" s="60" t="s">
        <v>250</v>
      </c>
      <c r="F35" s="106">
        <v>3416.3</v>
      </c>
      <c r="G35" s="61">
        <v>3450.4</v>
      </c>
      <c r="H35" s="6"/>
    </row>
    <row r="36" spans="1:8" ht="24">
      <c r="A36" s="50" t="s">
        <v>239</v>
      </c>
      <c r="B36" s="60" t="s">
        <v>111</v>
      </c>
      <c r="C36" s="60" t="s">
        <v>135</v>
      </c>
      <c r="D36" s="105" t="s">
        <v>204</v>
      </c>
      <c r="E36" s="60" t="s">
        <v>134</v>
      </c>
      <c r="F36" s="106">
        <f>F37</f>
        <v>2062.3999999999996</v>
      </c>
      <c r="G36" s="106">
        <f>G37</f>
        <v>2146.5</v>
      </c>
      <c r="H36" s="6"/>
    </row>
    <row r="37" spans="1:8" ht="24">
      <c r="A37" s="50" t="s">
        <v>236</v>
      </c>
      <c r="B37" s="60" t="s">
        <v>111</v>
      </c>
      <c r="C37" s="60" t="s">
        <v>135</v>
      </c>
      <c r="D37" s="105" t="s">
        <v>204</v>
      </c>
      <c r="E37" s="60" t="s">
        <v>235</v>
      </c>
      <c r="F37" s="106">
        <f>F38</f>
        <v>2062.3999999999996</v>
      </c>
      <c r="G37" s="106">
        <f>G38</f>
        <v>2146.5</v>
      </c>
      <c r="H37" s="6"/>
    </row>
    <row r="38" spans="1:8" ht="24">
      <c r="A38" s="50" t="s">
        <v>41</v>
      </c>
      <c r="B38" s="60" t="s">
        <v>111</v>
      </c>
      <c r="C38" s="60" t="s">
        <v>135</v>
      </c>
      <c r="D38" s="105" t="s">
        <v>204</v>
      </c>
      <c r="E38" s="60" t="s">
        <v>42</v>
      </c>
      <c r="F38" s="106">
        <f>2904.4-47.3-794.7</f>
        <v>2062.3999999999996</v>
      </c>
      <c r="G38" s="61">
        <f>3020.6-69.9-804.2</f>
        <v>2146.5</v>
      </c>
      <c r="H38" s="6"/>
    </row>
    <row r="39" spans="1:8" ht="14.25" customHeight="1">
      <c r="A39" s="50" t="s">
        <v>237</v>
      </c>
      <c r="B39" s="60" t="s">
        <v>111</v>
      </c>
      <c r="C39" s="60" t="s">
        <v>135</v>
      </c>
      <c r="D39" s="105" t="s">
        <v>204</v>
      </c>
      <c r="E39" s="60" t="s">
        <v>238</v>
      </c>
      <c r="F39" s="106">
        <f>F40+F42+F43</f>
        <v>40.5</v>
      </c>
      <c r="G39" s="106">
        <f>G40+G42+G43</f>
        <v>43.2</v>
      </c>
      <c r="H39" s="6"/>
    </row>
    <row r="40" spans="1:8" ht="13.5" customHeight="1" hidden="1">
      <c r="A40" s="50" t="s">
        <v>241</v>
      </c>
      <c r="B40" s="60" t="s">
        <v>111</v>
      </c>
      <c r="C40" s="60" t="s">
        <v>135</v>
      </c>
      <c r="D40" s="105" t="s">
        <v>204</v>
      </c>
      <c r="E40" s="60" t="s">
        <v>240</v>
      </c>
      <c r="F40" s="106">
        <f>F41</f>
        <v>0</v>
      </c>
      <c r="G40" s="199"/>
      <c r="H40" s="6"/>
    </row>
    <row r="41" spans="1:8" ht="60" hidden="1">
      <c r="A41" s="50" t="s">
        <v>15</v>
      </c>
      <c r="B41" s="60" t="s">
        <v>111</v>
      </c>
      <c r="C41" s="60" t="s">
        <v>135</v>
      </c>
      <c r="D41" s="105" t="s">
        <v>204</v>
      </c>
      <c r="E41" s="60" t="s">
        <v>14</v>
      </c>
      <c r="F41" s="106"/>
      <c r="G41" s="199"/>
      <c r="H41" s="6"/>
    </row>
    <row r="42" spans="1:8" ht="12.75" customHeight="1">
      <c r="A42" s="50" t="s">
        <v>253</v>
      </c>
      <c r="B42" s="60" t="s">
        <v>111</v>
      </c>
      <c r="C42" s="60" t="s">
        <v>135</v>
      </c>
      <c r="D42" s="105" t="s">
        <v>204</v>
      </c>
      <c r="E42" s="60" t="s">
        <v>251</v>
      </c>
      <c r="F42" s="106">
        <v>16.6</v>
      </c>
      <c r="G42" s="61">
        <v>17.7</v>
      </c>
      <c r="H42" s="6"/>
    </row>
    <row r="43" spans="1:8" ht="13.5" customHeight="1">
      <c r="A43" s="50" t="s">
        <v>254</v>
      </c>
      <c r="B43" s="60" t="s">
        <v>111</v>
      </c>
      <c r="C43" s="60" t="s">
        <v>135</v>
      </c>
      <c r="D43" s="105" t="s">
        <v>204</v>
      </c>
      <c r="E43" s="60" t="s">
        <v>252</v>
      </c>
      <c r="F43" s="106">
        <v>23.9</v>
      </c>
      <c r="G43" s="61">
        <v>25.5</v>
      </c>
      <c r="H43" s="6"/>
    </row>
    <row r="44" spans="1:8" ht="24">
      <c r="A44" s="103" t="s">
        <v>4</v>
      </c>
      <c r="B44" s="85" t="s">
        <v>111</v>
      </c>
      <c r="C44" s="85" t="s">
        <v>135</v>
      </c>
      <c r="D44" s="104" t="s">
        <v>205</v>
      </c>
      <c r="E44" s="85" t="s">
        <v>132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278</v>
      </c>
      <c r="B45" s="85" t="s">
        <v>111</v>
      </c>
      <c r="C45" s="85" t="s">
        <v>135</v>
      </c>
      <c r="D45" s="104" t="s">
        <v>279</v>
      </c>
      <c r="E45" s="85" t="s">
        <v>132</v>
      </c>
      <c r="F45" s="117">
        <f>F46+F50</f>
        <v>0</v>
      </c>
      <c r="G45" s="117">
        <f>G46+G50</f>
        <v>0</v>
      </c>
      <c r="H45" s="6"/>
    </row>
    <row r="46" spans="1:8" ht="48" hidden="1">
      <c r="A46" s="107" t="s">
        <v>248</v>
      </c>
      <c r="B46" s="60" t="s">
        <v>111</v>
      </c>
      <c r="C46" s="60" t="s">
        <v>135</v>
      </c>
      <c r="D46" s="105" t="s">
        <v>279</v>
      </c>
      <c r="E46" s="60" t="s">
        <v>247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249</v>
      </c>
      <c r="B47" s="60" t="s">
        <v>111</v>
      </c>
      <c r="C47" s="60" t="s">
        <v>135</v>
      </c>
      <c r="D47" s="105" t="s">
        <v>279</v>
      </c>
      <c r="E47" s="60" t="s">
        <v>246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233</v>
      </c>
      <c r="B48" s="60" t="s">
        <v>111</v>
      </c>
      <c r="C48" s="60" t="s">
        <v>135</v>
      </c>
      <c r="D48" s="105" t="s">
        <v>279</v>
      </c>
      <c r="E48" s="60" t="s">
        <v>40</v>
      </c>
      <c r="F48" s="61"/>
      <c r="G48" s="199"/>
      <c r="H48" s="6"/>
    </row>
    <row r="49" spans="1:8" ht="24" customHeight="1" hidden="1">
      <c r="A49" s="50" t="s">
        <v>234</v>
      </c>
      <c r="B49" s="60" t="s">
        <v>111</v>
      </c>
      <c r="C49" s="60" t="s">
        <v>135</v>
      </c>
      <c r="D49" s="105" t="s">
        <v>279</v>
      </c>
      <c r="E49" s="60" t="s">
        <v>250</v>
      </c>
      <c r="F49" s="61"/>
      <c r="G49" s="199"/>
      <c r="H49" s="6"/>
    </row>
    <row r="50" spans="1:8" ht="24" customHeight="1" hidden="1">
      <c r="A50" s="50" t="s">
        <v>236</v>
      </c>
      <c r="B50" s="60" t="s">
        <v>111</v>
      </c>
      <c r="C50" s="60" t="s">
        <v>135</v>
      </c>
      <c r="D50" s="105" t="s">
        <v>279</v>
      </c>
      <c r="E50" s="60" t="s">
        <v>134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41</v>
      </c>
      <c r="B51" s="60" t="s">
        <v>111</v>
      </c>
      <c r="C51" s="60" t="s">
        <v>135</v>
      </c>
      <c r="D51" s="105" t="s">
        <v>279</v>
      </c>
      <c r="E51" s="60" t="s">
        <v>235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41</v>
      </c>
      <c r="B52" s="60" t="s">
        <v>111</v>
      </c>
      <c r="C52" s="60" t="s">
        <v>135</v>
      </c>
      <c r="D52" s="105" t="s">
        <v>279</v>
      </c>
      <c r="E52" s="60" t="s">
        <v>42</v>
      </c>
      <c r="F52" s="61"/>
      <c r="G52" s="199"/>
      <c r="H52" s="6"/>
    </row>
    <row r="53" spans="1:8" ht="72">
      <c r="A53" s="103" t="s">
        <v>8</v>
      </c>
      <c r="B53" s="85" t="s">
        <v>111</v>
      </c>
      <c r="C53" s="85" t="s">
        <v>135</v>
      </c>
      <c r="D53" s="104" t="s">
        <v>199</v>
      </c>
      <c r="E53" s="85" t="s">
        <v>132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239</v>
      </c>
      <c r="B54" s="60" t="s">
        <v>111</v>
      </c>
      <c r="C54" s="60" t="s">
        <v>135</v>
      </c>
      <c r="D54" s="105" t="s">
        <v>199</v>
      </c>
      <c r="E54" s="60" t="s">
        <v>134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236</v>
      </c>
      <c r="B55" s="60" t="s">
        <v>111</v>
      </c>
      <c r="C55" s="60" t="s">
        <v>135</v>
      </c>
      <c r="D55" s="105" t="s">
        <v>199</v>
      </c>
      <c r="E55" s="60" t="s">
        <v>235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41</v>
      </c>
      <c r="B56" s="60" t="s">
        <v>111</v>
      </c>
      <c r="C56" s="60" t="s">
        <v>135</v>
      </c>
      <c r="D56" s="105" t="s">
        <v>199</v>
      </c>
      <c r="E56" s="60" t="s">
        <v>42</v>
      </c>
      <c r="F56" s="106">
        <v>0.7</v>
      </c>
      <c r="G56" s="61">
        <v>0.7</v>
      </c>
      <c r="H56" s="6"/>
    </row>
    <row r="57" spans="1:8" ht="15">
      <c r="A57" s="103" t="s">
        <v>139</v>
      </c>
      <c r="B57" s="85" t="s">
        <v>111</v>
      </c>
      <c r="C57" s="85" t="s">
        <v>147</v>
      </c>
      <c r="D57" s="85" t="s">
        <v>200</v>
      </c>
      <c r="E57" s="85" t="s">
        <v>132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52</v>
      </c>
      <c r="B58" s="85" t="s">
        <v>111</v>
      </c>
      <c r="C58" s="85" t="s">
        <v>147</v>
      </c>
      <c r="D58" s="104" t="s">
        <v>202</v>
      </c>
      <c r="E58" s="85" t="s">
        <v>132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54</v>
      </c>
      <c r="B59" s="60" t="s">
        <v>111</v>
      </c>
      <c r="C59" s="60" t="s">
        <v>147</v>
      </c>
      <c r="D59" s="105" t="s">
        <v>201</v>
      </c>
      <c r="E59" s="60" t="s">
        <v>132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192</v>
      </c>
      <c r="B60" s="60" t="s">
        <v>111</v>
      </c>
      <c r="C60" s="60" t="s">
        <v>147</v>
      </c>
      <c r="D60" s="105" t="s">
        <v>203</v>
      </c>
      <c r="E60" s="60" t="s">
        <v>132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55</v>
      </c>
      <c r="B61" s="60" t="s">
        <v>111</v>
      </c>
      <c r="C61" s="60" t="s">
        <v>147</v>
      </c>
      <c r="D61" s="105" t="s">
        <v>210</v>
      </c>
      <c r="E61" s="60" t="s">
        <v>132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237</v>
      </c>
      <c r="B62" s="60" t="s">
        <v>111</v>
      </c>
      <c r="C62" s="60" t="s">
        <v>147</v>
      </c>
      <c r="D62" s="105" t="s">
        <v>210</v>
      </c>
      <c r="E62" s="60" t="s">
        <v>238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43</v>
      </c>
      <c r="B63" s="60" t="s">
        <v>111</v>
      </c>
      <c r="C63" s="60" t="s">
        <v>147</v>
      </c>
      <c r="D63" s="105" t="s">
        <v>210</v>
      </c>
      <c r="E63" s="60" t="s">
        <v>44</v>
      </c>
      <c r="F63" s="106">
        <v>300</v>
      </c>
      <c r="G63" s="61">
        <v>300</v>
      </c>
      <c r="H63" s="6"/>
    </row>
    <row r="64" spans="1:8" ht="14.25" customHeight="1">
      <c r="A64" s="196" t="s">
        <v>385</v>
      </c>
      <c r="B64" s="89" t="s">
        <v>111</v>
      </c>
      <c r="C64" s="60" t="s">
        <v>86</v>
      </c>
      <c r="D64" s="105" t="s">
        <v>201</v>
      </c>
      <c r="E64" s="60" t="s">
        <v>132</v>
      </c>
      <c r="F64" s="106">
        <f>F68+F65</f>
        <v>5695.6</v>
      </c>
      <c r="G64" s="61">
        <f>G68+G65</f>
        <v>5923.2</v>
      </c>
      <c r="H64" s="6"/>
    </row>
    <row r="65" spans="1:8" ht="53.25" customHeight="1">
      <c r="A65" s="196" t="s">
        <v>353</v>
      </c>
      <c r="B65" s="89" t="s">
        <v>111</v>
      </c>
      <c r="C65" s="60" t="s">
        <v>86</v>
      </c>
      <c r="D65" s="105" t="s">
        <v>217</v>
      </c>
      <c r="E65" s="60" t="s">
        <v>247</v>
      </c>
      <c r="F65" s="106">
        <f>F67+F66</f>
        <v>5690.6</v>
      </c>
      <c r="G65" s="61">
        <f>G67+G66</f>
        <v>5918.2</v>
      </c>
      <c r="H65" s="6"/>
    </row>
    <row r="66" spans="1:8" ht="53.25" customHeight="1">
      <c r="A66" s="196" t="s">
        <v>248</v>
      </c>
      <c r="B66" s="89" t="s">
        <v>111</v>
      </c>
      <c r="C66" s="60" t="s">
        <v>86</v>
      </c>
      <c r="D66" s="105" t="s">
        <v>217</v>
      </c>
      <c r="E66" s="60" t="s">
        <v>357</v>
      </c>
      <c r="F66" s="106">
        <v>4370.7</v>
      </c>
      <c r="G66" s="61">
        <v>4545.5</v>
      </c>
      <c r="H66" s="6"/>
    </row>
    <row r="67" spans="1:8" ht="29.25" customHeight="1">
      <c r="A67" s="196" t="s">
        <v>386</v>
      </c>
      <c r="B67" s="89" t="s">
        <v>111</v>
      </c>
      <c r="C67" s="60" t="s">
        <v>86</v>
      </c>
      <c r="D67" s="105" t="s">
        <v>217</v>
      </c>
      <c r="E67" s="60" t="s">
        <v>359</v>
      </c>
      <c r="F67" s="106">
        <v>1319.9</v>
      </c>
      <c r="G67" s="61">
        <v>1372.7</v>
      </c>
      <c r="H67" s="6"/>
    </row>
    <row r="68" spans="1:8" ht="29.25" customHeight="1">
      <c r="A68" s="196" t="s">
        <v>237</v>
      </c>
      <c r="B68" s="89" t="s">
        <v>111</v>
      </c>
      <c r="C68" s="60" t="s">
        <v>86</v>
      </c>
      <c r="D68" s="105" t="s">
        <v>217</v>
      </c>
      <c r="E68" s="60" t="s">
        <v>238</v>
      </c>
      <c r="F68" s="106">
        <f>F70+F69</f>
        <v>5</v>
      </c>
      <c r="G68" s="61">
        <f>G70+G69</f>
        <v>5</v>
      </c>
      <c r="H68" s="6"/>
    </row>
    <row r="69" spans="1:8" ht="29.25" customHeight="1">
      <c r="A69" s="196" t="s">
        <v>253</v>
      </c>
      <c r="B69" s="89" t="s">
        <v>111</v>
      </c>
      <c r="C69" s="60" t="s">
        <v>86</v>
      </c>
      <c r="D69" s="105" t="s">
        <v>217</v>
      </c>
      <c r="E69" s="60" t="s">
        <v>251</v>
      </c>
      <c r="F69" s="106">
        <v>3</v>
      </c>
      <c r="G69" s="61">
        <v>3</v>
      </c>
      <c r="H69" s="6"/>
    </row>
    <row r="70" spans="1:8" ht="29.25" customHeight="1">
      <c r="A70" s="196" t="s">
        <v>254</v>
      </c>
      <c r="B70" s="89" t="s">
        <v>111</v>
      </c>
      <c r="C70" s="60" t="s">
        <v>86</v>
      </c>
      <c r="D70" s="105" t="s">
        <v>217</v>
      </c>
      <c r="E70" s="60" t="s">
        <v>252</v>
      </c>
      <c r="F70" s="106">
        <v>2</v>
      </c>
      <c r="G70" s="61">
        <v>2</v>
      </c>
      <c r="H70" s="6"/>
    </row>
    <row r="71" spans="1:8" ht="14.25" customHeight="1">
      <c r="A71" s="195" t="s">
        <v>344</v>
      </c>
      <c r="B71" s="84" t="s">
        <v>133</v>
      </c>
      <c r="C71" s="85" t="s">
        <v>131</v>
      </c>
      <c r="D71" s="104" t="s">
        <v>200</v>
      </c>
      <c r="E71" s="85" t="s">
        <v>132</v>
      </c>
      <c r="F71" s="102">
        <f>F72+F73+F74</f>
        <v>287.90000000000003</v>
      </c>
      <c r="G71" s="102">
        <f>G72+G73+G74</f>
        <v>287.90000000000003</v>
      </c>
      <c r="H71" s="6"/>
    </row>
    <row r="72" spans="1:8" ht="24" customHeight="1">
      <c r="A72" s="196" t="s">
        <v>345</v>
      </c>
      <c r="B72" s="89" t="s">
        <v>133</v>
      </c>
      <c r="C72" s="60" t="s">
        <v>146</v>
      </c>
      <c r="D72" s="105" t="s">
        <v>350</v>
      </c>
      <c r="E72" s="60" t="s">
        <v>40</v>
      </c>
      <c r="F72" s="106">
        <v>219.7</v>
      </c>
      <c r="G72" s="61">
        <v>219.7</v>
      </c>
      <c r="H72" s="6"/>
    </row>
    <row r="73" spans="1:8" ht="28.5" customHeight="1">
      <c r="A73" s="196" t="s">
        <v>345</v>
      </c>
      <c r="B73" s="89" t="s">
        <v>133</v>
      </c>
      <c r="C73" s="60" t="s">
        <v>146</v>
      </c>
      <c r="D73" s="105" t="s">
        <v>350</v>
      </c>
      <c r="E73" s="60" t="s">
        <v>250</v>
      </c>
      <c r="F73" s="106">
        <v>66.4</v>
      </c>
      <c r="G73" s="61">
        <v>66.4</v>
      </c>
      <c r="H73" s="6"/>
    </row>
    <row r="74" spans="1:8" ht="24" customHeight="1">
      <c r="A74" s="196" t="s">
        <v>239</v>
      </c>
      <c r="B74" s="89" t="s">
        <v>133</v>
      </c>
      <c r="C74" s="60" t="s">
        <v>146</v>
      </c>
      <c r="D74" s="105" t="s">
        <v>350</v>
      </c>
      <c r="E74" s="60" t="s">
        <v>134</v>
      </c>
      <c r="F74" s="106">
        <f>F75</f>
        <v>1.8</v>
      </c>
      <c r="G74" s="61">
        <f>G75</f>
        <v>1.8</v>
      </c>
      <c r="H74" s="6"/>
    </row>
    <row r="75" spans="1:8" ht="25.5" customHeight="1">
      <c r="A75" s="196" t="s">
        <v>236</v>
      </c>
      <c r="B75" s="89" t="s">
        <v>133</v>
      </c>
      <c r="C75" s="60" t="s">
        <v>146</v>
      </c>
      <c r="D75" s="105" t="s">
        <v>350</v>
      </c>
      <c r="E75" s="60" t="s">
        <v>235</v>
      </c>
      <c r="F75" s="106">
        <f>F76</f>
        <v>1.8</v>
      </c>
      <c r="G75" s="61">
        <f>G76</f>
        <v>1.8</v>
      </c>
      <c r="H75" s="6"/>
    </row>
    <row r="76" spans="1:8" ht="26.25" customHeight="1">
      <c r="A76" s="196" t="s">
        <v>41</v>
      </c>
      <c r="B76" s="89" t="s">
        <v>133</v>
      </c>
      <c r="C76" s="60" t="s">
        <v>146</v>
      </c>
      <c r="D76" s="105" t="s">
        <v>350</v>
      </c>
      <c r="E76" s="60" t="s">
        <v>42</v>
      </c>
      <c r="F76" s="106">
        <v>1.8</v>
      </c>
      <c r="G76" s="61">
        <v>1.8</v>
      </c>
      <c r="H76" s="6"/>
    </row>
    <row r="77" spans="1:8" ht="24">
      <c r="A77" s="91" t="s">
        <v>184</v>
      </c>
      <c r="B77" s="84" t="s">
        <v>146</v>
      </c>
      <c r="C77" s="85" t="s">
        <v>131</v>
      </c>
      <c r="D77" s="85" t="s">
        <v>200</v>
      </c>
      <c r="E77" s="85" t="s">
        <v>132</v>
      </c>
      <c r="F77" s="102">
        <f aca="true" t="shared" si="3" ref="F77:G84">F78</f>
        <v>364</v>
      </c>
      <c r="G77" s="102">
        <f t="shared" si="3"/>
        <v>389.5</v>
      </c>
      <c r="H77" s="6"/>
    </row>
    <row r="78" spans="1:8" ht="15">
      <c r="A78" s="91" t="s">
        <v>185</v>
      </c>
      <c r="B78" s="84" t="s">
        <v>146</v>
      </c>
      <c r="C78" s="85" t="s">
        <v>145</v>
      </c>
      <c r="D78" s="85" t="s">
        <v>200</v>
      </c>
      <c r="E78" s="85" t="s">
        <v>132</v>
      </c>
      <c r="F78" s="102">
        <f t="shared" si="3"/>
        <v>364</v>
      </c>
      <c r="G78" s="102">
        <f t="shared" si="3"/>
        <v>389.5</v>
      </c>
      <c r="H78" s="6"/>
    </row>
    <row r="79" spans="1:8" ht="14.25" customHeight="1">
      <c r="A79" s="103" t="s">
        <v>52</v>
      </c>
      <c r="B79" s="85" t="s">
        <v>146</v>
      </c>
      <c r="C79" s="85" t="s">
        <v>145</v>
      </c>
      <c r="D79" s="104" t="s">
        <v>202</v>
      </c>
      <c r="E79" s="85" t="s">
        <v>132</v>
      </c>
      <c r="F79" s="102">
        <f t="shared" si="3"/>
        <v>364</v>
      </c>
      <c r="G79" s="102">
        <f t="shared" si="3"/>
        <v>389.5</v>
      </c>
      <c r="H79" s="6"/>
    </row>
    <row r="80" spans="1:8" ht="24">
      <c r="A80" s="50" t="s">
        <v>54</v>
      </c>
      <c r="B80" s="60" t="s">
        <v>146</v>
      </c>
      <c r="C80" s="60" t="s">
        <v>145</v>
      </c>
      <c r="D80" s="105" t="s">
        <v>201</v>
      </c>
      <c r="E80" s="60" t="s">
        <v>132</v>
      </c>
      <c r="F80" s="106">
        <f t="shared" si="3"/>
        <v>364</v>
      </c>
      <c r="G80" s="106">
        <f t="shared" si="3"/>
        <v>389.5</v>
      </c>
      <c r="H80" s="6"/>
    </row>
    <row r="81" spans="1:8" ht="24">
      <c r="A81" s="107" t="s">
        <v>192</v>
      </c>
      <c r="B81" s="60" t="s">
        <v>146</v>
      </c>
      <c r="C81" s="60" t="s">
        <v>145</v>
      </c>
      <c r="D81" s="105" t="s">
        <v>203</v>
      </c>
      <c r="E81" s="60" t="s">
        <v>132</v>
      </c>
      <c r="F81" s="106">
        <f t="shared" si="3"/>
        <v>364</v>
      </c>
      <c r="G81" s="106">
        <f t="shared" si="3"/>
        <v>389.5</v>
      </c>
      <c r="H81" s="6"/>
    </row>
    <row r="82" spans="1:8" ht="24">
      <c r="A82" s="107" t="s">
        <v>7</v>
      </c>
      <c r="B82" s="60" t="s">
        <v>146</v>
      </c>
      <c r="C82" s="60" t="s">
        <v>145</v>
      </c>
      <c r="D82" s="105" t="s">
        <v>211</v>
      </c>
      <c r="E82" s="60" t="s">
        <v>132</v>
      </c>
      <c r="F82" s="106">
        <f t="shared" si="3"/>
        <v>364</v>
      </c>
      <c r="G82" s="106">
        <f t="shared" si="3"/>
        <v>389.5</v>
      </c>
      <c r="H82" s="6"/>
    </row>
    <row r="83" spans="1:8" ht="24">
      <c r="A83" s="50" t="s">
        <v>239</v>
      </c>
      <c r="B83" s="60" t="s">
        <v>146</v>
      </c>
      <c r="C83" s="60" t="s">
        <v>145</v>
      </c>
      <c r="D83" s="105" t="s">
        <v>211</v>
      </c>
      <c r="E83" s="60" t="s">
        <v>134</v>
      </c>
      <c r="F83" s="106">
        <f t="shared" si="3"/>
        <v>364</v>
      </c>
      <c r="G83" s="106">
        <f t="shared" si="3"/>
        <v>389.5</v>
      </c>
      <c r="H83" s="6"/>
    </row>
    <row r="84" spans="1:8" ht="24">
      <c r="A84" s="50" t="s">
        <v>236</v>
      </c>
      <c r="B84" s="60" t="s">
        <v>146</v>
      </c>
      <c r="C84" s="60" t="s">
        <v>145</v>
      </c>
      <c r="D84" s="105" t="s">
        <v>211</v>
      </c>
      <c r="E84" s="60" t="s">
        <v>235</v>
      </c>
      <c r="F84" s="106">
        <f t="shared" si="3"/>
        <v>364</v>
      </c>
      <c r="G84" s="106">
        <f t="shared" si="3"/>
        <v>389.5</v>
      </c>
      <c r="H84" s="6"/>
    </row>
    <row r="85" spans="1:8" ht="24">
      <c r="A85" s="50" t="s">
        <v>41</v>
      </c>
      <c r="B85" s="60" t="s">
        <v>146</v>
      </c>
      <c r="C85" s="60" t="s">
        <v>145</v>
      </c>
      <c r="D85" s="105" t="s">
        <v>211</v>
      </c>
      <c r="E85" s="60" t="s">
        <v>42</v>
      </c>
      <c r="F85" s="106">
        <v>364</v>
      </c>
      <c r="G85" s="61">
        <v>389.5</v>
      </c>
      <c r="H85" s="6"/>
    </row>
    <row r="86" spans="1:8" ht="15">
      <c r="A86" s="103" t="s">
        <v>50</v>
      </c>
      <c r="B86" s="85" t="s">
        <v>135</v>
      </c>
      <c r="C86" s="85" t="s">
        <v>131</v>
      </c>
      <c r="D86" s="85" t="s">
        <v>200</v>
      </c>
      <c r="E86" s="85" t="s">
        <v>132</v>
      </c>
      <c r="F86" s="102">
        <f>F87+F95</f>
        <v>10550.2</v>
      </c>
      <c r="G86" s="102">
        <f>G87+G95</f>
        <v>10734.800000000001</v>
      </c>
      <c r="H86" s="6"/>
    </row>
    <row r="87" spans="1:8" ht="15">
      <c r="A87" s="72" t="s">
        <v>75</v>
      </c>
      <c r="B87" s="93" t="s">
        <v>135</v>
      </c>
      <c r="C87" s="93" t="s">
        <v>35</v>
      </c>
      <c r="D87" s="93" t="s">
        <v>200</v>
      </c>
      <c r="E87" s="93" t="s">
        <v>132</v>
      </c>
      <c r="F87" s="102">
        <f aca="true" t="shared" si="4" ref="F87:G93">F88</f>
        <v>8470.2</v>
      </c>
      <c r="G87" s="102">
        <f t="shared" si="4"/>
        <v>8654.800000000001</v>
      </c>
      <c r="H87" s="6"/>
    </row>
    <row r="88" spans="1:8" ht="14.25" customHeight="1">
      <c r="A88" s="103" t="s">
        <v>52</v>
      </c>
      <c r="B88" s="85" t="s">
        <v>135</v>
      </c>
      <c r="C88" s="85" t="s">
        <v>35</v>
      </c>
      <c r="D88" s="104" t="s">
        <v>202</v>
      </c>
      <c r="E88" s="85" t="s">
        <v>132</v>
      </c>
      <c r="F88" s="102">
        <f t="shared" si="4"/>
        <v>8470.2</v>
      </c>
      <c r="G88" s="102">
        <f t="shared" si="4"/>
        <v>8654.800000000001</v>
      </c>
      <c r="H88" s="6"/>
    </row>
    <row r="89" spans="1:8" ht="24">
      <c r="A89" s="50" t="s">
        <v>54</v>
      </c>
      <c r="B89" s="97" t="s">
        <v>135</v>
      </c>
      <c r="C89" s="60" t="s">
        <v>35</v>
      </c>
      <c r="D89" s="105" t="s">
        <v>201</v>
      </c>
      <c r="E89" s="60" t="s">
        <v>132</v>
      </c>
      <c r="F89" s="106">
        <f t="shared" si="4"/>
        <v>8470.2</v>
      </c>
      <c r="G89" s="106">
        <f t="shared" si="4"/>
        <v>8654.800000000001</v>
      </c>
      <c r="H89" s="6"/>
    </row>
    <row r="90" spans="1:8" ht="24">
      <c r="A90" s="107" t="s">
        <v>192</v>
      </c>
      <c r="B90" s="60" t="s">
        <v>135</v>
      </c>
      <c r="C90" s="60" t="s">
        <v>35</v>
      </c>
      <c r="D90" s="105" t="s">
        <v>203</v>
      </c>
      <c r="E90" s="60" t="s">
        <v>132</v>
      </c>
      <c r="F90" s="106">
        <f t="shared" si="4"/>
        <v>8470.2</v>
      </c>
      <c r="G90" s="106">
        <f t="shared" si="4"/>
        <v>8654.800000000001</v>
      </c>
      <c r="H90" s="6"/>
    </row>
    <row r="91" spans="1:8" ht="14.25" customHeight="1">
      <c r="A91" s="109" t="s">
        <v>172</v>
      </c>
      <c r="B91" s="60" t="s">
        <v>135</v>
      </c>
      <c r="C91" s="60" t="s">
        <v>35</v>
      </c>
      <c r="D91" s="105" t="s">
        <v>213</v>
      </c>
      <c r="E91" s="60" t="s">
        <v>132</v>
      </c>
      <c r="F91" s="106">
        <f t="shared" si="4"/>
        <v>8470.2</v>
      </c>
      <c r="G91" s="106">
        <f t="shared" si="4"/>
        <v>8654.800000000001</v>
      </c>
      <c r="H91" s="6"/>
    </row>
    <row r="92" spans="1:8" ht="24">
      <c r="A92" s="50" t="s">
        <v>239</v>
      </c>
      <c r="B92" s="60" t="s">
        <v>135</v>
      </c>
      <c r="C92" s="60" t="s">
        <v>35</v>
      </c>
      <c r="D92" s="105" t="s">
        <v>213</v>
      </c>
      <c r="E92" s="60" t="s">
        <v>134</v>
      </c>
      <c r="F92" s="106">
        <f t="shared" si="4"/>
        <v>8470.2</v>
      </c>
      <c r="G92" s="106">
        <f t="shared" si="4"/>
        <v>8654.800000000001</v>
      </c>
      <c r="H92" s="6"/>
    </row>
    <row r="93" spans="1:8" ht="24">
      <c r="A93" s="50" t="s">
        <v>236</v>
      </c>
      <c r="B93" s="60" t="s">
        <v>135</v>
      </c>
      <c r="C93" s="60" t="s">
        <v>35</v>
      </c>
      <c r="D93" s="105" t="s">
        <v>213</v>
      </c>
      <c r="E93" s="60" t="s">
        <v>235</v>
      </c>
      <c r="F93" s="106">
        <f t="shared" si="4"/>
        <v>8470.2</v>
      </c>
      <c r="G93" s="106">
        <f t="shared" si="4"/>
        <v>8654.800000000001</v>
      </c>
      <c r="H93" s="6"/>
    </row>
    <row r="94" spans="1:8" ht="24">
      <c r="A94" s="50" t="s">
        <v>41</v>
      </c>
      <c r="B94" s="60" t="s">
        <v>135</v>
      </c>
      <c r="C94" s="60" t="s">
        <v>35</v>
      </c>
      <c r="D94" s="105" t="s">
        <v>213</v>
      </c>
      <c r="E94" s="60" t="s">
        <v>42</v>
      </c>
      <c r="F94" s="106">
        <f>7675.5+794.7</f>
        <v>8470.2</v>
      </c>
      <c r="G94" s="61">
        <f>7850.6+804.2</f>
        <v>8654.800000000001</v>
      </c>
      <c r="H94" s="6"/>
    </row>
    <row r="95" spans="1:8" ht="15">
      <c r="A95" s="103" t="s">
        <v>51</v>
      </c>
      <c r="B95" s="85" t="s">
        <v>135</v>
      </c>
      <c r="C95" s="85" t="s">
        <v>165</v>
      </c>
      <c r="D95" s="85" t="s">
        <v>200</v>
      </c>
      <c r="E95" s="85" t="s">
        <v>132</v>
      </c>
      <c r="F95" s="102">
        <f aca="true" t="shared" si="5" ref="F95:G101">F96</f>
        <v>2080</v>
      </c>
      <c r="G95" s="102">
        <f t="shared" si="5"/>
        <v>2080</v>
      </c>
      <c r="H95" s="6"/>
    </row>
    <row r="96" spans="1:8" ht="13.5" customHeight="1">
      <c r="A96" s="50" t="s">
        <v>52</v>
      </c>
      <c r="B96" s="60" t="s">
        <v>135</v>
      </c>
      <c r="C96" s="60" t="s">
        <v>165</v>
      </c>
      <c r="D96" s="105" t="s">
        <v>202</v>
      </c>
      <c r="E96" s="60" t="s">
        <v>132</v>
      </c>
      <c r="F96" s="106">
        <f t="shared" si="5"/>
        <v>2080</v>
      </c>
      <c r="G96" s="106">
        <f t="shared" si="5"/>
        <v>2080</v>
      </c>
      <c r="H96" s="6"/>
    </row>
    <row r="97" spans="1:8" ht="24">
      <c r="A97" s="50" t="s">
        <v>54</v>
      </c>
      <c r="B97" s="60" t="s">
        <v>135</v>
      </c>
      <c r="C97" s="60" t="s">
        <v>165</v>
      </c>
      <c r="D97" s="105" t="s">
        <v>201</v>
      </c>
      <c r="E97" s="60" t="s">
        <v>132</v>
      </c>
      <c r="F97" s="106">
        <f t="shared" si="5"/>
        <v>2080</v>
      </c>
      <c r="G97" s="106">
        <f t="shared" si="5"/>
        <v>2080</v>
      </c>
      <c r="H97" s="6"/>
    </row>
    <row r="98" spans="1:8" ht="24">
      <c r="A98" s="107" t="s">
        <v>192</v>
      </c>
      <c r="B98" s="60" t="s">
        <v>135</v>
      </c>
      <c r="C98" s="60" t="s">
        <v>165</v>
      </c>
      <c r="D98" s="105" t="s">
        <v>203</v>
      </c>
      <c r="E98" s="60" t="s">
        <v>132</v>
      </c>
      <c r="F98" s="106">
        <f t="shared" si="5"/>
        <v>2080</v>
      </c>
      <c r="G98" s="106">
        <f t="shared" si="5"/>
        <v>2080</v>
      </c>
      <c r="H98" s="6"/>
    </row>
    <row r="99" spans="1:8" ht="15">
      <c r="A99" s="109" t="s">
        <v>172</v>
      </c>
      <c r="B99" s="60" t="s">
        <v>135</v>
      </c>
      <c r="C99" s="60" t="s">
        <v>165</v>
      </c>
      <c r="D99" s="59" t="s">
        <v>213</v>
      </c>
      <c r="E99" s="60" t="s">
        <v>132</v>
      </c>
      <c r="F99" s="106">
        <f t="shared" si="5"/>
        <v>2080</v>
      </c>
      <c r="G99" s="106">
        <f t="shared" si="5"/>
        <v>2080</v>
      </c>
      <c r="H99" s="6"/>
    </row>
    <row r="100" spans="1:8" ht="24">
      <c r="A100" s="50" t="s">
        <v>239</v>
      </c>
      <c r="B100" s="60" t="s">
        <v>135</v>
      </c>
      <c r="C100" s="60" t="s">
        <v>165</v>
      </c>
      <c r="D100" s="59" t="s">
        <v>213</v>
      </c>
      <c r="E100" s="60" t="s">
        <v>134</v>
      </c>
      <c r="F100" s="106">
        <f t="shared" si="5"/>
        <v>2080</v>
      </c>
      <c r="G100" s="106">
        <f t="shared" si="5"/>
        <v>2080</v>
      </c>
      <c r="H100" s="6"/>
    </row>
    <row r="101" spans="1:8" ht="24">
      <c r="A101" s="50" t="s">
        <v>236</v>
      </c>
      <c r="B101" s="60" t="s">
        <v>135</v>
      </c>
      <c r="C101" s="60" t="s">
        <v>165</v>
      </c>
      <c r="D101" s="59" t="s">
        <v>213</v>
      </c>
      <c r="E101" s="60" t="s">
        <v>235</v>
      </c>
      <c r="F101" s="106">
        <f t="shared" si="5"/>
        <v>2080</v>
      </c>
      <c r="G101" s="106">
        <f t="shared" si="5"/>
        <v>2080</v>
      </c>
      <c r="H101" s="6"/>
    </row>
    <row r="102" spans="1:8" ht="24">
      <c r="A102" s="50" t="s">
        <v>41</v>
      </c>
      <c r="B102" s="60" t="s">
        <v>135</v>
      </c>
      <c r="C102" s="60" t="s">
        <v>165</v>
      </c>
      <c r="D102" s="59" t="s">
        <v>213</v>
      </c>
      <c r="E102" s="60" t="s">
        <v>42</v>
      </c>
      <c r="F102" s="106">
        <v>2080</v>
      </c>
      <c r="G102" s="61">
        <v>2080</v>
      </c>
      <c r="H102" s="6"/>
    </row>
    <row r="103" spans="1:8" ht="15">
      <c r="A103" s="110" t="s">
        <v>140</v>
      </c>
      <c r="B103" s="93" t="s">
        <v>112</v>
      </c>
      <c r="C103" s="93" t="s">
        <v>131</v>
      </c>
      <c r="D103" s="85" t="s">
        <v>200</v>
      </c>
      <c r="E103" s="93" t="s">
        <v>132</v>
      </c>
      <c r="F103" s="111">
        <f>F104+F112+F120</f>
        <v>10038</v>
      </c>
      <c r="G103" s="111">
        <f>G104+G112+G120</f>
        <v>10427.8</v>
      </c>
      <c r="H103" s="6"/>
    </row>
    <row r="104" spans="1:8" ht="15">
      <c r="A104" s="110" t="s">
        <v>109</v>
      </c>
      <c r="B104" s="93" t="s">
        <v>112</v>
      </c>
      <c r="C104" s="93" t="s">
        <v>111</v>
      </c>
      <c r="D104" s="93" t="s">
        <v>200</v>
      </c>
      <c r="E104" s="93" t="s">
        <v>132</v>
      </c>
      <c r="F104" s="111">
        <f aca="true" t="shared" si="6" ref="F104:G110">F105</f>
        <v>41.6</v>
      </c>
      <c r="G104" s="111">
        <f t="shared" si="6"/>
        <v>41.6</v>
      </c>
      <c r="H104" s="6"/>
    </row>
    <row r="105" spans="1:8" ht="14.25" customHeight="1">
      <c r="A105" s="103" t="s">
        <v>52</v>
      </c>
      <c r="B105" s="85" t="s">
        <v>112</v>
      </c>
      <c r="C105" s="85" t="s">
        <v>111</v>
      </c>
      <c r="D105" s="104" t="s">
        <v>202</v>
      </c>
      <c r="E105" s="93" t="s">
        <v>132</v>
      </c>
      <c r="F105" s="111">
        <f t="shared" si="6"/>
        <v>41.6</v>
      </c>
      <c r="G105" s="111">
        <f t="shared" si="6"/>
        <v>41.6</v>
      </c>
      <c r="H105" s="6"/>
    </row>
    <row r="106" spans="1:8" ht="24">
      <c r="A106" s="50" t="s">
        <v>54</v>
      </c>
      <c r="B106" s="60" t="s">
        <v>112</v>
      </c>
      <c r="C106" s="60" t="s">
        <v>111</v>
      </c>
      <c r="D106" s="105" t="s">
        <v>201</v>
      </c>
      <c r="E106" s="97" t="s">
        <v>132</v>
      </c>
      <c r="F106" s="112">
        <f t="shared" si="6"/>
        <v>41.6</v>
      </c>
      <c r="G106" s="111">
        <f t="shared" si="6"/>
        <v>41.6</v>
      </c>
      <c r="H106" s="6"/>
    </row>
    <row r="107" spans="1:8" ht="24">
      <c r="A107" s="107" t="s">
        <v>192</v>
      </c>
      <c r="B107" s="60" t="s">
        <v>112</v>
      </c>
      <c r="C107" s="60" t="s">
        <v>111</v>
      </c>
      <c r="D107" s="105" t="s">
        <v>203</v>
      </c>
      <c r="E107" s="97" t="s">
        <v>132</v>
      </c>
      <c r="F107" s="112">
        <f t="shared" si="6"/>
        <v>41.6</v>
      </c>
      <c r="G107" s="111">
        <f t="shared" si="6"/>
        <v>41.6</v>
      </c>
      <c r="H107" s="6"/>
    </row>
    <row r="108" spans="1:8" ht="13.5" customHeight="1">
      <c r="A108" s="113" t="s">
        <v>56</v>
      </c>
      <c r="B108" s="97" t="s">
        <v>112</v>
      </c>
      <c r="C108" s="97" t="s">
        <v>111</v>
      </c>
      <c r="D108" s="105" t="s">
        <v>212</v>
      </c>
      <c r="E108" s="97" t="s">
        <v>132</v>
      </c>
      <c r="F108" s="112">
        <f t="shared" si="6"/>
        <v>41.6</v>
      </c>
      <c r="G108" s="111">
        <f t="shared" si="6"/>
        <v>41.6</v>
      </c>
      <c r="H108" s="6"/>
    </row>
    <row r="109" spans="1:8" ht="24">
      <c r="A109" s="50" t="s">
        <v>239</v>
      </c>
      <c r="B109" s="97" t="s">
        <v>112</v>
      </c>
      <c r="C109" s="97" t="s">
        <v>111</v>
      </c>
      <c r="D109" s="105" t="s">
        <v>212</v>
      </c>
      <c r="E109" s="97" t="s">
        <v>134</v>
      </c>
      <c r="F109" s="112">
        <f t="shared" si="6"/>
        <v>41.6</v>
      </c>
      <c r="G109" s="111">
        <f t="shared" si="6"/>
        <v>41.6</v>
      </c>
      <c r="H109" s="6"/>
    </row>
    <row r="110" spans="1:8" ht="24">
      <c r="A110" s="50" t="s">
        <v>236</v>
      </c>
      <c r="B110" s="97" t="s">
        <v>112</v>
      </c>
      <c r="C110" s="97" t="s">
        <v>111</v>
      </c>
      <c r="D110" s="105" t="s">
        <v>212</v>
      </c>
      <c r="E110" s="97" t="s">
        <v>235</v>
      </c>
      <c r="F110" s="112">
        <f t="shared" si="6"/>
        <v>41.6</v>
      </c>
      <c r="G110" s="111">
        <f t="shared" si="6"/>
        <v>41.6</v>
      </c>
      <c r="H110" s="6"/>
    </row>
    <row r="111" spans="1:8" ht="24">
      <c r="A111" s="50" t="s">
        <v>41</v>
      </c>
      <c r="B111" s="97" t="s">
        <v>112</v>
      </c>
      <c r="C111" s="97" t="s">
        <v>111</v>
      </c>
      <c r="D111" s="105" t="s">
        <v>212</v>
      </c>
      <c r="E111" s="60" t="s">
        <v>42</v>
      </c>
      <c r="F111" s="112">
        <v>41.6</v>
      </c>
      <c r="G111" s="111">
        <v>41.6</v>
      </c>
      <c r="H111" s="6"/>
    </row>
    <row r="112" spans="1:8" ht="15">
      <c r="A112" s="72" t="s">
        <v>110</v>
      </c>
      <c r="B112" s="85" t="s">
        <v>112</v>
      </c>
      <c r="C112" s="85" t="s">
        <v>133</v>
      </c>
      <c r="D112" s="93" t="s">
        <v>200</v>
      </c>
      <c r="E112" s="93" t="s">
        <v>132</v>
      </c>
      <c r="F112" s="102">
        <f>F113</f>
        <v>3328</v>
      </c>
      <c r="G112" s="102">
        <f>G113</f>
        <v>3461.1</v>
      </c>
      <c r="H112" s="6"/>
    </row>
    <row r="113" spans="1:8" ht="14.25" customHeight="1">
      <c r="A113" s="103" t="s">
        <v>52</v>
      </c>
      <c r="B113" s="85" t="s">
        <v>112</v>
      </c>
      <c r="C113" s="85" t="s">
        <v>133</v>
      </c>
      <c r="D113" s="104" t="s">
        <v>202</v>
      </c>
      <c r="E113" s="93" t="s">
        <v>132</v>
      </c>
      <c r="F113" s="102">
        <f>F115</f>
        <v>3328</v>
      </c>
      <c r="G113" s="102">
        <f aca="true" t="shared" si="7" ref="G113:G118">G114</f>
        <v>3461.1</v>
      </c>
      <c r="H113" s="6"/>
    </row>
    <row r="114" spans="1:8" ht="24">
      <c r="A114" s="50" t="s">
        <v>54</v>
      </c>
      <c r="B114" s="60" t="s">
        <v>112</v>
      </c>
      <c r="C114" s="60" t="s">
        <v>133</v>
      </c>
      <c r="D114" s="105" t="s">
        <v>201</v>
      </c>
      <c r="E114" s="97" t="s">
        <v>132</v>
      </c>
      <c r="F114" s="106">
        <f>F115</f>
        <v>3328</v>
      </c>
      <c r="G114" s="106">
        <f t="shared" si="7"/>
        <v>3461.1</v>
      </c>
      <c r="H114" s="6"/>
    </row>
    <row r="115" spans="1:8" ht="24">
      <c r="A115" s="107" t="s">
        <v>192</v>
      </c>
      <c r="B115" s="60" t="s">
        <v>112</v>
      </c>
      <c r="C115" s="60" t="s">
        <v>133</v>
      </c>
      <c r="D115" s="105" t="s">
        <v>203</v>
      </c>
      <c r="E115" s="97" t="s">
        <v>132</v>
      </c>
      <c r="F115" s="106">
        <f>F116</f>
        <v>3328</v>
      </c>
      <c r="G115" s="106">
        <f t="shared" si="7"/>
        <v>3461.1</v>
      </c>
      <c r="H115" s="6"/>
    </row>
    <row r="116" spans="1:8" ht="15">
      <c r="A116" s="109" t="s">
        <v>172</v>
      </c>
      <c r="B116" s="60" t="s">
        <v>112</v>
      </c>
      <c r="C116" s="60" t="s">
        <v>133</v>
      </c>
      <c r="D116" s="59" t="s">
        <v>213</v>
      </c>
      <c r="E116" s="97" t="s">
        <v>132</v>
      </c>
      <c r="F116" s="106">
        <f>F117</f>
        <v>3328</v>
      </c>
      <c r="G116" s="106">
        <f t="shared" si="7"/>
        <v>3461.1</v>
      </c>
      <c r="H116" s="6"/>
    </row>
    <row r="117" spans="1:8" ht="24">
      <c r="A117" s="50" t="s">
        <v>239</v>
      </c>
      <c r="B117" s="60" t="s">
        <v>112</v>
      </c>
      <c r="C117" s="60" t="s">
        <v>133</v>
      </c>
      <c r="D117" s="59" t="s">
        <v>213</v>
      </c>
      <c r="E117" s="97" t="s">
        <v>134</v>
      </c>
      <c r="F117" s="106">
        <f>F118</f>
        <v>3328</v>
      </c>
      <c r="G117" s="106">
        <f t="shared" si="7"/>
        <v>3461.1</v>
      </c>
      <c r="H117" s="6"/>
    </row>
    <row r="118" spans="1:8" ht="24">
      <c r="A118" s="50" t="s">
        <v>236</v>
      </c>
      <c r="B118" s="60" t="s">
        <v>112</v>
      </c>
      <c r="C118" s="60" t="s">
        <v>133</v>
      </c>
      <c r="D118" s="59" t="s">
        <v>213</v>
      </c>
      <c r="E118" s="97" t="s">
        <v>235</v>
      </c>
      <c r="F118" s="106">
        <f>F119</f>
        <v>3328</v>
      </c>
      <c r="G118" s="106">
        <f t="shared" si="7"/>
        <v>3461.1</v>
      </c>
      <c r="H118" s="6"/>
    </row>
    <row r="119" spans="1:8" ht="24">
      <c r="A119" s="50" t="s">
        <v>41</v>
      </c>
      <c r="B119" s="97" t="s">
        <v>112</v>
      </c>
      <c r="C119" s="97" t="s">
        <v>133</v>
      </c>
      <c r="D119" s="59" t="s">
        <v>213</v>
      </c>
      <c r="E119" s="60" t="s">
        <v>42</v>
      </c>
      <c r="F119" s="106">
        <v>3328</v>
      </c>
      <c r="G119" s="106">
        <v>3461.1</v>
      </c>
      <c r="H119" s="6"/>
    </row>
    <row r="120" spans="1:8" ht="15">
      <c r="A120" s="103" t="s">
        <v>141</v>
      </c>
      <c r="B120" s="85" t="s">
        <v>112</v>
      </c>
      <c r="C120" s="85" t="s">
        <v>146</v>
      </c>
      <c r="D120" s="85" t="s">
        <v>200</v>
      </c>
      <c r="E120" s="85" t="s">
        <v>132</v>
      </c>
      <c r="F120" s="102">
        <f>F121</f>
        <v>6668.4</v>
      </c>
      <c r="G120" s="102">
        <f>G121</f>
        <v>6925.1</v>
      </c>
      <c r="H120" s="6"/>
    </row>
    <row r="121" spans="1:8" ht="14.25" customHeight="1">
      <c r="A121" s="103" t="s">
        <v>52</v>
      </c>
      <c r="B121" s="85" t="s">
        <v>112</v>
      </c>
      <c r="C121" s="85" t="s">
        <v>146</v>
      </c>
      <c r="D121" s="104" t="s">
        <v>202</v>
      </c>
      <c r="E121" s="85" t="s">
        <v>132</v>
      </c>
      <c r="F121" s="102">
        <f>F122+F139</f>
        <v>6668.4</v>
      </c>
      <c r="G121" s="102">
        <f>G122+G139</f>
        <v>6925.1</v>
      </c>
      <c r="H121" s="6"/>
    </row>
    <row r="122" spans="1:8" ht="24">
      <c r="A122" s="103" t="s">
        <v>54</v>
      </c>
      <c r="B122" s="85" t="s">
        <v>112</v>
      </c>
      <c r="C122" s="85" t="s">
        <v>146</v>
      </c>
      <c r="D122" s="104" t="s">
        <v>201</v>
      </c>
      <c r="E122" s="85" t="s">
        <v>132</v>
      </c>
      <c r="F122" s="102">
        <f>F123</f>
        <v>6668.4</v>
      </c>
      <c r="G122" s="102">
        <f>+G123+G135</f>
        <v>6925.1</v>
      </c>
      <c r="H122" s="6"/>
    </row>
    <row r="123" spans="1:8" ht="24">
      <c r="A123" s="107" t="s">
        <v>192</v>
      </c>
      <c r="B123" s="60" t="s">
        <v>112</v>
      </c>
      <c r="C123" s="60" t="s">
        <v>146</v>
      </c>
      <c r="D123" s="105" t="s">
        <v>203</v>
      </c>
      <c r="E123" s="60" t="s">
        <v>132</v>
      </c>
      <c r="F123" s="106">
        <f>F124</f>
        <v>6668.4</v>
      </c>
      <c r="G123" s="106">
        <f>G124</f>
        <v>6925.1</v>
      </c>
      <c r="H123" s="6"/>
    </row>
    <row r="124" spans="1:8" ht="14.25" customHeight="1">
      <c r="A124" s="107" t="s">
        <v>16</v>
      </c>
      <c r="B124" s="60" t="s">
        <v>112</v>
      </c>
      <c r="C124" s="60" t="s">
        <v>146</v>
      </c>
      <c r="D124" s="105" t="s">
        <v>214</v>
      </c>
      <c r="E124" s="60" t="s">
        <v>132</v>
      </c>
      <c r="F124" s="106">
        <f>F125+F131</f>
        <v>6668.4</v>
      </c>
      <c r="G124" s="106">
        <f>G125+G131</f>
        <v>6925.1</v>
      </c>
      <c r="H124" s="6"/>
    </row>
    <row r="125" spans="1:8" ht="13.5" customHeight="1">
      <c r="A125" s="50" t="s">
        <v>143</v>
      </c>
      <c r="B125" s="60" t="s">
        <v>112</v>
      </c>
      <c r="C125" s="60" t="s">
        <v>146</v>
      </c>
      <c r="D125" s="105" t="s">
        <v>215</v>
      </c>
      <c r="E125" s="60" t="s">
        <v>132</v>
      </c>
      <c r="F125" s="106">
        <f>F126</f>
        <v>2795.5</v>
      </c>
      <c r="G125" s="106">
        <f>G126+G129</f>
        <v>2907.4</v>
      </c>
      <c r="H125" s="6"/>
    </row>
    <row r="126" spans="1:8" ht="24">
      <c r="A126" s="50" t="s">
        <v>239</v>
      </c>
      <c r="B126" s="60" t="s">
        <v>112</v>
      </c>
      <c r="C126" s="60" t="s">
        <v>146</v>
      </c>
      <c r="D126" s="105" t="s">
        <v>215</v>
      </c>
      <c r="E126" s="60" t="s">
        <v>134</v>
      </c>
      <c r="F126" s="106">
        <f>F127</f>
        <v>2795.5</v>
      </c>
      <c r="G126" s="106">
        <f>G127</f>
        <v>2907.4</v>
      </c>
      <c r="H126" s="6"/>
    </row>
    <row r="127" spans="1:8" ht="24">
      <c r="A127" s="50" t="s">
        <v>236</v>
      </c>
      <c r="B127" s="60" t="s">
        <v>112</v>
      </c>
      <c r="C127" s="60" t="s">
        <v>146</v>
      </c>
      <c r="D127" s="105" t="s">
        <v>215</v>
      </c>
      <c r="E127" s="60" t="s">
        <v>235</v>
      </c>
      <c r="F127" s="106">
        <f>F128</f>
        <v>2795.5</v>
      </c>
      <c r="G127" s="106">
        <f>G128</f>
        <v>2907.4</v>
      </c>
      <c r="H127" s="6"/>
    </row>
    <row r="128" spans="1:8" ht="24">
      <c r="A128" s="50" t="s">
        <v>41</v>
      </c>
      <c r="B128" s="60" t="s">
        <v>112</v>
      </c>
      <c r="C128" s="60" t="s">
        <v>146</v>
      </c>
      <c r="D128" s="105" t="s">
        <v>215</v>
      </c>
      <c r="E128" s="60" t="s">
        <v>42</v>
      </c>
      <c r="F128" s="106">
        <v>2795.5</v>
      </c>
      <c r="G128" s="61">
        <v>2907.4</v>
      </c>
      <c r="H128" s="6"/>
    </row>
    <row r="129" spans="1:8" ht="13.5" customHeight="1" hidden="1">
      <c r="A129" s="50" t="s">
        <v>237</v>
      </c>
      <c r="B129" s="60" t="s">
        <v>112</v>
      </c>
      <c r="C129" s="60" t="s">
        <v>146</v>
      </c>
      <c r="D129" s="105" t="s">
        <v>215</v>
      </c>
      <c r="E129" s="60" t="s">
        <v>238</v>
      </c>
      <c r="F129" s="106">
        <f>F130</f>
        <v>0</v>
      </c>
      <c r="G129" s="106">
        <f>G130</f>
        <v>0</v>
      </c>
      <c r="H129" s="6"/>
    </row>
    <row r="130" spans="1:8" ht="12" customHeight="1" hidden="1">
      <c r="A130" s="50" t="s">
        <v>254</v>
      </c>
      <c r="B130" s="60" t="s">
        <v>111</v>
      </c>
      <c r="C130" s="60" t="s">
        <v>135</v>
      </c>
      <c r="D130" s="105" t="s">
        <v>204</v>
      </c>
      <c r="E130" s="60" t="s">
        <v>252</v>
      </c>
      <c r="F130" s="106"/>
      <c r="G130" s="199"/>
      <c r="H130" s="6"/>
    </row>
    <row r="131" spans="1:8" ht="24">
      <c r="A131" s="50" t="s">
        <v>142</v>
      </c>
      <c r="B131" s="60" t="s">
        <v>112</v>
      </c>
      <c r="C131" s="60" t="s">
        <v>146</v>
      </c>
      <c r="D131" s="59" t="s">
        <v>216</v>
      </c>
      <c r="E131" s="60" t="s">
        <v>132</v>
      </c>
      <c r="F131" s="106">
        <f aca="true" t="shared" si="8" ref="F131:G133">F132</f>
        <v>3872.9</v>
      </c>
      <c r="G131" s="106">
        <f t="shared" si="8"/>
        <v>4017.7</v>
      </c>
      <c r="H131" s="6"/>
    </row>
    <row r="132" spans="1:8" ht="24">
      <c r="A132" s="50" t="s">
        <v>239</v>
      </c>
      <c r="B132" s="60" t="s">
        <v>112</v>
      </c>
      <c r="C132" s="60" t="s">
        <v>146</v>
      </c>
      <c r="D132" s="59" t="s">
        <v>216</v>
      </c>
      <c r="E132" s="60" t="s">
        <v>134</v>
      </c>
      <c r="F132" s="106">
        <f t="shared" si="8"/>
        <v>3872.9</v>
      </c>
      <c r="G132" s="106">
        <f t="shared" si="8"/>
        <v>4017.7</v>
      </c>
      <c r="H132" s="6"/>
    </row>
    <row r="133" spans="1:8" ht="24">
      <c r="A133" s="50" t="s">
        <v>236</v>
      </c>
      <c r="B133" s="60" t="s">
        <v>112</v>
      </c>
      <c r="C133" s="60" t="s">
        <v>146</v>
      </c>
      <c r="D133" s="59" t="s">
        <v>216</v>
      </c>
      <c r="E133" s="60" t="s">
        <v>235</v>
      </c>
      <c r="F133" s="106">
        <f t="shared" si="8"/>
        <v>3872.9</v>
      </c>
      <c r="G133" s="106">
        <f t="shared" si="8"/>
        <v>4017.7</v>
      </c>
      <c r="H133" s="6"/>
    </row>
    <row r="134" spans="1:8" ht="24">
      <c r="A134" s="50" t="s">
        <v>41</v>
      </c>
      <c r="B134" s="60" t="s">
        <v>112</v>
      </c>
      <c r="C134" s="60" t="s">
        <v>146</v>
      </c>
      <c r="D134" s="59" t="s">
        <v>216</v>
      </c>
      <c r="E134" s="60" t="s">
        <v>42</v>
      </c>
      <c r="F134" s="106">
        <f>3832.6-2.1+42.4</f>
        <v>3872.9</v>
      </c>
      <c r="G134" s="61">
        <f>3515.2+462.2-2.1+42.4</f>
        <v>4017.7</v>
      </c>
      <c r="H134" s="6"/>
    </row>
    <row r="135" spans="1:8" ht="24" hidden="1">
      <c r="A135" s="103" t="s">
        <v>180</v>
      </c>
      <c r="B135" s="85" t="s">
        <v>112</v>
      </c>
      <c r="C135" s="85" t="s">
        <v>146</v>
      </c>
      <c r="D135" s="108" t="s">
        <v>275</v>
      </c>
      <c r="E135" s="85" t="s">
        <v>132</v>
      </c>
      <c r="F135" s="102">
        <f aca="true" t="shared" si="9" ref="F135:G137">F136</f>
        <v>0</v>
      </c>
      <c r="G135" s="102">
        <f t="shared" si="9"/>
        <v>0</v>
      </c>
      <c r="H135" s="6"/>
    </row>
    <row r="136" spans="1:8" ht="24" hidden="1">
      <c r="A136" s="50" t="s">
        <v>239</v>
      </c>
      <c r="B136" s="60" t="s">
        <v>112</v>
      </c>
      <c r="C136" s="60" t="s">
        <v>146</v>
      </c>
      <c r="D136" s="59" t="s">
        <v>275</v>
      </c>
      <c r="E136" s="60" t="s">
        <v>134</v>
      </c>
      <c r="F136" s="106">
        <f t="shared" si="9"/>
        <v>0</v>
      </c>
      <c r="G136" s="106">
        <f t="shared" si="9"/>
        <v>0</v>
      </c>
      <c r="H136" s="6"/>
    </row>
    <row r="137" spans="1:8" ht="24" hidden="1">
      <c r="A137" s="50" t="s">
        <v>236</v>
      </c>
      <c r="B137" s="60" t="s">
        <v>112</v>
      </c>
      <c r="C137" s="60" t="s">
        <v>146</v>
      </c>
      <c r="D137" s="59" t="s">
        <v>275</v>
      </c>
      <c r="E137" s="60" t="s">
        <v>235</v>
      </c>
      <c r="F137" s="106">
        <f t="shared" si="9"/>
        <v>0</v>
      </c>
      <c r="G137" s="106">
        <f t="shared" si="9"/>
        <v>0</v>
      </c>
      <c r="H137" s="6"/>
    </row>
    <row r="138" spans="1:8" ht="24" hidden="1">
      <c r="A138" s="50" t="s">
        <v>41</v>
      </c>
      <c r="B138" s="60" t="s">
        <v>112</v>
      </c>
      <c r="C138" s="60" t="s">
        <v>146</v>
      </c>
      <c r="D138" s="59" t="s">
        <v>275</v>
      </c>
      <c r="E138" s="60" t="s">
        <v>42</v>
      </c>
      <c r="F138" s="106"/>
      <c r="G138" s="199"/>
      <c r="H138" s="6"/>
    </row>
    <row r="139" spans="1:8" ht="24" hidden="1">
      <c r="A139" s="103" t="s">
        <v>4</v>
      </c>
      <c r="B139" s="85" t="s">
        <v>112</v>
      </c>
      <c r="C139" s="85" t="s">
        <v>146</v>
      </c>
      <c r="D139" s="108" t="s">
        <v>205</v>
      </c>
      <c r="E139" s="85" t="s">
        <v>132</v>
      </c>
      <c r="F139" s="102">
        <f>F140+F144</f>
        <v>0</v>
      </c>
      <c r="G139" s="102">
        <f>G140+G144</f>
        <v>0</v>
      </c>
      <c r="H139" s="6"/>
    </row>
    <row r="140" spans="1:8" ht="24" hidden="1">
      <c r="A140" s="103" t="s">
        <v>276</v>
      </c>
      <c r="B140" s="85" t="s">
        <v>112</v>
      </c>
      <c r="C140" s="85" t="s">
        <v>146</v>
      </c>
      <c r="D140" s="108" t="s">
        <v>277</v>
      </c>
      <c r="E140" s="85" t="s">
        <v>132</v>
      </c>
      <c r="F140" s="102">
        <f aca="true" t="shared" si="10" ref="F140:G142">F141</f>
        <v>0</v>
      </c>
      <c r="G140" s="102">
        <f t="shared" si="10"/>
        <v>0</v>
      </c>
      <c r="H140" s="6"/>
    </row>
    <row r="141" spans="1:8" ht="24" hidden="1">
      <c r="A141" s="50" t="s">
        <v>239</v>
      </c>
      <c r="B141" s="60" t="s">
        <v>112</v>
      </c>
      <c r="C141" s="60" t="s">
        <v>146</v>
      </c>
      <c r="D141" s="59" t="s">
        <v>277</v>
      </c>
      <c r="E141" s="60" t="s">
        <v>134</v>
      </c>
      <c r="F141" s="106">
        <f t="shared" si="10"/>
        <v>0</v>
      </c>
      <c r="G141" s="106">
        <f t="shared" si="10"/>
        <v>0</v>
      </c>
      <c r="H141" s="6"/>
    </row>
    <row r="142" spans="1:8" ht="24" hidden="1">
      <c r="A142" s="50" t="s">
        <v>236</v>
      </c>
      <c r="B142" s="60" t="s">
        <v>112</v>
      </c>
      <c r="C142" s="60" t="s">
        <v>146</v>
      </c>
      <c r="D142" s="59" t="s">
        <v>277</v>
      </c>
      <c r="E142" s="60" t="s">
        <v>235</v>
      </c>
      <c r="F142" s="106">
        <f t="shared" si="10"/>
        <v>0</v>
      </c>
      <c r="G142" s="106">
        <f t="shared" si="10"/>
        <v>0</v>
      </c>
      <c r="H142" s="6"/>
    </row>
    <row r="143" spans="1:8" ht="24" hidden="1">
      <c r="A143" s="50" t="s">
        <v>41</v>
      </c>
      <c r="B143" s="60" t="s">
        <v>112</v>
      </c>
      <c r="C143" s="60" t="s">
        <v>146</v>
      </c>
      <c r="D143" s="59" t="s">
        <v>277</v>
      </c>
      <c r="E143" s="60" t="s">
        <v>42</v>
      </c>
      <c r="F143" s="106"/>
      <c r="G143" s="199"/>
      <c r="H143" s="6"/>
    </row>
    <row r="144" spans="1:8" ht="36" hidden="1">
      <c r="A144" s="103" t="s">
        <v>278</v>
      </c>
      <c r="B144" s="85" t="s">
        <v>112</v>
      </c>
      <c r="C144" s="85" t="s">
        <v>146</v>
      </c>
      <c r="D144" s="108" t="s">
        <v>279</v>
      </c>
      <c r="E144" s="85" t="s">
        <v>132</v>
      </c>
      <c r="F144" s="102">
        <f aca="true" t="shared" si="11" ref="F144:G146">F145</f>
        <v>0</v>
      </c>
      <c r="G144" s="102">
        <f t="shared" si="11"/>
        <v>0</v>
      </c>
      <c r="H144" s="6"/>
    </row>
    <row r="145" spans="1:8" ht="24" hidden="1">
      <c r="A145" s="50" t="s">
        <v>239</v>
      </c>
      <c r="B145" s="60" t="s">
        <v>112</v>
      </c>
      <c r="C145" s="60" t="s">
        <v>146</v>
      </c>
      <c r="D145" s="59" t="s">
        <v>279</v>
      </c>
      <c r="E145" s="60" t="s">
        <v>134</v>
      </c>
      <c r="F145" s="106">
        <f t="shared" si="11"/>
        <v>0</v>
      </c>
      <c r="G145" s="106">
        <f t="shared" si="11"/>
        <v>0</v>
      </c>
      <c r="H145" s="6"/>
    </row>
    <row r="146" spans="1:8" ht="24" hidden="1">
      <c r="A146" s="50" t="s">
        <v>236</v>
      </c>
      <c r="B146" s="60" t="s">
        <v>112</v>
      </c>
      <c r="C146" s="60" t="s">
        <v>146</v>
      </c>
      <c r="D146" s="59" t="s">
        <v>279</v>
      </c>
      <c r="E146" s="60" t="s">
        <v>235</v>
      </c>
      <c r="F146" s="106">
        <f t="shared" si="11"/>
        <v>0</v>
      </c>
      <c r="G146" s="106">
        <f t="shared" si="11"/>
        <v>0</v>
      </c>
      <c r="H146" s="6"/>
    </row>
    <row r="147" spans="1:8" ht="24" hidden="1">
      <c r="A147" s="50" t="s">
        <v>41</v>
      </c>
      <c r="B147" s="60" t="s">
        <v>112</v>
      </c>
      <c r="C147" s="60" t="s">
        <v>146</v>
      </c>
      <c r="D147" s="59" t="s">
        <v>279</v>
      </c>
      <c r="E147" s="60" t="s">
        <v>42</v>
      </c>
      <c r="F147" s="106"/>
      <c r="G147" s="199"/>
      <c r="H147" s="6"/>
    </row>
    <row r="148" spans="1:8" ht="14.25" customHeight="1">
      <c r="A148" s="103" t="s">
        <v>82</v>
      </c>
      <c r="B148" s="85" t="s">
        <v>171</v>
      </c>
      <c r="C148" s="85" t="s">
        <v>131</v>
      </c>
      <c r="D148" s="104" t="s">
        <v>200</v>
      </c>
      <c r="E148" s="85" t="s">
        <v>132</v>
      </c>
      <c r="F148" s="102">
        <f>F149</f>
        <v>16676.4</v>
      </c>
      <c r="G148" s="102">
        <f>G149</f>
        <v>16917.2</v>
      </c>
      <c r="H148" s="6"/>
    </row>
    <row r="149" spans="1:8" ht="14.25" customHeight="1">
      <c r="A149" s="103" t="s">
        <v>48</v>
      </c>
      <c r="B149" s="85" t="s">
        <v>171</v>
      </c>
      <c r="C149" s="85" t="s">
        <v>111</v>
      </c>
      <c r="D149" s="104" t="s">
        <v>200</v>
      </c>
      <c r="E149" s="85" t="s">
        <v>132</v>
      </c>
      <c r="F149" s="102">
        <f>F150+F157</f>
        <v>16676.4</v>
      </c>
      <c r="G149" s="102">
        <f>G150+G157</f>
        <v>16917.2</v>
      </c>
      <c r="H149" s="6"/>
    </row>
    <row r="150" spans="1:8" ht="14.25" customHeight="1">
      <c r="A150" s="103" t="s">
        <v>351</v>
      </c>
      <c r="B150" s="85" t="s">
        <v>171</v>
      </c>
      <c r="C150" s="85" t="s">
        <v>111</v>
      </c>
      <c r="D150" s="104" t="s">
        <v>202</v>
      </c>
      <c r="E150" s="85" t="s">
        <v>132</v>
      </c>
      <c r="F150" s="102">
        <f aca="true" t="shared" si="12" ref="F150:G153">F151</f>
        <v>14208.300000000001</v>
      </c>
      <c r="G150" s="102">
        <f t="shared" si="12"/>
        <v>14350.4</v>
      </c>
      <c r="H150" s="6"/>
    </row>
    <row r="151" spans="1:8" ht="18.75" customHeight="1">
      <c r="A151" s="50" t="s">
        <v>52</v>
      </c>
      <c r="B151" s="60" t="s">
        <v>171</v>
      </c>
      <c r="C151" s="60" t="s">
        <v>111</v>
      </c>
      <c r="D151" s="105" t="s">
        <v>201</v>
      </c>
      <c r="E151" s="60" t="s">
        <v>132</v>
      </c>
      <c r="F151" s="106">
        <f t="shared" si="12"/>
        <v>14208.300000000001</v>
      </c>
      <c r="G151" s="106">
        <f t="shared" si="12"/>
        <v>14350.4</v>
      </c>
      <c r="H151" s="6"/>
    </row>
    <row r="152" spans="1:8" ht="14.25" customHeight="1">
      <c r="A152" s="50" t="s">
        <v>352</v>
      </c>
      <c r="B152" s="60" t="s">
        <v>171</v>
      </c>
      <c r="C152" s="60" t="s">
        <v>111</v>
      </c>
      <c r="D152" s="105" t="s">
        <v>217</v>
      </c>
      <c r="E152" s="60" t="s">
        <v>132</v>
      </c>
      <c r="F152" s="106">
        <f t="shared" si="12"/>
        <v>14208.300000000001</v>
      </c>
      <c r="G152" s="106">
        <f t="shared" si="12"/>
        <v>14350.4</v>
      </c>
      <c r="H152" s="6"/>
    </row>
    <row r="153" spans="1:8" ht="48">
      <c r="A153" s="50" t="s">
        <v>353</v>
      </c>
      <c r="B153" s="60" t="s">
        <v>171</v>
      </c>
      <c r="C153" s="60" t="s">
        <v>111</v>
      </c>
      <c r="D153" s="105" t="s">
        <v>217</v>
      </c>
      <c r="E153" s="60" t="s">
        <v>247</v>
      </c>
      <c r="F153" s="106">
        <f t="shared" si="12"/>
        <v>14208.300000000001</v>
      </c>
      <c r="G153" s="106">
        <f>G155+G156</f>
        <v>14350.4</v>
      </c>
      <c r="H153" s="6"/>
    </row>
    <row r="154" spans="1:8" ht="15">
      <c r="A154" s="50" t="s">
        <v>354</v>
      </c>
      <c r="B154" s="60" t="s">
        <v>171</v>
      </c>
      <c r="C154" s="60" t="s">
        <v>111</v>
      </c>
      <c r="D154" s="60" t="s">
        <v>217</v>
      </c>
      <c r="E154" s="60" t="s">
        <v>355</v>
      </c>
      <c r="F154" s="106">
        <f>F155+F156</f>
        <v>14208.300000000001</v>
      </c>
      <c r="G154" s="106">
        <f>G155+G156</f>
        <v>14350.4</v>
      </c>
      <c r="H154" s="6"/>
    </row>
    <row r="155" spans="1:8" ht="24">
      <c r="A155" s="50" t="s">
        <v>356</v>
      </c>
      <c r="B155" s="60" t="s">
        <v>171</v>
      </c>
      <c r="C155" s="60" t="s">
        <v>111</v>
      </c>
      <c r="D155" s="60" t="s">
        <v>217</v>
      </c>
      <c r="E155" s="60" t="s">
        <v>357</v>
      </c>
      <c r="F155" s="106">
        <v>10912.7</v>
      </c>
      <c r="G155" s="106">
        <v>11021.8</v>
      </c>
      <c r="H155" s="6"/>
    </row>
    <row r="156" spans="1:8" ht="24">
      <c r="A156" s="50" t="s">
        <v>358</v>
      </c>
      <c r="B156" s="60" t="s">
        <v>171</v>
      </c>
      <c r="C156" s="60" t="s">
        <v>111</v>
      </c>
      <c r="D156" s="60" t="s">
        <v>217</v>
      </c>
      <c r="E156" s="60" t="s">
        <v>359</v>
      </c>
      <c r="F156" s="106">
        <v>3295.6</v>
      </c>
      <c r="G156" s="106">
        <v>3328.6</v>
      </c>
      <c r="H156" s="6"/>
    </row>
    <row r="157" spans="1:8" ht="13.5" customHeight="1">
      <c r="A157" s="103" t="s">
        <v>52</v>
      </c>
      <c r="B157" s="85" t="s">
        <v>171</v>
      </c>
      <c r="C157" s="85" t="s">
        <v>111</v>
      </c>
      <c r="D157" s="104" t="s">
        <v>202</v>
      </c>
      <c r="E157" s="85" t="s">
        <v>132</v>
      </c>
      <c r="F157" s="102">
        <f aca="true" t="shared" si="13" ref="F157:G162">F158</f>
        <v>2468.1</v>
      </c>
      <c r="G157" s="102">
        <f t="shared" si="13"/>
        <v>2566.8</v>
      </c>
      <c r="H157" s="6"/>
    </row>
    <row r="158" spans="1:8" ht="24">
      <c r="A158" s="50" t="s">
        <v>54</v>
      </c>
      <c r="B158" s="60" t="s">
        <v>171</v>
      </c>
      <c r="C158" s="60" t="s">
        <v>111</v>
      </c>
      <c r="D158" s="105" t="s">
        <v>201</v>
      </c>
      <c r="E158" s="60" t="s">
        <v>132</v>
      </c>
      <c r="F158" s="106">
        <f t="shared" si="13"/>
        <v>2468.1</v>
      </c>
      <c r="G158" s="106">
        <f t="shared" si="13"/>
        <v>2566.8</v>
      </c>
      <c r="H158" s="6"/>
    </row>
    <row r="159" spans="1:8" ht="24">
      <c r="A159" s="107" t="s">
        <v>192</v>
      </c>
      <c r="B159" s="60" t="s">
        <v>171</v>
      </c>
      <c r="C159" s="60" t="s">
        <v>111</v>
      </c>
      <c r="D159" s="105" t="s">
        <v>203</v>
      </c>
      <c r="E159" s="60" t="s">
        <v>132</v>
      </c>
      <c r="F159" s="106">
        <f t="shared" si="13"/>
        <v>2468.1</v>
      </c>
      <c r="G159" s="106">
        <f t="shared" si="13"/>
        <v>2566.8</v>
      </c>
      <c r="H159" s="6"/>
    </row>
    <row r="160" spans="1:8" ht="24">
      <c r="A160" s="50" t="s">
        <v>173</v>
      </c>
      <c r="B160" s="60" t="s">
        <v>171</v>
      </c>
      <c r="C160" s="60" t="s">
        <v>111</v>
      </c>
      <c r="D160" s="59" t="s">
        <v>217</v>
      </c>
      <c r="E160" s="60" t="s">
        <v>132</v>
      </c>
      <c r="F160" s="106">
        <f t="shared" si="13"/>
        <v>2468.1</v>
      </c>
      <c r="G160" s="106">
        <f t="shared" si="13"/>
        <v>2566.8</v>
      </c>
      <c r="H160" s="6"/>
    </row>
    <row r="161" spans="1:8" ht="24">
      <c r="A161" s="50" t="s">
        <v>239</v>
      </c>
      <c r="B161" s="60" t="s">
        <v>171</v>
      </c>
      <c r="C161" s="60" t="s">
        <v>111</v>
      </c>
      <c r="D161" s="59" t="s">
        <v>217</v>
      </c>
      <c r="E161" s="60" t="s">
        <v>134</v>
      </c>
      <c r="F161" s="106">
        <f t="shared" si="13"/>
        <v>2468.1</v>
      </c>
      <c r="G161" s="106">
        <f t="shared" si="13"/>
        <v>2566.8</v>
      </c>
      <c r="H161" s="6"/>
    </row>
    <row r="162" spans="1:8" ht="24">
      <c r="A162" s="50" t="s">
        <v>236</v>
      </c>
      <c r="B162" s="60" t="s">
        <v>171</v>
      </c>
      <c r="C162" s="60" t="s">
        <v>111</v>
      </c>
      <c r="D162" s="59" t="s">
        <v>217</v>
      </c>
      <c r="E162" s="60" t="s">
        <v>235</v>
      </c>
      <c r="F162" s="106">
        <f t="shared" si="13"/>
        <v>2468.1</v>
      </c>
      <c r="G162" s="106">
        <f t="shared" si="13"/>
        <v>2566.8</v>
      </c>
      <c r="H162" s="6"/>
    </row>
    <row r="163" spans="1:8" ht="24">
      <c r="A163" s="50" t="s">
        <v>41</v>
      </c>
      <c r="B163" s="60" t="s">
        <v>171</v>
      </c>
      <c r="C163" s="60" t="s">
        <v>111</v>
      </c>
      <c r="D163" s="59" t="s">
        <v>217</v>
      </c>
      <c r="E163" s="60" t="s">
        <v>42</v>
      </c>
      <c r="F163" s="106">
        <v>2468.1</v>
      </c>
      <c r="G163" s="61">
        <v>2566.8</v>
      </c>
      <c r="H163" s="6"/>
    </row>
    <row r="164" spans="1:7" ht="12.75">
      <c r="A164" s="103" t="s">
        <v>144</v>
      </c>
      <c r="B164" s="85" t="s">
        <v>145</v>
      </c>
      <c r="C164" s="85" t="s">
        <v>131</v>
      </c>
      <c r="D164" s="85" t="s">
        <v>200</v>
      </c>
      <c r="E164" s="85" t="s">
        <v>132</v>
      </c>
      <c r="F164" s="102">
        <f aca="true" t="shared" si="14" ref="F164:G171">F165</f>
        <v>253.1</v>
      </c>
      <c r="G164" s="102">
        <f t="shared" si="14"/>
        <v>253.1</v>
      </c>
    </row>
    <row r="165" spans="1:7" ht="12.75">
      <c r="A165" s="103" t="s">
        <v>49</v>
      </c>
      <c r="B165" s="85" t="s">
        <v>145</v>
      </c>
      <c r="C165" s="85" t="s">
        <v>111</v>
      </c>
      <c r="D165" s="85" t="s">
        <v>200</v>
      </c>
      <c r="E165" s="85" t="s">
        <v>132</v>
      </c>
      <c r="F165" s="102">
        <f t="shared" si="14"/>
        <v>253.1</v>
      </c>
      <c r="G165" s="102">
        <f t="shared" si="14"/>
        <v>253.1</v>
      </c>
    </row>
    <row r="166" spans="1:7" ht="14.25" customHeight="1">
      <c r="A166" s="103" t="s">
        <v>52</v>
      </c>
      <c r="B166" s="85" t="s">
        <v>145</v>
      </c>
      <c r="C166" s="85" t="s">
        <v>111</v>
      </c>
      <c r="D166" s="104" t="s">
        <v>202</v>
      </c>
      <c r="E166" s="85" t="s">
        <v>132</v>
      </c>
      <c r="F166" s="102">
        <f t="shared" si="14"/>
        <v>253.1</v>
      </c>
      <c r="G166" s="102">
        <f t="shared" si="14"/>
        <v>253.1</v>
      </c>
    </row>
    <row r="167" spans="1:7" ht="24">
      <c r="A167" s="50" t="s">
        <v>54</v>
      </c>
      <c r="B167" s="60" t="s">
        <v>145</v>
      </c>
      <c r="C167" s="60" t="s">
        <v>111</v>
      </c>
      <c r="D167" s="105" t="s">
        <v>201</v>
      </c>
      <c r="E167" s="60" t="s">
        <v>132</v>
      </c>
      <c r="F167" s="106">
        <f t="shared" si="14"/>
        <v>253.1</v>
      </c>
      <c r="G167" s="106">
        <f t="shared" si="14"/>
        <v>253.1</v>
      </c>
    </row>
    <row r="168" spans="1:7" ht="24">
      <c r="A168" s="107" t="s">
        <v>192</v>
      </c>
      <c r="B168" s="60" t="s">
        <v>145</v>
      </c>
      <c r="C168" s="60" t="s">
        <v>111</v>
      </c>
      <c r="D168" s="105" t="s">
        <v>203</v>
      </c>
      <c r="E168" s="60" t="s">
        <v>132</v>
      </c>
      <c r="F168" s="106">
        <f t="shared" si="14"/>
        <v>253.1</v>
      </c>
      <c r="G168" s="106">
        <f t="shared" si="14"/>
        <v>253.1</v>
      </c>
    </row>
    <row r="169" spans="1:7" ht="12.75">
      <c r="A169" s="73" t="s">
        <v>174</v>
      </c>
      <c r="B169" s="60" t="s">
        <v>145</v>
      </c>
      <c r="C169" s="60" t="s">
        <v>111</v>
      </c>
      <c r="D169" s="59" t="s">
        <v>218</v>
      </c>
      <c r="E169" s="60" t="s">
        <v>132</v>
      </c>
      <c r="F169" s="106">
        <f t="shared" si="14"/>
        <v>253.1</v>
      </c>
      <c r="G169" s="106">
        <f t="shared" si="14"/>
        <v>253.1</v>
      </c>
    </row>
    <row r="170" spans="1:7" ht="12.75">
      <c r="A170" s="73" t="s">
        <v>244</v>
      </c>
      <c r="B170" s="60" t="s">
        <v>145</v>
      </c>
      <c r="C170" s="60" t="s">
        <v>111</v>
      </c>
      <c r="D170" s="59" t="s">
        <v>218</v>
      </c>
      <c r="E170" s="60" t="s">
        <v>136</v>
      </c>
      <c r="F170" s="106">
        <f t="shared" si="14"/>
        <v>253.1</v>
      </c>
      <c r="G170" s="106">
        <f t="shared" si="14"/>
        <v>253.1</v>
      </c>
    </row>
    <row r="171" spans="1:7" ht="12.75">
      <c r="A171" s="73" t="s">
        <v>245</v>
      </c>
      <c r="B171" s="60" t="s">
        <v>145</v>
      </c>
      <c r="C171" s="60" t="s">
        <v>111</v>
      </c>
      <c r="D171" s="59" t="s">
        <v>218</v>
      </c>
      <c r="E171" s="60" t="s">
        <v>137</v>
      </c>
      <c r="F171" s="106">
        <f t="shared" si="14"/>
        <v>253.1</v>
      </c>
      <c r="G171" s="106">
        <f t="shared" si="14"/>
        <v>253.1</v>
      </c>
    </row>
    <row r="172" spans="1:7" ht="12.75">
      <c r="A172" s="50" t="s">
        <v>102</v>
      </c>
      <c r="B172" s="60" t="s">
        <v>145</v>
      </c>
      <c r="C172" s="60" t="s">
        <v>111</v>
      </c>
      <c r="D172" s="59" t="s">
        <v>218</v>
      </c>
      <c r="E172" s="60" t="s">
        <v>103</v>
      </c>
      <c r="F172" s="106">
        <v>253.1</v>
      </c>
      <c r="G172" s="61">
        <v>253.1</v>
      </c>
    </row>
    <row r="173" spans="1:7" ht="24">
      <c r="A173" s="103" t="s">
        <v>393</v>
      </c>
      <c r="B173" s="85" t="s">
        <v>86</v>
      </c>
      <c r="C173" s="85" t="s">
        <v>131</v>
      </c>
      <c r="D173" s="85" t="s">
        <v>200</v>
      </c>
      <c r="E173" s="85" t="s">
        <v>132</v>
      </c>
      <c r="F173" s="102">
        <f aca="true" t="shared" si="15" ref="F173:G180">F174</f>
        <v>47.3</v>
      </c>
      <c r="G173" s="117">
        <f t="shared" si="15"/>
        <v>69.9</v>
      </c>
    </row>
    <row r="174" spans="1:7" ht="24">
      <c r="A174" s="103" t="s">
        <v>394</v>
      </c>
      <c r="B174" s="85" t="s">
        <v>86</v>
      </c>
      <c r="C174" s="85" t="s">
        <v>111</v>
      </c>
      <c r="D174" s="85" t="s">
        <v>200</v>
      </c>
      <c r="E174" s="85" t="s">
        <v>132</v>
      </c>
      <c r="F174" s="102">
        <f t="shared" si="15"/>
        <v>47.3</v>
      </c>
      <c r="G174" s="117">
        <f t="shared" si="15"/>
        <v>69.9</v>
      </c>
    </row>
    <row r="175" spans="1:7" ht="13.5" customHeight="1">
      <c r="A175" s="103" t="s">
        <v>395</v>
      </c>
      <c r="B175" s="85" t="s">
        <v>86</v>
      </c>
      <c r="C175" s="85" t="s">
        <v>111</v>
      </c>
      <c r="D175" s="85" t="s">
        <v>202</v>
      </c>
      <c r="E175" s="85" t="s">
        <v>132</v>
      </c>
      <c r="F175" s="102">
        <f t="shared" si="15"/>
        <v>47.3</v>
      </c>
      <c r="G175" s="117">
        <f t="shared" si="15"/>
        <v>69.9</v>
      </c>
    </row>
    <row r="176" spans="1:7" ht="24">
      <c r="A176" s="50" t="s">
        <v>54</v>
      </c>
      <c r="B176" s="85" t="s">
        <v>86</v>
      </c>
      <c r="C176" s="85" t="s">
        <v>111</v>
      </c>
      <c r="D176" s="85" t="s">
        <v>201</v>
      </c>
      <c r="E176" s="85" t="s">
        <v>132</v>
      </c>
      <c r="F176" s="106">
        <f t="shared" si="15"/>
        <v>47.3</v>
      </c>
      <c r="G176" s="205">
        <f t="shared" si="15"/>
        <v>69.9</v>
      </c>
    </row>
    <row r="177" spans="1:7" ht="24">
      <c r="A177" s="50" t="s">
        <v>352</v>
      </c>
      <c r="B177" s="85" t="s">
        <v>86</v>
      </c>
      <c r="C177" s="85" t="s">
        <v>111</v>
      </c>
      <c r="D177" s="85" t="s">
        <v>203</v>
      </c>
      <c r="E177" s="85" t="s">
        <v>132</v>
      </c>
      <c r="F177" s="106">
        <f t="shared" si="15"/>
        <v>47.3</v>
      </c>
      <c r="G177" s="205">
        <f t="shared" si="15"/>
        <v>69.9</v>
      </c>
    </row>
    <row r="178" spans="1:7" ht="24">
      <c r="A178" s="50" t="s">
        <v>396</v>
      </c>
      <c r="B178" s="85" t="s">
        <v>86</v>
      </c>
      <c r="C178" s="85" t="s">
        <v>111</v>
      </c>
      <c r="D178" s="85" t="s">
        <v>398</v>
      </c>
      <c r="E178" s="85" t="s">
        <v>132</v>
      </c>
      <c r="F178" s="106">
        <f t="shared" si="15"/>
        <v>47.3</v>
      </c>
      <c r="G178" s="205">
        <f t="shared" si="15"/>
        <v>69.9</v>
      </c>
    </row>
    <row r="179" spans="1:7" ht="12.75">
      <c r="A179" s="103" t="s">
        <v>397</v>
      </c>
      <c r="B179" s="85" t="s">
        <v>86</v>
      </c>
      <c r="C179" s="85" t="s">
        <v>111</v>
      </c>
      <c r="D179" s="85" t="s">
        <v>399</v>
      </c>
      <c r="E179" s="85" t="s">
        <v>132</v>
      </c>
      <c r="F179" s="102">
        <f t="shared" si="15"/>
        <v>47.3</v>
      </c>
      <c r="G179" s="117">
        <f t="shared" si="15"/>
        <v>69.9</v>
      </c>
    </row>
    <row r="180" spans="1:7" ht="12.75">
      <c r="A180" s="208" t="s">
        <v>402</v>
      </c>
      <c r="B180" s="85" t="s">
        <v>86</v>
      </c>
      <c r="C180" s="85" t="s">
        <v>111</v>
      </c>
      <c r="D180" s="85" t="s">
        <v>399</v>
      </c>
      <c r="E180" s="85" t="s">
        <v>400</v>
      </c>
      <c r="F180" s="106">
        <f t="shared" si="15"/>
        <v>47.3</v>
      </c>
      <c r="G180" s="205">
        <f t="shared" si="15"/>
        <v>69.9</v>
      </c>
    </row>
    <row r="181" spans="1:7" ht="12.75">
      <c r="A181" s="209" t="s">
        <v>397</v>
      </c>
      <c r="B181" s="85" t="s">
        <v>86</v>
      </c>
      <c r="C181" s="85" t="s">
        <v>111</v>
      </c>
      <c r="D181" s="85" t="s">
        <v>399</v>
      </c>
      <c r="E181" s="85" t="s">
        <v>401</v>
      </c>
      <c r="F181" s="106">
        <v>47.3</v>
      </c>
      <c r="G181" s="205">
        <v>69.9</v>
      </c>
    </row>
    <row r="182" spans="1:7" ht="14.25" customHeight="1">
      <c r="A182" s="103" t="s">
        <v>360</v>
      </c>
      <c r="B182" s="85" t="s">
        <v>164</v>
      </c>
      <c r="C182" s="85" t="s">
        <v>131</v>
      </c>
      <c r="D182" s="85" t="s">
        <v>200</v>
      </c>
      <c r="E182" s="85" t="s">
        <v>132</v>
      </c>
      <c r="F182" s="102">
        <f>F183</f>
        <v>189.7</v>
      </c>
      <c r="G182" s="102">
        <f>G183</f>
        <v>189.7</v>
      </c>
    </row>
    <row r="183" spans="1:7" ht="12.75">
      <c r="A183" s="50" t="s">
        <v>30</v>
      </c>
      <c r="B183" s="60" t="s">
        <v>164</v>
      </c>
      <c r="C183" s="60" t="s">
        <v>146</v>
      </c>
      <c r="D183" s="60" t="s">
        <v>200</v>
      </c>
      <c r="E183" s="60" t="s">
        <v>132</v>
      </c>
      <c r="F183" s="102">
        <f aca="true" t="shared" si="16" ref="F183:G188">F184</f>
        <v>189.7</v>
      </c>
      <c r="G183" s="102">
        <f t="shared" si="16"/>
        <v>189.7</v>
      </c>
    </row>
    <row r="184" spans="1:7" ht="13.5" customHeight="1">
      <c r="A184" s="50" t="s">
        <v>361</v>
      </c>
      <c r="B184" s="60" t="s">
        <v>164</v>
      </c>
      <c r="C184" s="60" t="s">
        <v>146</v>
      </c>
      <c r="D184" s="105" t="s">
        <v>202</v>
      </c>
      <c r="E184" s="60" t="s">
        <v>132</v>
      </c>
      <c r="F184" s="102">
        <f t="shared" si="16"/>
        <v>189.7</v>
      </c>
      <c r="G184" s="102">
        <f t="shared" si="16"/>
        <v>189.7</v>
      </c>
    </row>
    <row r="185" spans="1:7" ht="24">
      <c r="A185" s="50" t="s">
        <v>362</v>
      </c>
      <c r="B185" s="60" t="s">
        <v>164</v>
      </c>
      <c r="C185" s="60" t="s">
        <v>146</v>
      </c>
      <c r="D185" s="105" t="s">
        <v>201</v>
      </c>
      <c r="E185" s="60" t="s">
        <v>132</v>
      </c>
      <c r="F185" s="106">
        <f t="shared" si="16"/>
        <v>189.7</v>
      </c>
      <c r="G185" s="106">
        <f t="shared" si="16"/>
        <v>189.7</v>
      </c>
    </row>
    <row r="186" spans="1:7" ht="24">
      <c r="A186" s="107" t="s">
        <v>352</v>
      </c>
      <c r="B186" s="60" t="s">
        <v>164</v>
      </c>
      <c r="C186" s="60" t="s">
        <v>146</v>
      </c>
      <c r="D186" s="105" t="s">
        <v>203</v>
      </c>
      <c r="E186" s="60" t="s">
        <v>132</v>
      </c>
      <c r="F186" s="106">
        <f t="shared" si="16"/>
        <v>189.7</v>
      </c>
      <c r="G186" s="106">
        <f t="shared" si="16"/>
        <v>189.7</v>
      </c>
    </row>
    <row r="187" spans="1:7" ht="14.25" customHeight="1">
      <c r="A187" s="73" t="s">
        <v>31</v>
      </c>
      <c r="B187" s="60" t="s">
        <v>164</v>
      </c>
      <c r="C187" s="60" t="s">
        <v>146</v>
      </c>
      <c r="D187" s="105" t="s">
        <v>219</v>
      </c>
      <c r="E187" s="60" t="s">
        <v>132</v>
      </c>
      <c r="F187" s="106">
        <f t="shared" si="16"/>
        <v>189.7</v>
      </c>
      <c r="G187" s="106">
        <f t="shared" si="16"/>
        <v>189.7</v>
      </c>
    </row>
    <row r="188" spans="1:7" ht="14.25" customHeight="1">
      <c r="A188" s="73" t="s">
        <v>363</v>
      </c>
      <c r="B188" s="60" t="s">
        <v>164</v>
      </c>
      <c r="C188" s="60" t="s">
        <v>146</v>
      </c>
      <c r="D188" s="105" t="s">
        <v>219</v>
      </c>
      <c r="E188" s="60" t="s">
        <v>243</v>
      </c>
      <c r="F188" s="106">
        <f t="shared" si="16"/>
        <v>189.7</v>
      </c>
      <c r="G188" s="106">
        <f t="shared" si="16"/>
        <v>189.7</v>
      </c>
    </row>
    <row r="189" spans="1:10" ht="12.75">
      <c r="A189" s="73" t="s">
        <v>31</v>
      </c>
      <c r="B189" s="60" t="s">
        <v>164</v>
      </c>
      <c r="C189" s="60" t="s">
        <v>146</v>
      </c>
      <c r="D189" s="59" t="s">
        <v>219</v>
      </c>
      <c r="E189" s="60" t="s">
        <v>45</v>
      </c>
      <c r="F189" s="106">
        <f>232.1-42.4</f>
        <v>189.7</v>
      </c>
      <c r="G189" s="61">
        <f>232.1-42.4</f>
        <v>189.7</v>
      </c>
      <c r="J189">
        <v>-42.4</v>
      </c>
    </row>
    <row r="190" spans="1:7" ht="36" hidden="1">
      <c r="A190" s="103" t="s">
        <v>67</v>
      </c>
      <c r="B190" s="85" t="s">
        <v>164</v>
      </c>
      <c r="C190" s="85" t="s">
        <v>131</v>
      </c>
      <c r="D190" s="85" t="s">
        <v>200</v>
      </c>
      <c r="E190" s="85" t="s">
        <v>132</v>
      </c>
      <c r="F190" s="102">
        <f aca="true" t="shared" si="17" ref="F190:G196">F191</f>
        <v>0</v>
      </c>
      <c r="G190" s="102">
        <f t="shared" si="17"/>
        <v>0</v>
      </c>
    </row>
    <row r="191" spans="1:7" ht="12.75" hidden="1">
      <c r="A191" s="103" t="s">
        <v>30</v>
      </c>
      <c r="B191" s="85" t="s">
        <v>164</v>
      </c>
      <c r="C191" s="85" t="s">
        <v>146</v>
      </c>
      <c r="D191" s="85" t="s">
        <v>200</v>
      </c>
      <c r="E191" s="85" t="s">
        <v>132</v>
      </c>
      <c r="F191" s="102">
        <f t="shared" si="17"/>
        <v>0</v>
      </c>
      <c r="G191" s="102">
        <f t="shared" si="17"/>
        <v>0</v>
      </c>
    </row>
    <row r="192" spans="1:7" ht="15" customHeight="1" hidden="1">
      <c r="A192" s="103" t="s">
        <v>52</v>
      </c>
      <c r="B192" s="85" t="s">
        <v>164</v>
      </c>
      <c r="C192" s="85" t="s">
        <v>146</v>
      </c>
      <c r="D192" s="104" t="s">
        <v>202</v>
      </c>
      <c r="E192" s="85" t="s">
        <v>132</v>
      </c>
      <c r="F192" s="102">
        <f t="shared" si="17"/>
        <v>0</v>
      </c>
      <c r="G192" s="102">
        <f t="shared" si="17"/>
        <v>0</v>
      </c>
    </row>
    <row r="193" spans="1:7" ht="24" hidden="1">
      <c r="A193" s="50" t="s">
        <v>54</v>
      </c>
      <c r="B193" s="60" t="s">
        <v>164</v>
      </c>
      <c r="C193" s="60" t="s">
        <v>146</v>
      </c>
      <c r="D193" s="105" t="s">
        <v>201</v>
      </c>
      <c r="E193" s="60" t="s">
        <v>132</v>
      </c>
      <c r="F193" s="106">
        <f t="shared" si="17"/>
        <v>0</v>
      </c>
      <c r="G193" s="106">
        <f t="shared" si="17"/>
        <v>0</v>
      </c>
    </row>
    <row r="194" spans="1:7" ht="24" hidden="1">
      <c r="A194" s="107" t="s">
        <v>192</v>
      </c>
      <c r="B194" s="60" t="s">
        <v>164</v>
      </c>
      <c r="C194" s="60" t="s">
        <v>146</v>
      </c>
      <c r="D194" s="105" t="s">
        <v>203</v>
      </c>
      <c r="E194" s="60" t="s">
        <v>132</v>
      </c>
      <c r="F194" s="106">
        <f t="shared" si="17"/>
        <v>0</v>
      </c>
      <c r="G194" s="106">
        <f t="shared" si="17"/>
        <v>0</v>
      </c>
    </row>
    <row r="195" spans="1:7" ht="12.75" hidden="1">
      <c r="A195" s="50" t="s">
        <v>31</v>
      </c>
      <c r="B195" s="60" t="s">
        <v>164</v>
      </c>
      <c r="C195" s="60" t="s">
        <v>146</v>
      </c>
      <c r="D195" s="59" t="s">
        <v>219</v>
      </c>
      <c r="E195" s="60" t="s">
        <v>132</v>
      </c>
      <c r="F195" s="106">
        <f t="shared" si="17"/>
        <v>0</v>
      </c>
      <c r="G195" s="106">
        <f t="shared" si="17"/>
        <v>0</v>
      </c>
    </row>
    <row r="196" spans="1:7" ht="12.75" hidden="1">
      <c r="A196" s="50" t="s">
        <v>242</v>
      </c>
      <c r="B196" s="60" t="s">
        <v>164</v>
      </c>
      <c r="C196" s="60" t="s">
        <v>146</v>
      </c>
      <c r="D196" s="59" t="s">
        <v>219</v>
      </c>
      <c r="E196" s="60" t="s">
        <v>243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31</v>
      </c>
      <c r="B197" s="60" t="s">
        <v>164</v>
      </c>
      <c r="C197" s="60" t="s">
        <v>146</v>
      </c>
      <c r="D197" s="59" t="s">
        <v>219</v>
      </c>
      <c r="E197" s="60" t="s">
        <v>45</v>
      </c>
      <c r="F197" s="106"/>
      <c r="G197" s="200"/>
    </row>
    <row r="198" spans="1:6" ht="12.75">
      <c r="A198" s="197"/>
      <c r="B198" s="197"/>
      <c r="C198" s="197"/>
      <c r="D198" s="197"/>
      <c r="E198" s="197"/>
      <c r="F198" s="198"/>
    </row>
    <row r="199" spans="1:6" ht="12.75">
      <c r="A199" s="197"/>
      <c r="B199" s="197"/>
      <c r="C199" s="197"/>
      <c r="D199" s="197"/>
      <c r="E199" s="197"/>
      <c r="F199" s="197"/>
    </row>
    <row r="200" spans="1:6" ht="12.75">
      <c r="A200" s="197"/>
      <c r="B200" s="197"/>
      <c r="C200" s="197"/>
      <c r="D200" s="197"/>
      <c r="E200" s="197"/>
      <c r="F200" s="197"/>
    </row>
    <row r="201" spans="1:6" ht="12.75">
      <c r="A201" s="197"/>
      <c r="B201" s="197"/>
      <c r="C201" s="197"/>
      <c r="D201" s="197"/>
      <c r="E201" s="197"/>
      <c r="F201" s="197"/>
    </row>
    <row r="202" spans="1:6" ht="12.75">
      <c r="A202" s="197"/>
      <c r="B202" s="197"/>
      <c r="C202" s="197"/>
      <c r="D202" s="197"/>
      <c r="E202" s="197"/>
      <c r="F202" s="197"/>
    </row>
    <row r="203" spans="1:6" ht="12.75">
      <c r="A203" s="197"/>
      <c r="B203" s="197"/>
      <c r="C203" s="197"/>
      <c r="D203" s="197"/>
      <c r="E203" s="197"/>
      <c r="F203" s="197"/>
    </row>
    <row r="204" spans="1:6" ht="12.75">
      <c r="A204" s="197"/>
      <c r="B204" s="197"/>
      <c r="C204" s="197"/>
      <c r="D204" s="197"/>
      <c r="E204" s="197"/>
      <c r="F204" s="197"/>
    </row>
    <row r="205" spans="1:6" ht="12.75">
      <c r="A205" s="197"/>
      <c r="B205" s="197"/>
      <c r="C205" s="197"/>
      <c r="D205" s="197"/>
      <c r="E205" s="197"/>
      <c r="F205" s="197"/>
    </row>
    <row r="206" spans="1:6" ht="12.75">
      <c r="A206" s="197"/>
      <c r="B206" s="197"/>
      <c r="C206" s="197"/>
      <c r="D206" s="197"/>
      <c r="E206" s="197"/>
      <c r="F206" s="197"/>
    </row>
    <row r="207" spans="1:6" ht="12.75">
      <c r="A207" s="197"/>
      <c r="B207" s="197"/>
      <c r="C207" s="197"/>
      <c r="D207" s="197"/>
      <c r="E207" s="197"/>
      <c r="F207" s="197"/>
    </row>
    <row r="208" spans="1:6" ht="12.75">
      <c r="A208" s="197"/>
      <c r="B208" s="197"/>
      <c r="C208" s="197"/>
      <c r="D208" s="197"/>
      <c r="E208" s="197"/>
      <c r="F208" s="197"/>
    </row>
    <row r="209" spans="1:6" ht="12.75">
      <c r="A209" s="197"/>
      <c r="B209" s="197"/>
      <c r="C209" s="197"/>
      <c r="D209" s="197"/>
      <c r="E209" s="197"/>
      <c r="F209" s="197"/>
    </row>
    <row r="210" spans="1:6" ht="12.75">
      <c r="A210" s="197"/>
      <c r="B210" s="197"/>
      <c r="C210" s="197"/>
      <c r="D210" s="197"/>
      <c r="E210" s="197"/>
      <c r="F210" s="197"/>
    </row>
    <row r="211" spans="1:6" ht="12.75">
      <c r="A211" s="197"/>
      <c r="B211" s="197"/>
      <c r="C211" s="197"/>
      <c r="D211" s="197"/>
      <c r="E211" s="197"/>
      <c r="F211" s="197"/>
    </row>
    <row r="212" spans="1:6" ht="12.75">
      <c r="A212" s="197"/>
      <c r="B212" s="197"/>
      <c r="C212" s="197"/>
      <c r="D212" s="197"/>
      <c r="E212" s="197"/>
      <c r="F212" s="197"/>
    </row>
    <row r="213" spans="1:6" ht="12.75">
      <c r="A213" s="197"/>
      <c r="B213" s="197"/>
      <c r="C213" s="197"/>
      <c r="D213" s="197"/>
      <c r="E213" s="197"/>
      <c r="F213" s="197"/>
    </row>
    <row r="214" spans="1:6" ht="12.75">
      <c r="A214" s="197"/>
      <c r="B214" s="197"/>
      <c r="C214" s="197"/>
      <c r="D214" s="197"/>
      <c r="E214" s="197"/>
      <c r="F214" s="197"/>
    </row>
    <row r="215" spans="1:6" ht="12.75">
      <c r="A215" s="197"/>
      <c r="B215" s="197"/>
      <c r="C215" s="197"/>
      <c r="D215" s="197"/>
      <c r="E215" s="197"/>
      <c r="F215" s="197"/>
    </row>
    <row r="216" spans="1:6" ht="12.75">
      <c r="A216" s="197"/>
      <c r="B216" s="197"/>
      <c r="C216" s="197"/>
      <c r="D216" s="197"/>
      <c r="E216" s="197"/>
      <c r="F216" s="197"/>
    </row>
    <row r="217" spans="1:6" ht="12.75">
      <c r="A217" s="197"/>
      <c r="B217" s="197"/>
      <c r="C217" s="197"/>
      <c r="D217" s="197"/>
      <c r="E217" s="197"/>
      <c r="F217" s="197"/>
    </row>
    <row r="218" spans="1:6" ht="12.75">
      <c r="A218" s="197"/>
      <c r="B218" s="197"/>
      <c r="C218" s="197"/>
      <c r="D218" s="197"/>
      <c r="E218" s="197"/>
      <c r="F218" s="197"/>
    </row>
    <row r="219" spans="1:6" ht="12.75">
      <c r="A219" s="197"/>
      <c r="B219" s="197"/>
      <c r="C219" s="197"/>
      <c r="D219" s="197"/>
      <c r="E219" s="197"/>
      <c r="F219" s="197"/>
    </row>
    <row r="220" spans="1:6" ht="12.75">
      <c r="A220" s="197"/>
      <c r="B220" s="197"/>
      <c r="C220" s="197"/>
      <c r="D220" s="197"/>
      <c r="E220" s="197"/>
      <c r="F220" s="197"/>
    </row>
    <row r="221" spans="1:6" ht="12.75">
      <c r="A221" s="197"/>
      <c r="B221" s="197"/>
      <c r="C221" s="197"/>
      <c r="D221" s="197"/>
      <c r="E221" s="197"/>
      <c r="F221" s="197"/>
    </row>
    <row r="222" spans="1:6" ht="12.75">
      <c r="A222" s="197"/>
      <c r="B222" s="197"/>
      <c r="C222" s="197"/>
      <c r="D222" s="197"/>
      <c r="E222" s="197"/>
      <c r="F222" s="197"/>
    </row>
    <row r="223" spans="1:6" ht="12.75">
      <c r="A223" s="197"/>
      <c r="B223" s="197"/>
      <c r="C223" s="197"/>
      <c r="D223" s="197"/>
      <c r="E223" s="197"/>
      <c r="F223" s="197"/>
    </row>
    <row r="224" spans="1:6" ht="12.75">
      <c r="A224" s="197"/>
      <c r="B224" s="197"/>
      <c r="C224" s="197"/>
      <c r="D224" s="197"/>
      <c r="E224" s="197"/>
      <c r="F224" s="197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zoomScaleSheetLayoutView="100" zoomScalePageLayoutView="0" workbookViewId="0" topLeftCell="A202">
      <selection activeCell="A1" sqref="A1:G203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50" t="s">
        <v>449</v>
      </c>
      <c r="B1" s="250"/>
      <c r="C1" s="250"/>
      <c r="D1" s="250"/>
      <c r="E1" s="250"/>
      <c r="F1" s="250"/>
      <c r="G1" s="231"/>
    </row>
    <row r="2" spans="1:7" ht="36.75" customHeight="1">
      <c r="A2" s="239" t="str">
        <f>'прилож. № 7'!$A$2</f>
        <v> к  решению Думы Ушаковского муниципального образования  от 27.06.2019 г. №22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9"/>
      <c r="C2" s="239"/>
      <c r="D2" s="239"/>
      <c r="E2" s="239"/>
      <c r="F2" s="239"/>
      <c r="G2" s="239"/>
    </row>
    <row r="3" spans="1:7" ht="12.75" customHeight="1">
      <c r="A3" s="230"/>
      <c r="B3" s="231"/>
      <c r="C3" s="231"/>
      <c r="D3" s="231"/>
      <c r="E3" s="231"/>
      <c r="F3" s="231"/>
      <c r="G3" s="231"/>
    </row>
    <row r="4" spans="1:7" ht="54.75" customHeight="1">
      <c r="A4" s="248" t="s">
        <v>378</v>
      </c>
      <c r="B4" s="249"/>
      <c r="C4" s="249"/>
      <c r="D4" s="249"/>
      <c r="E4" s="249"/>
      <c r="F4" s="249"/>
      <c r="G4" s="249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7" ht="24.75" customHeight="1">
      <c r="A6" s="81" t="s">
        <v>114</v>
      </c>
      <c r="B6" s="81" t="s">
        <v>83</v>
      </c>
      <c r="C6" s="81" t="s">
        <v>127</v>
      </c>
      <c r="D6" s="81" t="s">
        <v>128</v>
      </c>
      <c r="E6" s="81" t="s">
        <v>70</v>
      </c>
      <c r="F6" s="81" t="s">
        <v>71</v>
      </c>
      <c r="G6" s="101" t="s">
        <v>58</v>
      </c>
    </row>
    <row r="7" spans="1:7" ht="24">
      <c r="A7" s="91" t="s">
        <v>364</v>
      </c>
      <c r="B7" s="115"/>
      <c r="C7" s="116"/>
      <c r="D7" s="83"/>
      <c r="E7" s="83"/>
      <c r="F7" s="83"/>
      <c r="G7" s="117">
        <f>G8+G85+G91+G100+G118+G161+G178+G187+G196</f>
        <v>82145.80000000002</v>
      </c>
    </row>
    <row r="8" spans="1:7" ht="12.75">
      <c r="A8" s="72" t="s">
        <v>130</v>
      </c>
      <c r="B8" s="84" t="s">
        <v>341</v>
      </c>
      <c r="C8" s="85" t="s">
        <v>111</v>
      </c>
      <c r="D8" s="85" t="s">
        <v>131</v>
      </c>
      <c r="E8" s="85" t="s">
        <v>200</v>
      </c>
      <c r="F8" s="85" t="s">
        <v>132</v>
      </c>
      <c r="G8" s="117">
        <f>G9+G19+G30+G70+G77</f>
        <v>31714.4</v>
      </c>
    </row>
    <row r="9" spans="1:7" ht="24">
      <c r="A9" s="103" t="s">
        <v>68</v>
      </c>
      <c r="B9" s="84" t="s">
        <v>341</v>
      </c>
      <c r="C9" s="85" t="s">
        <v>111</v>
      </c>
      <c r="D9" s="85" t="s">
        <v>133</v>
      </c>
      <c r="E9" s="85" t="s">
        <v>200</v>
      </c>
      <c r="F9" s="85" t="s">
        <v>132</v>
      </c>
      <c r="G9" s="118">
        <f aca="true" t="shared" si="0" ref="G9:G14">G10</f>
        <v>1862.3999999999999</v>
      </c>
    </row>
    <row r="10" spans="1:7" ht="14.25" customHeight="1">
      <c r="A10" s="103" t="s">
        <v>52</v>
      </c>
      <c r="B10" s="84" t="s">
        <v>341</v>
      </c>
      <c r="C10" s="85" t="s">
        <v>111</v>
      </c>
      <c r="D10" s="85" t="s">
        <v>133</v>
      </c>
      <c r="E10" s="104" t="s">
        <v>202</v>
      </c>
      <c r="F10" s="85" t="s">
        <v>132</v>
      </c>
      <c r="G10" s="118">
        <f t="shared" si="0"/>
        <v>1862.3999999999999</v>
      </c>
    </row>
    <row r="11" spans="1:7" ht="24">
      <c r="A11" s="50" t="s">
        <v>54</v>
      </c>
      <c r="B11" s="84" t="s">
        <v>341</v>
      </c>
      <c r="C11" s="60" t="s">
        <v>111</v>
      </c>
      <c r="D11" s="60" t="s">
        <v>133</v>
      </c>
      <c r="E11" s="105" t="s">
        <v>201</v>
      </c>
      <c r="F11" s="60" t="s">
        <v>132</v>
      </c>
      <c r="G11" s="119">
        <f t="shared" si="0"/>
        <v>1862.3999999999999</v>
      </c>
    </row>
    <row r="12" spans="1:7" ht="24">
      <c r="A12" s="107" t="s">
        <v>192</v>
      </c>
      <c r="B12" s="84" t="s">
        <v>341</v>
      </c>
      <c r="C12" s="60" t="s">
        <v>111</v>
      </c>
      <c r="D12" s="60" t="s">
        <v>133</v>
      </c>
      <c r="E12" s="105" t="s">
        <v>203</v>
      </c>
      <c r="F12" s="60" t="s">
        <v>132</v>
      </c>
      <c r="G12" s="119">
        <f t="shared" si="0"/>
        <v>1862.3999999999999</v>
      </c>
    </row>
    <row r="13" spans="1:7" ht="13.5" customHeight="1">
      <c r="A13" s="107" t="s">
        <v>53</v>
      </c>
      <c r="B13" s="84" t="s">
        <v>341</v>
      </c>
      <c r="C13" s="60" t="s">
        <v>111</v>
      </c>
      <c r="D13" s="60" t="s">
        <v>133</v>
      </c>
      <c r="E13" s="105" t="s">
        <v>204</v>
      </c>
      <c r="F13" s="60" t="s">
        <v>132</v>
      </c>
      <c r="G13" s="119">
        <f t="shared" si="0"/>
        <v>1862.3999999999999</v>
      </c>
    </row>
    <row r="14" spans="1:7" ht="39" customHeight="1">
      <c r="A14" s="107" t="s">
        <v>248</v>
      </c>
      <c r="B14" s="84" t="s">
        <v>341</v>
      </c>
      <c r="C14" s="60" t="s">
        <v>111</v>
      </c>
      <c r="D14" s="60" t="s">
        <v>133</v>
      </c>
      <c r="E14" s="105" t="s">
        <v>204</v>
      </c>
      <c r="F14" s="60" t="s">
        <v>247</v>
      </c>
      <c r="G14" s="119">
        <f t="shared" si="0"/>
        <v>1862.3999999999999</v>
      </c>
    </row>
    <row r="15" spans="1:7" ht="13.5" customHeight="1">
      <c r="A15" s="107" t="s">
        <v>249</v>
      </c>
      <c r="B15" s="84" t="s">
        <v>341</v>
      </c>
      <c r="C15" s="60" t="s">
        <v>111</v>
      </c>
      <c r="D15" s="60" t="s">
        <v>133</v>
      </c>
      <c r="E15" s="105" t="s">
        <v>204</v>
      </c>
      <c r="F15" s="60" t="s">
        <v>246</v>
      </c>
      <c r="G15" s="119">
        <f>G16+G18+G17</f>
        <v>1862.3999999999999</v>
      </c>
    </row>
    <row r="16" spans="1:7" ht="14.25" customHeight="1">
      <c r="A16" s="50" t="s">
        <v>233</v>
      </c>
      <c r="B16" s="84" t="s">
        <v>341</v>
      </c>
      <c r="C16" s="60" t="s">
        <v>111</v>
      </c>
      <c r="D16" s="60" t="s">
        <v>133</v>
      </c>
      <c r="E16" s="105" t="s">
        <v>204</v>
      </c>
      <c r="F16" s="60" t="s">
        <v>40</v>
      </c>
      <c r="G16" s="119">
        <f>'[1]прилож. № 7'!F16</f>
        <v>1413.1</v>
      </c>
    </row>
    <row r="17" spans="1:7" ht="30" customHeight="1">
      <c r="A17" s="50" t="s">
        <v>435</v>
      </c>
      <c r="B17" s="84" t="s">
        <v>341</v>
      </c>
      <c r="C17" s="60" t="s">
        <v>111</v>
      </c>
      <c r="D17" s="60" t="s">
        <v>133</v>
      </c>
      <c r="E17" s="105" t="s">
        <v>204</v>
      </c>
      <c r="F17" s="60" t="s">
        <v>436</v>
      </c>
      <c r="G17" s="119">
        <v>70</v>
      </c>
    </row>
    <row r="18" spans="1:7" ht="36">
      <c r="A18" s="50" t="s">
        <v>234</v>
      </c>
      <c r="B18" s="84" t="s">
        <v>341</v>
      </c>
      <c r="C18" s="60" t="s">
        <v>111</v>
      </c>
      <c r="D18" s="60" t="s">
        <v>133</v>
      </c>
      <c r="E18" s="105" t="s">
        <v>204</v>
      </c>
      <c r="F18" s="60" t="s">
        <v>250</v>
      </c>
      <c r="G18" s="61">
        <v>379.3</v>
      </c>
    </row>
    <row r="19" spans="1:7" ht="36">
      <c r="A19" s="103" t="s">
        <v>384</v>
      </c>
      <c r="B19" s="84" t="s">
        <v>341</v>
      </c>
      <c r="C19" s="85" t="s">
        <v>111</v>
      </c>
      <c r="D19" s="85" t="s">
        <v>146</v>
      </c>
      <c r="E19" s="104" t="s">
        <v>201</v>
      </c>
      <c r="F19" s="85" t="s">
        <v>132</v>
      </c>
      <c r="G19" s="117">
        <f>G20</f>
        <v>921.3000000000001</v>
      </c>
    </row>
    <row r="20" spans="1:7" ht="24">
      <c r="A20" s="50" t="s">
        <v>54</v>
      </c>
      <c r="B20" s="84" t="s">
        <v>341</v>
      </c>
      <c r="C20" s="60" t="s">
        <v>111</v>
      </c>
      <c r="D20" s="60" t="s">
        <v>146</v>
      </c>
      <c r="E20" s="105" t="s">
        <v>201</v>
      </c>
      <c r="F20" s="60" t="s">
        <v>132</v>
      </c>
      <c r="G20" s="61">
        <f>G21</f>
        <v>921.3000000000001</v>
      </c>
    </row>
    <row r="21" spans="1:7" ht="24">
      <c r="A21" s="107" t="s">
        <v>352</v>
      </c>
      <c r="B21" s="84" t="s">
        <v>341</v>
      </c>
      <c r="C21" s="60" t="s">
        <v>111</v>
      </c>
      <c r="D21" s="60" t="s">
        <v>146</v>
      </c>
      <c r="E21" s="105" t="s">
        <v>203</v>
      </c>
      <c r="F21" s="60" t="s">
        <v>132</v>
      </c>
      <c r="G21" s="61">
        <f>G22</f>
        <v>921.3000000000001</v>
      </c>
    </row>
    <row r="22" spans="1:7" ht="13.5" customHeight="1">
      <c r="A22" s="107" t="s">
        <v>53</v>
      </c>
      <c r="B22" s="84" t="s">
        <v>341</v>
      </c>
      <c r="C22" s="60" t="s">
        <v>111</v>
      </c>
      <c r="D22" s="60" t="s">
        <v>146</v>
      </c>
      <c r="E22" s="105" t="s">
        <v>204</v>
      </c>
      <c r="F22" s="60" t="s">
        <v>132</v>
      </c>
      <c r="G22" s="61">
        <f>G23+G27</f>
        <v>921.3000000000001</v>
      </c>
    </row>
    <row r="23" spans="1:7" ht="13.5" customHeight="1">
      <c r="A23" s="107" t="s">
        <v>248</v>
      </c>
      <c r="B23" s="84" t="s">
        <v>341</v>
      </c>
      <c r="C23" s="60" t="s">
        <v>111</v>
      </c>
      <c r="D23" s="60" t="s">
        <v>146</v>
      </c>
      <c r="E23" s="105" t="s">
        <v>204</v>
      </c>
      <c r="F23" s="60" t="s">
        <v>247</v>
      </c>
      <c r="G23" s="61">
        <f>G24</f>
        <v>911.3000000000001</v>
      </c>
    </row>
    <row r="24" spans="1:7" ht="13.5" customHeight="1">
      <c r="A24" s="107" t="s">
        <v>249</v>
      </c>
      <c r="B24" s="84" t="s">
        <v>341</v>
      </c>
      <c r="C24" s="60" t="s">
        <v>111</v>
      </c>
      <c r="D24" s="60" t="s">
        <v>146</v>
      </c>
      <c r="E24" s="105" t="s">
        <v>204</v>
      </c>
      <c r="F24" s="60" t="s">
        <v>246</v>
      </c>
      <c r="G24" s="61">
        <f>G26+G25</f>
        <v>911.3000000000001</v>
      </c>
    </row>
    <row r="25" spans="1:7" ht="12.75" customHeight="1">
      <c r="A25" s="50" t="s">
        <v>233</v>
      </c>
      <c r="B25" s="84" t="s">
        <v>341</v>
      </c>
      <c r="C25" s="60" t="s">
        <v>111</v>
      </c>
      <c r="D25" s="60" t="s">
        <v>146</v>
      </c>
      <c r="E25" s="105" t="s">
        <v>204</v>
      </c>
      <c r="F25" s="60" t="s">
        <v>40</v>
      </c>
      <c r="G25" s="61">
        <f>696.7+3.2</f>
        <v>699.9000000000001</v>
      </c>
    </row>
    <row r="26" spans="1:7" ht="36">
      <c r="A26" s="50" t="s">
        <v>234</v>
      </c>
      <c r="B26" s="84" t="s">
        <v>341</v>
      </c>
      <c r="C26" s="60" t="s">
        <v>111</v>
      </c>
      <c r="D26" s="60" t="s">
        <v>146</v>
      </c>
      <c r="E26" s="105" t="s">
        <v>204</v>
      </c>
      <c r="F26" s="60" t="s">
        <v>250</v>
      </c>
      <c r="G26" s="61">
        <f>210.4+1</f>
        <v>211.4</v>
      </c>
    </row>
    <row r="27" spans="1:7" ht="12.75">
      <c r="A27" s="50" t="s">
        <v>426</v>
      </c>
      <c r="B27" s="84" t="s">
        <v>341</v>
      </c>
      <c r="C27" s="60" t="s">
        <v>111</v>
      </c>
      <c r="D27" s="60" t="s">
        <v>146</v>
      </c>
      <c r="E27" s="105" t="s">
        <v>204</v>
      </c>
      <c r="F27" s="60" t="s">
        <v>425</v>
      </c>
      <c r="G27" s="61">
        <f>G28+G29</f>
        <v>10</v>
      </c>
    </row>
    <row r="28" spans="1:7" ht="12.75">
      <c r="A28" s="50" t="s">
        <v>253</v>
      </c>
      <c r="B28" s="84" t="s">
        <v>341</v>
      </c>
      <c r="C28" s="60" t="s">
        <v>111</v>
      </c>
      <c r="D28" s="60" t="s">
        <v>146</v>
      </c>
      <c r="E28" s="105" t="s">
        <v>204</v>
      </c>
      <c r="F28" s="60" t="s">
        <v>251</v>
      </c>
      <c r="G28" s="61">
        <v>4</v>
      </c>
    </row>
    <row r="29" spans="1:7" ht="12.75">
      <c r="A29" s="50" t="s">
        <v>254</v>
      </c>
      <c r="B29" s="84" t="s">
        <v>341</v>
      </c>
      <c r="C29" s="60" t="s">
        <v>111</v>
      </c>
      <c r="D29" s="60" t="s">
        <v>146</v>
      </c>
      <c r="E29" s="105" t="s">
        <v>204</v>
      </c>
      <c r="F29" s="60" t="s">
        <v>252</v>
      </c>
      <c r="G29" s="61">
        <v>6</v>
      </c>
    </row>
    <row r="30" spans="1:7" ht="36">
      <c r="A30" s="103" t="s">
        <v>69</v>
      </c>
      <c r="B30" s="84" t="s">
        <v>341</v>
      </c>
      <c r="C30" s="85" t="s">
        <v>111</v>
      </c>
      <c r="D30" s="85" t="s">
        <v>135</v>
      </c>
      <c r="E30" s="85" t="s">
        <v>200</v>
      </c>
      <c r="F30" s="85" t="s">
        <v>132</v>
      </c>
      <c r="G30" s="117">
        <f>G31</f>
        <v>19420.6</v>
      </c>
    </row>
    <row r="31" spans="1:7" ht="14.25" customHeight="1">
      <c r="A31" s="103" t="s">
        <v>52</v>
      </c>
      <c r="B31" s="84" t="s">
        <v>341</v>
      </c>
      <c r="C31" s="85" t="s">
        <v>111</v>
      </c>
      <c r="D31" s="85" t="s">
        <v>135</v>
      </c>
      <c r="E31" s="104" t="s">
        <v>202</v>
      </c>
      <c r="F31" s="85" t="s">
        <v>132</v>
      </c>
      <c r="G31" s="117">
        <f>G32+G49</f>
        <v>19420.6</v>
      </c>
    </row>
    <row r="32" spans="1:7" ht="24">
      <c r="A32" s="50" t="s">
        <v>54</v>
      </c>
      <c r="B32" s="84" t="s">
        <v>341</v>
      </c>
      <c r="C32" s="60" t="s">
        <v>111</v>
      </c>
      <c r="D32" s="60" t="s">
        <v>135</v>
      </c>
      <c r="E32" s="105" t="s">
        <v>201</v>
      </c>
      <c r="F32" s="60" t="s">
        <v>132</v>
      </c>
      <c r="G32" s="61">
        <f>G33</f>
        <v>19419.899999999998</v>
      </c>
    </row>
    <row r="33" spans="1:7" ht="24">
      <c r="A33" s="107" t="s">
        <v>192</v>
      </c>
      <c r="B33" s="84" t="s">
        <v>341</v>
      </c>
      <c r="C33" s="60" t="s">
        <v>111</v>
      </c>
      <c r="D33" s="60" t="s">
        <v>135</v>
      </c>
      <c r="E33" s="105" t="s">
        <v>203</v>
      </c>
      <c r="F33" s="60" t="s">
        <v>132</v>
      </c>
      <c r="G33" s="61">
        <f>G34</f>
        <v>19419.899999999998</v>
      </c>
    </row>
    <row r="34" spans="1:7" ht="14.25" customHeight="1">
      <c r="A34" s="107" t="s">
        <v>53</v>
      </c>
      <c r="B34" s="84" t="s">
        <v>341</v>
      </c>
      <c r="C34" s="60" t="s">
        <v>111</v>
      </c>
      <c r="D34" s="60" t="s">
        <v>135</v>
      </c>
      <c r="E34" s="105" t="s">
        <v>204</v>
      </c>
      <c r="F34" s="60" t="s">
        <v>132</v>
      </c>
      <c r="G34" s="61">
        <f>G35+G40+G43</f>
        <v>19419.899999999998</v>
      </c>
    </row>
    <row r="35" spans="1:7" ht="38.25" customHeight="1">
      <c r="A35" s="107" t="s">
        <v>248</v>
      </c>
      <c r="B35" s="84" t="s">
        <v>341</v>
      </c>
      <c r="C35" s="60" t="s">
        <v>111</v>
      </c>
      <c r="D35" s="60" t="s">
        <v>135</v>
      </c>
      <c r="E35" s="105" t="s">
        <v>204</v>
      </c>
      <c r="F35" s="60" t="s">
        <v>247</v>
      </c>
      <c r="G35" s="61">
        <f>G36</f>
        <v>14652.099999999999</v>
      </c>
    </row>
    <row r="36" spans="1:7" ht="13.5" customHeight="1">
      <c r="A36" s="107" t="s">
        <v>249</v>
      </c>
      <c r="B36" s="84" t="s">
        <v>341</v>
      </c>
      <c r="C36" s="60" t="s">
        <v>111</v>
      </c>
      <c r="D36" s="60" t="s">
        <v>135</v>
      </c>
      <c r="E36" s="105" t="s">
        <v>204</v>
      </c>
      <c r="F36" s="60" t="s">
        <v>246</v>
      </c>
      <c r="G36" s="61">
        <f>G37+G38+G39</f>
        <v>14652.099999999999</v>
      </c>
    </row>
    <row r="37" spans="1:7" ht="14.25" customHeight="1">
      <c r="A37" s="50" t="s">
        <v>233</v>
      </c>
      <c r="B37" s="84" t="s">
        <v>341</v>
      </c>
      <c r="C37" s="60" t="s">
        <v>111</v>
      </c>
      <c r="D37" s="60" t="s">
        <v>135</v>
      </c>
      <c r="E37" s="105" t="s">
        <v>204</v>
      </c>
      <c r="F37" s="60" t="s">
        <v>40</v>
      </c>
      <c r="G37" s="61">
        <v>11199.8</v>
      </c>
    </row>
    <row r="38" spans="1:7" ht="29.25" customHeight="1">
      <c r="A38" s="50" t="s">
        <v>435</v>
      </c>
      <c r="B38" s="84" t="s">
        <v>341</v>
      </c>
      <c r="C38" s="60" t="s">
        <v>111</v>
      </c>
      <c r="D38" s="60" t="s">
        <v>135</v>
      </c>
      <c r="E38" s="105" t="s">
        <v>204</v>
      </c>
      <c r="F38" s="60" t="s">
        <v>436</v>
      </c>
      <c r="G38" s="61">
        <f>70</f>
        <v>70</v>
      </c>
    </row>
    <row r="39" spans="1:7" ht="36">
      <c r="A39" s="50" t="s">
        <v>234</v>
      </c>
      <c r="B39" s="85" t="s">
        <v>341</v>
      </c>
      <c r="C39" s="60" t="s">
        <v>111</v>
      </c>
      <c r="D39" s="60" t="s">
        <v>135</v>
      </c>
      <c r="E39" s="105" t="s">
        <v>204</v>
      </c>
      <c r="F39" s="60" t="s">
        <v>250</v>
      </c>
      <c r="G39" s="61">
        <v>3382.3</v>
      </c>
    </row>
    <row r="40" spans="1:7" ht="24">
      <c r="A40" s="50" t="s">
        <v>239</v>
      </c>
      <c r="B40" s="84" t="s">
        <v>341</v>
      </c>
      <c r="C40" s="60" t="s">
        <v>111</v>
      </c>
      <c r="D40" s="60" t="s">
        <v>135</v>
      </c>
      <c r="E40" s="105" t="s">
        <v>204</v>
      </c>
      <c r="F40" s="60" t="s">
        <v>134</v>
      </c>
      <c r="G40" s="61">
        <f>G41</f>
        <v>4528.8</v>
      </c>
    </row>
    <row r="41" spans="1:7" ht="24">
      <c r="A41" s="50" t="s">
        <v>236</v>
      </c>
      <c r="B41" s="84" t="s">
        <v>341</v>
      </c>
      <c r="C41" s="60" t="s">
        <v>111</v>
      </c>
      <c r="D41" s="60" t="s">
        <v>135</v>
      </c>
      <c r="E41" s="105" t="s">
        <v>204</v>
      </c>
      <c r="F41" s="60" t="s">
        <v>235</v>
      </c>
      <c r="G41" s="61">
        <f>G42</f>
        <v>4528.8</v>
      </c>
    </row>
    <row r="42" spans="1:7" ht="24">
      <c r="A42" s="50" t="s">
        <v>41</v>
      </c>
      <c r="B42" s="84" t="s">
        <v>341</v>
      </c>
      <c r="C42" s="60" t="s">
        <v>111</v>
      </c>
      <c r="D42" s="60" t="s">
        <v>135</v>
      </c>
      <c r="E42" s="105" t="s">
        <v>204</v>
      </c>
      <c r="F42" s="60" t="s">
        <v>42</v>
      </c>
      <c r="G42" s="61">
        <f>2792.7-121-790.2-10-100+1000-140+1.5-4.2-100+2000</f>
        <v>4528.8</v>
      </c>
    </row>
    <row r="43" spans="1:7" ht="13.5" customHeight="1">
      <c r="A43" s="50" t="s">
        <v>237</v>
      </c>
      <c r="B43" s="84" t="s">
        <v>341</v>
      </c>
      <c r="C43" s="60" t="s">
        <v>111</v>
      </c>
      <c r="D43" s="60" t="s">
        <v>135</v>
      </c>
      <c r="E43" s="105" t="s">
        <v>204</v>
      </c>
      <c r="F43" s="60" t="s">
        <v>238</v>
      </c>
      <c r="G43" s="61">
        <f>G46+G44</f>
        <v>239</v>
      </c>
    </row>
    <row r="44" spans="1:7" ht="13.5" customHeight="1">
      <c r="A44" s="50" t="s">
        <v>241</v>
      </c>
      <c r="B44" s="84" t="s">
        <v>341</v>
      </c>
      <c r="C44" s="60" t="s">
        <v>111</v>
      </c>
      <c r="D44" s="60" t="s">
        <v>135</v>
      </c>
      <c r="E44" s="105" t="s">
        <v>204</v>
      </c>
      <c r="F44" s="60" t="s">
        <v>240</v>
      </c>
      <c r="G44" s="61">
        <f>G45</f>
        <v>200</v>
      </c>
    </row>
    <row r="45" spans="1:7" ht="50.25" customHeight="1">
      <c r="A45" s="50" t="s">
        <v>15</v>
      </c>
      <c r="B45" s="84" t="s">
        <v>148</v>
      </c>
      <c r="C45" s="60" t="s">
        <v>111</v>
      </c>
      <c r="D45" s="60" t="s">
        <v>135</v>
      </c>
      <c r="E45" s="105" t="s">
        <v>204</v>
      </c>
      <c r="F45" s="60" t="s">
        <v>14</v>
      </c>
      <c r="G45" s="61">
        <f>100+100</f>
        <v>200</v>
      </c>
    </row>
    <row r="46" spans="1:7" ht="12.75" customHeight="1">
      <c r="A46" s="50" t="s">
        <v>426</v>
      </c>
      <c r="B46" s="84" t="s">
        <v>341</v>
      </c>
      <c r="C46" s="60" t="s">
        <v>111</v>
      </c>
      <c r="D46" s="60" t="s">
        <v>135</v>
      </c>
      <c r="E46" s="105" t="s">
        <v>204</v>
      </c>
      <c r="F46" s="60" t="s">
        <v>425</v>
      </c>
      <c r="G46" s="61">
        <f>G47+G48</f>
        <v>39</v>
      </c>
    </row>
    <row r="47" spans="1:7" ht="15" customHeight="1">
      <c r="A47" s="50" t="s">
        <v>253</v>
      </c>
      <c r="B47" s="84" t="s">
        <v>341</v>
      </c>
      <c r="C47" s="60" t="s">
        <v>111</v>
      </c>
      <c r="D47" s="60" t="s">
        <v>135</v>
      </c>
      <c r="E47" s="105" t="s">
        <v>204</v>
      </c>
      <c r="F47" s="60" t="s">
        <v>251</v>
      </c>
      <c r="G47" s="61">
        <f>'[1]прилож. № 7'!F46</f>
        <v>16</v>
      </c>
    </row>
    <row r="48" spans="1:7" ht="15" customHeight="1">
      <c r="A48" s="50" t="s">
        <v>254</v>
      </c>
      <c r="B48" s="84" t="s">
        <v>341</v>
      </c>
      <c r="C48" s="60" t="s">
        <v>111</v>
      </c>
      <c r="D48" s="60" t="s">
        <v>135</v>
      </c>
      <c r="E48" s="105" t="s">
        <v>204</v>
      </c>
      <c r="F48" s="60" t="s">
        <v>252</v>
      </c>
      <c r="G48" s="61">
        <f>'[1]прилож. № 7'!F47</f>
        <v>23</v>
      </c>
    </row>
    <row r="49" spans="1:7" ht="24">
      <c r="A49" s="103" t="s">
        <v>4</v>
      </c>
      <c r="B49" s="84" t="s">
        <v>341</v>
      </c>
      <c r="C49" s="85" t="s">
        <v>111</v>
      </c>
      <c r="D49" s="85" t="s">
        <v>135</v>
      </c>
      <c r="E49" s="104" t="s">
        <v>205</v>
      </c>
      <c r="F49" s="85" t="s">
        <v>132</v>
      </c>
      <c r="G49" s="117">
        <f>G58+G50</f>
        <v>0.7</v>
      </c>
    </row>
    <row r="50" spans="1:7" ht="36" hidden="1">
      <c r="A50" s="103" t="s">
        <v>278</v>
      </c>
      <c r="B50" s="84" t="s">
        <v>148</v>
      </c>
      <c r="C50" s="85" t="s">
        <v>111</v>
      </c>
      <c r="D50" s="85" t="s">
        <v>135</v>
      </c>
      <c r="E50" s="104" t="s">
        <v>279</v>
      </c>
      <c r="F50" s="85" t="s">
        <v>132</v>
      </c>
      <c r="G50" s="117">
        <f>G51+G55</f>
        <v>0</v>
      </c>
    </row>
    <row r="51" spans="1:7" ht="36" hidden="1">
      <c r="A51" s="107" t="s">
        <v>248</v>
      </c>
      <c r="B51" s="84" t="s">
        <v>148</v>
      </c>
      <c r="C51" s="60" t="s">
        <v>111</v>
      </c>
      <c r="D51" s="60" t="s">
        <v>135</v>
      </c>
      <c r="E51" s="105" t="s">
        <v>279</v>
      </c>
      <c r="F51" s="60" t="s">
        <v>247</v>
      </c>
      <c r="G51" s="61">
        <f>G52</f>
        <v>0</v>
      </c>
    </row>
    <row r="52" spans="1:7" ht="12.75" customHeight="1" hidden="1">
      <c r="A52" s="107" t="s">
        <v>249</v>
      </c>
      <c r="B52" s="84" t="s">
        <v>148</v>
      </c>
      <c r="C52" s="60" t="s">
        <v>111</v>
      </c>
      <c r="D52" s="60" t="s">
        <v>135</v>
      </c>
      <c r="E52" s="105" t="s">
        <v>279</v>
      </c>
      <c r="F52" s="60" t="s">
        <v>246</v>
      </c>
      <c r="G52" s="61">
        <f>G53+G54</f>
        <v>0</v>
      </c>
    </row>
    <row r="53" spans="1:7" ht="14.25" customHeight="1" hidden="1">
      <c r="A53" s="50" t="s">
        <v>233</v>
      </c>
      <c r="B53" s="84" t="s">
        <v>148</v>
      </c>
      <c r="C53" s="60" t="s">
        <v>111</v>
      </c>
      <c r="D53" s="60" t="s">
        <v>135</v>
      </c>
      <c r="E53" s="105" t="s">
        <v>279</v>
      </c>
      <c r="F53" s="60" t="s">
        <v>40</v>
      </c>
      <c r="G53" s="61">
        <f>'[1]прилож. № 7'!F58</f>
        <v>0</v>
      </c>
    </row>
    <row r="54" spans="1:7" ht="36" hidden="1">
      <c r="A54" s="50" t="s">
        <v>234</v>
      </c>
      <c r="B54" s="84" t="s">
        <v>148</v>
      </c>
      <c r="C54" s="60" t="s">
        <v>111</v>
      </c>
      <c r="D54" s="60" t="s">
        <v>135</v>
      </c>
      <c r="E54" s="105" t="s">
        <v>279</v>
      </c>
      <c r="F54" s="60" t="s">
        <v>250</v>
      </c>
      <c r="G54" s="61">
        <f>'[1]прилож. № 7'!F59</f>
        <v>0</v>
      </c>
    </row>
    <row r="55" spans="1:7" ht="24" hidden="1">
      <c r="A55" s="50" t="s">
        <v>236</v>
      </c>
      <c r="B55" s="84" t="s">
        <v>148</v>
      </c>
      <c r="C55" s="60" t="s">
        <v>111</v>
      </c>
      <c r="D55" s="60" t="s">
        <v>135</v>
      </c>
      <c r="E55" s="105" t="s">
        <v>279</v>
      </c>
      <c r="F55" s="60" t="s">
        <v>134</v>
      </c>
      <c r="G55" s="61">
        <f>G56</f>
        <v>0</v>
      </c>
    </row>
    <row r="56" spans="1:7" ht="24" hidden="1">
      <c r="A56" s="50" t="s">
        <v>41</v>
      </c>
      <c r="B56" s="84" t="s">
        <v>148</v>
      </c>
      <c r="C56" s="60" t="s">
        <v>111</v>
      </c>
      <c r="D56" s="60" t="s">
        <v>135</v>
      </c>
      <c r="E56" s="105" t="s">
        <v>279</v>
      </c>
      <c r="F56" s="60" t="s">
        <v>235</v>
      </c>
      <c r="G56" s="61">
        <f>G57</f>
        <v>0</v>
      </c>
    </row>
    <row r="57" spans="1:7" ht="24" hidden="1">
      <c r="A57" s="50" t="s">
        <v>41</v>
      </c>
      <c r="B57" s="84" t="s">
        <v>148</v>
      </c>
      <c r="C57" s="60" t="s">
        <v>111</v>
      </c>
      <c r="D57" s="60" t="s">
        <v>135</v>
      </c>
      <c r="E57" s="105" t="s">
        <v>279</v>
      </c>
      <c r="F57" s="60" t="s">
        <v>42</v>
      </c>
      <c r="G57" s="61">
        <f>'[1]прилож. № 7'!F62</f>
        <v>0</v>
      </c>
    </row>
    <row r="58" spans="1:7" ht="60">
      <c r="A58" s="103" t="s">
        <v>8</v>
      </c>
      <c r="B58" s="84" t="s">
        <v>341</v>
      </c>
      <c r="C58" s="85" t="s">
        <v>111</v>
      </c>
      <c r="D58" s="85" t="s">
        <v>135</v>
      </c>
      <c r="E58" s="104" t="s">
        <v>199</v>
      </c>
      <c r="F58" s="85" t="s">
        <v>132</v>
      </c>
      <c r="G58" s="117">
        <f>G59</f>
        <v>0.7</v>
      </c>
    </row>
    <row r="59" spans="1:7" ht="24">
      <c r="A59" s="50" t="s">
        <v>239</v>
      </c>
      <c r="B59" s="84" t="s">
        <v>341</v>
      </c>
      <c r="C59" s="60" t="s">
        <v>111</v>
      </c>
      <c r="D59" s="60" t="s">
        <v>135</v>
      </c>
      <c r="E59" s="105" t="s">
        <v>199</v>
      </c>
      <c r="F59" s="60" t="s">
        <v>134</v>
      </c>
      <c r="G59" s="61">
        <f>G60</f>
        <v>0.7</v>
      </c>
    </row>
    <row r="60" spans="1:7" ht="24">
      <c r="A60" s="50" t="s">
        <v>236</v>
      </c>
      <c r="B60" s="84" t="s">
        <v>365</v>
      </c>
      <c r="C60" s="60" t="s">
        <v>111</v>
      </c>
      <c r="D60" s="60" t="s">
        <v>135</v>
      </c>
      <c r="E60" s="105" t="s">
        <v>199</v>
      </c>
      <c r="F60" s="60" t="s">
        <v>235</v>
      </c>
      <c r="G60" s="61">
        <f>G61</f>
        <v>0.7</v>
      </c>
    </row>
    <row r="61" spans="1:7" ht="24">
      <c r="A61" s="50" t="s">
        <v>41</v>
      </c>
      <c r="B61" s="84" t="s">
        <v>341</v>
      </c>
      <c r="C61" s="60" t="s">
        <v>111</v>
      </c>
      <c r="D61" s="60" t="s">
        <v>135</v>
      </c>
      <c r="E61" s="105" t="s">
        <v>199</v>
      </c>
      <c r="F61" s="60" t="s">
        <v>42</v>
      </c>
      <c r="G61" s="61">
        <f>'[1]прилож. № 7'!F66</f>
        <v>0.7</v>
      </c>
    </row>
    <row r="62" spans="1:7" ht="12.75" hidden="1">
      <c r="A62" s="103" t="s">
        <v>138</v>
      </c>
      <c r="B62" s="84" t="s">
        <v>341</v>
      </c>
      <c r="C62" s="85" t="s">
        <v>111</v>
      </c>
      <c r="D62" s="85" t="s">
        <v>304</v>
      </c>
      <c r="E62" s="85" t="s">
        <v>200</v>
      </c>
      <c r="F62" s="85" t="s">
        <v>132</v>
      </c>
      <c r="G62" s="117">
        <f aca="true" t="shared" si="1" ref="G62:G68">G63</f>
        <v>0</v>
      </c>
    </row>
    <row r="63" spans="1:7" ht="15.75" customHeight="1" hidden="1">
      <c r="A63" s="103" t="s">
        <v>52</v>
      </c>
      <c r="B63" s="84" t="s">
        <v>341</v>
      </c>
      <c r="C63" s="85" t="s">
        <v>111</v>
      </c>
      <c r="D63" s="85" t="s">
        <v>304</v>
      </c>
      <c r="E63" s="104" t="s">
        <v>202</v>
      </c>
      <c r="F63" s="85" t="s">
        <v>132</v>
      </c>
      <c r="G63" s="117">
        <f t="shared" si="1"/>
        <v>0</v>
      </c>
    </row>
    <row r="64" spans="1:7" ht="24" hidden="1">
      <c r="A64" s="50" t="s">
        <v>54</v>
      </c>
      <c r="B64" s="84" t="s">
        <v>341</v>
      </c>
      <c r="C64" s="60" t="s">
        <v>111</v>
      </c>
      <c r="D64" s="60" t="s">
        <v>304</v>
      </c>
      <c r="E64" s="105" t="s">
        <v>201</v>
      </c>
      <c r="F64" s="60" t="s">
        <v>132</v>
      </c>
      <c r="G64" s="61">
        <f t="shared" si="1"/>
        <v>0</v>
      </c>
    </row>
    <row r="65" spans="1:7" ht="24" hidden="1">
      <c r="A65" s="107" t="s">
        <v>192</v>
      </c>
      <c r="B65" s="84" t="s">
        <v>341</v>
      </c>
      <c r="C65" s="60" t="s">
        <v>111</v>
      </c>
      <c r="D65" s="60" t="s">
        <v>304</v>
      </c>
      <c r="E65" s="105" t="s">
        <v>203</v>
      </c>
      <c r="F65" s="60" t="s">
        <v>132</v>
      </c>
      <c r="G65" s="61">
        <f t="shared" si="1"/>
        <v>0</v>
      </c>
    </row>
    <row r="66" spans="1:7" ht="12.75" hidden="1">
      <c r="A66" s="50" t="s">
        <v>311</v>
      </c>
      <c r="B66" s="84" t="s">
        <v>341</v>
      </c>
      <c r="C66" s="60" t="s">
        <v>111</v>
      </c>
      <c r="D66" s="60" t="s">
        <v>304</v>
      </c>
      <c r="E66" s="60" t="s">
        <v>305</v>
      </c>
      <c r="F66" s="60" t="s">
        <v>132</v>
      </c>
      <c r="G66" s="61">
        <f t="shared" si="1"/>
        <v>0</v>
      </c>
    </row>
    <row r="67" spans="1:7" ht="24" hidden="1">
      <c r="A67" s="50" t="s">
        <v>239</v>
      </c>
      <c r="B67" s="84" t="s">
        <v>341</v>
      </c>
      <c r="C67" s="60" t="s">
        <v>111</v>
      </c>
      <c r="D67" s="60" t="s">
        <v>304</v>
      </c>
      <c r="E67" s="60" t="s">
        <v>305</v>
      </c>
      <c r="F67" s="60" t="s">
        <v>134</v>
      </c>
      <c r="G67" s="61">
        <f t="shared" si="1"/>
        <v>0</v>
      </c>
    </row>
    <row r="68" spans="1:7" ht="24" hidden="1">
      <c r="A68" s="50" t="s">
        <v>236</v>
      </c>
      <c r="B68" s="84" t="s">
        <v>341</v>
      </c>
      <c r="C68" s="60" t="s">
        <v>111</v>
      </c>
      <c r="D68" s="60" t="s">
        <v>304</v>
      </c>
      <c r="E68" s="60" t="s">
        <v>305</v>
      </c>
      <c r="F68" s="60" t="s">
        <v>235</v>
      </c>
      <c r="G68" s="61">
        <f t="shared" si="1"/>
        <v>0</v>
      </c>
    </row>
    <row r="69" spans="1:7" ht="24" hidden="1">
      <c r="A69" s="50" t="s">
        <v>41</v>
      </c>
      <c r="B69" s="84" t="s">
        <v>341</v>
      </c>
      <c r="C69" s="60" t="s">
        <v>111</v>
      </c>
      <c r="D69" s="60" t="s">
        <v>304</v>
      </c>
      <c r="E69" s="60" t="s">
        <v>305</v>
      </c>
      <c r="F69" s="60" t="s">
        <v>42</v>
      </c>
      <c r="G69" s="61">
        <f>'[1]прилож. № 7'!F73</f>
        <v>0</v>
      </c>
    </row>
    <row r="70" spans="1:7" ht="12.75">
      <c r="A70" s="103" t="s">
        <v>139</v>
      </c>
      <c r="B70" s="84" t="s">
        <v>341</v>
      </c>
      <c r="C70" s="85" t="s">
        <v>111</v>
      </c>
      <c r="D70" s="85" t="s">
        <v>147</v>
      </c>
      <c r="E70" s="85" t="s">
        <v>200</v>
      </c>
      <c r="F70" s="85" t="s">
        <v>132</v>
      </c>
      <c r="G70" s="117">
        <f aca="true" t="shared" si="2" ref="G70:G75">G71</f>
        <v>300</v>
      </c>
    </row>
    <row r="71" spans="1:7" ht="13.5" customHeight="1">
      <c r="A71" s="103" t="s">
        <v>52</v>
      </c>
      <c r="B71" s="84" t="s">
        <v>341</v>
      </c>
      <c r="C71" s="85" t="s">
        <v>111</v>
      </c>
      <c r="D71" s="85" t="s">
        <v>147</v>
      </c>
      <c r="E71" s="104" t="s">
        <v>202</v>
      </c>
      <c r="F71" s="85" t="s">
        <v>132</v>
      </c>
      <c r="G71" s="117">
        <f t="shared" si="2"/>
        <v>300</v>
      </c>
    </row>
    <row r="72" spans="1:7" ht="24">
      <c r="A72" s="50" t="s">
        <v>54</v>
      </c>
      <c r="B72" s="84" t="s">
        <v>341</v>
      </c>
      <c r="C72" s="60" t="s">
        <v>111</v>
      </c>
      <c r="D72" s="60" t="s">
        <v>147</v>
      </c>
      <c r="E72" s="105" t="s">
        <v>201</v>
      </c>
      <c r="F72" s="60" t="s">
        <v>132</v>
      </c>
      <c r="G72" s="61">
        <f t="shared" si="2"/>
        <v>300</v>
      </c>
    </row>
    <row r="73" spans="1:7" ht="24">
      <c r="A73" s="107" t="s">
        <v>192</v>
      </c>
      <c r="B73" s="84" t="s">
        <v>341</v>
      </c>
      <c r="C73" s="60" t="s">
        <v>111</v>
      </c>
      <c r="D73" s="60" t="s">
        <v>147</v>
      </c>
      <c r="E73" s="105" t="s">
        <v>203</v>
      </c>
      <c r="F73" s="60" t="s">
        <v>132</v>
      </c>
      <c r="G73" s="61">
        <f t="shared" si="2"/>
        <v>300</v>
      </c>
    </row>
    <row r="74" spans="1:7" ht="13.5" customHeight="1">
      <c r="A74" s="107" t="s">
        <v>55</v>
      </c>
      <c r="B74" s="84" t="s">
        <v>341</v>
      </c>
      <c r="C74" s="60" t="s">
        <v>111</v>
      </c>
      <c r="D74" s="60" t="s">
        <v>147</v>
      </c>
      <c r="E74" s="105" t="s">
        <v>210</v>
      </c>
      <c r="F74" s="60" t="s">
        <v>132</v>
      </c>
      <c r="G74" s="61">
        <f t="shared" si="2"/>
        <v>300</v>
      </c>
    </row>
    <row r="75" spans="1:7" ht="13.5" customHeight="1">
      <c r="A75" s="50" t="s">
        <v>237</v>
      </c>
      <c r="B75" s="84" t="s">
        <v>341</v>
      </c>
      <c r="C75" s="60" t="s">
        <v>111</v>
      </c>
      <c r="D75" s="60" t="s">
        <v>147</v>
      </c>
      <c r="E75" s="105" t="s">
        <v>210</v>
      </c>
      <c r="F75" s="60" t="s">
        <v>238</v>
      </c>
      <c r="G75" s="61">
        <f t="shared" si="2"/>
        <v>300</v>
      </c>
    </row>
    <row r="76" spans="1:7" ht="13.5" customHeight="1">
      <c r="A76" s="50" t="s">
        <v>43</v>
      </c>
      <c r="B76" s="84" t="s">
        <v>341</v>
      </c>
      <c r="C76" s="60" t="s">
        <v>111</v>
      </c>
      <c r="D76" s="60" t="s">
        <v>147</v>
      </c>
      <c r="E76" s="105" t="s">
        <v>210</v>
      </c>
      <c r="F76" s="60" t="s">
        <v>44</v>
      </c>
      <c r="G76" s="61">
        <f>'[1]прилож. № 7'!F81</f>
        <v>300</v>
      </c>
    </row>
    <row r="77" spans="1:7" ht="13.5" customHeight="1">
      <c r="A77" s="195" t="s">
        <v>385</v>
      </c>
      <c r="B77" s="84" t="s">
        <v>341</v>
      </c>
      <c r="C77" s="84" t="s">
        <v>111</v>
      </c>
      <c r="D77" s="85" t="s">
        <v>86</v>
      </c>
      <c r="E77" s="104" t="s">
        <v>201</v>
      </c>
      <c r="F77" s="85" t="s">
        <v>132</v>
      </c>
      <c r="G77" s="117">
        <f>G78+G82</f>
        <v>9210.1</v>
      </c>
    </row>
    <row r="78" spans="1:7" ht="39" customHeight="1">
      <c r="A78" s="196" t="s">
        <v>353</v>
      </c>
      <c r="B78" s="84" t="s">
        <v>341</v>
      </c>
      <c r="C78" s="89" t="s">
        <v>111</v>
      </c>
      <c r="D78" s="60" t="s">
        <v>86</v>
      </c>
      <c r="E78" s="105" t="s">
        <v>217</v>
      </c>
      <c r="F78" s="60" t="s">
        <v>247</v>
      </c>
      <c r="G78" s="61">
        <f>G79</f>
        <v>9205.1</v>
      </c>
    </row>
    <row r="79" spans="1:7" ht="19.5" customHeight="1">
      <c r="A79" s="196" t="s">
        <v>389</v>
      </c>
      <c r="B79" s="84" t="s">
        <v>341</v>
      </c>
      <c r="C79" s="89" t="s">
        <v>111</v>
      </c>
      <c r="D79" s="60" t="s">
        <v>86</v>
      </c>
      <c r="E79" s="105" t="s">
        <v>217</v>
      </c>
      <c r="F79" s="60" t="s">
        <v>355</v>
      </c>
      <c r="G79" s="61">
        <f>G81+G80</f>
        <v>9205.1</v>
      </c>
    </row>
    <row r="80" spans="1:7" ht="22.5" customHeight="1">
      <c r="A80" s="196" t="s">
        <v>388</v>
      </c>
      <c r="B80" s="84" t="s">
        <v>341</v>
      </c>
      <c r="C80" s="89" t="s">
        <v>111</v>
      </c>
      <c r="D80" s="60" t="s">
        <v>86</v>
      </c>
      <c r="E80" s="105" t="s">
        <v>217</v>
      </c>
      <c r="F80" s="60" t="s">
        <v>357</v>
      </c>
      <c r="G80" s="61">
        <f>4202.6+210.5+1000+1640.6</f>
        <v>7053.700000000001</v>
      </c>
    </row>
    <row r="81" spans="1:7" ht="13.5" customHeight="1">
      <c r="A81" s="196" t="s">
        <v>386</v>
      </c>
      <c r="B81" s="84" t="s">
        <v>341</v>
      </c>
      <c r="C81" s="89" t="s">
        <v>111</v>
      </c>
      <c r="D81" s="60" t="s">
        <v>86</v>
      </c>
      <c r="E81" s="105" t="s">
        <v>217</v>
      </c>
      <c r="F81" s="60" t="s">
        <v>359</v>
      </c>
      <c r="G81" s="61">
        <f>1269.2+882.2</f>
        <v>2151.4</v>
      </c>
    </row>
    <row r="82" spans="1:7" ht="13.5" customHeight="1">
      <c r="A82" s="196" t="s">
        <v>237</v>
      </c>
      <c r="B82" s="84" t="s">
        <v>341</v>
      </c>
      <c r="C82" s="89" t="s">
        <v>111</v>
      </c>
      <c r="D82" s="60" t="s">
        <v>86</v>
      </c>
      <c r="E82" s="105" t="s">
        <v>217</v>
      </c>
      <c r="F82" s="60" t="s">
        <v>238</v>
      </c>
      <c r="G82" s="61">
        <f>G84+G83</f>
        <v>5</v>
      </c>
    </row>
    <row r="83" spans="1:7" ht="13.5" customHeight="1">
      <c r="A83" s="196" t="s">
        <v>253</v>
      </c>
      <c r="B83" s="84" t="s">
        <v>341</v>
      </c>
      <c r="C83" s="89" t="s">
        <v>111</v>
      </c>
      <c r="D83" s="60" t="s">
        <v>86</v>
      </c>
      <c r="E83" s="105" t="s">
        <v>217</v>
      </c>
      <c r="F83" s="60" t="s">
        <v>251</v>
      </c>
      <c r="G83" s="61">
        <v>3</v>
      </c>
    </row>
    <row r="84" spans="1:7" ht="13.5" customHeight="1">
      <c r="A84" s="196" t="s">
        <v>254</v>
      </c>
      <c r="B84" s="84" t="s">
        <v>341</v>
      </c>
      <c r="C84" s="89" t="s">
        <v>111</v>
      </c>
      <c r="D84" s="60" t="s">
        <v>86</v>
      </c>
      <c r="E84" s="105" t="s">
        <v>217</v>
      </c>
      <c r="F84" s="60" t="s">
        <v>252</v>
      </c>
      <c r="G84" s="61">
        <v>2</v>
      </c>
    </row>
    <row r="85" spans="1:7" ht="13.5" customHeight="1">
      <c r="A85" s="195" t="s">
        <v>344</v>
      </c>
      <c r="B85" s="84" t="s">
        <v>341</v>
      </c>
      <c r="C85" s="84" t="s">
        <v>133</v>
      </c>
      <c r="D85" s="85" t="s">
        <v>131</v>
      </c>
      <c r="E85" s="104" t="s">
        <v>200</v>
      </c>
      <c r="F85" s="85" t="s">
        <v>132</v>
      </c>
      <c r="G85" s="102">
        <f>G86+G87+G88</f>
        <v>287.90000000000003</v>
      </c>
    </row>
    <row r="86" spans="1:7" ht="16.5" customHeight="1">
      <c r="A86" s="196" t="s">
        <v>345</v>
      </c>
      <c r="B86" s="84" t="s">
        <v>341</v>
      </c>
      <c r="C86" s="89" t="s">
        <v>133</v>
      </c>
      <c r="D86" s="60" t="s">
        <v>146</v>
      </c>
      <c r="E86" s="105" t="s">
        <v>350</v>
      </c>
      <c r="F86" s="60" t="s">
        <v>40</v>
      </c>
      <c r="G86" s="106">
        <v>219.7</v>
      </c>
    </row>
    <row r="87" spans="1:7" ht="28.5" customHeight="1">
      <c r="A87" s="196" t="s">
        <v>345</v>
      </c>
      <c r="B87" s="84" t="s">
        <v>341</v>
      </c>
      <c r="C87" s="89" t="s">
        <v>133</v>
      </c>
      <c r="D87" s="60" t="s">
        <v>146</v>
      </c>
      <c r="E87" s="105" t="s">
        <v>350</v>
      </c>
      <c r="F87" s="60" t="s">
        <v>250</v>
      </c>
      <c r="G87" s="106">
        <v>66.4</v>
      </c>
    </row>
    <row r="88" spans="1:7" ht="24" customHeight="1">
      <c r="A88" s="196" t="s">
        <v>239</v>
      </c>
      <c r="B88" s="84" t="s">
        <v>341</v>
      </c>
      <c r="C88" s="89" t="s">
        <v>133</v>
      </c>
      <c r="D88" s="60" t="s">
        <v>146</v>
      </c>
      <c r="E88" s="105" t="s">
        <v>350</v>
      </c>
      <c r="F88" s="60" t="s">
        <v>134</v>
      </c>
      <c r="G88" s="106">
        <f>G89</f>
        <v>1.8</v>
      </c>
    </row>
    <row r="89" spans="1:7" ht="24" customHeight="1">
      <c r="A89" s="196" t="s">
        <v>236</v>
      </c>
      <c r="B89" s="84" t="s">
        <v>341</v>
      </c>
      <c r="C89" s="89" t="s">
        <v>133</v>
      </c>
      <c r="D89" s="60" t="s">
        <v>146</v>
      </c>
      <c r="E89" s="105" t="s">
        <v>350</v>
      </c>
      <c r="F89" s="60" t="s">
        <v>235</v>
      </c>
      <c r="G89" s="106">
        <f>G90</f>
        <v>1.8</v>
      </c>
    </row>
    <row r="90" spans="1:7" ht="24" customHeight="1">
      <c r="A90" s="196" t="s">
        <v>41</v>
      </c>
      <c r="B90" s="84" t="s">
        <v>341</v>
      </c>
      <c r="C90" s="89" t="s">
        <v>133</v>
      </c>
      <c r="D90" s="60" t="s">
        <v>146</v>
      </c>
      <c r="E90" s="105" t="s">
        <v>350</v>
      </c>
      <c r="F90" s="60" t="s">
        <v>42</v>
      </c>
      <c r="G90" s="67">
        <v>1.8</v>
      </c>
    </row>
    <row r="91" spans="1:7" ht="24">
      <c r="A91" s="91" t="s">
        <v>184</v>
      </c>
      <c r="B91" s="84" t="s">
        <v>341</v>
      </c>
      <c r="C91" s="84" t="s">
        <v>146</v>
      </c>
      <c r="D91" s="85" t="s">
        <v>131</v>
      </c>
      <c r="E91" s="85" t="s">
        <v>200</v>
      </c>
      <c r="F91" s="85" t="s">
        <v>132</v>
      </c>
      <c r="G91" s="102">
        <f aca="true" t="shared" si="3" ref="G91:G98">G92</f>
        <v>350</v>
      </c>
    </row>
    <row r="92" spans="1:7" ht="12.75">
      <c r="A92" s="91" t="s">
        <v>185</v>
      </c>
      <c r="B92" s="84" t="s">
        <v>341</v>
      </c>
      <c r="C92" s="84" t="s">
        <v>146</v>
      </c>
      <c r="D92" s="85" t="s">
        <v>145</v>
      </c>
      <c r="E92" s="85" t="s">
        <v>200</v>
      </c>
      <c r="F92" s="85" t="s">
        <v>132</v>
      </c>
      <c r="G92" s="102">
        <f t="shared" si="3"/>
        <v>350</v>
      </c>
    </row>
    <row r="93" spans="1:7" ht="13.5" customHeight="1">
      <c r="A93" s="103" t="s">
        <v>52</v>
      </c>
      <c r="B93" s="84" t="s">
        <v>341</v>
      </c>
      <c r="C93" s="85" t="s">
        <v>146</v>
      </c>
      <c r="D93" s="85" t="s">
        <v>145</v>
      </c>
      <c r="E93" s="104" t="s">
        <v>202</v>
      </c>
      <c r="F93" s="85" t="s">
        <v>132</v>
      </c>
      <c r="G93" s="102">
        <f t="shared" si="3"/>
        <v>350</v>
      </c>
    </row>
    <row r="94" spans="1:7" ht="24">
      <c r="A94" s="50" t="s">
        <v>54</v>
      </c>
      <c r="B94" s="84" t="s">
        <v>341</v>
      </c>
      <c r="C94" s="60" t="s">
        <v>146</v>
      </c>
      <c r="D94" s="60" t="s">
        <v>145</v>
      </c>
      <c r="E94" s="105" t="s">
        <v>201</v>
      </c>
      <c r="F94" s="60" t="s">
        <v>132</v>
      </c>
      <c r="G94" s="61">
        <f t="shared" si="3"/>
        <v>350</v>
      </c>
    </row>
    <row r="95" spans="1:7" ht="24">
      <c r="A95" s="107" t="s">
        <v>192</v>
      </c>
      <c r="B95" s="84" t="s">
        <v>341</v>
      </c>
      <c r="C95" s="60" t="s">
        <v>146</v>
      </c>
      <c r="D95" s="60" t="s">
        <v>145</v>
      </c>
      <c r="E95" s="105" t="s">
        <v>203</v>
      </c>
      <c r="F95" s="60" t="s">
        <v>132</v>
      </c>
      <c r="G95" s="61">
        <f t="shared" si="3"/>
        <v>350</v>
      </c>
    </row>
    <row r="96" spans="1:7" ht="24">
      <c r="A96" s="107" t="s">
        <v>7</v>
      </c>
      <c r="B96" s="84" t="s">
        <v>341</v>
      </c>
      <c r="C96" s="60" t="s">
        <v>146</v>
      </c>
      <c r="D96" s="60" t="s">
        <v>145</v>
      </c>
      <c r="E96" s="105" t="s">
        <v>211</v>
      </c>
      <c r="F96" s="60" t="s">
        <v>132</v>
      </c>
      <c r="G96" s="61">
        <f t="shared" si="3"/>
        <v>350</v>
      </c>
    </row>
    <row r="97" spans="1:7" ht="24">
      <c r="A97" s="50" t="s">
        <v>239</v>
      </c>
      <c r="B97" s="84" t="s">
        <v>341</v>
      </c>
      <c r="C97" s="60" t="s">
        <v>146</v>
      </c>
      <c r="D97" s="60" t="s">
        <v>145</v>
      </c>
      <c r="E97" s="105" t="s">
        <v>211</v>
      </c>
      <c r="F97" s="60" t="s">
        <v>134</v>
      </c>
      <c r="G97" s="61">
        <f t="shared" si="3"/>
        <v>350</v>
      </c>
    </row>
    <row r="98" spans="1:7" ht="24">
      <c r="A98" s="50" t="s">
        <v>236</v>
      </c>
      <c r="B98" s="84" t="s">
        <v>341</v>
      </c>
      <c r="C98" s="60" t="s">
        <v>146</v>
      </c>
      <c r="D98" s="60" t="s">
        <v>145</v>
      </c>
      <c r="E98" s="105" t="s">
        <v>211</v>
      </c>
      <c r="F98" s="60" t="s">
        <v>235</v>
      </c>
      <c r="G98" s="61">
        <f t="shared" si="3"/>
        <v>350</v>
      </c>
    </row>
    <row r="99" spans="1:7" ht="24">
      <c r="A99" s="50" t="s">
        <v>41</v>
      </c>
      <c r="B99" s="85" t="s">
        <v>341</v>
      </c>
      <c r="C99" s="60" t="s">
        <v>146</v>
      </c>
      <c r="D99" s="60" t="s">
        <v>145</v>
      </c>
      <c r="E99" s="105" t="s">
        <v>211</v>
      </c>
      <c r="F99" s="60" t="s">
        <v>42</v>
      </c>
      <c r="G99" s="61">
        <f>'[1]прилож. № 7'!F95</f>
        <v>350</v>
      </c>
    </row>
    <row r="100" spans="1:7" ht="12.75">
      <c r="A100" s="103" t="s">
        <v>50</v>
      </c>
      <c r="B100" s="84" t="s">
        <v>341</v>
      </c>
      <c r="C100" s="85" t="s">
        <v>135</v>
      </c>
      <c r="D100" s="85" t="s">
        <v>131</v>
      </c>
      <c r="E100" s="85" t="s">
        <v>200</v>
      </c>
      <c r="F100" s="85" t="s">
        <v>132</v>
      </c>
      <c r="G100" s="117">
        <f>G101+G110</f>
        <v>11906.800000000003</v>
      </c>
    </row>
    <row r="101" spans="1:7" ht="12.75">
      <c r="A101" s="72" t="s">
        <v>75</v>
      </c>
      <c r="B101" s="84" t="s">
        <v>341</v>
      </c>
      <c r="C101" s="93" t="s">
        <v>135</v>
      </c>
      <c r="D101" s="93" t="s">
        <v>35</v>
      </c>
      <c r="E101" s="93" t="s">
        <v>200</v>
      </c>
      <c r="F101" s="93" t="s">
        <v>132</v>
      </c>
      <c r="G101" s="117">
        <f aca="true" t="shared" si="4" ref="G101:G106">G102</f>
        <v>9178.900000000001</v>
      </c>
    </row>
    <row r="102" spans="1:7" ht="14.25" customHeight="1">
      <c r="A102" s="103" t="s">
        <v>52</v>
      </c>
      <c r="B102" s="84" t="s">
        <v>341</v>
      </c>
      <c r="C102" s="85" t="s">
        <v>135</v>
      </c>
      <c r="D102" s="85" t="s">
        <v>35</v>
      </c>
      <c r="E102" s="104" t="s">
        <v>202</v>
      </c>
      <c r="F102" s="85" t="s">
        <v>132</v>
      </c>
      <c r="G102" s="117">
        <f t="shared" si="4"/>
        <v>9178.900000000001</v>
      </c>
    </row>
    <row r="103" spans="1:7" ht="24">
      <c r="A103" s="50" t="s">
        <v>54</v>
      </c>
      <c r="B103" s="84" t="s">
        <v>341</v>
      </c>
      <c r="C103" s="97" t="s">
        <v>135</v>
      </c>
      <c r="D103" s="60" t="s">
        <v>35</v>
      </c>
      <c r="E103" s="105" t="s">
        <v>201</v>
      </c>
      <c r="F103" s="60" t="s">
        <v>132</v>
      </c>
      <c r="G103" s="61">
        <f t="shared" si="4"/>
        <v>9178.900000000001</v>
      </c>
    </row>
    <row r="104" spans="1:7" ht="24">
      <c r="A104" s="107" t="s">
        <v>192</v>
      </c>
      <c r="B104" s="84" t="s">
        <v>341</v>
      </c>
      <c r="C104" s="60" t="s">
        <v>135</v>
      </c>
      <c r="D104" s="60" t="s">
        <v>35</v>
      </c>
      <c r="E104" s="105" t="s">
        <v>203</v>
      </c>
      <c r="F104" s="60" t="s">
        <v>132</v>
      </c>
      <c r="G104" s="61">
        <f t="shared" si="4"/>
        <v>9178.900000000001</v>
      </c>
    </row>
    <row r="105" spans="1:7" ht="13.5" customHeight="1">
      <c r="A105" s="109" t="s">
        <v>172</v>
      </c>
      <c r="B105" s="84" t="s">
        <v>341</v>
      </c>
      <c r="C105" s="60" t="s">
        <v>135</v>
      </c>
      <c r="D105" s="60" t="s">
        <v>35</v>
      </c>
      <c r="E105" s="105" t="s">
        <v>213</v>
      </c>
      <c r="F105" s="60" t="s">
        <v>132</v>
      </c>
      <c r="G105" s="61">
        <f t="shared" si="4"/>
        <v>9178.900000000001</v>
      </c>
    </row>
    <row r="106" spans="1:7" ht="24">
      <c r="A106" s="50" t="s">
        <v>239</v>
      </c>
      <c r="B106" s="84" t="s">
        <v>341</v>
      </c>
      <c r="C106" s="60" t="s">
        <v>135</v>
      </c>
      <c r="D106" s="60" t="s">
        <v>35</v>
      </c>
      <c r="E106" s="105" t="s">
        <v>213</v>
      </c>
      <c r="F106" s="60" t="s">
        <v>134</v>
      </c>
      <c r="G106" s="61">
        <f t="shared" si="4"/>
        <v>9178.900000000001</v>
      </c>
    </row>
    <row r="107" spans="1:7" ht="24">
      <c r="A107" s="50" t="s">
        <v>236</v>
      </c>
      <c r="B107" s="84" t="s">
        <v>341</v>
      </c>
      <c r="C107" s="60" t="s">
        <v>135</v>
      </c>
      <c r="D107" s="60" t="s">
        <v>35</v>
      </c>
      <c r="E107" s="105" t="s">
        <v>213</v>
      </c>
      <c r="F107" s="60" t="s">
        <v>235</v>
      </c>
      <c r="G107" s="61">
        <f>G108+G109</f>
        <v>9178.900000000001</v>
      </c>
    </row>
    <row r="108" spans="1:7" ht="24">
      <c r="A108" s="50" t="s">
        <v>427</v>
      </c>
      <c r="B108" s="84" t="s">
        <v>341</v>
      </c>
      <c r="C108" s="60" t="s">
        <v>135</v>
      </c>
      <c r="D108" s="60" t="s">
        <v>35</v>
      </c>
      <c r="E108" s="105" t="s">
        <v>213</v>
      </c>
      <c r="F108" s="60" t="s">
        <v>428</v>
      </c>
      <c r="G108" s="61">
        <v>530</v>
      </c>
    </row>
    <row r="109" spans="1:7" ht="27.75" customHeight="1">
      <c r="A109" s="50" t="s">
        <v>41</v>
      </c>
      <c r="B109" s="84" t="s">
        <v>341</v>
      </c>
      <c r="C109" s="60" t="s">
        <v>135</v>
      </c>
      <c r="D109" s="60" t="s">
        <v>35</v>
      </c>
      <c r="E109" s="105" t="s">
        <v>213</v>
      </c>
      <c r="F109" s="60" t="s">
        <v>42</v>
      </c>
      <c r="G109" s="61">
        <f>7569.9+790.2+303.6-530+515.2</f>
        <v>8648.900000000001</v>
      </c>
    </row>
    <row r="110" spans="1:7" ht="12.75">
      <c r="A110" s="103" t="s">
        <v>51</v>
      </c>
      <c r="B110" s="84" t="s">
        <v>341</v>
      </c>
      <c r="C110" s="85" t="s">
        <v>135</v>
      </c>
      <c r="D110" s="85" t="s">
        <v>165</v>
      </c>
      <c r="E110" s="85" t="s">
        <v>200</v>
      </c>
      <c r="F110" s="85" t="s">
        <v>132</v>
      </c>
      <c r="G110" s="117">
        <f aca="true" t="shared" si="5" ref="G110:G115">G111</f>
        <v>2727.9000000000005</v>
      </c>
    </row>
    <row r="111" spans="1:7" ht="13.5" customHeight="1">
      <c r="A111" s="103" t="s">
        <v>52</v>
      </c>
      <c r="B111" s="84" t="s">
        <v>341</v>
      </c>
      <c r="C111" s="85" t="s">
        <v>135</v>
      </c>
      <c r="D111" s="85" t="s">
        <v>165</v>
      </c>
      <c r="E111" s="104" t="s">
        <v>202</v>
      </c>
      <c r="F111" s="85" t="s">
        <v>132</v>
      </c>
      <c r="G111" s="117">
        <f t="shared" si="5"/>
        <v>2727.9000000000005</v>
      </c>
    </row>
    <row r="112" spans="1:7" ht="24">
      <c r="A112" s="50" t="s">
        <v>54</v>
      </c>
      <c r="B112" s="84" t="s">
        <v>341</v>
      </c>
      <c r="C112" s="60" t="s">
        <v>135</v>
      </c>
      <c r="D112" s="60" t="s">
        <v>165</v>
      </c>
      <c r="E112" s="105" t="s">
        <v>201</v>
      </c>
      <c r="F112" s="60" t="s">
        <v>132</v>
      </c>
      <c r="G112" s="61">
        <f t="shared" si="5"/>
        <v>2727.9000000000005</v>
      </c>
    </row>
    <row r="113" spans="1:7" ht="24">
      <c r="A113" s="107" t="s">
        <v>192</v>
      </c>
      <c r="B113" s="84" t="s">
        <v>341</v>
      </c>
      <c r="C113" s="60" t="s">
        <v>135</v>
      </c>
      <c r="D113" s="60" t="s">
        <v>165</v>
      </c>
      <c r="E113" s="105" t="s">
        <v>203</v>
      </c>
      <c r="F113" s="60" t="s">
        <v>132</v>
      </c>
      <c r="G113" s="61">
        <f t="shared" si="5"/>
        <v>2727.9000000000005</v>
      </c>
    </row>
    <row r="114" spans="1:7" ht="12.75">
      <c r="A114" s="109" t="s">
        <v>172</v>
      </c>
      <c r="B114" s="84" t="s">
        <v>341</v>
      </c>
      <c r="C114" s="60" t="s">
        <v>135</v>
      </c>
      <c r="D114" s="60" t="s">
        <v>165</v>
      </c>
      <c r="E114" s="59" t="s">
        <v>213</v>
      </c>
      <c r="F114" s="60" t="s">
        <v>132</v>
      </c>
      <c r="G114" s="61">
        <f>G115</f>
        <v>2727.9000000000005</v>
      </c>
    </row>
    <row r="115" spans="1:7" ht="24">
      <c r="A115" s="50" t="s">
        <v>239</v>
      </c>
      <c r="B115" s="84" t="s">
        <v>341</v>
      </c>
      <c r="C115" s="60" t="s">
        <v>135</v>
      </c>
      <c r="D115" s="60" t="s">
        <v>165</v>
      </c>
      <c r="E115" s="59" t="s">
        <v>213</v>
      </c>
      <c r="F115" s="60" t="s">
        <v>134</v>
      </c>
      <c r="G115" s="61">
        <f t="shared" si="5"/>
        <v>2727.9000000000005</v>
      </c>
    </row>
    <row r="116" spans="1:7" ht="24">
      <c r="A116" s="50" t="s">
        <v>236</v>
      </c>
      <c r="B116" s="84" t="s">
        <v>341</v>
      </c>
      <c r="C116" s="60" t="s">
        <v>135</v>
      </c>
      <c r="D116" s="60" t="s">
        <v>165</v>
      </c>
      <c r="E116" s="59" t="s">
        <v>213</v>
      </c>
      <c r="F116" s="60" t="s">
        <v>235</v>
      </c>
      <c r="G116" s="61">
        <f>G117</f>
        <v>2727.9000000000005</v>
      </c>
    </row>
    <row r="117" spans="1:7" ht="24">
      <c r="A117" s="50" t="s">
        <v>41</v>
      </c>
      <c r="B117" s="84" t="s">
        <v>341</v>
      </c>
      <c r="C117" s="60" t="s">
        <v>135</v>
      </c>
      <c r="D117" s="60" t="s">
        <v>165</v>
      </c>
      <c r="E117" s="59" t="s">
        <v>213</v>
      </c>
      <c r="F117" s="60" t="s">
        <v>42</v>
      </c>
      <c r="G117" s="61">
        <f>2000+5043.1-1000-515.2-2800</f>
        <v>2727.9000000000005</v>
      </c>
    </row>
    <row r="118" spans="1:7" ht="12.75">
      <c r="A118" s="110" t="s">
        <v>140</v>
      </c>
      <c r="B118" s="84" t="s">
        <v>341</v>
      </c>
      <c r="C118" s="93" t="s">
        <v>112</v>
      </c>
      <c r="D118" s="93" t="s">
        <v>131</v>
      </c>
      <c r="E118" s="85" t="s">
        <v>200</v>
      </c>
      <c r="F118" s="93" t="s">
        <v>132</v>
      </c>
      <c r="G118" s="117">
        <f>G119+G131+G139</f>
        <v>18693.4</v>
      </c>
    </row>
    <row r="119" spans="1:7" ht="12.75">
      <c r="A119" s="110" t="s">
        <v>109</v>
      </c>
      <c r="B119" s="84" t="s">
        <v>341</v>
      </c>
      <c r="C119" s="93" t="s">
        <v>112</v>
      </c>
      <c r="D119" s="93" t="s">
        <v>111</v>
      </c>
      <c r="E119" s="93" t="s">
        <v>200</v>
      </c>
      <c r="F119" s="93" t="s">
        <v>132</v>
      </c>
      <c r="G119" s="117">
        <f>G120</f>
        <v>5500.4</v>
      </c>
    </row>
    <row r="120" spans="1:7" ht="14.25" customHeight="1">
      <c r="A120" s="103" t="s">
        <v>52</v>
      </c>
      <c r="B120" s="84" t="s">
        <v>341</v>
      </c>
      <c r="C120" s="85" t="s">
        <v>112</v>
      </c>
      <c r="D120" s="85" t="s">
        <v>111</v>
      </c>
      <c r="E120" s="104" t="s">
        <v>202</v>
      </c>
      <c r="F120" s="93" t="s">
        <v>132</v>
      </c>
      <c r="G120" s="117">
        <f aca="true" t="shared" si="6" ref="G120:G125">G121</f>
        <v>5500.4</v>
      </c>
    </row>
    <row r="121" spans="1:7" ht="24">
      <c r="A121" s="50" t="s">
        <v>54</v>
      </c>
      <c r="B121" s="84" t="s">
        <v>341</v>
      </c>
      <c r="C121" s="60" t="s">
        <v>112</v>
      </c>
      <c r="D121" s="60" t="s">
        <v>111</v>
      </c>
      <c r="E121" s="105" t="s">
        <v>201</v>
      </c>
      <c r="F121" s="97" t="s">
        <v>132</v>
      </c>
      <c r="G121" s="61">
        <f>G122+G127</f>
        <v>5500.4</v>
      </c>
    </row>
    <row r="122" spans="1:7" ht="24">
      <c r="A122" s="107" t="s">
        <v>192</v>
      </c>
      <c r="B122" s="85" t="s">
        <v>341</v>
      </c>
      <c r="C122" s="60" t="s">
        <v>112</v>
      </c>
      <c r="D122" s="60" t="s">
        <v>111</v>
      </c>
      <c r="E122" s="105" t="s">
        <v>203</v>
      </c>
      <c r="F122" s="97" t="s">
        <v>132</v>
      </c>
      <c r="G122" s="61">
        <f t="shared" si="6"/>
        <v>5500</v>
      </c>
    </row>
    <row r="123" spans="1:7" ht="13.5" customHeight="1">
      <c r="A123" s="113" t="s">
        <v>56</v>
      </c>
      <c r="B123" s="85" t="s">
        <v>341</v>
      </c>
      <c r="C123" s="97" t="s">
        <v>112</v>
      </c>
      <c r="D123" s="97" t="s">
        <v>111</v>
      </c>
      <c r="E123" s="105" t="s">
        <v>212</v>
      </c>
      <c r="F123" s="97" t="s">
        <v>132</v>
      </c>
      <c r="G123" s="61">
        <f t="shared" si="6"/>
        <v>5500</v>
      </c>
    </row>
    <row r="124" spans="1:7" ht="24">
      <c r="A124" s="50" t="s">
        <v>239</v>
      </c>
      <c r="B124" s="84" t="s">
        <v>341</v>
      </c>
      <c r="C124" s="97" t="s">
        <v>112</v>
      </c>
      <c r="D124" s="97" t="s">
        <v>111</v>
      </c>
      <c r="E124" s="105" t="s">
        <v>212</v>
      </c>
      <c r="F124" s="97" t="s">
        <v>134</v>
      </c>
      <c r="G124" s="61">
        <f t="shared" si="6"/>
        <v>5500</v>
      </c>
    </row>
    <row r="125" spans="1:7" ht="24">
      <c r="A125" s="50" t="s">
        <v>236</v>
      </c>
      <c r="B125" s="84" t="s">
        <v>341</v>
      </c>
      <c r="C125" s="97" t="s">
        <v>112</v>
      </c>
      <c r="D125" s="97" t="s">
        <v>111</v>
      </c>
      <c r="E125" s="105" t="s">
        <v>212</v>
      </c>
      <c r="F125" s="97" t="s">
        <v>235</v>
      </c>
      <c r="G125" s="61">
        <f t="shared" si="6"/>
        <v>5500</v>
      </c>
    </row>
    <row r="126" spans="1:7" ht="24">
      <c r="A126" s="50" t="s">
        <v>41</v>
      </c>
      <c r="B126" s="84" t="s">
        <v>341</v>
      </c>
      <c r="C126" s="97" t="s">
        <v>112</v>
      </c>
      <c r="D126" s="97" t="s">
        <v>111</v>
      </c>
      <c r="E126" s="105" t="s">
        <v>212</v>
      </c>
      <c r="F126" s="60" t="s">
        <v>42</v>
      </c>
      <c r="G126" s="61">
        <f>5500.4-0.4</f>
        <v>5500</v>
      </c>
    </row>
    <row r="127" spans="1:7" ht="24">
      <c r="A127" s="107" t="s">
        <v>438</v>
      </c>
      <c r="B127" s="84" t="s">
        <v>341</v>
      </c>
      <c r="C127" s="97" t="s">
        <v>112</v>
      </c>
      <c r="D127" s="97" t="s">
        <v>111</v>
      </c>
      <c r="E127" s="105" t="s">
        <v>437</v>
      </c>
      <c r="F127" s="60" t="s">
        <v>132</v>
      </c>
      <c r="G127" s="61">
        <f>G128</f>
        <v>0.4</v>
      </c>
    </row>
    <row r="128" spans="1:7" ht="24">
      <c r="A128" s="107" t="s">
        <v>239</v>
      </c>
      <c r="B128" s="84" t="s">
        <v>341</v>
      </c>
      <c r="C128" s="97" t="s">
        <v>112</v>
      </c>
      <c r="D128" s="97" t="s">
        <v>111</v>
      </c>
      <c r="E128" s="105" t="s">
        <v>437</v>
      </c>
      <c r="F128" s="60" t="s">
        <v>134</v>
      </c>
      <c r="G128" s="61">
        <f>G129</f>
        <v>0.4</v>
      </c>
    </row>
    <row r="129" spans="1:7" ht="24">
      <c r="A129" s="107" t="s">
        <v>236</v>
      </c>
      <c r="B129" s="84" t="s">
        <v>341</v>
      </c>
      <c r="C129" s="97" t="s">
        <v>112</v>
      </c>
      <c r="D129" s="97" t="s">
        <v>111</v>
      </c>
      <c r="E129" s="105" t="s">
        <v>437</v>
      </c>
      <c r="F129" s="60" t="s">
        <v>235</v>
      </c>
      <c r="G129" s="61">
        <f>G130</f>
        <v>0.4</v>
      </c>
    </row>
    <row r="130" spans="1:7" ht="24">
      <c r="A130" s="50" t="s">
        <v>427</v>
      </c>
      <c r="B130" s="84" t="s">
        <v>341</v>
      </c>
      <c r="C130" s="97" t="s">
        <v>112</v>
      </c>
      <c r="D130" s="97" t="s">
        <v>111</v>
      </c>
      <c r="E130" s="105" t="s">
        <v>437</v>
      </c>
      <c r="F130" s="60" t="s">
        <v>428</v>
      </c>
      <c r="G130" s="61">
        <v>0.4</v>
      </c>
    </row>
    <row r="131" spans="1:7" ht="12.75">
      <c r="A131" s="72" t="s">
        <v>110</v>
      </c>
      <c r="B131" s="84" t="s">
        <v>341</v>
      </c>
      <c r="C131" s="85" t="s">
        <v>112</v>
      </c>
      <c r="D131" s="85" t="s">
        <v>133</v>
      </c>
      <c r="E131" s="93" t="s">
        <v>200</v>
      </c>
      <c r="F131" s="93" t="s">
        <v>132</v>
      </c>
      <c r="G131" s="117">
        <f>G132</f>
        <v>3200</v>
      </c>
    </row>
    <row r="132" spans="1:7" ht="13.5" customHeight="1">
      <c r="A132" s="103" t="s">
        <v>52</v>
      </c>
      <c r="B132" s="84" t="s">
        <v>341</v>
      </c>
      <c r="C132" s="85" t="s">
        <v>112</v>
      </c>
      <c r="D132" s="85" t="s">
        <v>133</v>
      </c>
      <c r="E132" s="104" t="s">
        <v>202</v>
      </c>
      <c r="F132" s="93" t="s">
        <v>132</v>
      </c>
      <c r="G132" s="117">
        <f>+G133</f>
        <v>3200</v>
      </c>
    </row>
    <row r="133" spans="1:7" ht="24">
      <c r="A133" s="50" t="s">
        <v>54</v>
      </c>
      <c r="B133" s="84" t="s">
        <v>341</v>
      </c>
      <c r="C133" s="60" t="s">
        <v>112</v>
      </c>
      <c r="D133" s="60" t="s">
        <v>133</v>
      </c>
      <c r="E133" s="105" t="s">
        <v>201</v>
      </c>
      <c r="F133" s="97" t="s">
        <v>132</v>
      </c>
      <c r="G133" s="61">
        <f>G134</f>
        <v>3200</v>
      </c>
    </row>
    <row r="134" spans="1:7" ht="24">
      <c r="A134" s="107" t="s">
        <v>192</v>
      </c>
      <c r="B134" s="84" t="s">
        <v>341</v>
      </c>
      <c r="C134" s="60" t="s">
        <v>112</v>
      </c>
      <c r="D134" s="60" t="s">
        <v>133</v>
      </c>
      <c r="E134" s="105" t="s">
        <v>203</v>
      </c>
      <c r="F134" s="97" t="s">
        <v>132</v>
      </c>
      <c r="G134" s="119">
        <f>G135</f>
        <v>3200</v>
      </c>
    </row>
    <row r="135" spans="1:7" ht="12.75">
      <c r="A135" s="109" t="s">
        <v>172</v>
      </c>
      <c r="B135" s="84" t="s">
        <v>341</v>
      </c>
      <c r="C135" s="60" t="s">
        <v>112</v>
      </c>
      <c r="D135" s="60" t="s">
        <v>133</v>
      </c>
      <c r="E135" s="59" t="s">
        <v>213</v>
      </c>
      <c r="F135" s="97" t="s">
        <v>132</v>
      </c>
      <c r="G135" s="119">
        <f>G136</f>
        <v>3200</v>
      </c>
    </row>
    <row r="136" spans="1:7" ht="24">
      <c r="A136" s="50" t="s">
        <v>239</v>
      </c>
      <c r="B136" s="84" t="s">
        <v>341</v>
      </c>
      <c r="C136" s="60" t="s">
        <v>112</v>
      </c>
      <c r="D136" s="60" t="s">
        <v>133</v>
      </c>
      <c r="E136" s="59" t="s">
        <v>213</v>
      </c>
      <c r="F136" s="97" t="s">
        <v>134</v>
      </c>
      <c r="G136" s="119">
        <f>G137</f>
        <v>3200</v>
      </c>
    </row>
    <row r="137" spans="1:7" ht="24">
      <c r="A137" s="50" t="s">
        <v>236</v>
      </c>
      <c r="B137" s="84" t="s">
        <v>341</v>
      </c>
      <c r="C137" s="60" t="s">
        <v>112</v>
      </c>
      <c r="D137" s="60" t="s">
        <v>133</v>
      </c>
      <c r="E137" s="59" t="s">
        <v>213</v>
      </c>
      <c r="F137" s="97" t="s">
        <v>235</v>
      </c>
      <c r="G137" s="119">
        <f>G138</f>
        <v>3200</v>
      </c>
    </row>
    <row r="138" spans="1:7" ht="24">
      <c r="A138" s="50" t="s">
        <v>41</v>
      </c>
      <c r="B138" s="84" t="s">
        <v>341</v>
      </c>
      <c r="C138" s="97" t="s">
        <v>112</v>
      </c>
      <c r="D138" s="97" t="s">
        <v>133</v>
      </c>
      <c r="E138" s="59" t="s">
        <v>213</v>
      </c>
      <c r="F138" s="60" t="s">
        <v>42</v>
      </c>
      <c r="G138" s="119">
        <v>3200</v>
      </c>
    </row>
    <row r="139" spans="1:7" ht="12.75">
      <c r="A139" s="103" t="s">
        <v>141</v>
      </c>
      <c r="B139" s="84" t="s">
        <v>341</v>
      </c>
      <c r="C139" s="85" t="s">
        <v>112</v>
      </c>
      <c r="D139" s="85" t="s">
        <v>146</v>
      </c>
      <c r="E139" s="85" t="s">
        <v>200</v>
      </c>
      <c r="F139" s="85" t="s">
        <v>132</v>
      </c>
      <c r="G139" s="118">
        <f>G140</f>
        <v>9993</v>
      </c>
    </row>
    <row r="140" spans="1:7" ht="13.5" customHeight="1">
      <c r="A140" s="103" t="s">
        <v>52</v>
      </c>
      <c r="B140" s="84" t="s">
        <v>341</v>
      </c>
      <c r="C140" s="85" t="s">
        <v>112</v>
      </c>
      <c r="D140" s="85" t="s">
        <v>146</v>
      </c>
      <c r="E140" s="104" t="s">
        <v>202</v>
      </c>
      <c r="F140" s="85" t="s">
        <v>132</v>
      </c>
      <c r="G140" s="118">
        <f>G141</f>
        <v>9993</v>
      </c>
    </row>
    <row r="141" spans="1:7" ht="24">
      <c r="A141" s="103" t="s">
        <v>54</v>
      </c>
      <c r="B141" s="85" t="s">
        <v>341</v>
      </c>
      <c r="C141" s="85" t="s">
        <v>112</v>
      </c>
      <c r="D141" s="85" t="s">
        <v>146</v>
      </c>
      <c r="E141" s="104" t="s">
        <v>201</v>
      </c>
      <c r="F141" s="85" t="s">
        <v>132</v>
      </c>
      <c r="G141" s="118">
        <f>G142+G156</f>
        <v>9993</v>
      </c>
    </row>
    <row r="142" spans="1:7" ht="24">
      <c r="A142" s="107" t="s">
        <v>352</v>
      </c>
      <c r="B142" s="84" t="s">
        <v>341</v>
      </c>
      <c r="C142" s="60" t="s">
        <v>112</v>
      </c>
      <c r="D142" s="60" t="s">
        <v>146</v>
      </c>
      <c r="E142" s="105" t="s">
        <v>203</v>
      </c>
      <c r="F142" s="60" t="s">
        <v>132</v>
      </c>
      <c r="G142" s="118">
        <f>G147+G143</f>
        <v>5875.7</v>
      </c>
    </row>
    <row r="143" spans="1:7" ht="24">
      <c r="A143" s="107" t="s">
        <v>438</v>
      </c>
      <c r="B143" s="85" t="s">
        <v>341</v>
      </c>
      <c r="C143" s="60" t="s">
        <v>112</v>
      </c>
      <c r="D143" s="60" t="s">
        <v>146</v>
      </c>
      <c r="E143" s="105" t="s">
        <v>437</v>
      </c>
      <c r="F143" s="60" t="s">
        <v>132</v>
      </c>
      <c r="G143" s="106">
        <f>G144</f>
        <v>125.20000000000005</v>
      </c>
    </row>
    <row r="144" spans="1:7" ht="24">
      <c r="A144" s="107" t="s">
        <v>239</v>
      </c>
      <c r="B144" s="85" t="s">
        <v>341</v>
      </c>
      <c r="C144" s="60" t="s">
        <v>112</v>
      </c>
      <c r="D144" s="60" t="s">
        <v>146</v>
      </c>
      <c r="E144" s="105" t="s">
        <v>437</v>
      </c>
      <c r="F144" s="60" t="s">
        <v>134</v>
      </c>
      <c r="G144" s="106">
        <f>G145</f>
        <v>125.20000000000005</v>
      </c>
    </row>
    <row r="145" spans="1:7" ht="24">
      <c r="A145" s="107" t="s">
        <v>236</v>
      </c>
      <c r="B145" s="85" t="s">
        <v>341</v>
      </c>
      <c r="C145" s="60" t="s">
        <v>112</v>
      </c>
      <c r="D145" s="60" t="s">
        <v>146</v>
      </c>
      <c r="E145" s="105" t="s">
        <v>437</v>
      </c>
      <c r="F145" s="60" t="s">
        <v>235</v>
      </c>
      <c r="G145" s="106">
        <f>G146</f>
        <v>125.20000000000005</v>
      </c>
    </row>
    <row r="146" spans="1:7" ht="24">
      <c r="A146" s="107" t="s">
        <v>427</v>
      </c>
      <c r="B146" s="85" t="s">
        <v>341</v>
      </c>
      <c r="C146" s="60" t="s">
        <v>112</v>
      </c>
      <c r="D146" s="60" t="s">
        <v>146</v>
      </c>
      <c r="E146" s="105" t="s">
        <v>437</v>
      </c>
      <c r="F146" s="60" t="s">
        <v>428</v>
      </c>
      <c r="G146" s="106">
        <f>1880-1754.8</f>
        <v>125.20000000000005</v>
      </c>
    </row>
    <row r="147" spans="1:7" ht="15" customHeight="1">
      <c r="A147" s="107" t="s">
        <v>16</v>
      </c>
      <c r="B147" s="84" t="s">
        <v>341</v>
      </c>
      <c r="C147" s="60" t="s">
        <v>112</v>
      </c>
      <c r="D147" s="60" t="s">
        <v>146</v>
      </c>
      <c r="E147" s="105" t="s">
        <v>214</v>
      </c>
      <c r="F147" s="60" t="s">
        <v>132</v>
      </c>
      <c r="G147" s="119">
        <f>G148+G152</f>
        <v>5750.5</v>
      </c>
    </row>
    <row r="148" spans="1:7" ht="15.75" customHeight="1">
      <c r="A148" s="50" t="s">
        <v>143</v>
      </c>
      <c r="B148" s="84" t="s">
        <v>341</v>
      </c>
      <c r="C148" s="60" t="s">
        <v>112</v>
      </c>
      <c r="D148" s="60" t="s">
        <v>146</v>
      </c>
      <c r="E148" s="105" t="s">
        <v>215</v>
      </c>
      <c r="F148" s="60" t="s">
        <v>132</v>
      </c>
      <c r="G148" s="119">
        <f>G149</f>
        <v>2688</v>
      </c>
    </row>
    <row r="149" spans="1:7" ht="24">
      <c r="A149" s="50" t="s">
        <v>239</v>
      </c>
      <c r="B149" s="85" t="s">
        <v>341</v>
      </c>
      <c r="C149" s="60" t="s">
        <v>112</v>
      </c>
      <c r="D149" s="60" t="s">
        <v>146</v>
      </c>
      <c r="E149" s="105" t="s">
        <v>215</v>
      </c>
      <c r="F149" s="60" t="s">
        <v>134</v>
      </c>
      <c r="G149" s="119">
        <f>G150</f>
        <v>2688</v>
      </c>
    </row>
    <row r="150" spans="1:7" ht="24">
      <c r="A150" s="50" t="s">
        <v>236</v>
      </c>
      <c r="B150" s="84" t="s">
        <v>341</v>
      </c>
      <c r="C150" s="60" t="s">
        <v>112</v>
      </c>
      <c r="D150" s="60" t="s">
        <v>146</v>
      </c>
      <c r="E150" s="105" t="s">
        <v>215</v>
      </c>
      <c r="F150" s="60" t="s">
        <v>235</v>
      </c>
      <c r="G150" s="119">
        <f>G151</f>
        <v>2688</v>
      </c>
    </row>
    <row r="151" spans="1:7" ht="27.75" customHeight="1">
      <c r="A151" s="50" t="s">
        <v>41</v>
      </c>
      <c r="B151" s="85" t="s">
        <v>341</v>
      </c>
      <c r="C151" s="60" t="s">
        <v>112</v>
      </c>
      <c r="D151" s="60" t="s">
        <v>146</v>
      </c>
      <c r="E151" s="105" t="s">
        <v>215</v>
      </c>
      <c r="F151" s="60" t="s">
        <v>42</v>
      </c>
      <c r="G151" s="119">
        <v>2688</v>
      </c>
    </row>
    <row r="152" spans="1:7" ht="15" customHeight="1">
      <c r="A152" s="50" t="s">
        <v>142</v>
      </c>
      <c r="B152" s="89" t="s">
        <v>341</v>
      </c>
      <c r="C152" s="60" t="s">
        <v>112</v>
      </c>
      <c r="D152" s="60" t="s">
        <v>146</v>
      </c>
      <c r="E152" s="59" t="s">
        <v>216</v>
      </c>
      <c r="F152" s="60" t="s">
        <v>132</v>
      </c>
      <c r="G152" s="119">
        <f>G153</f>
        <v>3062.5</v>
      </c>
    </row>
    <row r="153" spans="1:7" ht="24">
      <c r="A153" s="50" t="s">
        <v>239</v>
      </c>
      <c r="B153" s="84" t="s">
        <v>341</v>
      </c>
      <c r="C153" s="60" t="s">
        <v>112</v>
      </c>
      <c r="D153" s="60" t="s">
        <v>146</v>
      </c>
      <c r="E153" s="59" t="s">
        <v>216</v>
      </c>
      <c r="F153" s="60" t="s">
        <v>134</v>
      </c>
      <c r="G153" s="119">
        <f>G154</f>
        <v>3062.5</v>
      </c>
    </row>
    <row r="154" spans="1:7" ht="24">
      <c r="A154" s="50" t="s">
        <v>236</v>
      </c>
      <c r="B154" s="84" t="s">
        <v>341</v>
      </c>
      <c r="C154" s="60" t="s">
        <v>112</v>
      </c>
      <c r="D154" s="60" t="s">
        <v>146</v>
      </c>
      <c r="E154" s="59" t="s">
        <v>216</v>
      </c>
      <c r="F154" s="60" t="s">
        <v>235</v>
      </c>
      <c r="G154" s="119">
        <f>G155</f>
        <v>3062.5</v>
      </c>
    </row>
    <row r="155" spans="1:7" ht="24">
      <c r="A155" s="50" t="s">
        <v>41</v>
      </c>
      <c r="B155" s="84" t="s">
        <v>341</v>
      </c>
      <c r="C155" s="60" t="s">
        <v>112</v>
      </c>
      <c r="D155" s="60" t="s">
        <v>146</v>
      </c>
      <c r="E155" s="59" t="s">
        <v>216</v>
      </c>
      <c r="F155" s="60" t="s">
        <v>42</v>
      </c>
      <c r="G155" s="119">
        <f>3696.1-303.6-1880+1500+50</f>
        <v>3062.5</v>
      </c>
    </row>
    <row r="156" spans="1:7" ht="24" customHeight="1">
      <c r="A156" s="103" t="s">
        <v>276</v>
      </c>
      <c r="B156" s="84" t="s">
        <v>341</v>
      </c>
      <c r="C156" s="85" t="s">
        <v>112</v>
      </c>
      <c r="D156" s="85" t="s">
        <v>146</v>
      </c>
      <c r="E156" s="108" t="s">
        <v>444</v>
      </c>
      <c r="F156" s="85" t="s">
        <v>132</v>
      </c>
      <c r="G156" s="118">
        <f>G158</f>
        <v>4117.3</v>
      </c>
    </row>
    <row r="157" spans="1:7" ht="24" customHeight="1">
      <c r="A157" s="218" t="s">
        <v>446</v>
      </c>
      <c r="B157" s="89" t="s">
        <v>341</v>
      </c>
      <c r="C157" s="60" t="s">
        <v>112</v>
      </c>
      <c r="D157" s="60" t="s">
        <v>146</v>
      </c>
      <c r="E157" s="59" t="s">
        <v>440</v>
      </c>
      <c r="F157" s="60" t="s">
        <v>132</v>
      </c>
      <c r="G157" s="119">
        <f>G158</f>
        <v>4117.3</v>
      </c>
    </row>
    <row r="158" spans="1:7" ht="25.5">
      <c r="A158" s="218" t="s">
        <v>239</v>
      </c>
      <c r="B158" s="84" t="s">
        <v>341</v>
      </c>
      <c r="C158" s="60" t="s">
        <v>112</v>
      </c>
      <c r="D158" s="60" t="s">
        <v>146</v>
      </c>
      <c r="E158" s="59" t="s">
        <v>440</v>
      </c>
      <c r="F158" s="60" t="s">
        <v>134</v>
      </c>
      <c r="G158" s="119">
        <f>G159</f>
        <v>4117.3</v>
      </c>
    </row>
    <row r="159" spans="1:7" ht="25.5">
      <c r="A159" s="218" t="s">
        <v>236</v>
      </c>
      <c r="B159" s="84" t="s">
        <v>341</v>
      </c>
      <c r="C159" s="60" t="s">
        <v>112</v>
      </c>
      <c r="D159" s="60" t="s">
        <v>146</v>
      </c>
      <c r="E159" s="59" t="s">
        <v>440</v>
      </c>
      <c r="F159" s="60" t="s">
        <v>235</v>
      </c>
      <c r="G159" s="119">
        <f>G160</f>
        <v>4117.3</v>
      </c>
    </row>
    <row r="160" spans="1:7" ht="25.5">
      <c r="A160" s="218" t="s">
        <v>427</v>
      </c>
      <c r="B160" s="85" t="s">
        <v>341</v>
      </c>
      <c r="C160" s="60" t="s">
        <v>112</v>
      </c>
      <c r="D160" s="60" t="s">
        <v>146</v>
      </c>
      <c r="E160" s="59" t="s">
        <v>440</v>
      </c>
      <c r="F160" s="60" t="s">
        <v>428</v>
      </c>
      <c r="G160" s="119">
        <f>1754.8+2362.5</f>
        <v>4117.3</v>
      </c>
    </row>
    <row r="161" spans="1:7" ht="13.5" customHeight="1">
      <c r="A161" s="103" t="s">
        <v>82</v>
      </c>
      <c r="B161" s="84" t="s">
        <v>341</v>
      </c>
      <c r="C161" s="85" t="s">
        <v>171</v>
      </c>
      <c r="D161" s="85" t="s">
        <v>131</v>
      </c>
      <c r="E161" s="104" t="s">
        <v>200</v>
      </c>
      <c r="F161" s="85" t="s">
        <v>132</v>
      </c>
      <c r="G161" s="118">
        <f>G162</f>
        <v>18649.199999999997</v>
      </c>
    </row>
    <row r="162" spans="1:7" ht="13.5" customHeight="1">
      <c r="A162" s="103" t="s">
        <v>351</v>
      </c>
      <c r="B162" s="84" t="s">
        <v>341</v>
      </c>
      <c r="C162" s="85" t="s">
        <v>171</v>
      </c>
      <c r="D162" s="85" t="s">
        <v>111</v>
      </c>
      <c r="E162" s="104" t="s">
        <v>200</v>
      </c>
      <c r="F162" s="85" t="s">
        <v>132</v>
      </c>
      <c r="G162" s="118">
        <f>G163</f>
        <v>18649.199999999997</v>
      </c>
    </row>
    <row r="163" spans="1:7" ht="15" customHeight="1">
      <c r="A163" s="50" t="s">
        <v>52</v>
      </c>
      <c r="B163" s="84" t="s">
        <v>341</v>
      </c>
      <c r="C163" s="60" t="s">
        <v>171</v>
      </c>
      <c r="D163" s="60" t="s">
        <v>111</v>
      </c>
      <c r="E163" s="105" t="s">
        <v>201</v>
      </c>
      <c r="F163" s="60" t="s">
        <v>132</v>
      </c>
      <c r="G163" s="106">
        <f>G164</f>
        <v>18649.199999999997</v>
      </c>
    </row>
    <row r="164" spans="1:7" ht="15" customHeight="1">
      <c r="A164" s="50" t="s">
        <v>352</v>
      </c>
      <c r="B164" s="84" t="s">
        <v>341</v>
      </c>
      <c r="C164" s="60" t="s">
        <v>171</v>
      </c>
      <c r="D164" s="60" t="s">
        <v>111</v>
      </c>
      <c r="E164" s="105" t="s">
        <v>217</v>
      </c>
      <c r="F164" s="60" t="s">
        <v>132</v>
      </c>
      <c r="G164" s="106">
        <f>G165+G169+G172</f>
        <v>18649.199999999997</v>
      </c>
    </row>
    <row r="165" spans="1:7" ht="36">
      <c r="A165" s="50" t="s">
        <v>353</v>
      </c>
      <c r="B165" s="84" t="s">
        <v>341</v>
      </c>
      <c r="C165" s="60" t="s">
        <v>171</v>
      </c>
      <c r="D165" s="60" t="s">
        <v>111</v>
      </c>
      <c r="E165" s="105" t="s">
        <v>217</v>
      </c>
      <c r="F165" s="60" t="s">
        <v>247</v>
      </c>
      <c r="G165" s="106">
        <f>G166</f>
        <v>14335.8</v>
      </c>
    </row>
    <row r="166" spans="1:7" ht="12.75">
      <c r="A166" s="50" t="s">
        <v>354</v>
      </c>
      <c r="B166" s="85" t="s">
        <v>341</v>
      </c>
      <c r="C166" s="60" t="s">
        <v>171</v>
      </c>
      <c r="D166" s="60" t="s">
        <v>111</v>
      </c>
      <c r="E166" s="60" t="s">
        <v>217</v>
      </c>
      <c r="F166" s="60" t="s">
        <v>355</v>
      </c>
      <c r="G166" s="106">
        <f>G167+G168</f>
        <v>14335.8</v>
      </c>
    </row>
    <row r="167" spans="1:7" ht="15" customHeight="1">
      <c r="A167" s="50" t="s">
        <v>356</v>
      </c>
      <c r="B167" s="85" t="s">
        <v>341</v>
      </c>
      <c r="C167" s="60" t="s">
        <v>171</v>
      </c>
      <c r="D167" s="60" t="s">
        <v>111</v>
      </c>
      <c r="E167" s="60" t="s">
        <v>217</v>
      </c>
      <c r="F167" s="60" t="s">
        <v>357</v>
      </c>
      <c r="G167" s="106">
        <f>10804.7+205.9</f>
        <v>11010.6</v>
      </c>
    </row>
    <row r="168" spans="1:7" ht="12.75">
      <c r="A168" s="50" t="s">
        <v>358</v>
      </c>
      <c r="B168" s="85" t="s">
        <v>341</v>
      </c>
      <c r="C168" s="60" t="s">
        <v>171</v>
      </c>
      <c r="D168" s="60" t="s">
        <v>111</v>
      </c>
      <c r="E168" s="60" t="s">
        <v>217</v>
      </c>
      <c r="F168" s="60" t="s">
        <v>359</v>
      </c>
      <c r="G168" s="106">
        <f>3263+62.2</f>
        <v>3325.2</v>
      </c>
    </row>
    <row r="169" spans="1:7" ht="24">
      <c r="A169" s="50" t="s">
        <v>239</v>
      </c>
      <c r="B169" s="84" t="s">
        <v>341</v>
      </c>
      <c r="C169" s="60" t="s">
        <v>171</v>
      </c>
      <c r="D169" s="60" t="s">
        <v>111</v>
      </c>
      <c r="E169" s="59" t="s">
        <v>217</v>
      </c>
      <c r="F169" s="60" t="s">
        <v>134</v>
      </c>
      <c r="G169" s="106">
        <f>G170</f>
        <v>4298.4</v>
      </c>
    </row>
    <row r="170" spans="1:7" ht="24">
      <c r="A170" s="50" t="s">
        <v>236</v>
      </c>
      <c r="B170" s="84" t="s">
        <v>341</v>
      </c>
      <c r="C170" s="60" t="s">
        <v>171</v>
      </c>
      <c r="D170" s="60" t="s">
        <v>111</v>
      </c>
      <c r="E170" s="59" t="s">
        <v>217</v>
      </c>
      <c r="F170" s="60" t="s">
        <v>235</v>
      </c>
      <c r="G170" s="106">
        <f>G171</f>
        <v>4298.4</v>
      </c>
    </row>
    <row r="171" spans="1:7" ht="24">
      <c r="A171" s="50" t="s">
        <v>41</v>
      </c>
      <c r="B171" s="84" t="s">
        <v>341</v>
      </c>
      <c r="C171" s="60" t="s">
        <v>171</v>
      </c>
      <c r="D171" s="60" t="s">
        <v>111</v>
      </c>
      <c r="E171" s="59" t="s">
        <v>217</v>
      </c>
      <c r="F171" s="60" t="s">
        <v>42</v>
      </c>
      <c r="G171" s="106">
        <f>2373.2-10-5+1300+500+140.2</f>
        <v>4298.4</v>
      </c>
    </row>
    <row r="172" spans="1:7" ht="12.75">
      <c r="A172" s="50" t="s">
        <v>237</v>
      </c>
      <c r="B172" s="84" t="s">
        <v>341</v>
      </c>
      <c r="C172" s="60" t="s">
        <v>171</v>
      </c>
      <c r="D172" s="60" t="s">
        <v>111</v>
      </c>
      <c r="E172" s="59" t="s">
        <v>217</v>
      </c>
      <c r="F172" s="60" t="s">
        <v>238</v>
      </c>
      <c r="G172" s="106">
        <f>G175</f>
        <v>15</v>
      </c>
    </row>
    <row r="173" spans="1:7" ht="12.75" hidden="1">
      <c r="A173" s="50" t="s">
        <v>241</v>
      </c>
      <c r="B173" s="84" t="s">
        <v>341</v>
      </c>
      <c r="C173" s="60" t="s">
        <v>171</v>
      </c>
      <c r="D173" s="60" t="s">
        <v>111</v>
      </c>
      <c r="E173" s="59" t="s">
        <v>217</v>
      </c>
      <c r="F173" s="60" t="s">
        <v>240</v>
      </c>
      <c r="G173" s="106"/>
    </row>
    <row r="174" spans="1:7" ht="48" hidden="1">
      <c r="A174" s="50" t="s">
        <v>15</v>
      </c>
      <c r="B174" s="84" t="s">
        <v>341</v>
      </c>
      <c r="C174" s="60" t="s">
        <v>171</v>
      </c>
      <c r="D174" s="60" t="s">
        <v>111</v>
      </c>
      <c r="E174" s="59" t="s">
        <v>217</v>
      </c>
      <c r="F174" s="60" t="s">
        <v>14</v>
      </c>
      <c r="G174" s="106"/>
    </row>
    <row r="175" spans="1:7" ht="12.75">
      <c r="A175" s="50" t="s">
        <v>426</v>
      </c>
      <c r="B175" s="84" t="s">
        <v>341</v>
      </c>
      <c r="C175" s="60" t="s">
        <v>171</v>
      </c>
      <c r="D175" s="60" t="s">
        <v>111</v>
      </c>
      <c r="E175" s="59" t="s">
        <v>217</v>
      </c>
      <c r="F175" s="60" t="s">
        <v>425</v>
      </c>
      <c r="G175" s="106">
        <f>G176+G177</f>
        <v>15</v>
      </c>
    </row>
    <row r="176" spans="1:7" ht="12.75">
      <c r="A176" s="50" t="s">
        <v>253</v>
      </c>
      <c r="B176" s="84" t="s">
        <v>341</v>
      </c>
      <c r="C176" s="60" t="s">
        <v>171</v>
      </c>
      <c r="D176" s="60" t="s">
        <v>111</v>
      </c>
      <c r="E176" s="59" t="s">
        <v>217</v>
      </c>
      <c r="F176" s="60" t="s">
        <v>251</v>
      </c>
      <c r="G176" s="106">
        <f>3+5</f>
        <v>8</v>
      </c>
    </row>
    <row r="177" spans="1:7" ht="12.75">
      <c r="A177" s="50" t="s">
        <v>254</v>
      </c>
      <c r="B177" s="84" t="s">
        <v>341</v>
      </c>
      <c r="C177" s="60" t="s">
        <v>171</v>
      </c>
      <c r="D177" s="60" t="s">
        <v>111</v>
      </c>
      <c r="E177" s="59" t="s">
        <v>217</v>
      </c>
      <c r="F177" s="60" t="s">
        <v>252</v>
      </c>
      <c r="G177" s="106">
        <v>7</v>
      </c>
    </row>
    <row r="178" spans="1:7" ht="12.75">
      <c r="A178" s="103" t="s">
        <v>144</v>
      </c>
      <c r="B178" s="84" t="s">
        <v>341</v>
      </c>
      <c r="C178" s="85" t="s">
        <v>145</v>
      </c>
      <c r="D178" s="85" t="s">
        <v>131</v>
      </c>
      <c r="E178" s="85" t="s">
        <v>200</v>
      </c>
      <c r="F178" s="85" t="s">
        <v>132</v>
      </c>
      <c r="G178" s="117">
        <f aca="true" t="shared" si="7" ref="G178:G185">G179</f>
        <v>253.1</v>
      </c>
    </row>
    <row r="179" spans="1:7" ht="12.75">
      <c r="A179" s="103" t="s">
        <v>49</v>
      </c>
      <c r="B179" s="84" t="s">
        <v>341</v>
      </c>
      <c r="C179" s="85" t="s">
        <v>145</v>
      </c>
      <c r="D179" s="85" t="s">
        <v>111</v>
      </c>
      <c r="E179" s="85" t="s">
        <v>200</v>
      </c>
      <c r="F179" s="85" t="s">
        <v>132</v>
      </c>
      <c r="G179" s="117">
        <f t="shared" si="7"/>
        <v>253.1</v>
      </c>
    </row>
    <row r="180" spans="1:7" ht="14.25" customHeight="1">
      <c r="A180" s="103" t="s">
        <v>52</v>
      </c>
      <c r="B180" s="84" t="s">
        <v>341</v>
      </c>
      <c r="C180" s="85" t="s">
        <v>145</v>
      </c>
      <c r="D180" s="85" t="s">
        <v>111</v>
      </c>
      <c r="E180" s="104" t="s">
        <v>202</v>
      </c>
      <c r="F180" s="85" t="s">
        <v>132</v>
      </c>
      <c r="G180" s="117">
        <f t="shared" si="7"/>
        <v>253.1</v>
      </c>
    </row>
    <row r="181" spans="1:7" ht="24">
      <c r="A181" s="50" t="s">
        <v>54</v>
      </c>
      <c r="B181" s="84" t="s">
        <v>341</v>
      </c>
      <c r="C181" s="60" t="s">
        <v>145</v>
      </c>
      <c r="D181" s="60" t="s">
        <v>111</v>
      </c>
      <c r="E181" s="105" t="s">
        <v>201</v>
      </c>
      <c r="F181" s="60" t="s">
        <v>132</v>
      </c>
      <c r="G181" s="61">
        <f t="shared" si="7"/>
        <v>253.1</v>
      </c>
    </row>
    <row r="182" spans="1:7" ht="24">
      <c r="A182" s="107" t="s">
        <v>192</v>
      </c>
      <c r="B182" s="84" t="s">
        <v>341</v>
      </c>
      <c r="C182" s="60" t="s">
        <v>145</v>
      </c>
      <c r="D182" s="60" t="s">
        <v>111</v>
      </c>
      <c r="E182" s="105" t="s">
        <v>203</v>
      </c>
      <c r="F182" s="60" t="s">
        <v>132</v>
      </c>
      <c r="G182" s="61">
        <f t="shared" si="7"/>
        <v>253.1</v>
      </c>
    </row>
    <row r="183" spans="1:7" ht="12.75">
      <c r="A183" s="73" t="s">
        <v>174</v>
      </c>
      <c r="B183" s="84" t="s">
        <v>341</v>
      </c>
      <c r="C183" s="60" t="s">
        <v>145</v>
      </c>
      <c r="D183" s="60" t="s">
        <v>111</v>
      </c>
      <c r="E183" s="59" t="s">
        <v>218</v>
      </c>
      <c r="F183" s="60" t="s">
        <v>132</v>
      </c>
      <c r="G183" s="61">
        <f t="shared" si="7"/>
        <v>253.1</v>
      </c>
    </row>
    <row r="184" spans="1:7" ht="12.75">
      <c r="A184" s="73" t="s">
        <v>244</v>
      </c>
      <c r="B184" s="84" t="s">
        <v>341</v>
      </c>
      <c r="C184" s="60" t="s">
        <v>145</v>
      </c>
      <c r="D184" s="60" t="s">
        <v>111</v>
      </c>
      <c r="E184" s="59" t="s">
        <v>218</v>
      </c>
      <c r="F184" s="60" t="s">
        <v>136</v>
      </c>
      <c r="G184" s="61">
        <f t="shared" si="7"/>
        <v>253.1</v>
      </c>
    </row>
    <row r="185" spans="1:7" ht="12.75">
      <c r="A185" s="73" t="s">
        <v>245</v>
      </c>
      <c r="B185" s="84" t="s">
        <v>341</v>
      </c>
      <c r="C185" s="60" t="s">
        <v>145</v>
      </c>
      <c r="D185" s="60" t="s">
        <v>111</v>
      </c>
      <c r="E185" s="59" t="s">
        <v>218</v>
      </c>
      <c r="F185" s="60" t="s">
        <v>137</v>
      </c>
      <c r="G185" s="61">
        <f t="shared" si="7"/>
        <v>253.1</v>
      </c>
    </row>
    <row r="186" spans="1:7" ht="12.75">
      <c r="A186" s="50" t="s">
        <v>102</v>
      </c>
      <c r="B186" s="84" t="s">
        <v>341</v>
      </c>
      <c r="C186" s="60" t="s">
        <v>145</v>
      </c>
      <c r="D186" s="60" t="s">
        <v>111</v>
      </c>
      <c r="E186" s="59" t="s">
        <v>218</v>
      </c>
      <c r="F186" s="60" t="s">
        <v>103</v>
      </c>
      <c r="G186" s="61">
        <f>251+2.1</f>
        <v>253.1</v>
      </c>
    </row>
    <row r="187" spans="1:7" ht="24.75" customHeight="1">
      <c r="A187" s="103" t="s">
        <v>393</v>
      </c>
      <c r="B187" s="84" t="s">
        <v>341</v>
      </c>
      <c r="C187" s="85" t="s">
        <v>86</v>
      </c>
      <c r="D187" s="85" t="s">
        <v>131</v>
      </c>
      <c r="E187" s="85" t="s">
        <v>200</v>
      </c>
      <c r="F187" s="85" t="s">
        <v>132</v>
      </c>
      <c r="G187" s="102">
        <f aca="true" t="shared" si="8" ref="G187:G194">G188</f>
        <v>58.9</v>
      </c>
    </row>
    <row r="188" spans="1:7" ht="13.5" customHeight="1">
      <c r="A188" s="103" t="s">
        <v>394</v>
      </c>
      <c r="B188" s="84" t="s">
        <v>341</v>
      </c>
      <c r="C188" s="85" t="s">
        <v>86</v>
      </c>
      <c r="D188" s="85" t="s">
        <v>111</v>
      </c>
      <c r="E188" s="85" t="s">
        <v>200</v>
      </c>
      <c r="F188" s="85" t="s">
        <v>132</v>
      </c>
      <c r="G188" s="102">
        <f t="shared" si="8"/>
        <v>58.9</v>
      </c>
    </row>
    <row r="189" spans="1:7" ht="14.25" customHeight="1">
      <c r="A189" s="103" t="s">
        <v>395</v>
      </c>
      <c r="B189" s="84" t="s">
        <v>341</v>
      </c>
      <c r="C189" s="85" t="s">
        <v>86</v>
      </c>
      <c r="D189" s="85" t="s">
        <v>111</v>
      </c>
      <c r="E189" s="85" t="s">
        <v>202</v>
      </c>
      <c r="F189" s="85" t="s">
        <v>132</v>
      </c>
      <c r="G189" s="102">
        <f t="shared" si="8"/>
        <v>58.9</v>
      </c>
    </row>
    <row r="190" spans="1:7" ht="24.75" customHeight="1">
      <c r="A190" s="50" t="s">
        <v>54</v>
      </c>
      <c r="B190" s="84" t="s">
        <v>341</v>
      </c>
      <c r="C190" s="85" t="s">
        <v>86</v>
      </c>
      <c r="D190" s="85" t="s">
        <v>111</v>
      </c>
      <c r="E190" s="85" t="s">
        <v>201</v>
      </c>
      <c r="F190" s="85" t="s">
        <v>132</v>
      </c>
      <c r="G190" s="102">
        <f t="shared" si="8"/>
        <v>58.9</v>
      </c>
    </row>
    <row r="191" spans="1:7" ht="23.25" customHeight="1">
      <c r="A191" s="50" t="s">
        <v>352</v>
      </c>
      <c r="B191" s="84" t="s">
        <v>341</v>
      </c>
      <c r="C191" s="85" t="s">
        <v>86</v>
      </c>
      <c r="D191" s="85" t="s">
        <v>111</v>
      </c>
      <c r="E191" s="85" t="s">
        <v>203</v>
      </c>
      <c r="F191" s="85" t="s">
        <v>132</v>
      </c>
      <c r="G191" s="102">
        <f t="shared" si="8"/>
        <v>58.9</v>
      </c>
    </row>
    <row r="192" spans="1:7" ht="26.25" customHeight="1">
      <c r="A192" s="50" t="s">
        <v>396</v>
      </c>
      <c r="B192" s="84" t="s">
        <v>341</v>
      </c>
      <c r="C192" s="85" t="s">
        <v>86</v>
      </c>
      <c r="D192" s="85" t="s">
        <v>111</v>
      </c>
      <c r="E192" s="85" t="s">
        <v>398</v>
      </c>
      <c r="F192" s="85" t="s">
        <v>132</v>
      </c>
      <c r="G192" s="102">
        <f t="shared" si="8"/>
        <v>58.9</v>
      </c>
    </row>
    <row r="193" spans="1:7" ht="12.75">
      <c r="A193" s="103" t="s">
        <v>397</v>
      </c>
      <c r="B193" s="84" t="s">
        <v>341</v>
      </c>
      <c r="C193" s="85" t="s">
        <v>86</v>
      </c>
      <c r="D193" s="85" t="s">
        <v>111</v>
      </c>
      <c r="E193" s="85" t="s">
        <v>399</v>
      </c>
      <c r="F193" s="85" t="s">
        <v>132</v>
      </c>
      <c r="G193" s="102">
        <f t="shared" si="8"/>
        <v>58.9</v>
      </c>
    </row>
    <row r="194" spans="1:7" ht="12.75">
      <c r="A194" s="208" t="s">
        <v>402</v>
      </c>
      <c r="B194" s="84" t="s">
        <v>341</v>
      </c>
      <c r="C194" s="85" t="s">
        <v>86</v>
      </c>
      <c r="D194" s="85" t="s">
        <v>111</v>
      </c>
      <c r="E194" s="85" t="s">
        <v>399</v>
      </c>
      <c r="F194" s="85" t="s">
        <v>400</v>
      </c>
      <c r="G194" s="102">
        <f t="shared" si="8"/>
        <v>58.9</v>
      </c>
    </row>
    <row r="195" spans="1:7" ht="12.75">
      <c r="A195" s="210" t="s">
        <v>397</v>
      </c>
      <c r="B195" s="84" t="s">
        <v>341</v>
      </c>
      <c r="C195" s="85" t="s">
        <v>86</v>
      </c>
      <c r="D195" s="85" t="s">
        <v>111</v>
      </c>
      <c r="E195" s="85" t="s">
        <v>399</v>
      </c>
      <c r="F195" s="85" t="s">
        <v>401</v>
      </c>
      <c r="G195" s="102">
        <v>58.9</v>
      </c>
    </row>
    <row r="196" spans="1:7" ht="24">
      <c r="A196" s="103" t="s">
        <v>360</v>
      </c>
      <c r="B196" s="84" t="s">
        <v>341</v>
      </c>
      <c r="C196" s="85" t="s">
        <v>164</v>
      </c>
      <c r="D196" s="85" t="s">
        <v>131</v>
      </c>
      <c r="E196" s="85" t="s">
        <v>200</v>
      </c>
      <c r="F196" s="85" t="s">
        <v>132</v>
      </c>
      <c r="G196" s="102">
        <f>G197</f>
        <v>232.1</v>
      </c>
    </row>
    <row r="197" spans="1:7" ht="14.25" customHeight="1">
      <c r="A197" s="50" t="s">
        <v>30</v>
      </c>
      <c r="B197" s="84" t="s">
        <v>341</v>
      </c>
      <c r="C197" s="60" t="s">
        <v>164</v>
      </c>
      <c r="D197" s="60" t="s">
        <v>146</v>
      </c>
      <c r="E197" s="60" t="s">
        <v>200</v>
      </c>
      <c r="F197" s="60" t="s">
        <v>132</v>
      </c>
      <c r="G197" s="106">
        <f aca="true" t="shared" si="9" ref="G197:G202">G198</f>
        <v>232.1</v>
      </c>
    </row>
    <row r="198" spans="1:7" ht="14.25" customHeight="1">
      <c r="A198" s="50" t="s">
        <v>361</v>
      </c>
      <c r="B198" s="84" t="s">
        <v>341</v>
      </c>
      <c r="C198" s="60" t="s">
        <v>164</v>
      </c>
      <c r="D198" s="60" t="s">
        <v>146</v>
      </c>
      <c r="E198" s="105" t="s">
        <v>202</v>
      </c>
      <c r="F198" s="60" t="s">
        <v>132</v>
      </c>
      <c r="G198" s="106">
        <f t="shared" si="9"/>
        <v>232.1</v>
      </c>
    </row>
    <row r="199" spans="1:7" ht="24">
      <c r="A199" s="50" t="s">
        <v>362</v>
      </c>
      <c r="B199" s="84" t="s">
        <v>341</v>
      </c>
      <c r="C199" s="60" t="s">
        <v>164</v>
      </c>
      <c r="D199" s="60" t="s">
        <v>146</v>
      </c>
      <c r="E199" s="105" t="s">
        <v>201</v>
      </c>
      <c r="F199" s="60" t="s">
        <v>132</v>
      </c>
      <c r="G199" s="106">
        <f t="shared" si="9"/>
        <v>232.1</v>
      </c>
    </row>
    <row r="200" spans="1:7" ht="24">
      <c r="A200" s="107" t="s">
        <v>352</v>
      </c>
      <c r="B200" s="84" t="s">
        <v>341</v>
      </c>
      <c r="C200" s="60" t="s">
        <v>164</v>
      </c>
      <c r="D200" s="60" t="s">
        <v>146</v>
      </c>
      <c r="E200" s="105" t="s">
        <v>203</v>
      </c>
      <c r="F200" s="60" t="s">
        <v>132</v>
      </c>
      <c r="G200" s="106">
        <f t="shared" si="9"/>
        <v>232.1</v>
      </c>
    </row>
    <row r="201" spans="1:7" ht="14.25" customHeight="1">
      <c r="A201" s="73" t="s">
        <v>31</v>
      </c>
      <c r="B201" s="84" t="s">
        <v>341</v>
      </c>
      <c r="C201" s="60" t="s">
        <v>164</v>
      </c>
      <c r="D201" s="60" t="s">
        <v>146</v>
      </c>
      <c r="E201" s="105" t="s">
        <v>219</v>
      </c>
      <c r="F201" s="60" t="s">
        <v>132</v>
      </c>
      <c r="G201" s="106">
        <f t="shared" si="9"/>
        <v>232.1</v>
      </c>
    </row>
    <row r="202" spans="1:7" ht="13.5" customHeight="1">
      <c r="A202" s="73" t="s">
        <v>363</v>
      </c>
      <c r="B202" s="84" t="s">
        <v>341</v>
      </c>
      <c r="C202" s="60" t="s">
        <v>164</v>
      </c>
      <c r="D202" s="60" t="s">
        <v>146</v>
      </c>
      <c r="E202" s="105" t="s">
        <v>219</v>
      </c>
      <c r="F202" s="60" t="s">
        <v>243</v>
      </c>
      <c r="G202" s="106">
        <f t="shared" si="9"/>
        <v>232.1</v>
      </c>
    </row>
    <row r="203" spans="1:7" ht="12.75">
      <c r="A203" s="73" t="s">
        <v>31</v>
      </c>
      <c r="B203" s="84" t="s">
        <v>341</v>
      </c>
      <c r="C203" s="60" t="s">
        <v>164</v>
      </c>
      <c r="D203" s="60" t="s">
        <v>146</v>
      </c>
      <c r="E203" s="59" t="s">
        <v>219</v>
      </c>
      <c r="F203" s="60" t="s">
        <v>45</v>
      </c>
      <c r="G203" s="106">
        <v>232.1</v>
      </c>
    </row>
    <row r="204" spans="1:7" ht="36" hidden="1">
      <c r="A204" s="103" t="s">
        <v>67</v>
      </c>
      <c r="B204" s="84" t="s">
        <v>148</v>
      </c>
      <c r="C204" s="85" t="s">
        <v>164</v>
      </c>
      <c r="D204" s="85" t="s">
        <v>131</v>
      </c>
      <c r="E204" s="85" t="s">
        <v>200</v>
      </c>
      <c r="F204" s="85" t="s">
        <v>132</v>
      </c>
      <c r="G204" s="117" t="e">
        <f aca="true" t="shared" si="10" ref="G204:G210">G205</f>
        <v>#REF!</v>
      </c>
    </row>
    <row r="205" spans="1:7" ht="12.75" hidden="1">
      <c r="A205" s="103" t="s">
        <v>30</v>
      </c>
      <c r="B205" s="84" t="s">
        <v>148</v>
      </c>
      <c r="C205" s="85" t="s">
        <v>164</v>
      </c>
      <c r="D205" s="85" t="s">
        <v>146</v>
      </c>
      <c r="E205" s="85" t="s">
        <v>200</v>
      </c>
      <c r="F205" s="85" t="s">
        <v>132</v>
      </c>
      <c r="G205" s="117" t="e">
        <f t="shared" si="10"/>
        <v>#REF!</v>
      </c>
    </row>
    <row r="206" spans="1:7" ht="12.75" customHeight="1" hidden="1">
      <c r="A206" s="103" t="s">
        <v>52</v>
      </c>
      <c r="B206" s="84" t="s">
        <v>148</v>
      </c>
      <c r="C206" s="85" t="s">
        <v>164</v>
      </c>
      <c r="D206" s="85" t="s">
        <v>146</v>
      </c>
      <c r="E206" s="104" t="s">
        <v>202</v>
      </c>
      <c r="F206" s="85" t="s">
        <v>132</v>
      </c>
      <c r="G206" s="117" t="e">
        <f t="shared" si="10"/>
        <v>#REF!</v>
      </c>
    </row>
    <row r="207" spans="1:7" ht="24" hidden="1">
      <c r="A207" s="50" t="s">
        <v>54</v>
      </c>
      <c r="B207" s="84" t="s">
        <v>148</v>
      </c>
      <c r="C207" s="60" t="s">
        <v>164</v>
      </c>
      <c r="D207" s="60" t="s">
        <v>146</v>
      </c>
      <c r="E207" s="105" t="s">
        <v>201</v>
      </c>
      <c r="F207" s="60" t="s">
        <v>132</v>
      </c>
      <c r="G207" s="61" t="e">
        <f t="shared" si="10"/>
        <v>#REF!</v>
      </c>
    </row>
    <row r="208" spans="1:7" ht="24" hidden="1">
      <c r="A208" s="107" t="s">
        <v>192</v>
      </c>
      <c r="B208" s="84" t="s">
        <v>148</v>
      </c>
      <c r="C208" s="60" t="s">
        <v>164</v>
      </c>
      <c r="D208" s="60" t="s">
        <v>146</v>
      </c>
      <c r="E208" s="105" t="s">
        <v>203</v>
      </c>
      <c r="F208" s="60" t="s">
        <v>132</v>
      </c>
      <c r="G208" s="61" t="e">
        <f t="shared" si="10"/>
        <v>#REF!</v>
      </c>
    </row>
    <row r="209" spans="1:7" ht="12.75" hidden="1">
      <c r="A209" s="50" t="s">
        <v>31</v>
      </c>
      <c r="B209" s="84" t="s">
        <v>148</v>
      </c>
      <c r="C209" s="60" t="s">
        <v>164</v>
      </c>
      <c r="D209" s="60" t="s">
        <v>146</v>
      </c>
      <c r="E209" s="59" t="s">
        <v>219</v>
      </c>
      <c r="F209" s="60" t="s">
        <v>132</v>
      </c>
      <c r="G209" s="61" t="e">
        <f t="shared" si="10"/>
        <v>#REF!</v>
      </c>
    </row>
    <row r="210" spans="1:7" ht="12.75" hidden="1">
      <c r="A210" s="50" t="s">
        <v>242</v>
      </c>
      <c r="B210" s="84" t="s">
        <v>148</v>
      </c>
      <c r="C210" s="60" t="s">
        <v>164</v>
      </c>
      <c r="D210" s="60" t="s">
        <v>146</v>
      </c>
      <c r="E210" s="59" t="s">
        <v>219</v>
      </c>
      <c r="F210" s="60" t="s">
        <v>243</v>
      </c>
      <c r="G210" s="61" t="e">
        <f t="shared" si="10"/>
        <v>#REF!</v>
      </c>
    </row>
    <row r="211" spans="1:7" ht="12.75" hidden="1">
      <c r="A211" s="50" t="s">
        <v>31</v>
      </c>
      <c r="B211" s="84" t="s">
        <v>148</v>
      </c>
      <c r="C211" s="60" t="s">
        <v>164</v>
      </c>
      <c r="D211" s="60" t="s">
        <v>146</v>
      </c>
      <c r="E211" s="59" t="s">
        <v>219</v>
      </c>
      <c r="F211" s="60" t="s">
        <v>45</v>
      </c>
      <c r="G211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2019-06-28T01:11:15Z</cp:lastPrinted>
  <dcterms:created xsi:type="dcterms:W3CDTF">2006-07-12T12:33:21Z</dcterms:created>
  <dcterms:modified xsi:type="dcterms:W3CDTF">2019-06-28T01:12:47Z</dcterms:modified>
  <cp:category/>
  <cp:version/>
  <cp:contentType/>
  <cp:contentStatus/>
</cp:coreProperties>
</file>