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0920" activeTab="0"/>
  </bookViews>
  <sheets>
    <sheet name="Лист1" sheetId="1" r:id="rId1"/>
  </sheets>
  <definedNames/>
  <calcPr fullCalcOnLoad="1"/>
</workbook>
</file>

<file path=xl/sharedStrings.xml><?xml version="1.0" encoding="utf-8"?>
<sst xmlns="http://schemas.openxmlformats.org/spreadsheetml/2006/main" count="500" uniqueCount="441">
  <si>
    <t>проверка 317 +387 БУ и АУ</t>
  </si>
  <si>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</si>
  <si>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000 2 02 02041 05 0000 151
</t>
  </si>
  <si>
    <t xml:space="preserve">000 2 02 02041 00 0000 151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</si>
  <si>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</si>
  <si>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</si>
  <si>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</si>
  <si>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</si>
  <si>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Резервные фонды</t>
  </si>
  <si>
    <t>Другие общегосударственные вопросы</t>
  </si>
  <si>
    <t>Начальник Управления ФЭИ</t>
  </si>
  <si>
    <t>Е.И. Михно</t>
  </si>
  <si>
    <t>Национальная экономика</t>
  </si>
  <si>
    <t>Транспорт</t>
  </si>
  <si>
    <t>Дорожное хозяйство</t>
  </si>
  <si>
    <t>Другие вопросы в области национальной экономики</t>
  </si>
  <si>
    <r>
      <t>Периодичность:</t>
    </r>
    <r>
      <rPr>
        <b/>
        <sz val="12"/>
        <rFont val="Times New Roman"/>
        <family val="1"/>
      </rPr>
      <t>квартальная</t>
    </r>
  </si>
  <si>
    <r>
      <t xml:space="preserve">Единица измерения : </t>
    </r>
    <r>
      <rPr>
        <b/>
        <sz val="12"/>
        <rFont val="Times New Roman"/>
        <family val="1"/>
      </rPr>
      <t>тыс.руб.</t>
    </r>
  </si>
  <si>
    <t>ДОХОДЫ ОТ ОКАЗАНИЯ ПЛАТНЫХ УСЛУГ И КОМПЕНСАЦИИ ЗАТРАТ ГОСУДАРСТВА</t>
  </si>
  <si>
    <t>000  1  13  00000  00  0000  000</t>
  </si>
  <si>
    <t>Прочие доходы от оказания платных услуг и компенсации затрат государства</t>
  </si>
  <si>
    <t>Прочие доходы от оказания платных услуг получателями средств бюджетов муниципальных районов и компенсации затрат бюджетов муницпальных районов</t>
  </si>
  <si>
    <t>Жилищно-коммунальное хозяйство</t>
  </si>
  <si>
    <t>Жилищное хозяйство</t>
  </si>
  <si>
    <t>Коммунальное хозяйство</t>
  </si>
  <si>
    <t>УТВЕРЖДЕН</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</si>
  <si>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</si>
  <si>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</si>
  <si>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</si>
  <si>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</si>
  <si>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</si>
  <si>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</si>
  <si>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</si>
  <si>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450</t>
  </si>
  <si>
    <t>Справочно:</t>
  </si>
  <si>
    <t>Затраты на их денежное содержание (тыс.руб.)</t>
  </si>
  <si>
    <t>Численность муниципальных служащих (чел.)</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</si>
  <si>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</si>
  <si>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</si>
  <si>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</si>
  <si>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</si>
  <si>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</si>
  <si>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</si>
  <si>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Результат исполнения бюджета (дефицит "--", профицит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</si>
  <si>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</si>
  <si>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</si>
  <si>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</si>
  <si>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</si>
  <si>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</si>
  <si>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</si>
  <si>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</si>
  <si>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</si>
  <si>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</si>
  <si>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</si>
  <si>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</si>
  <si>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</si>
  <si>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</si>
  <si>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</si>
  <si>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</si>
  <si>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</si>
  <si>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</si>
  <si>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</si>
  <si>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</si>
  <si>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</si>
  <si>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000 57  00  00  00  00  0000  000</t>
  </si>
  <si>
    <t>увеличение остатков средств</t>
  </si>
  <si>
    <t>000 57  00  00  00  00  0000  510</t>
  </si>
  <si>
    <t>ОТЧЕТ    ОБ   ИСПОЛНЕНИИ    БЮДЖЕТА</t>
  </si>
  <si>
    <t>Управление финансов,экономики и имущественных отношений  Иультинского муниципального района Чукотского автономного округа</t>
  </si>
  <si>
    <t>Орган,обеспечивающий исполнение бюджета:</t>
  </si>
  <si>
    <t>Годовые назначения, принятые представительным органом муниципального образования Иультинский район, с учетом внесенных изменений в установленном порядке</t>
  </si>
  <si>
    <t>Кассовое исполнение с начала года</t>
  </si>
  <si>
    <t>РАЗДЕЛ 1. ДОХОДЫ</t>
  </si>
  <si>
    <t>10</t>
  </si>
  <si>
    <t>Раздел 2.РАСХОДЫ</t>
  </si>
  <si>
    <t>Раздел 3.Источники</t>
  </si>
  <si>
    <t>Расходы бюджета-ИТОГО</t>
  </si>
  <si>
    <t>200</t>
  </si>
  <si>
    <t>9600</t>
  </si>
  <si>
    <t>0100</t>
  </si>
  <si>
    <t>0102</t>
  </si>
  <si>
    <t>0103</t>
  </si>
  <si>
    <t>0104</t>
  </si>
  <si>
    <t>0107</t>
  </si>
  <si>
    <t>0400</t>
  </si>
  <si>
    <t>0408</t>
  </si>
  <si>
    <t>0409</t>
  </si>
  <si>
    <t>0412</t>
  </si>
  <si>
    <t>0500</t>
  </si>
  <si>
    <t>0501</t>
  </si>
  <si>
    <t>0502</t>
  </si>
  <si>
    <t>0503</t>
  </si>
  <si>
    <t>0700</t>
  </si>
  <si>
    <t>0701</t>
  </si>
  <si>
    <t>0702</t>
  </si>
  <si>
    <t>0707</t>
  </si>
  <si>
    <t>0709</t>
  </si>
  <si>
    <t>0800</t>
  </si>
  <si>
    <t>0801</t>
  </si>
  <si>
    <t>1000</t>
  </si>
  <si>
    <t>1001</t>
  </si>
  <si>
    <t>1003</t>
  </si>
  <si>
    <t>1004</t>
  </si>
  <si>
    <t>1006</t>
  </si>
  <si>
    <t>7900</t>
  </si>
  <si>
    <t>Наименование показателя</t>
  </si>
  <si>
    <t>Код строки</t>
  </si>
  <si>
    <t>Код дохода по КД</t>
  </si>
  <si>
    <t>Утверждено консол.бюджет субъекта РФ и бюджет территориального фонда обязательного медицинского страхования</t>
  </si>
  <si>
    <t>Утверждено консол. бюджет субъекта РФ</t>
  </si>
  <si>
    <t>Утвеждено бюджет субъекта РФ</t>
  </si>
  <si>
    <t>Утверждено бюджеты  внутригородских муниципальных образований городов федерального значения Москвы и Санкт-Петербурга</t>
  </si>
  <si>
    <t>Утверждено бюджеты городских округов</t>
  </si>
  <si>
    <t>Утверждено бюджет территориального фонда обязательного медицинского страхования</t>
  </si>
  <si>
    <t>Исполнено консолид. бюджет субъекта РФ и бюджет территориального фонда обязательного медицинского страхования</t>
  </si>
  <si>
    <t>Исполнение консолидированного бюджета субъекта РФ</t>
  </si>
  <si>
    <t>Исполнено бюджет субъекта РФ</t>
  </si>
  <si>
    <t>Исполнено бюджеты  внутригородских муниципальных образований городов федерального значения Москвы и Санкт-Петербурга</t>
  </si>
  <si>
    <t>Исполнено бюджеты городских округов</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</si>
  <si>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</si>
  <si>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</si>
  <si>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</si>
  <si>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</si>
  <si>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</si>
  <si>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</si>
  <si>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</si>
  <si>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</si>
  <si>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</si>
  <si>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</si>
  <si>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</si>
  <si>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</si>
  <si>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</si>
  <si>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</si>
  <si>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</si>
  <si>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</si>
  <si>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</si>
  <si>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</si>
  <si>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</si>
  <si>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</si>
  <si>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</si>
  <si>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</si>
  <si>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</si>
  <si>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</si>
  <si>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</si>
  <si>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</si>
  <si>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</si>
  <si>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государственную регистрацию, а также за совершение прочих юридически значимых действий</t>
  </si>
  <si>
    <t>000  1  08  07000  01  0000  110</t>
  </si>
  <si>
    <t>000  1  08  07140  01  0000  110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</si>
  <si>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</si>
  <si>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</si>
  <si>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</si>
  <si>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</si>
  <si>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</si>
  <si>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</si>
  <si>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</si>
  <si>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000  1  11  09000  00  0000  120</t>
  </si>
  <si>
    <t>000  1  11  09040  00  0000  120</t>
  </si>
  <si>
    <t>000  1  11  09045  05  0000  120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</si>
  <si>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</si>
  <si>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</si>
  <si>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</si>
  <si>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</si>
  <si>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</si>
  <si>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</si>
  <si>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</si>
  <si>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000  1  16  03000  00  0000  140</t>
  </si>
  <si>
    <t>000  1  16  03010  01  0000  140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</si>
  <si>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</si>
  <si>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</si>
  <si>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</si>
  <si>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000  1  16  21050  05  0000  140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</si>
  <si>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</si>
  <si>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</si>
  <si>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</si>
  <si>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</si>
  <si>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</si>
  <si>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</si>
  <si>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</si>
  <si>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</si>
  <si>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муниципальных районов</t>
  </si>
  <si>
    <t>000  1  17  01050  05  0000  180</t>
  </si>
  <si>
    <t>ВОЗВРАТ ОСТАТКОВ СУБСИДИЙ, СУБВЕНЦИЙ И ИНЫХ МЕЖБЮДЖЕТНЫХ ТРАНСФЕРТОВ, ИМЕЮЩИХ ЦЕЛЕВОЕ НАЗНАЧЕНИЕ, ПРОШЛЫХ ЛЕТ</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</si>
  <si>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</si>
  <si>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</si>
  <si>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</si>
  <si>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</si>
  <si>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</si>
  <si>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</si>
  <si>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</si>
  <si>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</si>
  <si>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муниципальных районов на выравнивание бюджетной обеспеченности</t>
  </si>
  <si>
    <t>000  2  02  01001  05  0000  151</t>
  </si>
  <si>
    <t>Субсидии бюджетам субъектов Российской Федерации и муниципальных образований (межбюджетные субсидии)</t>
  </si>
  <si>
    <t>000  2  02  02000  00  0000  151</t>
  </si>
  <si>
    <t>Прочие субсидии</t>
  </si>
  <si>
    <t>000  2  02  02999  00  0000  151</t>
  </si>
  <si>
    <t>Прочие субсидии бюджетам муниципальных районов</t>
  </si>
  <si>
    <t>000  2  02  02999  05  0000  151</t>
  </si>
  <si>
    <t xml:space="preserve">Субвенции бюджетам субъектов Российской Федерации и муниципальных образований </t>
  </si>
  <si>
    <t>000  2  02  03000  00  0000  151</t>
  </si>
  <si>
    <t>Субвенции бюджетам на государственную регистрацию актов гражданского состояния</t>
  </si>
  <si>
    <t>000  2  02  03003  00  0000  151</t>
  </si>
  <si>
    <t>Субвенции бюджетам муниципальных районов на государственную регистрацию актов гражданского состояния</t>
  </si>
  <si>
    <t>000  2  02  03003  05  0000  151</t>
  </si>
  <si>
    <t>Прочие субвенции</t>
  </si>
  <si>
    <t>000  2  02  03999  00  0000  151</t>
  </si>
  <si>
    <t>Прочие субвенции бюджетам муниципальных районов</t>
  </si>
  <si>
    <t>000  2  02  03999  05  0000  151</t>
  </si>
  <si>
    <t>Иные межбюджетные трансферты</t>
  </si>
  <si>
    <t>000  2  02  04000  00  0000  151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</si>
  <si>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</si>
  <si>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</si>
  <si>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</si>
  <si>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</si>
  <si>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Прочие межбюджетные трансферты, передаваемые бюджетам</t>
  </si>
  <si>
    <t>000  2  02  04999  00  0000  151</t>
  </si>
  <si>
    <t>Прочие межбюджетные трансферты, передаваемые бюджетам муниципальных районов</t>
  </si>
  <si>
    <t>000  2  02  04999  05  0000  151</t>
  </si>
  <si>
    <t>Итого внутренних оборотов</t>
  </si>
  <si>
    <t>000  8  70  00000  00  0000  000</t>
  </si>
  <si>
    <t>поступления от других бюджетов бюджетной системы</t>
  </si>
  <si>
    <t>000  8  70  00000  00  0000  151</t>
  </si>
  <si>
    <t>Общегосударственные вопросы</t>
  </si>
  <si>
    <t>0106</t>
  </si>
  <si>
    <t>Иультинского  муниципального района</t>
  </si>
  <si>
    <t xml:space="preserve">ДОХОДЫ  БЮДЖЕТА - ВСЕГО </t>
  </si>
  <si>
    <t>000  8  50  00000  00  0000  151</t>
  </si>
  <si>
    <t>000  1  01  02022  01  0000  110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</si>
  <si>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</si>
  <si>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</si>
  <si>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</si>
  <si>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</si>
  <si>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</si>
  <si>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</si>
  <si>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</si>
  <si>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ПРОДАЖИ МАТЕРИАЛЬНЫХ И НЕМАТЕРИАЛЬНЫХ АКТИВОВ</t>
  </si>
  <si>
    <t>000  1  14  00000  00  0000  000</t>
  </si>
  <si>
    <t>000  1  14  02000  00  0000  000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</si>
  <si>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</si>
  <si>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</si>
  <si>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Налог,взимаемый с налогоплательщиков,выбравших в качестве объекта налогообложения доходы</t>
  </si>
  <si>
    <t>000  1  05  01011  01  0000  110</t>
  </si>
  <si>
    <t>Налог,взимаемый с налогоплательщиков,выбравших в качестве объекта налогообложения доходы (за налоговые периоды,истекшие до 1 января 2011 года)</t>
  </si>
  <si>
    <t>000  1  05  01012  01  0000  110</t>
  </si>
  <si>
    <t>000  1  05  01020  00  0000  110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</si>
  <si>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</si>
  <si>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периоды,истекшие до 1 января 2011 года)</t>
  </si>
  <si>
    <t>000  1  05  01022  01  0000  110</t>
  </si>
  <si>
    <t>Налог,взимаемый в виде стоимости  патента в связи с применением упрощенной системы налогообложения</t>
  </si>
  <si>
    <t>000   1 05  01040  00  0000  110</t>
  </si>
  <si>
    <t>Налог,взимаемый в виде стоимости  патента в связи с применением упрощенной системы налогообложения (за налоговые периоды,истекшие до 1 января 2011 года)</t>
  </si>
  <si>
    <t>000   1 05  01042  02  0000  110</t>
  </si>
  <si>
    <t>000  1  05  02000  00  0000  110</t>
  </si>
  <si>
    <t>000  1  05  02010  02  0000  110</t>
  </si>
  <si>
    <t>Единый налог на вмененный доход для отдельных видов деятельности (за налоговые периоды до 1 января 2011 года)</t>
  </si>
  <si>
    <t>000  1  05  02020  02  0000  110</t>
  </si>
  <si>
    <t>000  1  05  03000  00  0000  110</t>
  </si>
  <si>
    <t>000  1  05  03010  01  0000  110</t>
  </si>
  <si>
    <t>Единый сельскохозяйственный налог (за налоговые периоды до 1 января 2011 года)</t>
  </si>
  <si>
    <t>000  1  05  03020  01  0000  110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</si>
  <si>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</si>
  <si>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Налог на имущество предприятий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</si>
  <si>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</si>
  <si>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</si>
  <si>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</si>
  <si>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</si>
  <si>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</si>
  <si>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</si>
  <si>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</si>
  <si>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</si>
  <si>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</si>
  <si>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</si>
  <si>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</si>
  <si>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</si>
  <si>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</si>
  <si>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 1291, 132, 133, 134, 135, 1351 Налогового кодекса Российской Федерации,а также штрафы,взыскание которых осуществляется на основании ранее действовавшей статьи 117 Налогового кодекса Российской Федерации</t>
  </si>
  <si>
    <t>Субвенции бюджетам муниципальных районов на осуществление первичного воинского учета на территориях,где отсутствуют военные комиссариаты</t>
  </si>
  <si>
    <t>000  2  02  03015  00  0000  151</t>
  </si>
  <si>
    <t>Субвенции бюджетам  на осуществление первичного воинского учета на территориях,где отсутствуют военные комиссариаты</t>
  </si>
  <si>
    <t>000  2  02  03015  05  0000  151</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</si>
  <si>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</si>
  <si>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</si>
  <si>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</si>
  <si>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Обеспечение деятельности финансовых,налоговых и таможенных органов и органов финансового (финансово-бюджетного )надзора</t>
  </si>
  <si>
    <t>0111</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</si>
  <si>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</si>
  <si>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</si>
  <si>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</si>
  <si>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</si>
  <si>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</si>
  <si>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</si>
  <si>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</si>
  <si>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</si>
  <si>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</si>
  <si>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Топливно-энергетический комплекс</t>
  </si>
  <si>
    <t>0402</t>
  </si>
  <si>
    <t>Культура, кинематография</t>
  </si>
  <si>
    <t>1100</t>
  </si>
  <si>
    <t xml:space="preserve">Физическая культура </t>
  </si>
  <si>
    <t>1101</t>
  </si>
  <si>
    <t>Массовый спорт</t>
  </si>
  <si>
    <t>1102</t>
  </si>
  <si>
    <t>Средства массовой информации</t>
  </si>
  <si>
    <t>Телевидение и радиовещание</t>
  </si>
  <si>
    <t>1200</t>
  </si>
  <si>
    <t>1201</t>
  </si>
  <si>
    <t>000   1 05  01041  02  0000  110</t>
  </si>
  <si>
    <t>000  1  05  01050  01  0000  110</t>
  </si>
  <si>
    <t>Минимальный налог, зачисляемый в бюджеты субъектов Российской Федерации</t>
  </si>
  <si>
    <t>000  1  11  05013 05  0000  120</t>
  </si>
  <si>
    <t>000  1  11  05013 10  0000  120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</si>
  <si>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</si>
  <si>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</si>
  <si>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</si>
  <si>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</si>
  <si>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000  1  12  01030  01  0000  120</t>
  </si>
  <si>
    <t>Плата за сбросы загрязняющих веществ в водные  объекты</t>
  </si>
  <si>
    <t>Плата за размещение отходов производства и потребления</t>
  </si>
  <si>
    <t>000  1  12  01040  01  0000  120</t>
  </si>
  <si>
    <t>000  1  13  02000  00  0000  130</t>
  </si>
  <si>
    <t>000  1  13  02995  05  0000  130</t>
  </si>
  <si>
    <t>Прочие доходы от компенсации затрат государства</t>
  </si>
  <si>
    <t>000  1  13  02990  00  0000  130</t>
  </si>
  <si>
    <t>000  1  14  02050  05  0000  410</t>
  </si>
  <si>
    <t>000  1  14  02053  05  0000  410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</si>
  <si>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</si>
  <si>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</si>
  <si>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</si>
  <si>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</si>
  <si>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</si>
  <si>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</si>
  <si>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</si>
  <si>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000  2  02  03007  05  0000 151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</si>
  <si>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</si>
  <si>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</si>
  <si>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организациями остатков субсидий прошлых лет</t>
  </si>
  <si>
    <t>000 2 18 00000 00 0000 180</t>
  </si>
  <si>
    <t>Доходы бюджетов муниципальных районов от возврата  организациями остатков субсидий прошлых лет</t>
  </si>
  <si>
    <t>000 2 18 05000 05 0000 180</t>
  </si>
  <si>
    <t>Доходы бюджетов муниципальных районов от возврата иными организациями остатков субсидий прошлых лет</t>
  </si>
  <si>
    <t>000 2 18 05030 05 0000 180</t>
  </si>
  <si>
    <t>000  2  18  00000  00  0000 000</t>
  </si>
  <si>
    <t>000  2  18  00000  00  0000 180</t>
  </si>
  <si>
    <t>000  2  18  05000  05  0000 180</t>
  </si>
  <si>
    <t>000  2  18  05030 05  0000  180</t>
  </si>
  <si>
    <t>Судебная система</t>
  </si>
  <si>
    <t>000 0105 0000000 000 000</t>
  </si>
  <si>
    <t>0105</t>
  </si>
  <si>
    <t>Постановлением  Администрации</t>
  </si>
  <si>
    <t>000  1  16  25000  00  0000  140</t>
  </si>
  <si>
    <t>000  1  16  25030  01  0000  140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</si>
  <si>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</si>
  <si>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</si>
  <si>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000  1  09  04053  05  0000  110</t>
  </si>
  <si>
    <t>000  2  02  02150 00  0000  151</t>
  </si>
  <si>
    <t>000  1  09  07033  05  0000 110</t>
  </si>
  <si>
    <t>Субсидии бюджетам муниципальных районов на реализацию программы энергосбережения</t>
  </si>
  <si>
    <t>Прочие налоги и сборы</t>
  </si>
  <si>
    <t>000  1  05  04020 02  0000  110</t>
  </si>
  <si>
    <t>000  1  16  30000  01  0000  140</t>
  </si>
  <si>
    <t>000  1  16  30010  01  0000  140</t>
  </si>
  <si>
    <t>000  1  16  30014  01  0000  140</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</si>
  <si>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</si>
  <si>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</si>
  <si>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</si>
  <si>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000  1  16  45000  01  0000  140</t>
  </si>
  <si>
    <t>Денежные взыскания (штрафы) за нарушения законодательства Российской Федерации о промышленной безопасности</t>
  </si>
  <si>
    <t>000  2  18  05010 05  0000  180</t>
  </si>
  <si>
    <t>Доходы бюджетов муниципальных районов от возврата бюджетными учреждениями остатков субсидий прошлых лет</t>
  </si>
  <si>
    <t>Бюджетные кредиты от других бюджетов бюджетной системы Российской Федерации</t>
  </si>
  <si>
    <t>Погашение бюджетных кредитов от других бюджетов бюджетной системы Российской Федерации</t>
  </si>
  <si>
    <t>Погашение бюджетом муниципального района кредитов от других бюджетов бюджетной системы Российской Федерации в валюте Российской Федерации</t>
  </si>
  <si>
    <t>710</t>
  </si>
  <si>
    <t>720</t>
  </si>
  <si>
    <t>520</t>
  </si>
  <si>
    <t>000 01  03  00  00  00  0000  000</t>
  </si>
  <si>
    <t>000 01  03  00  00  00  0000  800</t>
  </si>
  <si>
    <t>000 01  03  00  00  05  0000  810</t>
  </si>
  <si>
    <t>Численность работников муниципальных учреждений (бюджетных, автономных), находящихся в ведении муниципального образования Иультинский район (чел.)</t>
  </si>
  <si>
    <t>000  1  16  25050  01  0000  140</t>
  </si>
  <si>
    <t>Денежные взыскания (штрафы) за нарушение законодательства в области охраны окружающей среды</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</si>
  <si>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</si>
  <si>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избирком 211+213</t>
  </si>
  <si>
    <t>по ф.0503317</t>
  </si>
  <si>
    <t>Исполнено по бюджетам городских и сельских поселений</t>
  </si>
  <si>
    <t>Исполнено бюджет территориального фонда обязательного медицинского страхования</t>
  </si>
  <si>
    <t>000  1  08  04000  01  0000  110</t>
  </si>
  <si>
    <t>Государственная пошлина за совершение нотариальных действий (за исключениемдействий, совершаемых консульскими учреждениями Российской Федерации)</t>
  </si>
  <si>
    <t>000  1  09  06010  02  0000  110</t>
  </si>
  <si>
    <t>Налог с продаж</t>
  </si>
  <si>
    <t>000  1  09  07053  05  0000 110</t>
  </si>
  <si>
    <t>000  2  02  02088 05  0000  151</t>
  </si>
  <si>
    <t>Субсидии бюджетам муниципальных районов на обеспечение мероприятий по переселению граждан из аварийного жилищного фонда с учетом необходимисти развития малоэтажного жилищного строительмтва за счет средств, поступивших от государственной корпорации - Фонда содействования реформированию жилищно-коммунального хозяйства</t>
  </si>
  <si>
    <t>000  2  02  02089 05  0000  151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</si>
  <si>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</si>
  <si>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Другие вопросы в области национальной безопасности и правоохранительной деятельности</t>
  </si>
  <si>
    <t>0314</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</si>
  <si>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</si>
  <si>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</si>
  <si>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000  2  02  04025 05  0000  151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</si>
  <si>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Москва и Санкт-Петербурга</t>
  </si>
  <si>
    <t xml:space="preserve"> НАЛОГИ НА ТОВАРЫ (РАБОТЫ, УСЛУГИ), РЕАЛИЗУЕМЫЕ НА ТЕРРИТОРИИ РОССИЙСКОЙ ФЕДЕРАЦИИ</t>
  </si>
  <si>
    <t>010</t>
  </si>
  <si>
    <t xml:space="preserve"> 000 1030000000 0000 000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</si>
  <si>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</si>
  <si>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</si>
  <si>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</si>
  <si>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</si>
  <si>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</si>
  <si>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</si>
  <si>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</si>
  <si>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</si>
  <si>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ИМУЩЕСТВО</t>
  </si>
  <si>
    <t xml:space="preserve"> 000 1060000000 0000 000</t>
  </si>
  <si>
    <t xml:space="preserve">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</si>
  <si>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</si>
  <si>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</si>
  <si>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Доходы бюджетов муниципальных районов от возврата автономными учреждениями остатков субсидий прошлых лет</t>
  </si>
  <si>
    <t>ИУЛЬТИНСКОГО МУНИЦИПАЛЬНОГО РАЙОНА НА  01 ОКТЯБРЯ 2014 ГОДА</t>
  </si>
  <si>
    <t>Налог, взымаемый в связи с применением патентной системы налогообложения, зачисляемый в бюджеты муниципальных районов</t>
  </si>
  <si>
    <t xml:space="preserve"> 000   1  06  06013  05 0000 110</t>
  </si>
  <si>
    <t xml:space="preserve"> 000   1  06  01030  05 0000 110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</si>
  <si>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</si>
  <si>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000  1  16  35030  05  0000  140</t>
  </si>
  <si>
    <t>000  1  16  35000  00  0000  140</t>
  </si>
  <si>
    <t>000  2  02  03033  00  0000  151</t>
  </si>
  <si>
    <t>000  2  02  03033  05  0000  151</t>
  </si>
  <si>
    <t xml:space="preserve"> 000  2  18  050200  05 0000 180</t>
  </si>
  <si>
    <t xml:space="preserve">  Суммы по искам о возмещении вреда, причиненного окружающей среде</t>
  </si>
  <si>
    <t xml:space="preserve">  Суммы по искам о возмещении вреда, причиненного окружающей среде, подлежащие зачислению в бюджеты муниципальных районов</t>
  </si>
  <si>
    <t>План</t>
  </si>
  <si>
    <t>факт</t>
  </si>
  <si>
    <t>Мун. Сл.</t>
  </si>
  <si>
    <t>Адм</t>
  </si>
  <si>
    <t>УФЭИ</t>
  </si>
  <si>
    <t>соцполит</t>
  </si>
  <si>
    <t>МОП</t>
  </si>
  <si>
    <t>численность на 01.10.14</t>
  </si>
  <si>
    <t>Итого</t>
  </si>
  <si>
    <t xml:space="preserve">от  16  октября  2014 г. № 88  -па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</si>
</sst>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49">
    <font>
      <sz val="8"/>
      <name val="Arial Cyr"/>
      <family val="0"/>
    </font>
    <font>
      <sz val="12"/>
      <color indexed="8"/>
      <name val="Times New Roman"/>
      <family val="2"/>
    </font>
    <font>
      <b/>
      <sz val="12"/>
      <name val="Arial Cyr"/>
      <family val="0"/>
    </font>
    <font>
      <sz val="12"/>
      <name val="Arial Cyr"/>
      <family val="0"/>
    </font>
    <font>
      <b/>
      <sz val="12"/>
      <name val="Times New Roman"/>
      <family val="1"/>
    </font>
    <font>
      <sz val="12"/>
      <name val="Times New Roman"/>
      <family val="1"/>
    </font>
    <font>
      <sz val="14"/>
      <name val="Times New Roman"/>
      <family val="1"/>
    </font>
    <font>
      <b/>
      <sz val="14"/>
      <name val="Times New Roman"/>
      <family val="1"/>
    </font>
    <font>
      <sz val="14"/>
      <color indexed="10"/>
      <name val="Times New Roman"/>
      <family val="1"/>
    </font>
    <font>
      <b/>
      <sz val="14"/>
      <color indexed="10"/>
      <name val="Times New Roman"/>
      <family val="1"/>
    </font>
    <font>
      <b/>
      <sz val="16"/>
      <name val="Times New Roman"/>
      <family val="1"/>
    </font>
    <font>
      <sz val="16"/>
      <name val="Times New Roman"/>
      <family val="1"/>
    </font>
    <font>
      <b/>
      <sz val="16"/>
      <color indexed="10"/>
      <name val="Times New Roman"/>
      <family val="1"/>
    </font>
    <font>
      <sz val="16"/>
      <color indexed="10"/>
      <name val="Times New Roman"/>
      <family val="1"/>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sz val="11"/>
      <color indexed="8"/>
      <name val="Calibri"/>
      <family val="2"/>
    </font>
    <font>
      <u val="single"/>
      <sz val="9"/>
      <color indexed="12"/>
      <name val="Arial Cyr"/>
      <family val="0"/>
    </font>
    <font>
      <u val="single"/>
      <sz val="9"/>
      <color indexed="36"/>
      <name val="Arial Cyr"/>
      <family val="0"/>
    </font>
    <font>
      <b/>
      <sz val="18"/>
      <color indexed="56"/>
      <name val="Cambria"/>
      <family val="2"/>
    </font>
    <font>
      <sz val="12"/>
      <color indexed="10"/>
      <name val="Arial Cyr"/>
      <family val="0"/>
    </font>
    <font>
      <b/>
      <sz val="14"/>
      <color indexed="8"/>
      <name val="Times New Roman"/>
      <family val="1"/>
    </font>
    <font>
      <sz val="14"/>
      <color indexed="8"/>
      <name val="Times New Roman"/>
      <family val="1"/>
    </font>
    <font>
      <sz val="14"/>
      <name val="Arial Cyr"/>
      <family val="0"/>
    </font>
    <font>
      <sz val="10"/>
      <name val="Arial"/>
      <family val="0"/>
    </font>
    <font>
      <sz val="8"/>
      <name val="Arial"/>
      <family val="0"/>
    </font>
    <font>
      <sz val="12"/>
      <color indexed="9"/>
      <name val="Times New Roman"/>
      <family val="2"/>
    </font>
    <font>
      <sz val="12"/>
      <color indexed="62"/>
      <name val="Times New Roman"/>
      <family val="2"/>
    </font>
    <font>
      <b/>
      <sz val="12"/>
      <color indexed="63"/>
      <name val="Times New Roman"/>
      <family val="2"/>
    </font>
    <font>
      <b/>
      <sz val="12"/>
      <color indexed="8"/>
      <name val="Times New Roman"/>
      <family val="2"/>
    </font>
    <font>
      <b/>
      <sz val="12"/>
      <color indexed="9"/>
      <name val="Times New Roman"/>
      <family val="2"/>
    </font>
    <font>
      <sz val="12"/>
      <color indexed="20"/>
      <name val="Times New Roman"/>
      <family val="2"/>
    </font>
    <font>
      <i/>
      <sz val="12"/>
      <color indexed="23"/>
      <name val="Times New Roman"/>
      <family val="2"/>
    </font>
    <font>
      <sz val="12"/>
      <color indexed="10"/>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theme="1"/>
      <name val="Times New Roman"/>
      <family val="2"/>
    </font>
    <font>
      <b/>
      <sz val="12"/>
      <color theme="0"/>
      <name val="Times New Roman"/>
      <family val="2"/>
    </font>
    <font>
      <sz val="12"/>
      <color rgb="FF9C0006"/>
      <name val="Times New Roman"/>
      <family val="2"/>
    </font>
    <font>
      <i/>
      <sz val="12"/>
      <color rgb="FF7F7F7F"/>
      <name val="Times New Roman"/>
      <family val="2"/>
    </font>
    <font>
      <sz val="12"/>
      <color rgb="FFFF0000"/>
      <name val="Times New Roman"/>
      <family val="2"/>
    </font>
    <font>
      <sz val="12"/>
      <color rgb="FF006100"/>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style="thin"/>
      <bottom/>
    </border>
    <border>
      <left/>
      <right/>
      <top style="thin"/>
      <bottom/>
    </border>
    <border>
      <left style="thin"/>
      <right style="thin"/>
      <top/>
      <bottom/>
    </border>
    <border>
      <left style="thin"/>
      <right/>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4"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7" borderId="1" applyNumberFormat="0" applyAlignment="0" applyProtection="0"/>
    <xf numFmtId="0" fontId="42" fillId="22" borderId="2" applyNumberFormat="0" applyAlignment="0" applyProtection="0"/>
    <xf numFmtId="0" fontId="18" fillId="22" borderId="1"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3" fillId="0" borderId="6" applyNumberFormat="0" applyFill="0" applyAlignment="0" applyProtection="0"/>
    <xf numFmtId="0" fontId="44" fillId="23" borderId="7" applyNumberFormat="0" applyAlignment="0" applyProtection="0"/>
    <xf numFmtId="0" fontId="23" fillId="0" borderId="0" applyNumberFormat="0" applyFill="0" applyBorder="0" applyAlignment="0" applyProtection="0"/>
    <xf numFmtId="0" fontId="17" fillId="24" borderId="0" applyNumberFormat="0" applyBorder="0" applyAlignment="0" applyProtection="0"/>
    <xf numFmtId="0" fontId="20" fillId="0" borderId="0">
      <alignment/>
      <protection/>
    </xf>
    <xf numFmtId="0" fontId="28" fillId="25" borderId="0">
      <alignment/>
      <protection/>
    </xf>
    <xf numFmtId="0" fontId="22"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6"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cellStyleXfs>
  <cellXfs count="122">
    <xf numFmtId="0" fontId="0" fillId="0" borderId="0" xfId="0" applyAlignment="1">
      <alignment/>
    </xf>
    <xf numFmtId="0" fontId="4" fillId="0" borderId="0" xfId="0" applyFont="1" applyAlignment="1">
      <alignment horizontal="center"/>
    </xf>
    <xf numFmtId="0" fontId="3" fillId="0" borderId="0" xfId="0" applyFont="1" applyAlignment="1">
      <alignment/>
    </xf>
    <xf numFmtId="0" fontId="3" fillId="0" borderId="0" xfId="0" applyFont="1" applyAlignment="1">
      <alignment/>
    </xf>
    <xf numFmtId="49" fontId="3"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0" xfId="0" applyFont="1" applyAlignment="1">
      <alignment horizontal="left"/>
    </xf>
    <xf numFmtId="0" fontId="4" fillId="0" borderId="0" xfId="0" applyFont="1" applyAlignment="1">
      <alignment/>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9" fontId="4" fillId="0" borderId="10" xfId="0" applyNumberFormat="1" applyFont="1" applyBorder="1" applyAlignment="1">
      <alignment/>
    </xf>
    <xf numFmtId="4" fontId="4" fillId="0" borderId="10" xfId="0" applyNumberFormat="1" applyFont="1" applyBorder="1" applyAlignment="1">
      <alignment/>
    </xf>
    <xf numFmtId="49" fontId="4" fillId="0" borderId="10" xfId="0" applyNumberFormat="1" applyFont="1" applyBorder="1" applyAlignment="1">
      <alignment horizontal="center" vertical="center" wrapText="1"/>
    </xf>
    <xf numFmtId="164" fontId="3" fillId="0" borderId="0" xfId="0" applyNumberFormat="1" applyFont="1" applyAlignment="1">
      <alignment/>
    </xf>
    <xf numFmtId="164" fontId="4" fillId="0" borderId="0" xfId="0" applyNumberFormat="1" applyFont="1" applyBorder="1" applyAlignment="1">
      <alignment horizontal="center"/>
    </xf>
    <xf numFmtId="0" fontId="6" fillId="0" borderId="0" xfId="0" applyFont="1" applyAlignment="1">
      <alignment/>
    </xf>
    <xf numFmtId="0" fontId="7" fillId="0" borderId="0" xfId="0" applyFont="1" applyAlignment="1">
      <alignment horizontal="center"/>
    </xf>
    <xf numFmtId="0" fontId="6" fillId="0" borderId="10" xfId="0" applyFont="1" applyBorder="1" applyAlignment="1">
      <alignment/>
    </xf>
    <xf numFmtId="49" fontId="6" fillId="0" borderId="10" xfId="0" applyNumberFormat="1" applyFont="1" applyBorder="1" applyAlignment="1">
      <alignment horizontal="center"/>
    </xf>
    <xf numFmtId="4" fontId="6" fillId="0" borderId="10" xfId="0" applyNumberFormat="1" applyFont="1" applyBorder="1" applyAlignment="1">
      <alignment/>
    </xf>
    <xf numFmtId="164" fontId="6" fillId="0" borderId="10" xfId="0" applyNumberFormat="1" applyFont="1" applyBorder="1" applyAlignment="1">
      <alignment horizontal="center"/>
    </xf>
    <xf numFmtId="0" fontId="6" fillId="0" borderId="10" xfId="0" applyFont="1" applyBorder="1" applyAlignment="1">
      <alignment vertical="center" wrapText="1"/>
    </xf>
    <xf numFmtId="49" fontId="6" fillId="0" borderId="10" xfId="0" applyNumberFormat="1" applyFont="1" applyBorder="1" applyAlignment="1">
      <alignment horizontal="center" vertical="center"/>
    </xf>
    <xf numFmtId="4" fontId="6" fillId="0" borderId="10" xfId="0" applyNumberFormat="1" applyFont="1" applyBorder="1" applyAlignment="1">
      <alignment vertical="center"/>
    </xf>
    <xf numFmtId="164" fontId="6" fillId="0" borderId="10" xfId="0" applyNumberFormat="1" applyFont="1" applyBorder="1" applyAlignment="1">
      <alignment horizontal="center" vertical="center"/>
    </xf>
    <xf numFmtId="4" fontId="8" fillId="0" borderId="10" xfId="0" applyNumberFormat="1" applyFont="1" applyBorder="1" applyAlignment="1">
      <alignment horizontal="center" vertical="center"/>
    </xf>
    <xf numFmtId="164" fontId="8" fillId="0" borderId="10" xfId="0" applyNumberFormat="1" applyFont="1" applyBorder="1" applyAlignment="1">
      <alignment horizontal="center" vertical="center"/>
    </xf>
    <xf numFmtId="0" fontId="6" fillId="0" borderId="10" xfId="0" applyNumberFormat="1" applyFont="1" applyBorder="1" applyAlignment="1">
      <alignment vertical="center" wrapText="1"/>
    </xf>
    <xf numFmtId="0" fontId="6" fillId="0" borderId="0" xfId="0" applyFont="1" applyAlignment="1">
      <alignment vertical="center" wrapText="1"/>
    </xf>
    <xf numFmtId="0" fontId="7" fillId="0" borderId="10" xfId="0" applyFont="1" applyBorder="1" applyAlignment="1">
      <alignment vertical="center" wrapText="1"/>
    </xf>
    <xf numFmtId="49" fontId="7" fillId="0" borderId="10" xfId="0" applyNumberFormat="1" applyFont="1" applyBorder="1" applyAlignment="1">
      <alignment horizontal="center" vertical="center"/>
    </xf>
    <xf numFmtId="4" fontId="7" fillId="0" borderId="10" xfId="0" applyNumberFormat="1" applyFont="1" applyBorder="1" applyAlignment="1">
      <alignment vertical="center"/>
    </xf>
    <xf numFmtId="164" fontId="7" fillId="0" borderId="10" xfId="0" applyNumberFormat="1" applyFont="1" applyBorder="1" applyAlignment="1">
      <alignment horizontal="center" vertical="center"/>
    </xf>
    <xf numFmtId="164" fontId="9" fillId="0" borderId="10" xfId="0" applyNumberFormat="1" applyFont="1" applyBorder="1" applyAlignment="1">
      <alignment horizontal="center" vertical="center"/>
    </xf>
    <xf numFmtId="0" fontId="6" fillId="0" borderId="11" xfId="0" applyFont="1" applyBorder="1" applyAlignment="1">
      <alignment vertical="center" wrapText="1"/>
    </xf>
    <xf numFmtId="4" fontId="9" fillId="0" borderId="10" xfId="0" applyNumberFormat="1" applyFont="1" applyBorder="1" applyAlignment="1">
      <alignment horizontal="center" vertical="center"/>
    </xf>
    <xf numFmtId="0" fontId="6" fillId="0" borderId="10" xfId="0" applyFont="1" applyBorder="1" applyAlignment="1">
      <alignment vertical="center"/>
    </xf>
    <xf numFmtId="0" fontId="7" fillId="0" borderId="10" xfId="0" applyFont="1" applyBorder="1" applyAlignment="1">
      <alignment horizontal="center" vertical="center" wrapText="1"/>
    </xf>
    <xf numFmtId="49" fontId="6" fillId="0" borderId="12" xfId="0" applyNumberFormat="1" applyFont="1" applyBorder="1" applyAlignment="1">
      <alignment horizontal="center" vertical="center"/>
    </xf>
    <xf numFmtId="4" fontId="6" fillId="0" borderId="13" xfId="0" applyNumberFormat="1" applyFont="1" applyBorder="1" applyAlignment="1">
      <alignment vertical="center"/>
    </xf>
    <xf numFmtId="164" fontId="6" fillId="0" borderId="12" xfId="0" applyNumberFormat="1" applyFont="1" applyBorder="1" applyAlignment="1">
      <alignment horizontal="center" vertical="center"/>
    </xf>
    <xf numFmtId="164" fontId="8" fillId="0" borderId="12" xfId="0" applyNumberFormat="1" applyFont="1" applyBorder="1" applyAlignment="1">
      <alignment horizontal="center" vertical="center"/>
    </xf>
    <xf numFmtId="0" fontId="6" fillId="0" borderId="13" xfId="0" applyFont="1" applyBorder="1" applyAlignment="1">
      <alignment vertical="center" wrapText="1"/>
    </xf>
    <xf numFmtId="0" fontId="7" fillId="0" borderId="13" xfId="0" applyFont="1" applyBorder="1" applyAlignment="1">
      <alignment vertical="center" wrapText="1"/>
    </xf>
    <xf numFmtId="49" fontId="7" fillId="0" borderId="12" xfId="0" applyNumberFormat="1" applyFont="1" applyBorder="1" applyAlignment="1">
      <alignment horizontal="center" vertical="center"/>
    </xf>
    <xf numFmtId="4" fontId="7" fillId="0" borderId="13" xfId="0" applyNumberFormat="1" applyFont="1" applyBorder="1" applyAlignment="1">
      <alignment vertical="center"/>
    </xf>
    <xf numFmtId="0" fontId="7" fillId="0" borderId="10" xfId="0" applyFont="1" applyFill="1" applyBorder="1" applyAlignment="1">
      <alignment vertical="center" wrapText="1"/>
    </xf>
    <xf numFmtId="164" fontId="7" fillId="0" borderId="10" xfId="0" applyNumberFormat="1" applyFont="1" applyFill="1" applyBorder="1" applyAlignment="1">
      <alignment horizontal="center" vertical="center"/>
    </xf>
    <xf numFmtId="164" fontId="9"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horizontal="center" vertical="center"/>
    </xf>
    <xf numFmtId="164" fontId="7" fillId="0" borderId="12"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7" fillId="0" borderId="10" xfId="0" applyFont="1" applyBorder="1" applyAlignment="1">
      <alignment vertical="center"/>
    </xf>
    <xf numFmtId="49" fontId="6" fillId="0" borderId="10" xfId="0" applyNumberFormat="1" applyFont="1" applyBorder="1" applyAlignment="1">
      <alignment vertical="center"/>
    </xf>
    <xf numFmtId="0" fontId="8" fillId="0" borderId="10" xfId="0" applyFont="1" applyBorder="1" applyAlignment="1">
      <alignment vertical="center"/>
    </xf>
    <xf numFmtId="49" fontId="6" fillId="0" borderId="0" xfId="0" applyNumberFormat="1" applyFont="1" applyAlignment="1">
      <alignment/>
    </xf>
    <xf numFmtId="0" fontId="7" fillId="0" borderId="0" xfId="0" applyFont="1" applyAlignment="1">
      <alignment/>
    </xf>
    <xf numFmtId="3" fontId="6" fillId="0" borderId="10" xfId="0" applyNumberFormat="1" applyFont="1" applyBorder="1" applyAlignment="1">
      <alignment horizontal="center" vertical="center"/>
    </xf>
    <xf numFmtId="0" fontId="7" fillId="0" borderId="10" xfId="0" applyFont="1" applyBorder="1" applyAlignment="1">
      <alignment/>
    </xf>
    <xf numFmtId="49" fontId="7" fillId="0" borderId="10" xfId="0" applyNumberFormat="1" applyFont="1" applyBorder="1" applyAlignment="1">
      <alignment horizontal="center"/>
    </xf>
    <xf numFmtId="4" fontId="7" fillId="0" borderId="10" xfId="0" applyNumberFormat="1" applyFont="1" applyBorder="1" applyAlignment="1">
      <alignment/>
    </xf>
    <xf numFmtId="164" fontId="7" fillId="0" borderId="10" xfId="0" applyNumberFormat="1" applyFont="1" applyBorder="1" applyAlignment="1">
      <alignment horizontal="center"/>
    </xf>
    <xf numFmtId="0" fontId="10" fillId="0" borderId="10" xfId="0" applyFont="1" applyBorder="1" applyAlignment="1">
      <alignment horizontal="center"/>
    </xf>
    <xf numFmtId="0" fontId="10" fillId="0" borderId="14" xfId="0" applyFont="1" applyFill="1" applyBorder="1" applyAlignment="1">
      <alignment vertical="center" wrapText="1"/>
    </xf>
    <xf numFmtId="49" fontId="10" fillId="0" borderId="10" xfId="0" applyNumberFormat="1" applyFont="1" applyBorder="1" applyAlignment="1">
      <alignment horizontal="center" vertical="center"/>
    </xf>
    <xf numFmtId="0" fontId="11" fillId="0" borderId="10" xfId="0" applyFont="1" applyBorder="1" applyAlignment="1">
      <alignment vertical="center"/>
    </xf>
    <xf numFmtId="164" fontId="10" fillId="0" borderId="10" xfId="0" applyNumberFormat="1" applyFont="1" applyBorder="1" applyAlignment="1">
      <alignment horizontal="center" vertical="center"/>
    </xf>
    <xf numFmtId="164" fontId="12"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0" fontId="10" fillId="0" borderId="13" xfId="0" applyFont="1" applyBorder="1" applyAlignment="1">
      <alignment vertical="center" wrapText="1"/>
    </xf>
    <xf numFmtId="49" fontId="10" fillId="0" borderId="12" xfId="0" applyNumberFormat="1" applyFont="1" applyBorder="1" applyAlignment="1">
      <alignment horizontal="center" vertical="center"/>
    </xf>
    <xf numFmtId="4" fontId="10" fillId="0" borderId="13" xfId="0" applyNumberFormat="1" applyFont="1" applyBorder="1" applyAlignment="1">
      <alignment vertical="center"/>
    </xf>
    <xf numFmtId="164" fontId="10" fillId="0" borderId="12" xfId="0" applyNumberFormat="1" applyFont="1" applyFill="1" applyBorder="1" applyAlignment="1">
      <alignment horizontal="center" vertical="center"/>
    </xf>
    <xf numFmtId="164" fontId="13" fillId="0" borderId="12" xfId="0" applyNumberFormat="1" applyFont="1" applyBorder="1" applyAlignment="1">
      <alignment horizontal="center" vertical="center"/>
    </xf>
    <xf numFmtId="0" fontId="6" fillId="0" borderId="15" xfId="0" applyNumberFormat="1" applyFont="1" applyBorder="1" applyAlignment="1">
      <alignment horizontal="left" vertical="center" wrapText="1"/>
    </xf>
    <xf numFmtId="0" fontId="3" fillId="27" borderId="0" xfId="0" applyFont="1" applyFill="1" applyAlignment="1">
      <alignment/>
    </xf>
    <xf numFmtId="164" fontId="6" fillId="27" borderId="10" xfId="0" applyNumberFormat="1" applyFont="1" applyFill="1" applyBorder="1" applyAlignment="1">
      <alignment horizontal="center" vertical="center"/>
    </xf>
    <xf numFmtId="4" fontId="3" fillId="0" borderId="0" xfId="0" applyNumberFormat="1" applyFont="1" applyAlignment="1">
      <alignment/>
    </xf>
    <xf numFmtId="49" fontId="6" fillId="0"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wrapText="1"/>
    </xf>
    <xf numFmtId="164" fontId="2" fillId="0" borderId="0" xfId="0" applyNumberFormat="1" applyFont="1" applyAlignment="1">
      <alignment/>
    </xf>
    <xf numFmtId="43" fontId="3" fillId="0" borderId="0" xfId="62" applyFont="1" applyAlignment="1">
      <alignment/>
    </xf>
    <xf numFmtId="43" fontId="3" fillId="0" borderId="0" xfId="0" applyNumberFormat="1" applyFont="1" applyAlignment="1">
      <alignment/>
    </xf>
    <xf numFmtId="0" fontId="2" fillId="0" borderId="10" xfId="0" applyFont="1" applyBorder="1" applyAlignment="1">
      <alignment horizontal="center" wrapText="1"/>
    </xf>
    <xf numFmtId="4" fontId="3" fillId="0" borderId="10" xfId="0" applyNumberFormat="1" applyFont="1" applyBorder="1" applyAlignment="1">
      <alignment/>
    </xf>
    <xf numFmtId="4" fontId="2" fillId="0" borderId="10" xfId="0" applyNumberFormat="1" applyFont="1" applyBorder="1" applyAlignment="1">
      <alignment/>
    </xf>
    <xf numFmtId="164" fontId="4" fillId="0" borderId="10" xfId="0" applyNumberFormat="1" applyFont="1" applyBorder="1" applyAlignment="1">
      <alignment horizontal="center"/>
    </xf>
    <xf numFmtId="164" fontId="4" fillId="0" borderId="15" xfId="0" applyNumberFormat="1" applyFont="1" applyBorder="1" applyAlignment="1">
      <alignment horizontal="center"/>
    </xf>
    <xf numFmtId="4" fontId="3" fillId="0" borderId="0" xfId="0" applyNumberFormat="1" applyFont="1" applyBorder="1" applyAlignment="1">
      <alignment/>
    </xf>
    <xf numFmtId="4" fontId="3" fillId="0" borderId="11" xfId="0" applyNumberFormat="1" applyFont="1" applyBorder="1" applyAlignment="1">
      <alignment/>
    </xf>
    <xf numFmtId="4" fontId="3" fillId="0" borderId="12" xfId="0" applyNumberFormat="1" applyFont="1" applyBorder="1" applyAlignment="1">
      <alignment/>
    </xf>
    <xf numFmtId="0" fontId="3"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xf>
    <xf numFmtId="0" fontId="24" fillId="0" borderId="0" xfId="0" applyFont="1" applyFill="1" applyAlignment="1">
      <alignment/>
    </xf>
    <xf numFmtId="0" fontId="25" fillId="0" borderId="16" xfId="0" applyFont="1" applyBorder="1" applyAlignment="1">
      <alignment horizontal="left" wrapText="1" indent="1"/>
    </xf>
    <xf numFmtId="0" fontId="25" fillId="0" borderId="17" xfId="0" applyFont="1" applyBorder="1" applyAlignment="1">
      <alignment horizontal="center" shrinkToFit="1"/>
    </xf>
    <xf numFmtId="0" fontId="25" fillId="0" borderId="18" xfId="0" applyFont="1" applyBorder="1" applyAlignment="1">
      <alignment horizontal="center" shrinkToFit="1"/>
    </xf>
    <xf numFmtId="0" fontId="26" fillId="0" borderId="16" xfId="0" applyFont="1" applyBorder="1" applyAlignment="1">
      <alignment horizontal="left" wrapText="1" indent="1"/>
    </xf>
    <xf numFmtId="0" fontId="26" fillId="0" borderId="17" xfId="0" applyFont="1" applyBorder="1" applyAlignment="1">
      <alignment horizontal="center" shrinkToFit="1"/>
    </xf>
    <xf numFmtId="0" fontId="26" fillId="0" borderId="18" xfId="0" applyFont="1" applyBorder="1" applyAlignment="1">
      <alignment horizontal="center" shrinkToFit="1"/>
    </xf>
    <xf numFmtId="0" fontId="26" fillId="0" borderId="16" xfId="0" applyFont="1" applyBorder="1" applyAlignment="1">
      <alignment wrapText="1"/>
    </xf>
    <xf numFmtId="0" fontId="7" fillId="0" borderId="15" xfId="0" applyNumberFormat="1" applyFont="1" applyBorder="1" applyAlignment="1">
      <alignment horizontal="left" vertical="center" wrapText="1"/>
    </xf>
    <xf numFmtId="1" fontId="5" fillId="0" borderId="0" xfId="0" applyNumberFormat="1" applyFont="1" applyAlignment="1">
      <alignment/>
    </xf>
    <xf numFmtId="49" fontId="6" fillId="0" borderId="10" xfId="0" applyNumberFormat="1" applyFont="1" applyBorder="1" applyAlignment="1">
      <alignment/>
    </xf>
    <xf numFmtId="0" fontId="27" fillId="0" borderId="0" xfId="0" applyFont="1" applyAlignment="1">
      <alignment/>
    </xf>
    <xf numFmtId="4" fontId="29" fillId="25" borderId="10" xfId="54" applyNumberFormat="1" applyFont="1" applyFill="1" applyBorder="1" applyAlignment="1">
      <alignment horizontal="right" shrinkToFit="1"/>
      <protection/>
    </xf>
    <xf numFmtId="4" fontId="3" fillId="0" borderId="0" xfId="0" applyNumberFormat="1" applyFont="1" applyFill="1" applyAlignment="1">
      <alignment/>
    </xf>
    <xf numFmtId="164" fontId="5" fillId="0" borderId="0" xfId="0" applyNumberFormat="1" applyFont="1" applyAlignment="1">
      <alignment/>
    </xf>
    <xf numFmtId="0" fontId="7" fillId="0" borderId="0" xfId="0" applyFont="1" applyAlignment="1">
      <alignment horizontal="right"/>
    </xf>
    <xf numFmtId="0" fontId="6" fillId="0" borderId="0" xfId="0" applyFont="1" applyAlignment="1">
      <alignment horizontal="right"/>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49" fontId="7" fillId="0" borderId="0" xfId="0" applyNumberFormat="1"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578"/>
  <sheetViews>
    <sheetView tabSelected="1" zoomScale="85" zoomScaleNormal="85" zoomScalePageLayoutView="0" workbookViewId="0" topLeftCell="A1">
      <selection activeCell="A9" sqref="A9"/>
    </sheetView>
  </sheetViews>
  <sheetFormatPr defaultColWidth="9.140625" defaultRowHeight="12" outlineLevelCol="1"/>
  <cols>
    <col min="1" max="1" width="128.28125" style="2" customWidth="1"/>
    <col min="2" max="2" width="11.421875" style="4" customWidth="1"/>
    <col min="3" max="3" width="46.00390625" style="4" customWidth="1"/>
    <col min="4" max="4" width="0.13671875" style="2" hidden="1" customWidth="1"/>
    <col min="5" max="5" width="16.00390625" style="2" hidden="1" customWidth="1"/>
    <col min="6" max="6" width="12.00390625" style="2" hidden="1" customWidth="1"/>
    <col min="7" max="7" width="12.140625" style="2" hidden="1" customWidth="1"/>
    <col min="8" max="8" width="0.13671875" style="2" hidden="1" customWidth="1"/>
    <col min="9" max="9" width="22.140625" style="2" customWidth="1"/>
    <col min="10" max="10" width="5.28125" style="2" hidden="1" customWidth="1"/>
    <col min="11" max="13" width="6.421875" style="2" hidden="1" customWidth="1"/>
    <col min="14" max="14" width="4.421875" style="2" hidden="1" customWidth="1"/>
    <col min="15" max="15" width="6.28125" style="2" hidden="1" customWidth="1"/>
    <col min="16" max="16" width="8.140625" style="2" hidden="1" customWidth="1"/>
    <col min="17" max="17" width="25.140625" style="2" customWidth="1"/>
    <col min="18" max="19" width="21.421875" style="2" hidden="1" customWidth="1"/>
    <col min="20" max="26" width="21.421875" style="3" hidden="1" customWidth="1"/>
    <col min="27" max="27" width="15.7109375" style="95" hidden="1" customWidth="1" outlineLevel="1"/>
    <col min="28" max="28" width="16.00390625" style="3" hidden="1" customWidth="1" outlineLevel="1"/>
    <col min="29" max="29" width="23.28125" style="3" hidden="1" customWidth="1" outlineLevel="1"/>
    <col min="30" max="30" width="9.28125" style="3" hidden="1" customWidth="1" outlineLevel="1"/>
    <col min="31" max="35" width="1.421875" style="3" hidden="1" customWidth="1" outlineLevel="1"/>
    <col min="36" max="36" width="17.140625" style="3" hidden="1" customWidth="1" outlineLevel="1"/>
    <col min="37" max="43" width="0.85546875" style="3" hidden="1" customWidth="1" outlineLevel="1"/>
    <col min="44" max="44" width="19.140625" style="3" hidden="1" customWidth="1" outlineLevel="1"/>
    <col min="45" max="45" width="9.28125" style="3" hidden="1" customWidth="1" outlineLevel="1"/>
    <col min="46" max="47" width="20.140625" style="3" hidden="1" customWidth="1" outlineLevel="1"/>
    <col min="48" max="48" width="9.28125" style="3" customWidth="1" collapsed="1"/>
    <col min="49" max="16384" width="9.28125" style="3" customWidth="1"/>
  </cols>
  <sheetData>
    <row r="1" spans="9:17" ht="20.25" customHeight="1">
      <c r="I1" s="114" t="s">
        <v>25</v>
      </c>
      <c r="J1" s="114"/>
      <c r="K1" s="114"/>
      <c r="L1" s="114"/>
      <c r="M1" s="114"/>
      <c r="N1" s="114"/>
      <c r="O1" s="114"/>
      <c r="P1" s="114"/>
      <c r="Q1" s="114"/>
    </row>
    <row r="2" spans="3:17" ht="18" customHeight="1">
      <c r="C2" s="115" t="s">
        <v>349</v>
      </c>
      <c r="D2" s="115"/>
      <c r="E2" s="115"/>
      <c r="F2" s="115"/>
      <c r="G2" s="115"/>
      <c r="H2" s="115"/>
      <c r="I2" s="115"/>
      <c r="J2" s="115"/>
      <c r="K2" s="115"/>
      <c r="L2" s="115"/>
      <c r="M2" s="115"/>
      <c r="N2" s="115"/>
      <c r="O2" s="115"/>
      <c r="P2" s="115"/>
      <c r="Q2" s="115"/>
    </row>
    <row r="3" spans="3:20" ht="15" customHeight="1">
      <c r="C3" s="115" t="s">
        <v>225</v>
      </c>
      <c r="D3" s="115"/>
      <c r="E3" s="115"/>
      <c r="F3" s="115"/>
      <c r="G3" s="115"/>
      <c r="H3" s="115"/>
      <c r="I3" s="115"/>
      <c r="J3" s="115"/>
      <c r="K3" s="115"/>
      <c r="L3" s="115"/>
      <c r="M3" s="115"/>
      <c r="N3" s="115"/>
      <c r="O3" s="115"/>
      <c r="P3" s="115"/>
      <c r="Q3" s="115"/>
      <c r="R3" s="18"/>
      <c r="S3" s="18"/>
      <c r="T3" s="18"/>
    </row>
    <row r="4" spans="1:17" ht="18.75">
      <c r="A4" s="7"/>
      <c r="B4" s="8"/>
      <c r="C4" s="115" t="s">
        <v>440</v>
      </c>
      <c r="D4" s="115"/>
      <c r="E4" s="115"/>
      <c r="F4" s="115"/>
      <c r="G4" s="115"/>
      <c r="H4" s="115"/>
      <c r="I4" s="115"/>
      <c r="J4" s="115"/>
      <c r="K4" s="115"/>
      <c r="L4" s="115"/>
      <c r="M4" s="115"/>
      <c r="N4" s="115"/>
      <c r="O4" s="115"/>
      <c r="P4" s="115"/>
      <c r="Q4" s="115"/>
    </row>
    <row r="5" spans="1:17" ht="18.75">
      <c r="A5" s="118" t="s">
        <v>67</v>
      </c>
      <c r="B5" s="118"/>
      <c r="C5" s="118"/>
      <c r="D5" s="118"/>
      <c r="E5" s="118"/>
      <c r="F5" s="118"/>
      <c r="G5" s="118"/>
      <c r="H5" s="118"/>
      <c r="I5" s="118"/>
      <c r="J5" s="118"/>
      <c r="K5" s="118"/>
      <c r="L5" s="118"/>
      <c r="M5" s="118"/>
      <c r="N5" s="118"/>
      <c r="O5" s="118"/>
      <c r="P5" s="118"/>
      <c r="Q5" s="118"/>
    </row>
    <row r="6" spans="1:27" s="2" customFormat="1" ht="18.75">
      <c r="A6" s="119" t="s">
        <v>419</v>
      </c>
      <c r="B6" s="119"/>
      <c r="C6" s="119"/>
      <c r="D6" s="119"/>
      <c r="E6" s="119"/>
      <c r="F6" s="119"/>
      <c r="G6" s="119"/>
      <c r="H6" s="119"/>
      <c r="I6" s="119"/>
      <c r="J6" s="119"/>
      <c r="K6" s="119"/>
      <c r="L6" s="119"/>
      <c r="M6" s="119"/>
      <c r="N6" s="119"/>
      <c r="O6" s="119"/>
      <c r="P6" s="119"/>
      <c r="Q6" s="119"/>
      <c r="AA6" s="96"/>
    </row>
    <row r="7" spans="1:27" s="2" customFormat="1" ht="15.75">
      <c r="A7" s="1"/>
      <c r="B7" s="1"/>
      <c r="C7" s="1"/>
      <c r="D7" s="1"/>
      <c r="E7" s="1"/>
      <c r="F7" s="1"/>
      <c r="G7" s="1"/>
      <c r="H7" s="1"/>
      <c r="I7" s="1"/>
      <c r="J7" s="1"/>
      <c r="K7" s="1"/>
      <c r="L7" s="1"/>
      <c r="M7" s="1"/>
      <c r="N7" s="1"/>
      <c r="O7" s="1"/>
      <c r="P7" s="1"/>
      <c r="Q7" s="1"/>
      <c r="AA7" s="96"/>
    </row>
    <row r="8" spans="1:27" s="2" customFormat="1" ht="15.75">
      <c r="A8" s="121" t="s">
        <v>69</v>
      </c>
      <c r="B8" s="121"/>
      <c r="C8" s="121"/>
      <c r="D8" s="1"/>
      <c r="E8" s="1"/>
      <c r="F8" s="1"/>
      <c r="G8" s="1"/>
      <c r="H8" s="1"/>
      <c r="I8" s="1"/>
      <c r="J8" s="1"/>
      <c r="K8" s="1"/>
      <c r="L8" s="1"/>
      <c r="M8" s="1"/>
      <c r="N8" s="1"/>
      <c r="O8" s="1"/>
      <c r="P8" s="1"/>
      <c r="Q8" s="1"/>
      <c r="AA8" s="96"/>
    </row>
    <row r="9" spans="1:27" s="2" customFormat="1" ht="15.75">
      <c r="A9" s="10" t="s">
        <v>68</v>
      </c>
      <c r="B9" s="9"/>
      <c r="C9" s="9"/>
      <c r="D9" s="1"/>
      <c r="E9" s="1"/>
      <c r="F9" s="1"/>
      <c r="G9" s="1"/>
      <c r="H9" s="1"/>
      <c r="I9" s="1"/>
      <c r="J9" s="1"/>
      <c r="K9" s="1"/>
      <c r="L9" s="1"/>
      <c r="M9" s="1"/>
      <c r="N9" s="1"/>
      <c r="O9" s="1"/>
      <c r="P9" s="1"/>
      <c r="Q9" s="1"/>
      <c r="AA9" s="96"/>
    </row>
    <row r="10" spans="1:27" s="2" customFormat="1" ht="15.75">
      <c r="A10" s="7" t="s">
        <v>16</v>
      </c>
      <c r="B10" s="9"/>
      <c r="C10" s="9"/>
      <c r="D10" s="1"/>
      <c r="E10" s="1"/>
      <c r="F10" s="1"/>
      <c r="G10" s="1"/>
      <c r="H10" s="1"/>
      <c r="I10" s="1"/>
      <c r="J10" s="1"/>
      <c r="K10" s="1"/>
      <c r="L10" s="1"/>
      <c r="M10" s="1"/>
      <c r="N10" s="1"/>
      <c r="O10" s="1"/>
      <c r="P10" s="1"/>
      <c r="Q10" s="1"/>
      <c r="AA10" s="96"/>
    </row>
    <row r="11" spans="1:27" s="2" customFormat="1" ht="15.75">
      <c r="A11" s="7" t="s">
        <v>17</v>
      </c>
      <c r="B11" s="9"/>
      <c r="C11" s="9"/>
      <c r="D11" s="1"/>
      <c r="E11" s="1"/>
      <c r="F11" s="1"/>
      <c r="G11" s="1"/>
      <c r="H11" s="1"/>
      <c r="I11" s="1"/>
      <c r="J11" s="1"/>
      <c r="K11" s="1"/>
      <c r="L11" s="1"/>
      <c r="M11" s="1"/>
      <c r="N11" s="1"/>
      <c r="O11" s="1"/>
      <c r="P11" s="1"/>
      <c r="Q11" s="1"/>
      <c r="AA11" s="96"/>
    </row>
    <row r="12" spans="1:27" s="2" customFormat="1" ht="15.75">
      <c r="A12" s="120"/>
      <c r="B12" s="120"/>
      <c r="C12" s="120"/>
      <c r="D12" s="120"/>
      <c r="E12" s="120"/>
      <c r="F12" s="120"/>
      <c r="G12" s="120"/>
      <c r="H12" s="120"/>
      <c r="I12" s="120"/>
      <c r="J12" s="120"/>
      <c r="K12" s="120"/>
      <c r="L12" s="120"/>
      <c r="M12" s="120"/>
      <c r="N12" s="120"/>
      <c r="O12" s="120"/>
      <c r="P12" s="120"/>
      <c r="Q12" s="120"/>
      <c r="AA12" s="96"/>
    </row>
    <row r="13" spans="1:27" s="2" customFormat="1" ht="15.75">
      <c r="A13" s="7"/>
      <c r="B13" s="8"/>
      <c r="C13" s="8"/>
      <c r="D13" s="7"/>
      <c r="E13" s="7"/>
      <c r="F13" s="7"/>
      <c r="G13" s="7"/>
      <c r="H13" s="7"/>
      <c r="I13" s="7"/>
      <c r="J13" s="7"/>
      <c r="K13" s="7"/>
      <c r="L13" s="7"/>
      <c r="M13" s="7"/>
      <c r="N13" s="7"/>
      <c r="O13" s="7"/>
      <c r="P13" s="7"/>
      <c r="Q13" s="7"/>
      <c r="AA13" s="96"/>
    </row>
    <row r="14" spans="1:27" s="5" customFormat="1" ht="211.5" customHeight="1">
      <c r="A14" s="12" t="s">
        <v>105</v>
      </c>
      <c r="B14" s="15" t="s">
        <v>106</v>
      </c>
      <c r="C14" s="15" t="s">
        <v>107</v>
      </c>
      <c r="D14" s="11" t="s">
        <v>108</v>
      </c>
      <c r="E14" s="11" t="s">
        <v>109</v>
      </c>
      <c r="F14" s="11" t="s">
        <v>110</v>
      </c>
      <c r="G14" s="11" t="s">
        <v>111</v>
      </c>
      <c r="H14" s="11" t="s">
        <v>112</v>
      </c>
      <c r="I14" s="116" t="s">
        <v>70</v>
      </c>
      <c r="J14" s="117"/>
      <c r="K14" s="11" t="s">
        <v>113</v>
      </c>
      <c r="L14" s="11" t="s">
        <v>114</v>
      </c>
      <c r="M14" s="11" t="s">
        <v>115</v>
      </c>
      <c r="N14" s="11" t="s">
        <v>116</v>
      </c>
      <c r="O14" s="11" t="s">
        <v>117</v>
      </c>
      <c r="P14" s="11" t="s">
        <v>118</v>
      </c>
      <c r="Q14" s="12" t="s">
        <v>71</v>
      </c>
      <c r="R14" s="87" t="s">
        <v>385</v>
      </c>
      <c r="S14" s="87" t="s">
        <v>386</v>
      </c>
      <c r="AA14" s="97"/>
    </row>
    <row r="15" spans="1:19" ht="20.25" customHeight="1">
      <c r="A15" s="66" t="s">
        <v>72</v>
      </c>
      <c r="B15" s="13"/>
      <c r="C15" s="13"/>
      <c r="D15" s="14">
        <v>109661000</v>
      </c>
      <c r="E15" s="14">
        <v>109661000</v>
      </c>
      <c r="F15" s="14"/>
      <c r="G15" s="14"/>
      <c r="H15" s="14"/>
      <c r="I15" s="14"/>
      <c r="J15" s="14"/>
      <c r="K15" s="14"/>
      <c r="L15" s="14"/>
      <c r="M15" s="14"/>
      <c r="N15" s="14"/>
      <c r="O15" s="14"/>
      <c r="P15" s="14"/>
      <c r="Q15" s="14"/>
      <c r="R15" s="88">
        <v>216224924.21</v>
      </c>
      <c r="S15" s="88"/>
    </row>
    <row r="16" spans="1:23" ht="18.75">
      <c r="A16" s="62" t="s">
        <v>119</v>
      </c>
      <c r="B16" s="63">
        <v>10</v>
      </c>
      <c r="C16" s="63" t="s">
        <v>120</v>
      </c>
      <c r="D16" s="64">
        <v>109661000</v>
      </c>
      <c r="E16" s="64">
        <v>109661000</v>
      </c>
      <c r="F16" s="64"/>
      <c r="G16" s="64"/>
      <c r="H16" s="64"/>
      <c r="I16" s="65">
        <f>I17+I25+I30+I49+I52+I58+I64+I72+I82+I89+I108+I78</f>
        <v>94512.3</v>
      </c>
      <c r="J16" s="65" t="e">
        <f aca="true" t="shared" si="0" ref="J16:Q16">J17+J25+J30+J49+J52+J58+J64+J72+J82+J89+J108+J78</f>
        <v>#REF!</v>
      </c>
      <c r="K16" s="65" t="e">
        <f t="shared" si="0"/>
        <v>#REF!</v>
      </c>
      <c r="L16" s="65" t="e">
        <f t="shared" si="0"/>
        <v>#REF!</v>
      </c>
      <c r="M16" s="65" t="e">
        <f t="shared" si="0"/>
        <v>#REF!</v>
      </c>
      <c r="N16" s="65" t="e">
        <f t="shared" si="0"/>
        <v>#REF!</v>
      </c>
      <c r="O16" s="65" t="e">
        <f t="shared" si="0"/>
        <v>#REF!</v>
      </c>
      <c r="P16" s="65" t="e">
        <f t="shared" si="0"/>
        <v>#REF!</v>
      </c>
      <c r="Q16" s="65">
        <f t="shared" si="0"/>
        <v>76931.50000000001</v>
      </c>
      <c r="R16" s="88">
        <v>9532424.41</v>
      </c>
      <c r="S16" s="88"/>
      <c r="T16" s="16"/>
      <c r="U16" s="89">
        <v>85853500</v>
      </c>
      <c r="V16" s="3">
        <v>1000</v>
      </c>
      <c r="W16" s="89">
        <v>38833390.92</v>
      </c>
    </row>
    <row r="17" spans="1:23" ht="18.75">
      <c r="A17" s="62" t="s">
        <v>121</v>
      </c>
      <c r="B17" s="63">
        <v>10</v>
      </c>
      <c r="C17" s="63" t="s">
        <v>122</v>
      </c>
      <c r="D17" s="64">
        <v>91994300</v>
      </c>
      <c r="E17" s="64">
        <v>91994300</v>
      </c>
      <c r="F17" s="64"/>
      <c r="G17" s="64"/>
      <c r="H17" s="64"/>
      <c r="I17" s="65">
        <f>I18</f>
        <v>62914.5</v>
      </c>
      <c r="J17" s="65">
        <f aca="true" t="shared" si="1" ref="J17:Q17">J18</f>
        <v>22735300</v>
      </c>
      <c r="K17" s="65">
        <f t="shared" si="1"/>
        <v>0</v>
      </c>
      <c r="L17" s="65">
        <f t="shared" si="1"/>
        <v>37215431.03</v>
      </c>
      <c r="M17" s="65">
        <f t="shared" si="1"/>
        <v>37215431.03</v>
      </c>
      <c r="N17" s="65">
        <f t="shared" si="1"/>
        <v>0</v>
      </c>
      <c r="O17" s="65">
        <f t="shared" si="1"/>
        <v>0</v>
      </c>
      <c r="P17" s="65">
        <f t="shared" si="1"/>
        <v>0</v>
      </c>
      <c r="Q17" s="65">
        <f t="shared" si="1"/>
        <v>42583.4</v>
      </c>
      <c r="R17" s="88">
        <v>9192942.82</v>
      </c>
      <c r="S17" s="88"/>
      <c r="U17" s="89">
        <v>69259000</v>
      </c>
      <c r="V17" s="3">
        <v>1000</v>
      </c>
      <c r="W17" s="89">
        <v>28041362.87</v>
      </c>
    </row>
    <row r="18" spans="1:23" ht="18.75">
      <c r="A18" s="20" t="s">
        <v>123</v>
      </c>
      <c r="B18" s="21">
        <v>10</v>
      </c>
      <c r="C18" s="21" t="s">
        <v>124</v>
      </c>
      <c r="D18" s="22">
        <v>91994300</v>
      </c>
      <c r="E18" s="22">
        <v>91994300</v>
      </c>
      <c r="F18" s="22"/>
      <c r="G18" s="22"/>
      <c r="H18" s="22"/>
      <c r="I18" s="23">
        <f aca="true" t="shared" si="2" ref="I18:P18">I19+I20+I23+I24</f>
        <v>62914.5</v>
      </c>
      <c r="J18" s="23">
        <f t="shared" si="2"/>
        <v>22735300</v>
      </c>
      <c r="K18" s="23">
        <f t="shared" si="2"/>
        <v>0</v>
      </c>
      <c r="L18" s="23">
        <f t="shared" si="2"/>
        <v>37215431.03</v>
      </c>
      <c r="M18" s="23">
        <f t="shared" si="2"/>
        <v>37215431.03</v>
      </c>
      <c r="N18" s="23">
        <f t="shared" si="2"/>
        <v>0</v>
      </c>
      <c r="O18" s="23">
        <f t="shared" si="2"/>
        <v>0</v>
      </c>
      <c r="P18" s="23">
        <f t="shared" si="2"/>
        <v>0</v>
      </c>
      <c r="Q18" s="23">
        <f>Q19+Q20+Q23+Q24</f>
        <v>42583.4</v>
      </c>
      <c r="R18" s="88">
        <v>9192942.82</v>
      </c>
      <c r="S18" s="88"/>
      <c r="U18" s="88">
        <v>69259000</v>
      </c>
      <c r="V18" s="3">
        <v>1000</v>
      </c>
      <c r="W18" s="88">
        <v>28041362.87</v>
      </c>
    </row>
    <row r="19" spans="1:23" ht="62.25" customHeight="1">
      <c r="A19" s="24" t="s">
        <v>231</v>
      </c>
      <c r="B19" s="25">
        <v>10</v>
      </c>
      <c r="C19" s="25" t="s">
        <v>230</v>
      </c>
      <c r="D19" s="26"/>
      <c r="E19" s="26"/>
      <c r="F19" s="26"/>
      <c r="G19" s="26"/>
      <c r="H19" s="26"/>
      <c r="I19" s="27">
        <v>62353.4</v>
      </c>
      <c r="J19" s="29"/>
      <c r="K19" s="29"/>
      <c r="L19" s="29"/>
      <c r="M19" s="29"/>
      <c r="N19" s="29"/>
      <c r="O19" s="29"/>
      <c r="P19" s="29"/>
      <c r="Q19" s="27">
        <v>42493.6</v>
      </c>
      <c r="R19" s="88"/>
      <c r="S19" s="88"/>
      <c r="U19" s="88"/>
      <c r="W19" s="88"/>
    </row>
    <row r="20" spans="1:23" ht="37.5">
      <c r="A20" s="24" t="s">
        <v>125</v>
      </c>
      <c r="B20" s="25">
        <v>10</v>
      </c>
      <c r="C20" s="25" t="s">
        <v>126</v>
      </c>
      <c r="D20" s="26">
        <v>91994300</v>
      </c>
      <c r="E20" s="26">
        <v>91994300</v>
      </c>
      <c r="F20" s="26"/>
      <c r="G20" s="26"/>
      <c r="H20" s="26"/>
      <c r="I20" s="27">
        <v>42.2</v>
      </c>
      <c r="J20" s="28">
        <v>22735300</v>
      </c>
      <c r="K20" s="28"/>
      <c r="L20" s="28">
        <v>37212694.84</v>
      </c>
      <c r="M20" s="28">
        <v>37212694.84</v>
      </c>
      <c r="N20" s="28"/>
      <c r="O20" s="28"/>
      <c r="P20" s="28"/>
      <c r="Q20" s="27">
        <v>50.9</v>
      </c>
      <c r="R20" s="88"/>
      <c r="S20" s="88"/>
      <c r="U20" s="88"/>
      <c r="W20" s="88"/>
    </row>
    <row r="21" spans="1:23" ht="78.75" customHeight="1">
      <c r="A21" s="24" t="s">
        <v>127</v>
      </c>
      <c r="B21" s="25">
        <v>10</v>
      </c>
      <c r="C21" s="25" t="s">
        <v>128</v>
      </c>
      <c r="D21" s="26">
        <v>91994300</v>
      </c>
      <c r="E21" s="26">
        <v>91994300</v>
      </c>
      <c r="F21" s="26"/>
      <c r="G21" s="26"/>
      <c r="H21" s="26"/>
      <c r="I21" s="27">
        <v>0</v>
      </c>
      <c r="J21" s="28">
        <v>22735300</v>
      </c>
      <c r="K21" s="28"/>
      <c r="L21" s="28">
        <v>37211907.11</v>
      </c>
      <c r="M21" s="28">
        <v>37211907.11</v>
      </c>
      <c r="N21" s="28"/>
      <c r="O21" s="28"/>
      <c r="P21" s="28"/>
      <c r="Q21" s="27">
        <v>0</v>
      </c>
      <c r="R21" s="88">
        <v>9187606.83</v>
      </c>
      <c r="S21" s="88"/>
      <c r="U21" s="88">
        <v>69259000</v>
      </c>
      <c r="V21" s="3">
        <v>1000</v>
      </c>
      <c r="W21" s="88">
        <v>28025088.01</v>
      </c>
    </row>
    <row r="22" spans="1:23" ht="82.5" customHeight="1">
      <c r="A22" s="30" t="s">
        <v>229</v>
      </c>
      <c r="B22" s="25">
        <v>10</v>
      </c>
      <c r="C22" s="25" t="s">
        <v>228</v>
      </c>
      <c r="D22" s="26"/>
      <c r="E22" s="26"/>
      <c r="F22" s="26"/>
      <c r="G22" s="26"/>
      <c r="H22" s="26"/>
      <c r="I22" s="27">
        <v>0</v>
      </c>
      <c r="J22" s="28"/>
      <c r="K22" s="28"/>
      <c r="L22" s="28"/>
      <c r="M22" s="28"/>
      <c r="N22" s="28"/>
      <c r="O22" s="28"/>
      <c r="P22" s="28"/>
      <c r="Q22" s="27">
        <v>0</v>
      </c>
      <c r="R22" s="88"/>
      <c r="S22" s="88"/>
      <c r="U22" s="88"/>
      <c r="W22" s="88"/>
    </row>
    <row r="23" spans="1:23" ht="54.75" customHeight="1">
      <c r="A23" s="31" t="s">
        <v>239</v>
      </c>
      <c r="B23" s="25">
        <v>10</v>
      </c>
      <c r="C23" s="25" t="s">
        <v>240</v>
      </c>
      <c r="D23" s="26"/>
      <c r="E23" s="26"/>
      <c r="F23" s="26"/>
      <c r="G23" s="26"/>
      <c r="H23" s="26"/>
      <c r="I23" s="27">
        <v>518.9</v>
      </c>
      <c r="J23" s="28"/>
      <c r="K23" s="28"/>
      <c r="L23" s="28"/>
      <c r="M23" s="28"/>
      <c r="N23" s="28"/>
      <c r="O23" s="28"/>
      <c r="P23" s="28"/>
      <c r="Q23" s="27">
        <v>37.9</v>
      </c>
      <c r="R23" s="88"/>
      <c r="S23" s="88"/>
      <c r="U23" s="88"/>
      <c r="W23" s="88"/>
    </row>
    <row r="24" spans="1:23" ht="75">
      <c r="A24" s="24" t="s">
        <v>129</v>
      </c>
      <c r="B24" s="25">
        <v>10</v>
      </c>
      <c r="C24" s="25" t="s">
        <v>130</v>
      </c>
      <c r="D24" s="26"/>
      <c r="E24" s="26"/>
      <c r="F24" s="26"/>
      <c r="G24" s="26"/>
      <c r="H24" s="26"/>
      <c r="I24" s="27">
        <v>0</v>
      </c>
      <c r="J24" s="28"/>
      <c r="K24" s="28"/>
      <c r="L24" s="28">
        <v>2736.19</v>
      </c>
      <c r="M24" s="28">
        <v>2736.19</v>
      </c>
      <c r="N24" s="28"/>
      <c r="O24" s="28"/>
      <c r="P24" s="28"/>
      <c r="Q24" s="27">
        <v>1</v>
      </c>
      <c r="R24" s="88">
        <v>9187412.33</v>
      </c>
      <c r="S24" s="88"/>
      <c r="U24" s="88">
        <v>69259000</v>
      </c>
      <c r="V24" s="3">
        <v>1000</v>
      </c>
      <c r="W24" s="88">
        <v>28024494.78</v>
      </c>
    </row>
    <row r="25" spans="1:23" ht="37.5">
      <c r="A25" s="100" t="s">
        <v>402</v>
      </c>
      <c r="B25" s="101" t="s">
        <v>403</v>
      </c>
      <c r="C25" s="102" t="s">
        <v>404</v>
      </c>
      <c r="D25" s="26"/>
      <c r="E25" s="26"/>
      <c r="F25" s="26"/>
      <c r="G25" s="26"/>
      <c r="H25" s="26"/>
      <c r="I25" s="35">
        <f>I26+I27+I28+I29</f>
        <v>6499.8</v>
      </c>
      <c r="J25" s="35">
        <f aca="true" t="shared" si="3" ref="J25:Q25">J26+J27+J28+J29</f>
        <v>0</v>
      </c>
      <c r="K25" s="35">
        <f t="shared" si="3"/>
        <v>0</v>
      </c>
      <c r="L25" s="35">
        <f t="shared" si="3"/>
        <v>0</v>
      </c>
      <c r="M25" s="35">
        <f t="shared" si="3"/>
        <v>0</v>
      </c>
      <c r="N25" s="35">
        <f t="shared" si="3"/>
        <v>0</v>
      </c>
      <c r="O25" s="35">
        <f t="shared" si="3"/>
        <v>0</v>
      </c>
      <c r="P25" s="35">
        <f t="shared" si="3"/>
        <v>0</v>
      </c>
      <c r="Q25" s="35">
        <f t="shared" si="3"/>
        <v>3000.7999999999997</v>
      </c>
      <c r="R25" s="88"/>
      <c r="S25" s="88"/>
      <c r="U25" s="88"/>
      <c r="W25" s="88"/>
    </row>
    <row r="26" spans="1:23" ht="56.25">
      <c r="A26" s="103" t="s">
        <v>405</v>
      </c>
      <c r="B26" s="104" t="s">
        <v>403</v>
      </c>
      <c r="C26" s="105" t="s">
        <v>406</v>
      </c>
      <c r="D26" s="26"/>
      <c r="E26" s="26"/>
      <c r="F26" s="26"/>
      <c r="G26" s="26"/>
      <c r="H26" s="26"/>
      <c r="I26" s="27">
        <v>2286.4</v>
      </c>
      <c r="J26" s="28"/>
      <c r="K26" s="28"/>
      <c r="L26" s="28"/>
      <c r="M26" s="28"/>
      <c r="N26" s="28"/>
      <c r="O26" s="28"/>
      <c r="P26" s="28"/>
      <c r="Q26" s="27">
        <v>1161.8</v>
      </c>
      <c r="R26" s="88"/>
      <c r="S26" s="88"/>
      <c r="U26" s="88"/>
      <c r="W26" s="88"/>
    </row>
    <row r="27" spans="1:23" ht="75">
      <c r="A27" s="103" t="s">
        <v>407</v>
      </c>
      <c r="B27" s="104" t="s">
        <v>403</v>
      </c>
      <c r="C27" s="105" t="s">
        <v>408</v>
      </c>
      <c r="D27" s="26"/>
      <c r="E27" s="26"/>
      <c r="F27" s="26"/>
      <c r="G27" s="26"/>
      <c r="H27" s="26"/>
      <c r="I27" s="27">
        <v>53.5</v>
      </c>
      <c r="J27" s="28"/>
      <c r="K27" s="28"/>
      <c r="L27" s="28"/>
      <c r="M27" s="28"/>
      <c r="N27" s="28"/>
      <c r="O27" s="28"/>
      <c r="P27" s="28"/>
      <c r="Q27" s="27">
        <v>25</v>
      </c>
      <c r="R27" s="88"/>
      <c r="S27" s="88"/>
      <c r="U27" s="88"/>
      <c r="W27" s="88"/>
    </row>
    <row r="28" spans="1:23" ht="56.25">
      <c r="A28" s="103" t="s">
        <v>409</v>
      </c>
      <c r="B28" s="104" t="s">
        <v>403</v>
      </c>
      <c r="C28" s="105" t="s">
        <v>410</v>
      </c>
      <c r="D28" s="26"/>
      <c r="E28" s="26"/>
      <c r="F28" s="26"/>
      <c r="G28" s="26"/>
      <c r="H28" s="26"/>
      <c r="I28" s="27">
        <v>3977.4</v>
      </c>
      <c r="J28" s="28"/>
      <c r="K28" s="28"/>
      <c r="L28" s="28"/>
      <c r="M28" s="28"/>
      <c r="N28" s="28"/>
      <c r="O28" s="28"/>
      <c r="P28" s="28"/>
      <c r="Q28" s="27">
        <v>1841.1</v>
      </c>
      <c r="R28" s="88"/>
      <c r="S28" s="88"/>
      <c r="U28" s="88"/>
      <c r="W28" s="88"/>
    </row>
    <row r="29" spans="1:23" ht="56.25">
      <c r="A29" s="103" t="s">
        <v>411</v>
      </c>
      <c r="B29" s="104" t="s">
        <v>403</v>
      </c>
      <c r="C29" s="105" t="s">
        <v>412</v>
      </c>
      <c r="D29" s="26"/>
      <c r="E29" s="26"/>
      <c r="F29" s="26"/>
      <c r="G29" s="26"/>
      <c r="H29" s="26"/>
      <c r="I29" s="27">
        <v>182.5</v>
      </c>
      <c r="J29" s="28"/>
      <c r="K29" s="28"/>
      <c r="L29" s="28"/>
      <c r="M29" s="28"/>
      <c r="N29" s="28"/>
      <c r="O29" s="28"/>
      <c r="P29" s="28"/>
      <c r="Q29" s="27">
        <v>-27.1</v>
      </c>
      <c r="R29" s="88"/>
      <c r="S29" s="88"/>
      <c r="U29" s="88"/>
      <c r="W29" s="88"/>
    </row>
    <row r="30" spans="1:23" ht="18.75">
      <c r="A30" s="32" t="s">
        <v>131</v>
      </c>
      <c r="B30" s="33">
        <v>10</v>
      </c>
      <c r="C30" s="33" t="s">
        <v>132</v>
      </c>
      <c r="D30" s="34">
        <v>8037900</v>
      </c>
      <c r="E30" s="34">
        <v>8037900</v>
      </c>
      <c r="F30" s="34"/>
      <c r="G30" s="34"/>
      <c r="H30" s="34"/>
      <c r="I30" s="35">
        <f>I31+I42+I45+I48</f>
        <v>15734.7</v>
      </c>
      <c r="J30" s="35">
        <f aca="true" t="shared" si="4" ref="J30:P30">J31+J42+J45+J48</f>
        <v>55400</v>
      </c>
      <c r="K30" s="35">
        <f t="shared" si="4"/>
        <v>0</v>
      </c>
      <c r="L30" s="35">
        <f t="shared" si="4"/>
        <v>7019128.05</v>
      </c>
      <c r="M30" s="35">
        <f t="shared" si="4"/>
        <v>7019128.05</v>
      </c>
      <c r="N30" s="35">
        <f t="shared" si="4"/>
        <v>0</v>
      </c>
      <c r="O30" s="35">
        <f t="shared" si="4"/>
        <v>0</v>
      </c>
      <c r="P30" s="35">
        <f t="shared" si="4"/>
        <v>0</v>
      </c>
      <c r="Q30" s="35">
        <f>Q31+Q42+Q45</f>
        <v>12309.6</v>
      </c>
      <c r="R30" s="88">
        <v>194.5</v>
      </c>
      <c r="S30" s="88"/>
      <c r="U30" s="88"/>
      <c r="V30" s="3">
        <v>1000</v>
      </c>
      <c r="W30" s="88">
        <v>593.23</v>
      </c>
    </row>
    <row r="31" spans="1:23" ht="18.75">
      <c r="A31" s="24" t="s">
        <v>133</v>
      </c>
      <c r="B31" s="25">
        <v>10</v>
      </c>
      <c r="C31" s="25" t="s">
        <v>134</v>
      </c>
      <c r="D31" s="26">
        <v>4500000</v>
      </c>
      <c r="E31" s="26">
        <v>4500000</v>
      </c>
      <c r="F31" s="26"/>
      <c r="G31" s="26"/>
      <c r="H31" s="26"/>
      <c r="I31" s="35">
        <f>I32+I35+I38+I41</f>
        <v>5936</v>
      </c>
      <c r="J31" s="35">
        <f aca="true" t="shared" si="5" ref="J31:Q31">J32+J35+J38+J41</f>
        <v>0</v>
      </c>
      <c r="K31" s="35">
        <f t="shared" si="5"/>
        <v>0</v>
      </c>
      <c r="L31" s="35">
        <f t="shared" si="5"/>
        <v>3482323.73</v>
      </c>
      <c r="M31" s="35">
        <f t="shared" si="5"/>
        <v>3482323.73</v>
      </c>
      <c r="N31" s="35">
        <f t="shared" si="5"/>
        <v>0</v>
      </c>
      <c r="O31" s="35">
        <f t="shared" si="5"/>
        <v>0</v>
      </c>
      <c r="P31" s="35">
        <f t="shared" si="5"/>
        <v>0</v>
      </c>
      <c r="Q31" s="35">
        <f t="shared" si="5"/>
        <v>5166.8</v>
      </c>
      <c r="R31" s="88">
        <v>4192.4</v>
      </c>
      <c r="S31" s="88"/>
      <c r="U31" s="88"/>
      <c r="V31" s="3">
        <v>1000</v>
      </c>
      <c r="W31" s="88">
        <v>12786.86</v>
      </c>
    </row>
    <row r="32" spans="1:23" ht="37.5">
      <c r="A32" s="24" t="s">
        <v>135</v>
      </c>
      <c r="B32" s="25">
        <v>10</v>
      </c>
      <c r="C32" s="25" t="s">
        <v>136</v>
      </c>
      <c r="D32" s="26"/>
      <c r="E32" s="26"/>
      <c r="F32" s="26"/>
      <c r="G32" s="26"/>
      <c r="H32" s="26"/>
      <c r="I32" s="27">
        <v>4727</v>
      </c>
      <c r="J32" s="27">
        <f aca="true" t="shared" si="6" ref="J32:P33">J33</f>
        <v>0</v>
      </c>
      <c r="K32" s="27">
        <f t="shared" si="6"/>
        <v>0</v>
      </c>
      <c r="L32" s="27">
        <f t="shared" si="6"/>
        <v>0</v>
      </c>
      <c r="M32" s="27">
        <f t="shared" si="6"/>
        <v>0</v>
      </c>
      <c r="N32" s="27">
        <f t="shared" si="6"/>
        <v>0</v>
      </c>
      <c r="O32" s="27">
        <f t="shared" si="6"/>
        <v>0</v>
      </c>
      <c r="P32" s="27">
        <f t="shared" si="6"/>
        <v>0</v>
      </c>
      <c r="Q32" s="27">
        <v>3928.3</v>
      </c>
      <c r="R32" s="88">
        <v>675.59</v>
      </c>
      <c r="S32" s="88"/>
      <c r="U32" s="88"/>
      <c r="V32" s="3">
        <v>1000</v>
      </c>
      <c r="W32" s="88">
        <v>2060.6</v>
      </c>
    </row>
    <row r="33" spans="1:23" ht="37.5">
      <c r="A33" s="24" t="s">
        <v>241</v>
      </c>
      <c r="B33" s="25" t="s">
        <v>73</v>
      </c>
      <c r="C33" s="25" t="s">
        <v>242</v>
      </c>
      <c r="D33" s="26"/>
      <c r="E33" s="26"/>
      <c r="F33" s="26"/>
      <c r="G33" s="26"/>
      <c r="H33" s="26"/>
      <c r="I33" s="27">
        <v>4727</v>
      </c>
      <c r="J33" s="27">
        <f t="shared" si="6"/>
        <v>0</v>
      </c>
      <c r="K33" s="27">
        <f t="shared" si="6"/>
        <v>0</v>
      </c>
      <c r="L33" s="27">
        <f t="shared" si="6"/>
        <v>0</v>
      </c>
      <c r="M33" s="27">
        <f t="shared" si="6"/>
        <v>0</v>
      </c>
      <c r="N33" s="27">
        <f t="shared" si="6"/>
        <v>0</v>
      </c>
      <c r="O33" s="27">
        <f t="shared" si="6"/>
        <v>0</v>
      </c>
      <c r="P33" s="27">
        <f t="shared" si="6"/>
        <v>0</v>
      </c>
      <c r="Q33" s="27">
        <v>3930.3</v>
      </c>
      <c r="R33" s="88"/>
      <c r="S33" s="88"/>
      <c r="U33" s="88"/>
      <c r="W33" s="88"/>
    </row>
    <row r="34" spans="1:23" ht="37.5">
      <c r="A34" s="24" t="s">
        <v>243</v>
      </c>
      <c r="B34" s="25" t="s">
        <v>73</v>
      </c>
      <c r="C34" s="25" t="s">
        <v>244</v>
      </c>
      <c r="D34" s="26"/>
      <c r="E34" s="26"/>
      <c r="F34" s="26"/>
      <c r="G34" s="26"/>
      <c r="H34" s="26"/>
      <c r="I34" s="27">
        <v>0</v>
      </c>
      <c r="J34" s="28"/>
      <c r="K34" s="28"/>
      <c r="L34" s="28"/>
      <c r="M34" s="28"/>
      <c r="N34" s="28"/>
      <c r="O34" s="28"/>
      <c r="P34" s="28"/>
      <c r="Q34" s="27">
        <v>-2</v>
      </c>
      <c r="R34" s="88"/>
      <c r="S34" s="88"/>
      <c r="U34" s="88"/>
      <c r="W34" s="88"/>
    </row>
    <row r="35" spans="1:23" ht="37.5">
      <c r="A35" s="24" t="s">
        <v>137</v>
      </c>
      <c r="B35" s="25">
        <v>10</v>
      </c>
      <c r="C35" s="25" t="s">
        <v>245</v>
      </c>
      <c r="D35" s="26">
        <v>4500000</v>
      </c>
      <c r="E35" s="26">
        <v>4500000</v>
      </c>
      <c r="F35" s="26"/>
      <c r="G35" s="26"/>
      <c r="H35" s="26"/>
      <c r="I35" s="27">
        <v>705</v>
      </c>
      <c r="J35" s="28"/>
      <c r="K35" s="28"/>
      <c r="L35" s="28"/>
      <c r="M35" s="28"/>
      <c r="N35" s="28"/>
      <c r="O35" s="28"/>
      <c r="P35" s="28"/>
      <c r="Q35" s="27">
        <v>704.7</v>
      </c>
      <c r="R35" s="88">
        <v>468</v>
      </c>
      <c r="S35" s="88"/>
      <c r="U35" s="88"/>
      <c r="V35" s="3">
        <v>1000</v>
      </c>
      <c r="W35" s="88">
        <v>1427.4</v>
      </c>
    </row>
    <row r="36" spans="1:23" ht="37.5">
      <c r="A36" s="24" t="s">
        <v>137</v>
      </c>
      <c r="B36" s="25">
        <v>10</v>
      </c>
      <c r="C36" s="25" t="s">
        <v>246</v>
      </c>
      <c r="D36" s="26"/>
      <c r="E36" s="26"/>
      <c r="F36" s="26"/>
      <c r="G36" s="26"/>
      <c r="H36" s="26"/>
      <c r="I36" s="27">
        <v>705</v>
      </c>
      <c r="J36" s="28"/>
      <c r="K36" s="28"/>
      <c r="L36" s="28"/>
      <c r="M36" s="28"/>
      <c r="N36" s="28"/>
      <c r="O36" s="28"/>
      <c r="P36" s="28"/>
      <c r="Q36" s="27">
        <v>704.7</v>
      </c>
      <c r="R36" s="88"/>
      <c r="S36" s="88"/>
      <c r="U36" s="88"/>
      <c r="W36" s="88"/>
    </row>
    <row r="37" spans="1:23" ht="51" customHeight="1">
      <c r="A37" s="24" t="s">
        <v>247</v>
      </c>
      <c r="B37" s="25">
        <v>10</v>
      </c>
      <c r="C37" s="25" t="s">
        <v>248</v>
      </c>
      <c r="D37" s="26"/>
      <c r="E37" s="26"/>
      <c r="F37" s="26"/>
      <c r="G37" s="26"/>
      <c r="H37" s="26"/>
      <c r="I37" s="27">
        <v>0</v>
      </c>
      <c r="J37" s="28"/>
      <c r="K37" s="28"/>
      <c r="L37" s="28"/>
      <c r="M37" s="28"/>
      <c r="N37" s="28"/>
      <c r="O37" s="28"/>
      <c r="P37" s="28"/>
      <c r="Q37" s="27">
        <v>0</v>
      </c>
      <c r="R37" s="88"/>
      <c r="S37" s="88"/>
      <c r="U37" s="88"/>
      <c r="W37" s="88"/>
    </row>
    <row r="38" spans="1:23" ht="41.25" customHeight="1">
      <c r="A38" s="37" t="s">
        <v>249</v>
      </c>
      <c r="B38" s="25" t="s">
        <v>73</v>
      </c>
      <c r="C38" s="25" t="s">
        <v>250</v>
      </c>
      <c r="D38" s="26"/>
      <c r="E38" s="26"/>
      <c r="F38" s="26"/>
      <c r="G38" s="26"/>
      <c r="H38" s="26"/>
      <c r="I38" s="27">
        <v>0</v>
      </c>
      <c r="J38" s="27">
        <f aca="true" t="shared" si="7" ref="J38:P38">J40</f>
        <v>0</v>
      </c>
      <c r="K38" s="27">
        <f t="shared" si="7"/>
        <v>0</v>
      </c>
      <c r="L38" s="27">
        <f t="shared" si="7"/>
        <v>0</v>
      </c>
      <c r="M38" s="27">
        <f t="shared" si="7"/>
        <v>0</v>
      </c>
      <c r="N38" s="27">
        <f t="shared" si="7"/>
        <v>0</v>
      </c>
      <c r="O38" s="27">
        <f t="shared" si="7"/>
        <v>0</v>
      </c>
      <c r="P38" s="27">
        <f t="shared" si="7"/>
        <v>0</v>
      </c>
      <c r="Q38" s="27">
        <v>0</v>
      </c>
      <c r="R38" s="88">
        <v>18160.2</v>
      </c>
      <c r="S38" s="88"/>
      <c r="U38" s="89">
        <v>7982500</v>
      </c>
      <c r="V38" s="3">
        <v>1000</v>
      </c>
      <c r="W38" s="89">
        <v>4782067.97</v>
      </c>
    </row>
    <row r="39" spans="1:23" ht="38.25" customHeight="1">
      <c r="A39" s="31" t="s">
        <v>249</v>
      </c>
      <c r="B39" s="25" t="s">
        <v>73</v>
      </c>
      <c r="C39" s="25" t="s">
        <v>307</v>
      </c>
      <c r="D39" s="26"/>
      <c r="E39" s="26"/>
      <c r="F39" s="26"/>
      <c r="G39" s="26"/>
      <c r="H39" s="26"/>
      <c r="I39" s="27">
        <v>0</v>
      </c>
      <c r="J39" s="27">
        <v>0</v>
      </c>
      <c r="K39" s="27">
        <v>0</v>
      </c>
      <c r="L39" s="27">
        <v>0</v>
      </c>
      <c r="M39" s="27">
        <v>0</v>
      </c>
      <c r="N39" s="27">
        <v>0</v>
      </c>
      <c r="O39" s="27">
        <v>0</v>
      </c>
      <c r="P39" s="27">
        <v>0</v>
      </c>
      <c r="Q39" s="27">
        <v>0</v>
      </c>
      <c r="R39" s="88"/>
      <c r="S39" s="88"/>
      <c r="U39" s="89"/>
      <c r="W39" s="89"/>
    </row>
    <row r="40" spans="1:23" ht="42.75" customHeight="1">
      <c r="A40" s="31" t="s">
        <v>251</v>
      </c>
      <c r="B40" s="25" t="s">
        <v>73</v>
      </c>
      <c r="C40" s="25" t="s">
        <v>252</v>
      </c>
      <c r="D40" s="26"/>
      <c r="E40" s="26"/>
      <c r="F40" s="26"/>
      <c r="G40" s="26"/>
      <c r="H40" s="26"/>
      <c r="I40" s="27">
        <v>0</v>
      </c>
      <c r="J40" s="27">
        <v>0</v>
      </c>
      <c r="K40" s="27">
        <v>0</v>
      </c>
      <c r="L40" s="27">
        <v>0</v>
      </c>
      <c r="M40" s="27">
        <v>0</v>
      </c>
      <c r="N40" s="27">
        <v>0</v>
      </c>
      <c r="O40" s="27">
        <v>0</v>
      </c>
      <c r="P40" s="27">
        <v>0</v>
      </c>
      <c r="Q40" s="27">
        <v>0</v>
      </c>
      <c r="R40" s="88">
        <v>18160.2</v>
      </c>
      <c r="S40" s="88"/>
      <c r="U40" s="89">
        <v>7982500</v>
      </c>
      <c r="V40" s="3">
        <v>1000</v>
      </c>
      <c r="W40" s="89">
        <v>4782067.97</v>
      </c>
    </row>
    <row r="41" spans="1:23" ht="21" customHeight="1">
      <c r="A41" s="24" t="s">
        <v>309</v>
      </c>
      <c r="B41" s="25">
        <v>10</v>
      </c>
      <c r="C41" s="25" t="s">
        <v>308</v>
      </c>
      <c r="D41" s="26">
        <v>3400000</v>
      </c>
      <c r="E41" s="26">
        <v>3400000</v>
      </c>
      <c r="F41" s="26"/>
      <c r="G41" s="26"/>
      <c r="H41" s="26"/>
      <c r="I41" s="27">
        <v>504</v>
      </c>
      <c r="J41" s="28"/>
      <c r="K41" s="28"/>
      <c r="L41" s="28">
        <v>3482323.73</v>
      </c>
      <c r="M41" s="28">
        <v>3482323.73</v>
      </c>
      <c r="N41" s="28"/>
      <c r="O41" s="28"/>
      <c r="P41" s="28"/>
      <c r="Q41" s="27">
        <v>533.8</v>
      </c>
      <c r="R41" s="88"/>
      <c r="S41" s="88"/>
      <c r="U41" s="89"/>
      <c r="W41" s="89"/>
    </row>
    <row r="42" spans="1:23" ht="18.75">
      <c r="A42" s="24" t="s">
        <v>138</v>
      </c>
      <c r="B42" s="25">
        <v>10</v>
      </c>
      <c r="C42" s="25" t="s">
        <v>253</v>
      </c>
      <c r="D42" s="26">
        <v>3400000</v>
      </c>
      <c r="E42" s="26">
        <v>3400000</v>
      </c>
      <c r="F42" s="26"/>
      <c r="G42" s="26"/>
      <c r="H42" s="26"/>
      <c r="I42" s="27">
        <v>9692</v>
      </c>
      <c r="J42" s="28"/>
      <c r="K42" s="28"/>
      <c r="L42" s="28">
        <v>3482323.73</v>
      </c>
      <c r="M42" s="28">
        <v>3482323.73</v>
      </c>
      <c r="N42" s="28"/>
      <c r="O42" s="28"/>
      <c r="P42" s="28"/>
      <c r="Q42" s="27">
        <v>7010.3</v>
      </c>
      <c r="R42" s="88"/>
      <c r="S42" s="88"/>
      <c r="U42" s="88">
        <v>4500000</v>
      </c>
      <c r="V42" s="3">
        <v>1000</v>
      </c>
      <c r="W42" s="88">
        <v>1263423.85</v>
      </c>
    </row>
    <row r="43" spans="1:23" ht="18.75">
      <c r="A43" s="24" t="s">
        <v>138</v>
      </c>
      <c r="B43" s="25">
        <v>10</v>
      </c>
      <c r="C43" s="25" t="s">
        <v>254</v>
      </c>
      <c r="D43" s="26">
        <v>3400000</v>
      </c>
      <c r="E43" s="26">
        <v>3400000</v>
      </c>
      <c r="F43" s="26"/>
      <c r="G43" s="26"/>
      <c r="H43" s="26"/>
      <c r="I43" s="27">
        <v>9692</v>
      </c>
      <c r="J43" s="28"/>
      <c r="K43" s="28"/>
      <c r="L43" s="28">
        <v>3482323.73</v>
      </c>
      <c r="M43" s="28">
        <v>3482323.73</v>
      </c>
      <c r="N43" s="28"/>
      <c r="O43" s="28"/>
      <c r="P43" s="28"/>
      <c r="Q43" s="27">
        <v>7036</v>
      </c>
      <c r="R43" s="88"/>
      <c r="S43" s="88"/>
      <c r="U43" s="88">
        <v>4500000</v>
      </c>
      <c r="V43" s="3">
        <v>1000</v>
      </c>
      <c r="W43" s="88">
        <v>1263423.85</v>
      </c>
    </row>
    <row r="44" spans="1:23" ht="37.5">
      <c r="A44" s="24" t="s">
        <v>255</v>
      </c>
      <c r="B44" s="25">
        <v>10</v>
      </c>
      <c r="C44" s="25" t="s">
        <v>256</v>
      </c>
      <c r="D44" s="26">
        <v>3400000</v>
      </c>
      <c r="E44" s="26">
        <v>3400000</v>
      </c>
      <c r="F44" s="26"/>
      <c r="G44" s="26"/>
      <c r="H44" s="26"/>
      <c r="I44" s="27">
        <v>0</v>
      </c>
      <c r="J44" s="28"/>
      <c r="K44" s="28"/>
      <c r="L44" s="28">
        <v>3482323.73</v>
      </c>
      <c r="M44" s="28">
        <v>3482323.73</v>
      </c>
      <c r="N44" s="28"/>
      <c r="O44" s="28"/>
      <c r="P44" s="28"/>
      <c r="Q44" s="27">
        <v>-25.6</v>
      </c>
      <c r="R44" s="88"/>
      <c r="S44" s="88"/>
      <c r="U44" s="88">
        <v>4500000</v>
      </c>
      <c r="V44" s="3">
        <v>1000</v>
      </c>
      <c r="W44" s="88">
        <v>1263423.85</v>
      </c>
    </row>
    <row r="45" spans="1:23" ht="18.75">
      <c r="A45" s="24" t="s">
        <v>139</v>
      </c>
      <c r="B45" s="25">
        <v>10</v>
      </c>
      <c r="C45" s="25" t="s">
        <v>257</v>
      </c>
      <c r="D45" s="26">
        <v>137900</v>
      </c>
      <c r="E45" s="26">
        <v>137900</v>
      </c>
      <c r="F45" s="26"/>
      <c r="G45" s="26"/>
      <c r="H45" s="26"/>
      <c r="I45" s="27">
        <v>90</v>
      </c>
      <c r="J45" s="28">
        <v>55400</v>
      </c>
      <c r="K45" s="28"/>
      <c r="L45" s="28">
        <v>54480.59</v>
      </c>
      <c r="M45" s="28">
        <v>54480.59</v>
      </c>
      <c r="N45" s="28"/>
      <c r="O45" s="28"/>
      <c r="P45" s="28"/>
      <c r="Q45" s="27">
        <v>132.5</v>
      </c>
      <c r="R45" s="88"/>
      <c r="S45" s="88"/>
      <c r="U45" s="88"/>
      <c r="V45" s="3">
        <v>1000</v>
      </c>
      <c r="W45" s="88">
        <v>908272.16</v>
      </c>
    </row>
    <row r="46" spans="1:23" ht="18.75">
      <c r="A46" s="24" t="s">
        <v>139</v>
      </c>
      <c r="B46" s="25">
        <v>10</v>
      </c>
      <c r="C46" s="25" t="s">
        <v>258</v>
      </c>
      <c r="D46" s="26">
        <v>137900</v>
      </c>
      <c r="E46" s="26">
        <v>137900</v>
      </c>
      <c r="F46" s="26"/>
      <c r="G46" s="26"/>
      <c r="H46" s="26"/>
      <c r="I46" s="27">
        <v>90</v>
      </c>
      <c r="J46" s="28">
        <v>55400</v>
      </c>
      <c r="K46" s="28"/>
      <c r="L46" s="28">
        <v>54480.59</v>
      </c>
      <c r="M46" s="28">
        <v>54480.59</v>
      </c>
      <c r="N46" s="28"/>
      <c r="O46" s="28"/>
      <c r="P46" s="28"/>
      <c r="Q46" s="27">
        <v>132.5</v>
      </c>
      <c r="R46" s="88"/>
      <c r="S46" s="88"/>
      <c r="U46" s="88"/>
      <c r="V46" s="3">
        <v>1000</v>
      </c>
      <c r="W46" s="88">
        <v>908272.16</v>
      </c>
    </row>
    <row r="47" spans="1:23" ht="18.75">
      <c r="A47" s="24" t="s">
        <v>259</v>
      </c>
      <c r="B47" s="25">
        <v>10</v>
      </c>
      <c r="C47" s="25" t="s">
        <v>260</v>
      </c>
      <c r="D47" s="26">
        <v>137900</v>
      </c>
      <c r="E47" s="26">
        <v>137900</v>
      </c>
      <c r="F47" s="26"/>
      <c r="G47" s="26"/>
      <c r="H47" s="26"/>
      <c r="I47" s="27">
        <v>0</v>
      </c>
      <c r="J47" s="28">
        <v>55400</v>
      </c>
      <c r="K47" s="28"/>
      <c r="L47" s="28">
        <v>54480.59</v>
      </c>
      <c r="M47" s="28">
        <v>54480.59</v>
      </c>
      <c r="N47" s="28"/>
      <c r="O47" s="28"/>
      <c r="P47" s="28"/>
      <c r="Q47" s="27">
        <v>0</v>
      </c>
      <c r="R47" s="88"/>
      <c r="S47" s="88"/>
      <c r="U47" s="88"/>
      <c r="V47" s="3">
        <v>1000</v>
      </c>
      <c r="W47" s="88">
        <v>908272.16</v>
      </c>
    </row>
    <row r="48" spans="1:23" ht="37.5">
      <c r="A48" s="24" t="s">
        <v>420</v>
      </c>
      <c r="B48" s="25" t="s">
        <v>73</v>
      </c>
      <c r="C48" s="25" t="s">
        <v>359</v>
      </c>
      <c r="D48" s="26"/>
      <c r="E48" s="26"/>
      <c r="F48" s="26"/>
      <c r="G48" s="26"/>
      <c r="H48" s="26"/>
      <c r="I48" s="27">
        <v>16.7</v>
      </c>
      <c r="J48" s="28"/>
      <c r="K48" s="28"/>
      <c r="L48" s="28"/>
      <c r="M48" s="28"/>
      <c r="N48" s="28"/>
      <c r="O48" s="28"/>
      <c r="P48" s="28"/>
      <c r="Q48" s="27">
        <v>0</v>
      </c>
      <c r="R48" s="88"/>
      <c r="S48" s="88"/>
      <c r="U48" s="88"/>
      <c r="W48" s="88"/>
    </row>
    <row r="49" spans="1:23" ht="18.75">
      <c r="A49" s="100" t="s">
        <v>413</v>
      </c>
      <c r="B49" s="101" t="s">
        <v>403</v>
      </c>
      <c r="C49" s="102" t="s">
        <v>414</v>
      </c>
      <c r="D49" s="26"/>
      <c r="E49" s="26"/>
      <c r="F49" s="26"/>
      <c r="G49" s="26"/>
      <c r="H49" s="26"/>
      <c r="I49" s="35">
        <f>I51</f>
        <v>0</v>
      </c>
      <c r="J49" s="35">
        <f aca="true" t="shared" si="8" ref="J49:P49">J51</f>
        <v>0</v>
      </c>
      <c r="K49" s="35">
        <f t="shared" si="8"/>
        <v>0</v>
      </c>
      <c r="L49" s="35">
        <f t="shared" si="8"/>
        <v>0</v>
      </c>
      <c r="M49" s="35">
        <f t="shared" si="8"/>
        <v>0</v>
      </c>
      <c r="N49" s="35">
        <f t="shared" si="8"/>
        <v>0</v>
      </c>
      <c r="O49" s="35">
        <f t="shared" si="8"/>
        <v>0</v>
      </c>
      <c r="P49" s="35">
        <f t="shared" si="8"/>
        <v>0</v>
      </c>
      <c r="Q49" s="35">
        <f>Q51+Q50</f>
        <v>97.4</v>
      </c>
      <c r="R49" s="88"/>
      <c r="S49" s="88"/>
      <c r="U49" s="88"/>
      <c r="W49" s="88"/>
    </row>
    <row r="50" spans="1:23" ht="37.5">
      <c r="A50" s="106" t="s">
        <v>423</v>
      </c>
      <c r="B50" s="101"/>
      <c r="C50" s="105" t="s">
        <v>422</v>
      </c>
      <c r="D50" s="26"/>
      <c r="E50" s="26"/>
      <c r="F50" s="26"/>
      <c r="G50" s="26"/>
      <c r="H50" s="26"/>
      <c r="I50" s="35"/>
      <c r="J50" s="35"/>
      <c r="K50" s="35"/>
      <c r="L50" s="35"/>
      <c r="M50" s="35"/>
      <c r="N50" s="35"/>
      <c r="O50" s="35"/>
      <c r="P50" s="35"/>
      <c r="Q50" s="27">
        <v>1.2</v>
      </c>
      <c r="R50" s="88"/>
      <c r="S50" s="88"/>
      <c r="U50" s="88"/>
      <c r="W50" s="88"/>
    </row>
    <row r="51" spans="1:23" ht="56.25">
      <c r="A51" s="106" t="s">
        <v>415</v>
      </c>
      <c r="B51" s="104" t="s">
        <v>403</v>
      </c>
      <c r="C51" s="105" t="s">
        <v>421</v>
      </c>
      <c r="D51" s="26"/>
      <c r="E51" s="26"/>
      <c r="F51" s="26"/>
      <c r="G51" s="26"/>
      <c r="H51" s="26"/>
      <c r="I51" s="27">
        <v>0</v>
      </c>
      <c r="J51" s="28"/>
      <c r="K51" s="28"/>
      <c r="L51" s="28"/>
      <c r="M51" s="28"/>
      <c r="N51" s="28"/>
      <c r="O51" s="28"/>
      <c r="P51" s="28"/>
      <c r="Q51" s="27">
        <v>96.2</v>
      </c>
      <c r="R51" s="88"/>
      <c r="S51" s="88"/>
      <c r="U51" s="88"/>
      <c r="W51" s="88"/>
    </row>
    <row r="52" spans="1:23" ht="18.75">
      <c r="A52" s="32" t="s">
        <v>140</v>
      </c>
      <c r="B52" s="33">
        <v>10</v>
      </c>
      <c r="C52" s="33" t="s">
        <v>141</v>
      </c>
      <c r="D52" s="34">
        <v>998000</v>
      </c>
      <c r="E52" s="34">
        <v>998000</v>
      </c>
      <c r="F52" s="34"/>
      <c r="G52" s="34"/>
      <c r="H52" s="34"/>
      <c r="I52" s="35">
        <f aca="true" t="shared" si="9" ref="I52:P52">I53+I55+I56</f>
        <v>748.2</v>
      </c>
      <c r="J52" s="35">
        <f t="shared" si="9"/>
        <v>0</v>
      </c>
      <c r="K52" s="35">
        <f t="shared" si="9"/>
        <v>0</v>
      </c>
      <c r="L52" s="35">
        <f t="shared" si="9"/>
        <v>468881.47</v>
      </c>
      <c r="M52" s="35">
        <f t="shared" si="9"/>
        <v>468881.47</v>
      </c>
      <c r="N52" s="35">
        <f t="shared" si="9"/>
        <v>0</v>
      </c>
      <c r="O52" s="35">
        <f t="shared" si="9"/>
        <v>0</v>
      </c>
      <c r="P52" s="35">
        <f t="shared" si="9"/>
        <v>0</v>
      </c>
      <c r="Q52" s="35">
        <f>Q53+Q55+Q56</f>
        <v>306.4</v>
      </c>
      <c r="R52" s="88"/>
      <c r="S52" s="88"/>
      <c r="U52" s="88">
        <v>4500000</v>
      </c>
      <c r="V52" s="3">
        <v>1000</v>
      </c>
      <c r="W52" s="88">
        <v>355151.69</v>
      </c>
    </row>
    <row r="53" spans="1:23" ht="39" customHeight="1">
      <c r="A53" s="24" t="s">
        <v>142</v>
      </c>
      <c r="B53" s="25">
        <v>10</v>
      </c>
      <c r="C53" s="25" t="s">
        <v>143</v>
      </c>
      <c r="D53" s="26">
        <v>480000</v>
      </c>
      <c r="E53" s="26">
        <v>480000</v>
      </c>
      <c r="F53" s="26"/>
      <c r="G53" s="26"/>
      <c r="H53" s="26"/>
      <c r="I53" s="27">
        <v>748.2</v>
      </c>
      <c r="J53" s="28"/>
      <c r="K53" s="28"/>
      <c r="L53" s="28">
        <v>375916.32</v>
      </c>
      <c r="M53" s="28">
        <v>375916.32</v>
      </c>
      <c r="N53" s="28"/>
      <c r="O53" s="28"/>
      <c r="P53" s="28"/>
      <c r="Q53" s="27">
        <v>306.4</v>
      </c>
      <c r="R53" s="88"/>
      <c r="S53" s="88"/>
      <c r="U53" s="88"/>
      <c r="W53" s="88"/>
    </row>
    <row r="54" spans="1:23" ht="37.5">
      <c r="A54" s="24" t="s">
        <v>144</v>
      </c>
      <c r="B54" s="25">
        <v>10</v>
      </c>
      <c r="C54" s="25" t="s">
        <v>145</v>
      </c>
      <c r="D54" s="26">
        <v>480000</v>
      </c>
      <c r="E54" s="26">
        <v>480000</v>
      </c>
      <c r="F54" s="26"/>
      <c r="G54" s="26"/>
      <c r="H54" s="26"/>
      <c r="I54" s="27">
        <v>748.2</v>
      </c>
      <c r="J54" s="28"/>
      <c r="K54" s="28"/>
      <c r="L54" s="28">
        <v>375916.32</v>
      </c>
      <c r="M54" s="28">
        <v>375916.32</v>
      </c>
      <c r="N54" s="28"/>
      <c r="O54" s="28"/>
      <c r="P54" s="28"/>
      <c r="Q54" s="27">
        <v>306.4</v>
      </c>
      <c r="R54" s="88"/>
      <c r="S54" s="88"/>
      <c r="U54" s="88">
        <v>3400000</v>
      </c>
      <c r="V54" s="3">
        <v>1000</v>
      </c>
      <c r="W54" s="88">
        <v>3482323.73</v>
      </c>
    </row>
    <row r="55" spans="1:23" ht="56.25">
      <c r="A55" s="24" t="s">
        <v>388</v>
      </c>
      <c r="B55" s="25">
        <v>10</v>
      </c>
      <c r="C55" s="25" t="s">
        <v>387</v>
      </c>
      <c r="D55" s="26"/>
      <c r="E55" s="26"/>
      <c r="F55" s="26"/>
      <c r="G55" s="26"/>
      <c r="H55" s="26"/>
      <c r="I55" s="27">
        <v>0</v>
      </c>
      <c r="J55" s="28"/>
      <c r="K55" s="28"/>
      <c r="L55" s="28"/>
      <c r="M55" s="28"/>
      <c r="N55" s="28"/>
      <c r="O55" s="28"/>
      <c r="P55" s="28"/>
      <c r="Q55" s="27">
        <v>0</v>
      </c>
      <c r="R55" s="88"/>
      <c r="S55" s="88"/>
      <c r="U55" s="88"/>
      <c r="W55" s="88"/>
    </row>
    <row r="56" spans="1:23" ht="37.5">
      <c r="A56" s="24" t="s">
        <v>146</v>
      </c>
      <c r="B56" s="25">
        <v>10</v>
      </c>
      <c r="C56" s="25" t="s">
        <v>147</v>
      </c>
      <c r="D56" s="26">
        <v>256000</v>
      </c>
      <c r="E56" s="26">
        <v>256000</v>
      </c>
      <c r="F56" s="26"/>
      <c r="G56" s="26"/>
      <c r="H56" s="26"/>
      <c r="I56" s="27">
        <v>0</v>
      </c>
      <c r="J56" s="28"/>
      <c r="K56" s="28"/>
      <c r="L56" s="28">
        <v>92965.15</v>
      </c>
      <c r="M56" s="28">
        <v>92965.15</v>
      </c>
      <c r="N56" s="28"/>
      <c r="O56" s="28"/>
      <c r="P56" s="28"/>
      <c r="Q56" s="27">
        <v>0</v>
      </c>
      <c r="R56" s="88">
        <v>18160.2</v>
      </c>
      <c r="S56" s="88"/>
      <c r="U56" s="88">
        <v>82500</v>
      </c>
      <c r="V56" s="3">
        <v>1000</v>
      </c>
      <c r="W56" s="88">
        <v>36320.39</v>
      </c>
    </row>
    <row r="57" spans="1:23" ht="56.25">
      <c r="A57" s="24" t="s">
        <v>261</v>
      </c>
      <c r="B57" s="25">
        <v>10</v>
      </c>
      <c r="C57" s="25" t="s">
        <v>148</v>
      </c>
      <c r="D57" s="26">
        <v>256000</v>
      </c>
      <c r="E57" s="26">
        <v>256000</v>
      </c>
      <c r="F57" s="26"/>
      <c r="G57" s="26"/>
      <c r="H57" s="26"/>
      <c r="I57" s="27">
        <v>0</v>
      </c>
      <c r="J57" s="28"/>
      <c r="K57" s="28"/>
      <c r="L57" s="28">
        <v>92965.15</v>
      </c>
      <c r="M57" s="28">
        <v>92965.15</v>
      </c>
      <c r="N57" s="28"/>
      <c r="O57" s="28"/>
      <c r="P57" s="28"/>
      <c r="Q57" s="27">
        <v>0</v>
      </c>
      <c r="R57" s="88">
        <v>28686.59</v>
      </c>
      <c r="S57" s="88"/>
      <c r="U57" s="89">
        <v>115000</v>
      </c>
      <c r="V57" s="3">
        <v>1000</v>
      </c>
      <c r="W57" s="89">
        <v>23.68</v>
      </c>
    </row>
    <row r="58" spans="1:23" ht="37.5">
      <c r="A58" s="32" t="s">
        <v>232</v>
      </c>
      <c r="B58" s="33">
        <v>10</v>
      </c>
      <c r="C58" s="33" t="s">
        <v>233</v>
      </c>
      <c r="D58" s="26"/>
      <c r="E58" s="26"/>
      <c r="F58" s="26"/>
      <c r="G58" s="26"/>
      <c r="H58" s="26"/>
      <c r="I58" s="35">
        <f aca="true" t="shared" si="10" ref="I58:P58">I59+I62</f>
        <v>0</v>
      </c>
      <c r="J58" s="35">
        <f t="shared" si="10"/>
        <v>0</v>
      </c>
      <c r="K58" s="35">
        <f t="shared" si="10"/>
        <v>0</v>
      </c>
      <c r="L58" s="35">
        <f t="shared" si="10"/>
        <v>0</v>
      </c>
      <c r="M58" s="35">
        <f t="shared" si="10"/>
        <v>0</v>
      </c>
      <c r="N58" s="35">
        <f t="shared" si="10"/>
        <v>0</v>
      </c>
      <c r="O58" s="35">
        <f t="shared" si="10"/>
        <v>0</v>
      </c>
      <c r="P58" s="35">
        <f t="shared" si="10"/>
        <v>0</v>
      </c>
      <c r="Q58" s="35">
        <f>Q59+Q61+Q62+Q63</f>
        <v>0</v>
      </c>
      <c r="R58" s="88"/>
      <c r="S58" s="88"/>
      <c r="U58" s="89"/>
      <c r="W58" s="89"/>
    </row>
    <row r="59" spans="1:23" ht="18.75">
      <c r="A59" s="24" t="s">
        <v>234</v>
      </c>
      <c r="B59" s="25">
        <v>10</v>
      </c>
      <c r="C59" s="25" t="s">
        <v>235</v>
      </c>
      <c r="D59" s="26"/>
      <c r="E59" s="26"/>
      <c r="F59" s="26"/>
      <c r="G59" s="26"/>
      <c r="H59" s="26"/>
      <c r="I59" s="27">
        <v>0</v>
      </c>
      <c r="J59" s="28"/>
      <c r="K59" s="28"/>
      <c r="L59" s="28"/>
      <c r="M59" s="28"/>
      <c r="N59" s="28"/>
      <c r="O59" s="28"/>
      <c r="P59" s="28"/>
      <c r="Q59" s="27">
        <v>0</v>
      </c>
      <c r="R59" s="88"/>
      <c r="S59" s="88"/>
      <c r="U59" s="89"/>
      <c r="W59" s="89"/>
    </row>
    <row r="60" spans="1:23" ht="18.75">
      <c r="A60" s="24" t="s">
        <v>262</v>
      </c>
      <c r="B60" s="25" t="s">
        <v>73</v>
      </c>
      <c r="C60" s="82" t="s">
        <v>354</v>
      </c>
      <c r="D60" s="26"/>
      <c r="E60" s="26"/>
      <c r="F60" s="26"/>
      <c r="G60" s="26"/>
      <c r="H60" s="26"/>
      <c r="I60" s="27">
        <v>0</v>
      </c>
      <c r="J60" s="28"/>
      <c r="K60" s="28"/>
      <c r="L60" s="28"/>
      <c r="M60" s="28"/>
      <c r="N60" s="28"/>
      <c r="O60" s="28"/>
      <c r="P60" s="28"/>
      <c r="Q60" s="27">
        <v>0</v>
      </c>
      <c r="R60" s="88"/>
      <c r="S60" s="88"/>
      <c r="U60" s="89"/>
      <c r="W60" s="89"/>
    </row>
    <row r="61" spans="1:23" ht="18.75">
      <c r="A61" s="24" t="s">
        <v>390</v>
      </c>
      <c r="B61" s="25" t="s">
        <v>73</v>
      </c>
      <c r="C61" s="82" t="s">
        <v>389</v>
      </c>
      <c r="D61" s="26"/>
      <c r="E61" s="26"/>
      <c r="F61" s="26"/>
      <c r="G61" s="26"/>
      <c r="H61" s="26"/>
      <c r="I61" s="27">
        <v>0</v>
      </c>
      <c r="J61" s="28"/>
      <c r="K61" s="28"/>
      <c r="L61" s="28"/>
      <c r="M61" s="28"/>
      <c r="N61" s="28"/>
      <c r="O61" s="28"/>
      <c r="P61" s="28"/>
      <c r="Q61" s="27">
        <v>0</v>
      </c>
      <c r="R61" s="88"/>
      <c r="S61" s="88"/>
      <c r="U61" s="89"/>
      <c r="W61" s="89"/>
    </row>
    <row r="62" spans="1:23" ht="18.75">
      <c r="A62" s="24" t="s">
        <v>358</v>
      </c>
      <c r="B62" s="25" t="s">
        <v>73</v>
      </c>
      <c r="C62" s="82" t="s">
        <v>356</v>
      </c>
      <c r="D62" s="26"/>
      <c r="E62" s="26"/>
      <c r="F62" s="26"/>
      <c r="G62" s="26"/>
      <c r="H62" s="26"/>
      <c r="I62" s="27">
        <v>0</v>
      </c>
      <c r="J62" s="28"/>
      <c r="K62" s="28"/>
      <c r="L62" s="28"/>
      <c r="M62" s="28"/>
      <c r="N62" s="28"/>
      <c r="O62" s="28"/>
      <c r="P62" s="28"/>
      <c r="Q62" s="27">
        <v>0</v>
      </c>
      <c r="R62" s="88"/>
      <c r="S62" s="88"/>
      <c r="U62" s="89"/>
      <c r="W62" s="89"/>
    </row>
    <row r="63" spans="1:23" ht="18.75">
      <c r="A63" s="24"/>
      <c r="B63" s="25" t="s">
        <v>73</v>
      </c>
      <c r="C63" s="82" t="s">
        <v>391</v>
      </c>
      <c r="D63" s="26"/>
      <c r="E63" s="26"/>
      <c r="F63" s="26"/>
      <c r="G63" s="26"/>
      <c r="H63" s="26"/>
      <c r="I63" s="27">
        <v>0</v>
      </c>
      <c r="J63" s="28"/>
      <c r="K63" s="28"/>
      <c r="L63" s="28"/>
      <c r="M63" s="28"/>
      <c r="N63" s="28"/>
      <c r="O63" s="28"/>
      <c r="P63" s="28"/>
      <c r="Q63" s="27">
        <v>0</v>
      </c>
      <c r="R63" s="88"/>
      <c r="S63" s="88"/>
      <c r="U63" s="89"/>
      <c r="W63" s="89"/>
    </row>
    <row r="64" spans="1:23" ht="37.5">
      <c r="A64" s="32" t="s">
        <v>149</v>
      </c>
      <c r="B64" s="33">
        <v>10</v>
      </c>
      <c r="C64" s="33" t="s">
        <v>150</v>
      </c>
      <c r="D64" s="34">
        <v>5533000</v>
      </c>
      <c r="E64" s="34">
        <v>5533000</v>
      </c>
      <c r="F64" s="34"/>
      <c r="G64" s="34"/>
      <c r="H64" s="34"/>
      <c r="I64" s="35">
        <f>I65+I69</f>
        <v>6420</v>
      </c>
      <c r="J64" s="38">
        <v>443000</v>
      </c>
      <c r="K64" s="38"/>
      <c r="L64" s="38">
        <v>3332428.21</v>
      </c>
      <c r="M64" s="38">
        <v>3332428.21</v>
      </c>
      <c r="N64" s="38"/>
      <c r="O64" s="38"/>
      <c r="P64" s="38"/>
      <c r="Q64" s="35">
        <f>Q65+Q69</f>
        <v>9550.6</v>
      </c>
      <c r="R64" s="88"/>
      <c r="S64" s="88"/>
      <c r="U64" s="89"/>
      <c r="W64" s="89"/>
    </row>
    <row r="65" spans="1:23" ht="75">
      <c r="A65" s="24" t="s">
        <v>263</v>
      </c>
      <c r="B65" s="25">
        <v>10</v>
      </c>
      <c r="C65" s="25" t="s">
        <v>151</v>
      </c>
      <c r="D65" s="26">
        <v>1733000</v>
      </c>
      <c r="E65" s="26">
        <v>1733000</v>
      </c>
      <c r="F65" s="26"/>
      <c r="G65" s="26"/>
      <c r="H65" s="26"/>
      <c r="I65" s="27">
        <v>1620</v>
      </c>
      <c r="J65" s="27">
        <f aca="true" t="shared" si="11" ref="J65:P65">J66</f>
        <v>443000</v>
      </c>
      <c r="K65" s="27">
        <f t="shared" si="11"/>
        <v>0</v>
      </c>
      <c r="L65" s="27">
        <f t="shared" si="11"/>
        <v>610975.73</v>
      </c>
      <c r="M65" s="27">
        <f t="shared" si="11"/>
        <v>610975.73</v>
      </c>
      <c r="N65" s="27">
        <f t="shared" si="11"/>
        <v>0</v>
      </c>
      <c r="O65" s="27">
        <f t="shared" si="11"/>
        <v>0</v>
      </c>
      <c r="P65" s="27">
        <f t="shared" si="11"/>
        <v>0</v>
      </c>
      <c r="Q65" s="27">
        <v>1891.4</v>
      </c>
      <c r="R65" s="88">
        <v>28017.6</v>
      </c>
      <c r="S65" s="88"/>
      <c r="U65" s="88">
        <v>115000</v>
      </c>
      <c r="V65" s="3">
        <v>1000</v>
      </c>
      <c r="W65" s="88">
        <v>-1.02</v>
      </c>
    </row>
    <row r="66" spans="1:23" ht="56.25">
      <c r="A66" s="24" t="s">
        <v>152</v>
      </c>
      <c r="B66" s="25">
        <v>10</v>
      </c>
      <c r="C66" s="25" t="s">
        <v>153</v>
      </c>
      <c r="D66" s="26">
        <v>1693000</v>
      </c>
      <c r="E66" s="26">
        <v>1693000</v>
      </c>
      <c r="F66" s="26"/>
      <c r="G66" s="26"/>
      <c r="H66" s="26"/>
      <c r="I66" s="27">
        <v>1620</v>
      </c>
      <c r="J66" s="28">
        <v>443000</v>
      </c>
      <c r="K66" s="28"/>
      <c r="L66" s="28">
        <v>610975.73</v>
      </c>
      <c r="M66" s="28">
        <v>610975.73</v>
      </c>
      <c r="N66" s="28"/>
      <c r="O66" s="28"/>
      <c r="P66" s="28"/>
      <c r="Q66" s="27">
        <v>1891.4</v>
      </c>
      <c r="R66" s="88">
        <v>431.35</v>
      </c>
      <c r="S66" s="88"/>
      <c r="U66" s="88">
        <v>115000</v>
      </c>
      <c r="V66" s="3">
        <v>1000</v>
      </c>
      <c r="W66" s="88"/>
    </row>
    <row r="67" spans="1:23" ht="75">
      <c r="A67" s="24" t="s">
        <v>154</v>
      </c>
      <c r="B67" s="25">
        <v>10</v>
      </c>
      <c r="C67" s="25" t="s">
        <v>310</v>
      </c>
      <c r="D67" s="26">
        <v>807000</v>
      </c>
      <c r="E67" s="26">
        <v>807000</v>
      </c>
      <c r="F67" s="26"/>
      <c r="G67" s="26"/>
      <c r="H67" s="26"/>
      <c r="I67" s="27">
        <v>420</v>
      </c>
      <c r="J67" s="28"/>
      <c r="K67" s="28"/>
      <c r="L67" s="28">
        <v>123786.24</v>
      </c>
      <c r="M67" s="28">
        <v>123786.24</v>
      </c>
      <c r="N67" s="28"/>
      <c r="O67" s="28"/>
      <c r="P67" s="28"/>
      <c r="Q67" s="27">
        <v>564.9</v>
      </c>
      <c r="R67" s="88"/>
      <c r="S67" s="88"/>
      <c r="U67" s="88">
        <v>115000</v>
      </c>
      <c r="V67" s="3">
        <v>1000</v>
      </c>
      <c r="W67" s="88"/>
    </row>
    <row r="68" spans="1:23" ht="75">
      <c r="A68" s="24" t="s">
        <v>155</v>
      </c>
      <c r="B68" s="25">
        <v>10</v>
      </c>
      <c r="C68" s="25" t="s">
        <v>311</v>
      </c>
      <c r="D68" s="26">
        <v>886000</v>
      </c>
      <c r="E68" s="26">
        <v>886000</v>
      </c>
      <c r="F68" s="26"/>
      <c r="G68" s="26"/>
      <c r="H68" s="26"/>
      <c r="I68" s="27">
        <v>1200</v>
      </c>
      <c r="J68" s="28">
        <v>443000</v>
      </c>
      <c r="K68" s="28"/>
      <c r="L68" s="28">
        <v>487189.49</v>
      </c>
      <c r="M68" s="28">
        <v>487189.49</v>
      </c>
      <c r="N68" s="28"/>
      <c r="O68" s="28"/>
      <c r="P68" s="28"/>
      <c r="Q68" s="27">
        <v>1326.5</v>
      </c>
      <c r="R68" s="88">
        <v>47120</v>
      </c>
      <c r="S68" s="88"/>
      <c r="U68" s="89">
        <v>736000</v>
      </c>
      <c r="V68" s="3">
        <v>1000</v>
      </c>
      <c r="W68" s="89">
        <v>468881.47</v>
      </c>
    </row>
    <row r="69" spans="1:23" ht="72.75" customHeight="1">
      <c r="A69" s="24" t="s">
        <v>264</v>
      </c>
      <c r="B69" s="25">
        <v>10</v>
      </c>
      <c r="C69" s="25" t="s">
        <v>156</v>
      </c>
      <c r="D69" s="26">
        <v>3800000</v>
      </c>
      <c r="E69" s="26">
        <v>3800000</v>
      </c>
      <c r="F69" s="26"/>
      <c r="G69" s="26"/>
      <c r="H69" s="26"/>
      <c r="I69" s="27">
        <v>4800</v>
      </c>
      <c r="J69" s="28"/>
      <c r="K69" s="28"/>
      <c r="L69" s="28">
        <v>2721452.48</v>
      </c>
      <c r="M69" s="28">
        <v>2721452.48</v>
      </c>
      <c r="N69" s="28"/>
      <c r="O69" s="28"/>
      <c r="P69" s="28"/>
      <c r="Q69" s="27">
        <v>7659.2</v>
      </c>
      <c r="R69" s="88"/>
      <c r="S69" s="88"/>
      <c r="U69" s="88">
        <v>256000</v>
      </c>
      <c r="V69" s="3">
        <v>1000</v>
      </c>
      <c r="W69" s="88">
        <v>92965.15</v>
      </c>
    </row>
    <row r="70" spans="1:23" ht="77.25" customHeight="1">
      <c r="A70" s="24" t="s">
        <v>265</v>
      </c>
      <c r="B70" s="25">
        <v>10</v>
      </c>
      <c r="C70" s="25" t="s">
        <v>157</v>
      </c>
      <c r="D70" s="26">
        <v>3800000</v>
      </c>
      <c r="E70" s="26">
        <v>3800000</v>
      </c>
      <c r="F70" s="26"/>
      <c r="G70" s="26"/>
      <c r="H70" s="26"/>
      <c r="I70" s="27">
        <v>4800</v>
      </c>
      <c r="J70" s="28"/>
      <c r="K70" s="28"/>
      <c r="L70" s="28">
        <v>2721452.48</v>
      </c>
      <c r="M70" s="28">
        <v>2721452.48</v>
      </c>
      <c r="N70" s="28"/>
      <c r="O70" s="28"/>
      <c r="P70" s="28"/>
      <c r="Q70" s="27">
        <v>7659.2</v>
      </c>
      <c r="R70" s="88"/>
      <c r="S70" s="88"/>
      <c r="U70" s="88">
        <v>256000</v>
      </c>
      <c r="V70" s="3">
        <v>1000</v>
      </c>
      <c r="W70" s="88">
        <v>92965.15</v>
      </c>
    </row>
    <row r="71" spans="1:23" ht="75">
      <c r="A71" s="24" t="s">
        <v>266</v>
      </c>
      <c r="B71" s="25">
        <v>10</v>
      </c>
      <c r="C71" s="25" t="s">
        <v>158</v>
      </c>
      <c r="D71" s="26">
        <v>3800000</v>
      </c>
      <c r="E71" s="26">
        <v>3800000</v>
      </c>
      <c r="F71" s="26"/>
      <c r="G71" s="26"/>
      <c r="H71" s="26"/>
      <c r="I71" s="27">
        <v>4800</v>
      </c>
      <c r="J71" s="28"/>
      <c r="K71" s="28"/>
      <c r="L71" s="28">
        <v>2721452.48</v>
      </c>
      <c r="M71" s="28">
        <v>2721452.48</v>
      </c>
      <c r="N71" s="28"/>
      <c r="O71" s="28"/>
      <c r="P71" s="28"/>
      <c r="Q71" s="27">
        <v>2652.2</v>
      </c>
      <c r="R71" s="88"/>
      <c r="S71" s="88"/>
      <c r="U71" s="89"/>
      <c r="V71" s="3">
        <v>1000</v>
      </c>
      <c r="W71" s="89">
        <v>-6812.31</v>
      </c>
    </row>
    <row r="72" spans="1:23" ht="18.75">
      <c r="A72" s="32" t="s">
        <v>159</v>
      </c>
      <c r="B72" s="33">
        <v>10</v>
      </c>
      <c r="C72" s="33" t="s">
        <v>160</v>
      </c>
      <c r="D72" s="34">
        <v>1548000</v>
      </c>
      <c r="E72" s="34">
        <v>1548000</v>
      </c>
      <c r="F72" s="34"/>
      <c r="G72" s="34"/>
      <c r="H72" s="34"/>
      <c r="I72" s="35">
        <f>I73</f>
        <v>1615</v>
      </c>
      <c r="J72" s="35">
        <f aca="true" t="shared" si="12" ref="J72:Q72">J73</f>
        <v>0</v>
      </c>
      <c r="K72" s="35">
        <f t="shared" si="12"/>
        <v>0</v>
      </c>
      <c r="L72" s="35">
        <f t="shared" si="12"/>
        <v>0</v>
      </c>
      <c r="M72" s="35">
        <f t="shared" si="12"/>
        <v>0</v>
      </c>
      <c r="N72" s="35">
        <f t="shared" si="12"/>
        <v>0</v>
      </c>
      <c r="O72" s="35">
        <f t="shared" si="12"/>
        <v>0</v>
      </c>
      <c r="P72" s="35">
        <f t="shared" si="12"/>
        <v>0</v>
      </c>
      <c r="Q72" s="50">
        <f t="shared" si="12"/>
        <v>791.6</v>
      </c>
      <c r="R72" s="88"/>
      <c r="S72" s="88"/>
      <c r="U72" s="89"/>
      <c r="W72" s="89"/>
    </row>
    <row r="73" spans="1:23" ht="18.75">
      <c r="A73" s="24" t="s">
        <v>161</v>
      </c>
      <c r="B73" s="25">
        <v>10</v>
      </c>
      <c r="C73" s="25" t="s">
        <v>162</v>
      </c>
      <c r="D73" s="26">
        <v>1548000</v>
      </c>
      <c r="E73" s="26">
        <v>1548000</v>
      </c>
      <c r="F73" s="26"/>
      <c r="G73" s="26"/>
      <c r="H73" s="26"/>
      <c r="I73" s="27">
        <v>1615</v>
      </c>
      <c r="J73" s="27">
        <f aca="true" t="shared" si="13" ref="J73:P73">J74+J75+J76+J77</f>
        <v>0</v>
      </c>
      <c r="K73" s="27">
        <f t="shared" si="13"/>
        <v>0</v>
      </c>
      <c r="L73" s="27">
        <f t="shared" si="13"/>
        <v>0</v>
      </c>
      <c r="M73" s="27">
        <f t="shared" si="13"/>
        <v>0</v>
      </c>
      <c r="N73" s="27">
        <f t="shared" si="13"/>
        <v>0</v>
      </c>
      <c r="O73" s="27">
        <f t="shared" si="13"/>
        <v>0</v>
      </c>
      <c r="P73" s="27">
        <f t="shared" si="13"/>
        <v>0</v>
      </c>
      <c r="Q73" s="27">
        <v>791.6</v>
      </c>
      <c r="R73" s="88"/>
      <c r="S73" s="88"/>
      <c r="U73" s="88"/>
      <c r="V73" s="3">
        <v>1000</v>
      </c>
      <c r="W73" s="88">
        <v>-6902.3</v>
      </c>
    </row>
    <row r="74" spans="1:23" ht="26.25" customHeight="1">
      <c r="A74" s="24" t="s">
        <v>312</v>
      </c>
      <c r="B74" s="25">
        <v>10</v>
      </c>
      <c r="C74" s="25" t="s">
        <v>313</v>
      </c>
      <c r="D74" s="26"/>
      <c r="E74" s="26"/>
      <c r="F74" s="26"/>
      <c r="G74" s="26"/>
      <c r="H74" s="26"/>
      <c r="I74" s="27">
        <v>404.3</v>
      </c>
      <c r="J74" s="28"/>
      <c r="K74" s="28"/>
      <c r="L74" s="28"/>
      <c r="M74" s="28"/>
      <c r="N74" s="28"/>
      <c r="O74" s="28"/>
      <c r="P74" s="28"/>
      <c r="Q74" s="27">
        <v>248.3</v>
      </c>
      <c r="R74" s="88"/>
      <c r="S74" s="88"/>
      <c r="U74" s="88"/>
      <c r="W74" s="88"/>
    </row>
    <row r="75" spans="1:23" ht="21" customHeight="1">
      <c r="A75" s="24" t="s">
        <v>314</v>
      </c>
      <c r="B75" s="25">
        <v>10</v>
      </c>
      <c r="C75" s="25" t="s">
        <v>315</v>
      </c>
      <c r="D75" s="26"/>
      <c r="E75" s="26"/>
      <c r="F75" s="26"/>
      <c r="G75" s="26"/>
      <c r="H75" s="26"/>
      <c r="I75" s="27">
        <v>19.5</v>
      </c>
      <c r="J75" s="28"/>
      <c r="K75" s="28"/>
      <c r="L75" s="28"/>
      <c r="M75" s="28"/>
      <c r="N75" s="28"/>
      <c r="O75" s="28"/>
      <c r="P75" s="28"/>
      <c r="Q75" s="27">
        <v>12.8</v>
      </c>
      <c r="R75" s="88"/>
      <c r="S75" s="88"/>
      <c r="U75" s="88"/>
      <c r="W75" s="88"/>
    </row>
    <row r="76" spans="1:23" ht="18.75">
      <c r="A76" s="24" t="s">
        <v>317</v>
      </c>
      <c r="B76" s="25">
        <v>10</v>
      </c>
      <c r="C76" s="25" t="s">
        <v>316</v>
      </c>
      <c r="D76" s="26"/>
      <c r="E76" s="26"/>
      <c r="F76" s="26"/>
      <c r="G76" s="26"/>
      <c r="H76" s="26"/>
      <c r="I76" s="27">
        <v>350.2</v>
      </c>
      <c r="J76" s="28"/>
      <c r="K76" s="28"/>
      <c r="L76" s="28"/>
      <c r="M76" s="28"/>
      <c r="N76" s="28"/>
      <c r="O76" s="28"/>
      <c r="P76" s="28"/>
      <c r="Q76" s="27">
        <v>50.2</v>
      </c>
      <c r="R76" s="88"/>
      <c r="S76" s="88"/>
      <c r="U76" s="88"/>
      <c r="W76" s="88"/>
    </row>
    <row r="77" spans="1:23" ht="18.75">
      <c r="A77" s="24" t="s">
        <v>318</v>
      </c>
      <c r="B77" s="25">
        <v>10</v>
      </c>
      <c r="C77" s="25" t="s">
        <v>319</v>
      </c>
      <c r="D77" s="26"/>
      <c r="E77" s="26"/>
      <c r="F77" s="26"/>
      <c r="G77" s="26"/>
      <c r="H77" s="26"/>
      <c r="I77" s="27">
        <v>841</v>
      </c>
      <c r="J77" s="28"/>
      <c r="K77" s="28"/>
      <c r="L77" s="28"/>
      <c r="M77" s="28"/>
      <c r="N77" s="28"/>
      <c r="O77" s="28"/>
      <c r="P77" s="28"/>
      <c r="Q77" s="27">
        <v>480.3</v>
      </c>
      <c r="R77" s="88"/>
      <c r="S77" s="88"/>
      <c r="U77" s="88"/>
      <c r="W77" s="88"/>
    </row>
    <row r="78" spans="1:23" ht="18.75" customHeight="1">
      <c r="A78" s="32" t="s">
        <v>18</v>
      </c>
      <c r="B78" s="33">
        <v>10</v>
      </c>
      <c r="C78" s="33" t="s">
        <v>19</v>
      </c>
      <c r="D78" s="26"/>
      <c r="E78" s="26"/>
      <c r="F78" s="26"/>
      <c r="G78" s="26"/>
      <c r="H78" s="26"/>
      <c r="I78" s="35">
        <f aca="true" t="shared" si="14" ref="I78:P78">I79</f>
        <v>0</v>
      </c>
      <c r="J78" s="35">
        <f t="shared" si="14"/>
        <v>0</v>
      </c>
      <c r="K78" s="35">
        <f t="shared" si="14"/>
        <v>0</v>
      </c>
      <c r="L78" s="35">
        <f t="shared" si="14"/>
        <v>0</v>
      </c>
      <c r="M78" s="35">
        <f t="shared" si="14"/>
        <v>0</v>
      </c>
      <c r="N78" s="35">
        <f t="shared" si="14"/>
        <v>0</v>
      </c>
      <c r="O78" s="35">
        <f t="shared" si="14"/>
        <v>0</v>
      </c>
      <c r="P78" s="35">
        <f t="shared" si="14"/>
        <v>0</v>
      </c>
      <c r="Q78" s="35">
        <f>Q79</f>
        <v>2686.2</v>
      </c>
      <c r="R78" s="88"/>
      <c r="S78" s="88"/>
      <c r="U78" s="88"/>
      <c r="V78" s="3">
        <v>1000</v>
      </c>
      <c r="W78" s="88">
        <v>-6902.3</v>
      </c>
    </row>
    <row r="79" spans="1:23" ht="18.75">
      <c r="A79" s="24" t="s">
        <v>20</v>
      </c>
      <c r="B79" s="25" t="s">
        <v>73</v>
      </c>
      <c r="C79" s="25" t="s">
        <v>320</v>
      </c>
      <c r="D79" s="26"/>
      <c r="E79" s="26"/>
      <c r="F79" s="26"/>
      <c r="G79" s="26"/>
      <c r="H79" s="26"/>
      <c r="I79" s="27">
        <v>0</v>
      </c>
      <c r="J79" s="28"/>
      <c r="K79" s="28"/>
      <c r="L79" s="28"/>
      <c r="M79" s="28"/>
      <c r="N79" s="28"/>
      <c r="O79" s="28"/>
      <c r="P79" s="28"/>
      <c r="Q79" s="27">
        <v>2686.2</v>
      </c>
      <c r="R79" s="88"/>
      <c r="S79" s="88"/>
      <c r="U79" s="88"/>
      <c r="W79" s="88"/>
    </row>
    <row r="80" spans="1:23" ht="18.75">
      <c r="A80" s="24" t="s">
        <v>322</v>
      </c>
      <c r="B80" s="25" t="s">
        <v>73</v>
      </c>
      <c r="C80" s="25" t="s">
        <v>323</v>
      </c>
      <c r="D80" s="26"/>
      <c r="E80" s="26"/>
      <c r="F80" s="26"/>
      <c r="G80" s="26"/>
      <c r="H80" s="26"/>
      <c r="I80" s="27">
        <f>I82</f>
        <v>0</v>
      </c>
      <c r="J80" s="28"/>
      <c r="K80" s="28"/>
      <c r="L80" s="28"/>
      <c r="M80" s="28"/>
      <c r="N80" s="28"/>
      <c r="O80" s="28"/>
      <c r="P80" s="28"/>
      <c r="Q80" s="27">
        <v>2686.2</v>
      </c>
      <c r="R80" s="88"/>
      <c r="S80" s="88"/>
      <c r="U80" s="88"/>
      <c r="W80" s="88"/>
    </row>
    <row r="81" spans="1:23" ht="37.5">
      <c r="A81" s="24" t="s">
        <v>21</v>
      </c>
      <c r="B81" s="25" t="s">
        <v>73</v>
      </c>
      <c r="C81" s="25" t="s">
        <v>321</v>
      </c>
      <c r="D81" s="26"/>
      <c r="E81" s="26"/>
      <c r="F81" s="26"/>
      <c r="G81" s="26"/>
      <c r="H81" s="26"/>
      <c r="I81" s="27">
        <v>0</v>
      </c>
      <c r="J81" s="28"/>
      <c r="K81" s="28"/>
      <c r="L81" s="28"/>
      <c r="M81" s="28"/>
      <c r="N81" s="28"/>
      <c r="O81" s="28"/>
      <c r="P81" s="28"/>
      <c r="Q81" s="27">
        <v>2686.2</v>
      </c>
      <c r="R81" s="88"/>
      <c r="S81" s="88"/>
      <c r="U81" s="88"/>
      <c r="W81" s="88"/>
    </row>
    <row r="82" spans="1:23" ht="18.75">
      <c r="A82" s="32" t="s">
        <v>236</v>
      </c>
      <c r="B82" s="33">
        <v>10</v>
      </c>
      <c r="C82" s="33" t="s">
        <v>237</v>
      </c>
      <c r="D82" s="26"/>
      <c r="E82" s="26"/>
      <c r="F82" s="26"/>
      <c r="G82" s="26"/>
      <c r="H82" s="26"/>
      <c r="I82" s="35">
        <f>I83+I86</f>
        <v>0</v>
      </c>
      <c r="J82" s="38"/>
      <c r="K82" s="38"/>
      <c r="L82" s="38"/>
      <c r="M82" s="38"/>
      <c r="N82" s="38"/>
      <c r="O82" s="38"/>
      <c r="P82" s="38"/>
      <c r="Q82" s="35">
        <f>Q83+Q86</f>
        <v>102</v>
      </c>
      <c r="R82" s="88"/>
      <c r="S82" s="88"/>
      <c r="U82" s="88"/>
      <c r="W82" s="88"/>
    </row>
    <row r="83" spans="1:23" ht="78" customHeight="1">
      <c r="A83" s="24" t="s">
        <v>267</v>
      </c>
      <c r="B83" s="25">
        <v>10</v>
      </c>
      <c r="C83" s="25" t="s">
        <v>238</v>
      </c>
      <c r="D83" s="26"/>
      <c r="E83" s="26"/>
      <c r="F83" s="26"/>
      <c r="G83" s="26"/>
      <c r="H83" s="26"/>
      <c r="I83" s="27">
        <f>I84</f>
        <v>0</v>
      </c>
      <c r="J83" s="28"/>
      <c r="K83" s="28"/>
      <c r="L83" s="28"/>
      <c r="M83" s="28"/>
      <c r="N83" s="28"/>
      <c r="O83" s="28"/>
      <c r="P83" s="28"/>
      <c r="Q83" s="27">
        <v>102</v>
      </c>
      <c r="R83" s="88"/>
      <c r="S83" s="88"/>
      <c r="U83" s="88"/>
      <c r="W83" s="88"/>
    </row>
    <row r="84" spans="1:23" ht="78" customHeight="1">
      <c r="A84" s="30" t="s">
        <v>268</v>
      </c>
      <c r="B84" s="25">
        <v>10</v>
      </c>
      <c r="C84" s="25" t="s">
        <v>324</v>
      </c>
      <c r="D84" s="26"/>
      <c r="E84" s="26"/>
      <c r="F84" s="26"/>
      <c r="G84" s="26"/>
      <c r="H84" s="26"/>
      <c r="I84" s="27">
        <f>I85</f>
        <v>0</v>
      </c>
      <c r="J84" s="28"/>
      <c r="K84" s="28"/>
      <c r="L84" s="28"/>
      <c r="M84" s="28"/>
      <c r="N84" s="28"/>
      <c r="O84" s="28"/>
      <c r="P84" s="28"/>
      <c r="Q84" s="27">
        <v>102</v>
      </c>
      <c r="R84" s="88"/>
      <c r="S84" s="88"/>
      <c r="U84" s="88"/>
      <c r="W84" s="88"/>
    </row>
    <row r="85" spans="1:23" ht="72" customHeight="1">
      <c r="A85" s="30" t="s">
        <v>269</v>
      </c>
      <c r="B85" s="25">
        <v>10</v>
      </c>
      <c r="C85" s="25" t="s">
        <v>325</v>
      </c>
      <c r="D85" s="26"/>
      <c r="E85" s="26"/>
      <c r="F85" s="26"/>
      <c r="G85" s="26"/>
      <c r="H85" s="26"/>
      <c r="I85" s="27">
        <v>0</v>
      </c>
      <c r="J85" s="28"/>
      <c r="K85" s="28"/>
      <c r="L85" s="28"/>
      <c r="M85" s="28"/>
      <c r="N85" s="28"/>
      <c r="O85" s="28"/>
      <c r="P85" s="28"/>
      <c r="Q85" s="27">
        <v>102</v>
      </c>
      <c r="R85" s="88"/>
      <c r="S85" s="88"/>
      <c r="U85" s="88"/>
      <c r="W85" s="88"/>
    </row>
    <row r="86" spans="1:23" ht="37.5" customHeight="1">
      <c r="A86" s="30" t="s">
        <v>270</v>
      </c>
      <c r="B86" s="25">
        <v>10</v>
      </c>
      <c r="C86" s="25" t="s">
        <v>271</v>
      </c>
      <c r="D86" s="26"/>
      <c r="E86" s="26"/>
      <c r="F86" s="26"/>
      <c r="G86" s="26"/>
      <c r="H86" s="26"/>
      <c r="I86" s="27">
        <f aca="true" t="shared" si="15" ref="I86:P87">I87</f>
        <v>0</v>
      </c>
      <c r="J86" s="27">
        <f t="shared" si="15"/>
        <v>0</v>
      </c>
      <c r="K86" s="27">
        <f t="shared" si="15"/>
        <v>0</v>
      </c>
      <c r="L86" s="27">
        <f t="shared" si="15"/>
        <v>0</v>
      </c>
      <c r="M86" s="27">
        <f t="shared" si="15"/>
        <v>0</v>
      </c>
      <c r="N86" s="27">
        <f t="shared" si="15"/>
        <v>0</v>
      </c>
      <c r="O86" s="27">
        <f t="shared" si="15"/>
        <v>0</v>
      </c>
      <c r="P86" s="27">
        <f t="shared" si="15"/>
        <v>0</v>
      </c>
      <c r="Q86" s="27">
        <v>0</v>
      </c>
      <c r="R86" s="88"/>
      <c r="S86" s="88"/>
      <c r="U86" s="88"/>
      <c r="W86" s="88"/>
    </row>
    <row r="87" spans="1:23" ht="36.75" customHeight="1">
      <c r="A87" s="30" t="s">
        <v>272</v>
      </c>
      <c r="B87" s="25">
        <v>10</v>
      </c>
      <c r="C87" s="25" t="s">
        <v>273</v>
      </c>
      <c r="D87" s="26"/>
      <c r="E87" s="26"/>
      <c r="F87" s="26"/>
      <c r="G87" s="26"/>
      <c r="H87" s="26"/>
      <c r="I87" s="27">
        <f t="shared" si="15"/>
        <v>0</v>
      </c>
      <c r="J87" s="27">
        <f t="shared" si="15"/>
        <v>0</v>
      </c>
      <c r="K87" s="27">
        <f t="shared" si="15"/>
        <v>0</v>
      </c>
      <c r="L87" s="27">
        <f t="shared" si="15"/>
        <v>0</v>
      </c>
      <c r="M87" s="27">
        <f t="shared" si="15"/>
        <v>0</v>
      </c>
      <c r="N87" s="27">
        <f t="shared" si="15"/>
        <v>0</v>
      </c>
      <c r="O87" s="27">
        <f t="shared" si="15"/>
        <v>0</v>
      </c>
      <c r="P87" s="27">
        <f t="shared" si="15"/>
        <v>0</v>
      </c>
      <c r="Q87" s="27">
        <v>0</v>
      </c>
      <c r="R87" s="88"/>
      <c r="S87" s="88"/>
      <c r="U87" s="88"/>
      <c r="W87" s="88"/>
    </row>
    <row r="88" spans="1:23" ht="54.75" customHeight="1">
      <c r="A88" s="30" t="s">
        <v>274</v>
      </c>
      <c r="B88" s="25">
        <v>10</v>
      </c>
      <c r="C88" s="25" t="s">
        <v>275</v>
      </c>
      <c r="D88" s="26"/>
      <c r="E88" s="26"/>
      <c r="F88" s="26"/>
      <c r="G88" s="26"/>
      <c r="H88" s="26"/>
      <c r="I88" s="27">
        <v>0</v>
      </c>
      <c r="J88" s="28"/>
      <c r="K88" s="28"/>
      <c r="L88" s="28"/>
      <c r="M88" s="28"/>
      <c r="N88" s="28"/>
      <c r="O88" s="28"/>
      <c r="P88" s="28"/>
      <c r="Q88" s="27">
        <v>0</v>
      </c>
      <c r="R88" s="88"/>
      <c r="S88" s="88"/>
      <c r="U88" s="88"/>
      <c r="W88" s="88"/>
    </row>
    <row r="89" spans="1:23" ht="20.25" customHeight="1">
      <c r="A89" s="32" t="s">
        <v>163</v>
      </c>
      <c r="B89" s="33">
        <v>10</v>
      </c>
      <c r="C89" s="33" t="s">
        <v>164</v>
      </c>
      <c r="D89" s="34">
        <v>530000</v>
      </c>
      <c r="E89" s="34">
        <v>530000</v>
      </c>
      <c r="F89" s="34"/>
      <c r="G89" s="34"/>
      <c r="H89" s="34"/>
      <c r="I89" s="35">
        <f>I90+I93+I104+I106+I99+I105+I95+I98</f>
        <v>580.1</v>
      </c>
      <c r="J89" s="35">
        <f aca="true" t="shared" si="16" ref="J89:P89">J90+J93+J104+J106+J99+J105+J95+J98</f>
        <v>0</v>
      </c>
      <c r="K89" s="35">
        <f t="shared" si="16"/>
        <v>0</v>
      </c>
      <c r="L89" s="35">
        <f t="shared" si="16"/>
        <v>351660.31</v>
      </c>
      <c r="M89" s="35">
        <f t="shared" si="16"/>
        <v>351660.31</v>
      </c>
      <c r="N89" s="35">
        <f t="shared" si="16"/>
        <v>0</v>
      </c>
      <c r="O89" s="35">
        <f t="shared" si="16"/>
        <v>0</v>
      </c>
      <c r="P89" s="35">
        <f t="shared" si="16"/>
        <v>0</v>
      </c>
      <c r="Q89" s="35">
        <f>Q90+Q93+Q95+Q98+Q99+Q102+Q104+Q106+Q105</f>
        <v>5504.7</v>
      </c>
      <c r="R89" s="88">
        <v>243614.8</v>
      </c>
      <c r="S89" s="88"/>
      <c r="U89" s="89">
        <v>5090000</v>
      </c>
      <c r="V89" s="3">
        <v>1000</v>
      </c>
      <c r="W89" s="89">
        <v>3088813.41</v>
      </c>
    </row>
    <row r="90" spans="1:23" ht="22.5" customHeight="1">
      <c r="A90" s="24" t="s">
        <v>165</v>
      </c>
      <c r="B90" s="25">
        <v>10</v>
      </c>
      <c r="C90" s="25" t="s">
        <v>166</v>
      </c>
      <c r="D90" s="26"/>
      <c r="E90" s="26"/>
      <c r="F90" s="26"/>
      <c r="G90" s="26"/>
      <c r="H90" s="26"/>
      <c r="I90" s="27">
        <v>30.1</v>
      </c>
      <c r="J90" s="27">
        <f aca="true" t="shared" si="17" ref="J90:P90">J91+J92</f>
        <v>0</v>
      </c>
      <c r="K90" s="27">
        <f t="shared" si="17"/>
        <v>0</v>
      </c>
      <c r="L90" s="27">
        <f t="shared" si="17"/>
        <v>28187.1</v>
      </c>
      <c r="M90" s="27">
        <f t="shared" si="17"/>
        <v>28187.1</v>
      </c>
      <c r="N90" s="27">
        <f t="shared" si="17"/>
        <v>0</v>
      </c>
      <c r="O90" s="27">
        <f t="shared" si="17"/>
        <v>0</v>
      </c>
      <c r="P90" s="27">
        <f t="shared" si="17"/>
        <v>0</v>
      </c>
      <c r="Q90" s="27">
        <v>2.8</v>
      </c>
      <c r="R90" s="88">
        <v>243614.8</v>
      </c>
      <c r="S90" s="88"/>
      <c r="U90" s="88">
        <v>1290000</v>
      </c>
      <c r="V90" s="3">
        <v>1000</v>
      </c>
      <c r="W90" s="88">
        <v>367360.93</v>
      </c>
    </row>
    <row r="91" spans="1:23" ht="93" customHeight="1">
      <c r="A91" s="24" t="s">
        <v>276</v>
      </c>
      <c r="B91" s="25">
        <v>10</v>
      </c>
      <c r="C91" s="25" t="s">
        <v>167</v>
      </c>
      <c r="D91" s="26"/>
      <c r="E91" s="26"/>
      <c r="F91" s="26"/>
      <c r="G91" s="26"/>
      <c r="H91" s="26"/>
      <c r="I91" s="27">
        <v>30.1</v>
      </c>
      <c r="J91" s="28"/>
      <c r="K91" s="28"/>
      <c r="L91" s="28">
        <v>14093.55</v>
      </c>
      <c r="M91" s="28">
        <v>14093.55</v>
      </c>
      <c r="N91" s="28"/>
      <c r="O91" s="28"/>
      <c r="P91" s="28"/>
      <c r="Q91" s="27">
        <v>0.8</v>
      </c>
      <c r="R91" s="88">
        <v>243614.8</v>
      </c>
      <c r="S91" s="88"/>
      <c r="U91" s="88">
        <v>1250000</v>
      </c>
      <c r="V91" s="3">
        <v>1000</v>
      </c>
      <c r="W91" s="88">
        <v>367360.93</v>
      </c>
    </row>
    <row r="92" spans="1:23" ht="55.5" customHeight="1">
      <c r="A92" s="24" t="s">
        <v>326</v>
      </c>
      <c r="B92" s="25">
        <v>10</v>
      </c>
      <c r="C92" s="25" t="s">
        <v>327</v>
      </c>
      <c r="D92" s="26"/>
      <c r="E92" s="26"/>
      <c r="F92" s="26"/>
      <c r="G92" s="26"/>
      <c r="H92" s="26"/>
      <c r="I92" s="27">
        <f>U113/V113</f>
        <v>0</v>
      </c>
      <c r="J92" s="28"/>
      <c r="K92" s="28"/>
      <c r="L92" s="28">
        <v>14093.55</v>
      </c>
      <c r="M92" s="28">
        <v>14093.55</v>
      </c>
      <c r="N92" s="28"/>
      <c r="O92" s="28"/>
      <c r="P92" s="28"/>
      <c r="Q92" s="27">
        <v>2</v>
      </c>
      <c r="R92" s="88"/>
      <c r="S92" s="88"/>
      <c r="U92" s="88"/>
      <c r="W92" s="88"/>
    </row>
    <row r="93" spans="1:23" ht="41.25" customHeight="1">
      <c r="A93" s="24" t="s">
        <v>168</v>
      </c>
      <c r="B93" s="25">
        <v>10</v>
      </c>
      <c r="C93" s="25" t="s">
        <v>169</v>
      </c>
      <c r="D93" s="26"/>
      <c r="E93" s="26"/>
      <c r="F93" s="26"/>
      <c r="G93" s="26"/>
      <c r="H93" s="26"/>
      <c r="I93" s="27">
        <f>I94</f>
        <v>0</v>
      </c>
      <c r="J93" s="28"/>
      <c r="K93" s="28"/>
      <c r="L93" s="28">
        <v>131153.21</v>
      </c>
      <c r="M93" s="28">
        <v>131153.21</v>
      </c>
      <c r="N93" s="28"/>
      <c r="O93" s="28"/>
      <c r="P93" s="28"/>
      <c r="Q93" s="27">
        <v>10</v>
      </c>
      <c r="R93" s="88">
        <v>243614.8</v>
      </c>
      <c r="S93" s="88"/>
      <c r="U93" s="88">
        <v>443000</v>
      </c>
      <c r="V93" s="3">
        <v>1000</v>
      </c>
      <c r="W93" s="88">
        <v>243574.69</v>
      </c>
    </row>
    <row r="94" spans="1:23" ht="54" customHeight="1">
      <c r="A94" s="24" t="s">
        <v>170</v>
      </c>
      <c r="B94" s="25">
        <v>10</v>
      </c>
      <c r="C94" s="25" t="s">
        <v>171</v>
      </c>
      <c r="D94" s="26"/>
      <c r="E94" s="26"/>
      <c r="F94" s="26"/>
      <c r="G94" s="26"/>
      <c r="H94" s="26"/>
      <c r="I94" s="27">
        <f>U115/V115</f>
        <v>0</v>
      </c>
      <c r="J94" s="28"/>
      <c r="K94" s="28"/>
      <c r="L94" s="28">
        <v>129253.21</v>
      </c>
      <c r="M94" s="28">
        <v>129253.21</v>
      </c>
      <c r="N94" s="28"/>
      <c r="O94" s="28"/>
      <c r="P94" s="28"/>
      <c r="Q94" s="27">
        <v>10</v>
      </c>
      <c r="R94" s="88"/>
      <c r="S94" s="88"/>
      <c r="U94" s="88">
        <v>40000</v>
      </c>
      <c r="V94" s="3">
        <v>1000</v>
      </c>
      <c r="W94" s="88"/>
    </row>
    <row r="95" spans="1:23" ht="73.5" customHeight="1">
      <c r="A95" s="78" t="s">
        <v>352</v>
      </c>
      <c r="B95" s="25" t="s">
        <v>73</v>
      </c>
      <c r="C95" s="25" t="s">
        <v>350</v>
      </c>
      <c r="D95" s="26"/>
      <c r="E95" s="26"/>
      <c r="F95" s="26"/>
      <c r="G95" s="26"/>
      <c r="H95" s="26"/>
      <c r="I95" s="27">
        <v>0</v>
      </c>
      <c r="J95" s="28"/>
      <c r="K95" s="28"/>
      <c r="L95" s="28"/>
      <c r="M95" s="28"/>
      <c r="N95" s="28"/>
      <c r="O95" s="28"/>
      <c r="P95" s="28"/>
      <c r="Q95" s="27">
        <v>15</v>
      </c>
      <c r="R95" s="88"/>
      <c r="S95" s="88"/>
      <c r="U95" s="88"/>
      <c r="W95" s="88"/>
    </row>
    <row r="96" spans="1:23" ht="41.25" customHeight="1">
      <c r="A96" s="78" t="s">
        <v>353</v>
      </c>
      <c r="B96" s="25" t="s">
        <v>73</v>
      </c>
      <c r="C96" s="25" t="s">
        <v>351</v>
      </c>
      <c r="D96" s="26"/>
      <c r="E96" s="26"/>
      <c r="F96" s="26"/>
      <c r="G96" s="26"/>
      <c r="H96" s="26"/>
      <c r="I96" s="27">
        <v>0</v>
      </c>
      <c r="J96" s="28"/>
      <c r="K96" s="28"/>
      <c r="L96" s="28"/>
      <c r="M96" s="28"/>
      <c r="N96" s="28"/>
      <c r="O96" s="28"/>
      <c r="P96" s="28"/>
      <c r="Q96" s="27">
        <v>12</v>
      </c>
      <c r="R96" s="88"/>
      <c r="S96" s="88"/>
      <c r="U96" s="88"/>
      <c r="W96" s="88"/>
    </row>
    <row r="97" spans="1:23" ht="41.25" customHeight="1">
      <c r="A97" s="78" t="s">
        <v>381</v>
      </c>
      <c r="B97" s="25" t="s">
        <v>73</v>
      </c>
      <c r="C97" s="25" t="s">
        <v>380</v>
      </c>
      <c r="D97" s="26"/>
      <c r="E97" s="26"/>
      <c r="F97" s="26"/>
      <c r="G97" s="26"/>
      <c r="H97" s="26"/>
      <c r="I97" s="27">
        <v>0</v>
      </c>
      <c r="J97" s="28"/>
      <c r="K97" s="28"/>
      <c r="L97" s="28"/>
      <c r="M97" s="28"/>
      <c r="N97" s="28"/>
      <c r="O97" s="28"/>
      <c r="P97" s="28"/>
      <c r="Q97" s="27">
        <v>3</v>
      </c>
      <c r="R97" s="88"/>
      <c r="S97" s="88"/>
      <c r="U97" s="88"/>
      <c r="W97" s="88"/>
    </row>
    <row r="98" spans="1:23" ht="57" customHeight="1">
      <c r="A98" s="103" t="s">
        <v>416</v>
      </c>
      <c r="B98" s="104" t="s">
        <v>403</v>
      </c>
      <c r="C98" s="25" t="s">
        <v>417</v>
      </c>
      <c r="D98" s="26"/>
      <c r="E98" s="26"/>
      <c r="F98" s="26"/>
      <c r="G98" s="26"/>
      <c r="H98" s="26"/>
      <c r="I98" s="27">
        <v>0</v>
      </c>
      <c r="J98" s="28"/>
      <c r="K98" s="28"/>
      <c r="L98" s="28"/>
      <c r="M98" s="28"/>
      <c r="N98" s="28"/>
      <c r="O98" s="28"/>
      <c r="P98" s="28"/>
      <c r="Q98" s="27">
        <v>180.5</v>
      </c>
      <c r="R98" s="88"/>
      <c r="S98" s="88"/>
      <c r="U98" s="88"/>
      <c r="W98" s="88"/>
    </row>
    <row r="99" spans="1:23" ht="21.75" customHeight="1">
      <c r="A99" s="78" t="s">
        <v>363</v>
      </c>
      <c r="B99" s="25" t="s">
        <v>73</v>
      </c>
      <c r="C99" s="25" t="s">
        <v>360</v>
      </c>
      <c r="D99" s="26"/>
      <c r="E99" s="26"/>
      <c r="F99" s="26"/>
      <c r="G99" s="26"/>
      <c r="H99" s="26"/>
      <c r="I99" s="27">
        <v>0</v>
      </c>
      <c r="J99" s="28"/>
      <c r="K99" s="28"/>
      <c r="L99" s="28"/>
      <c r="M99" s="28"/>
      <c r="N99" s="28"/>
      <c r="O99" s="28"/>
      <c r="P99" s="28"/>
      <c r="Q99" s="27">
        <v>1</v>
      </c>
      <c r="R99" s="88"/>
      <c r="S99" s="88"/>
      <c r="U99" s="88"/>
      <c r="W99" s="88"/>
    </row>
    <row r="100" spans="1:23" ht="37.5" customHeight="1">
      <c r="A100" s="78" t="s">
        <v>364</v>
      </c>
      <c r="B100" s="25" t="s">
        <v>73</v>
      </c>
      <c r="C100" s="25" t="s">
        <v>361</v>
      </c>
      <c r="D100" s="26"/>
      <c r="E100" s="26"/>
      <c r="F100" s="26"/>
      <c r="G100" s="26"/>
      <c r="H100" s="26"/>
      <c r="I100" s="27">
        <v>0</v>
      </c>
      <c r="J100" s="28"/>
      <c r="K100" s="28"/>
      <c r="L100" s="28"/>
      <c r="M100" s="28"/>
      <c r="N100" s="28"/>
      <c r="O100" s="28"/>
      <c r="P100" s="28"/>
      <c r="Q100" s="27">
        <v>1</v>
      </c>
      <c r="R100" s="88"/>
      <c r="S100" s="88"/>
      <c r="U100" s="88"/>
      <c r="W100" s="88"/>
    </row>
    <row r="101" spans="1:23" ht="52.5" customHeight="1">
      <c r="A101" s="78" t="s">
        <v>365</v>
      </c>
      <c r="B101" s="25" t="s">
        <v>73</v>
      </c>
      <c r="C101" s="25" t="s">
        <v>362</v>
      </c>
      <c r="D101" s="26"/>
      <c r="E101" s="26"/>
      <c r="F101" s="26"/>
      <c r="G101" s="26"/>
      <c r="H101" s="26"/>
      <c r="I101" s="27">
        <v>0</v>
      </c>
      <c r="J101" s="28"/>
      <c r="K101" s="28"/>
      <c r="L101" s="28"/>
      <c r="M101" s="28"/>
      <c r="N101" s="28"/>
      <c r="O101" s="28"/>
      <c r="P101" s="28"/>
      <c r="Q101" s="27">
        <v>1</v>
      </c>
      <c r="R101" s="88"/>
      <c r="S101" s="88"/>
      <c r="U101" s="89">
        <v>1548000</v>
      </c>
      <c r="V101" s="3">
        <v>1000</v>
      </c>
      <c r="W101" s="89">
        <v>1920042.46</v>
      </c>
    </row>
    <row r="102" spans="1:23" ht="52.5" customHeight="1">
      <c r="A102" s="107" t="s">
        <v>429</v>
      </c>
      <c r="B102" s="33" t="s">
        <v>73</v>
      </c>
      <c r="C102" s="33" t="s">
        <v>425</v>
      </c>
      <c r="D102" s="34"/>
      <c r="E102" s="34"/>
      <c r="F102" s="34"/>
      <c r="G102" s="34"/>
      <c r="H102" s="34"/>
      <c r="I102" s="35">
        <v>0</v>
      </c>
      <c r="J102" s="38"/>
      <c r="K102" s="38"/>
      <c r="L102" s="38"/>
      <c r="M102" s="38"/>
      <c r="N102" s="38"/>
      <c r="O102" s="38"/>
      <c r="P102" s="38"/>
      <c r="Q102" s="35">
        <f>Q103</f>
        <v>4994</v>
      </c>
      <c r="R102" s="88"/>
      <c r="S102" s="88"/>
      <c r="U102" s="89"/>
      <c r="W102" s="89"/>
    </row>
    <row r="103" spans="1:23" ht="52.5" customHeight="1">
      <c r="A103" s="78" t="s">
        <v>430</v>
      </c>
      <c r="B103" s="25" t="s">
        <v>73</v>
      </c>
      <c r="C103" s="25" t="s">
        <v>424</v>
      </c>
      <c r="D103" s="26"/>
      <c r="E103" s="26"/>
      <c r="F103" s="26"/>
      <c r="G103" s="26"/>
      <c r="H103" s="26"/>
      <c r="I103" s="27">
        <v>0</v>
      </c>
      <c r="J103" s="28"/>
      <c r="K103" s="28"/>
      <c r="L103" s="28"/>
      <c r="M103" s="28"/>
      <c r="N103" s="28"/>
      <c r="O103" s="28"/>
      <c r="P103" s="28"/>
      <c r="Q103" s="27">
        <v>4994</v>
      </c>
      <c r="R103" s="88"/>
      <c r="S103" s="88"/>
      <c r="U103" s="89"/>
      <c r="W103" s="89"/>
    </row>
    <row r="104" spans="1:23" ht="60" customHeight="1">
      <c r="A104" s="24" t="s">
        <v>329</v>
      </c>
      <c r="B104" s="25">
        <v>10</v>
      </c>
      <c r="C104" s="25" t="s">
        <v>328</v>
      </c>
      <c r="D104" s="26"/>
      <c r="E104" s="26"/>
      <c r="F104" s="26"/>
      <c r="G104" s="26"/>
      <c r="H104" s="26"/>
      <c r="I104" s="27">
        <v>0</v>
      </c>
      <c r="J104" s="28"/>
      <c r="K104" s="28"/>
      <c r="L104" s="28">
        <v>79350</v>
      </c>
      <c r="M104" s="28">
        <v>79350</v>
      </c>
      <c r="N104" s="28"/>
      <c r="O104" s="28"/>
      <c r="P104" s="28"/>
      <c r="Q104" s="27">
        <v>20.7</v>
      </c>
      <c r="R104" s="88"/>
      <c r="S104" s="88"/>
      <c r="U104" s="89"/>
      <c r="W104" s="89"/>
    </row>
    <row r="105" spans="1:23" ht="36.75" customHeight="1">
      <c r="A105" s="24" t="s">
        <v>367</v>
      </c>
      <c r="B105" s="25"/>
      <c r="C105" s="25" t="s">
        <v>366</v>
      </c>
      <c r="D105" s="26"/>
      <c r="E105" s="26"/>
      <c r="F105" s="26"/>
      <c r="G105" s="26"/>
      <c r="H105" s="26"/>
      <c r="I105" s="27">
        <v>0</v>
      </c>
      <c r="J105" s="28"/>
      <c r="K105" s="28"/>
      <c r="L105" s="28"/>
      <c r="M105" s="28"/>
      <c r="N105" s="28"/>
      <c r="O105" s="28"/>
      <c r="P105" s="28"/>
      <c r="Q105" s="27">
        <v>3</v>
      </c>
      <c r="R105" s="88"/>
      <c r="S105" s="88"/>
      <c r="U105" s="88">
        <v>1548000</v>
      </c>
      <c r="V105" s="3">
        <v>1000</v>
      </c>
      <c r="W105" s="88">
        <v>1920042.46</v>
      </c>
    </row>
    <row r="106" spans="1:23" ht="22.5" customHeight="1">
      <c r="A106" s="24" t="s">
        <v>172</v>
      </c>
      <c r="B106" s="25">
        <v>10</v>
      </c>
      <c r="C106" s="25" t="s">
        <v>173</v>
      </c>
      <c r="D106" s="26">
        <v>530000</v>
      </c>
      <c r="E106" s="26">
        <v>530000</v>
      </c>
      <c r="F106" s="26"/>
      <c r="G106" s="26"/>
      <c r="H106" s="26"/>
      <c r="I106" s="27">
        <v>550</v>
      </c>
      <c r="J106" s="28"/>
      <c r="K106" s="28"/>
      <c r="L106" s="28">
        <v>112970</v>
      </c>
      <c r="M106" s="28">
        <v>112970</v>
      </c>
      <c r="N106" s="28"/>
      <c r="O106" s="28"/>
      <c r="P106" s="28"/>
      <c r="Q106" s="27">
        <v>277.7</v>
      </c>
      <c r="R106" s="88"/>
      <c r="S106" s="88"/>
      <c r="U106" s="88"/>
      <c r="W106" s="88"/>
    </row>
    <row r="107" spans="1:23" ht="41.25" customHeight="1">
      <c r="A107" s="24" t="s">
        <v>174</v>
      </c>
      <c r="B107" s="25">
        <v>10</v>
      </c>
      <c r="C107" s="25" t="s">
        <v>175</v>
      </c>
      <c r="D107" s="26">
        <v>530000</v>
      </c>
      <c r="E107" s="26">
        <v>530000</v>
      </c>
      <c r="F107" s="26"/>
      <c r="G107" s="26"/>
      <c r="H107" s="26"/>
      <c r="I107" s="27">
        <v>550</v>
      </c>
      <c r="J107" s="28"/>
      <c r="K107" s="28"/>
      <c r="L107" s="28">
        <v>112970</v>
      </c>
      <c r="M107" s="28">
        <v>112970</v>
      </c>
      <c r="N107" s="28"/>
      <c r="O107" s="28"/>
      <c r="P107" s="28"/>
      <c r="Q107" s="27">
        <v>277.7</v>
      </c>
      <c r="R107" s="88"/>
      <c r="S107" s="88"/>
      <c r="U107" s="88"/>
      <c r="W107" s="88"/>
    </row>
    <row r="108" spans="1:23" ht="18.75">
      <c r="A108" s="32" t="s">
        <v>176</v>
      </c>
      <c r="B108" s="33">
        <v>10</v>
      </c>
      <c r="C108" s="33" t="s">
        <v>177</v>
      </c>
      <c r="D108" s="34">
        <v>593000</v>
      </c>
      <c r="E108" s="34">
        <v>593000</v>
      </c>
      <c r="F108" s="34"/>
      <c r="G108" s="34"/>
      <c r="H108" s="34"/>
      <c r="I108" s="35">
        <f>I109</f>
        <v>0</v>
      </c>
      <c r="J108" s="36" t="e">
        <f>J109+#REF!</f>
        <v>#REF!</v>
      </c>
      <c r="K108" s="36" t="e">
        <f>K109+#REF!</f>
        <v>#REF!</v>
      </c>
      <c r="L108" s="36" t="e">
        <f>L109+#REF!</f>
        <v>#REF!</v>
      </c>
      <c r="M108" s="36" t="e">
        <f>M109+#REF!</f>
        <v>#REF!</v>
      </c>
      <c r="N108" s="36" t="e">
        <f>N109+#REF!</f>
        <v>#REF!</v>
      </c>
      <c r="O108" s="36" t="e">
        <f>O109+#REF!</f>
        <v>#REF!</v>
      </c>
      <c r="P108" s="36" t="e">
        <f>P109+#REF!</f>
        <v>#REF!</v>
      </c>
      <c r="Q108" s="35">
        <f>Q109</f>
        <v>-1.2</v>
      </c>
      <c r="R108" s="88"/>
      <c r="S108" s="88"/>
      <c r="U108" s="88"/>
      <c r="W108" s="88"/>
    </row>
    <row r="109" spans="1:23" ht="18.75">
      <c r="A109" s="24" t="s">
        <v>178</v>
      </c>
      <c r="B109" s="25">
        <v>10</v>
      </c>
      <c r="C109" s="25" t="s">
        <v>179</v>
      </c>
      <c r="D109" s="26"/>
      <c r="E109" s="26"/>
      <c r="F109" s="26"/>
      <c r="G109" s="26"/>
      <c r="H109" s="26"/>
      <c r="I109" s="27">
        <v>0</v>
      </c>
      <c r="J109" s="28"/>
      <c r="K109" s="28"/>
      <c r="L109" s="28">
        <v>206739.61</v>
      </c>
      <c r="M109" s="28">
        <v>206739.61</v>
      </c>
      <c r="N109" s="28"/>
      <c r="O109" s="28"/>
      <c r="P109" s="28"/>
      <c r="Q109" s="27">
        <f>Q110</f>
        <v>-1.2</v>
      </c>
      <c r="R109" s="88"/>
      <c r="S109" s="88"/>
      <c r="U109" s="88"/>
      <c r="W109" s="88"/>
    </row>
    <row r="110" spans="1:23" ht="18.75">
      <c r="A110" s="24" t="s">
        <v>180</v>
      </c>
      <c r="B110" s="25">
        <v>10</v>
      </c>
      <c r="C110" s="25" t="s">
        <v>181</v>
      </c>
      <c r="D110" s="26"/>
      <c r="E110" s="26"/>
      <c r="F110" s="26"/>
      <c r="G110" s="26"/>
      <c r="H110" s="26"/>
      <c r="I110" s="27">
        <v>0</v>
      </c>
      <c r="J110" s="28"/>
      <c r="K110" s="28"/>
      <c r="L110" s="28">
        <v>206739.61</v>
      </c>
      <c r="M110" s="28">
        <v>206739.61</v>
      </c>
      <c r="N110" s="28"/>
      <c r="O110" s="28"/>
      <c r="P110" s="28"/>
      <c r="Q110" s="27">
        <v>-1.2</v>
      </c>
      <c r="R110" s="88">
        <v>1900</v>
      </c>
      <c r="S110" s="88"/>
      <c r="U110" s="89">
        <v>530000</v>
      </c>
      <c r="V110" s="3">
        <v>1000</v>
      </c>
      <c r="W110" s="89">
        <v>350916.76</v>
      </c>
    </row>
    <row r="111" spans="1:23" ht="19.5" customHeight="1">
      <c r="A111" s="32" t="s">
        <v>183</v>
      </c>
      <c r="B111" s="33">
        <v>10</v>
      </c>
      <c r="C111" s="33" t="s">
        <v>184</v>
      </c>
      <c r="D111" s="34"/>
      <c r="E111" s="34"/>
      <c r="F111" s="34"/>
      <c r="G111" s="34"/>
      <c r="H111" s="34"/>
      <c r="I111" s="35">
        <f>I112+I147+I141</f>
        <v>1513167.3</v>
      </c>
      <c r="J111" s="35">
        <f aca="true" t="shared" si="18" ref="J111:Q111">J112+J147+J141</f>
        <v>1197879.5</v>
      </c>
      <c r="K111" s="35">
        <f t="shared" si="18"/>
        <v>4880.5</v>
      </c>
      <c r="L111" s="35">
        <f t="shared" si="18"/>
        <v>4881.5</v>
      </c>
      <c r="M111" s="35">
        <f t="shared" si="18"/>
        <v>4882.5</v>
      </c>
      <c r="N111" s="35">
        <f t="shared" si="18"/>
        <v>4883.5</v>
      </c>
      <c r="O111" s="35">
        <f t="shared" si="18"/>
        <v>4884.5</v>
      </c>
      <c r="P111" s="35">
        <f t="shared" si="18"/>
        <v>4885.5</v>
      </c>
      <c r="Q111" s="35">
        <f t="shared" si="18"/>
        <v>1002662.4</v>
      </c>
      <c r="R111" s="88"/>
      <c r="S111" s="88"/>
      <c r="T111" s="16"/>
      <c r="U111" s="88"/>
      <c r="V111" s="3">
        <v>1000</v>
      </c>
      <c r="W111" s="88">
        <v>11343.55</v>
      </c>
    </row>
    <row r="112" spans="1:27" s="6" customFormat="1" ht="37.5">
      <c r="A112" s="32" t="s">
        <v>185</v>
      </c>
      <c r="B112" s="33">
        <v>10</v>
      </c>
      <c r="C112" s="33" t="s">
        <v>186</v>
      </c>
      <c r="D112" s="34"/>
      <c r="E112" s="34"/>
      <c r="F112" s="34"/>
      <c r="G112" s="34"/>
      <c r="H112" s="34"/>
      <c r="I112" s="35">
        <f>I113+I116+I124+I135</f>
        <v>1516151</v>
      </c>
      <c r="J112" s="35">
        <f aca="true" t="shared" si="19" ref="J112:P112">J113+J116+J124+J135</f>
        <v>1197872</v>
      </c>
      <c r="K112" s="35">
        <f t="shared" si="19"/>
        <v>4872</v>
      </c>
      <c r="L112" s="35">
        <f t="shared" si="19"/>
        <v>4872</v>
      </c>
      <c r="M112" s="35">
        <f t="shared" si="19"/>
        <v>4872</v>
      </c>
      <c r="N112" s="35">
        <f t="shared" si="19"/>
        <v>4872</v>
      </c>
      <c r="O112" s="35">
        <f t="shared" si="19"/>
        <v>4872</v>
      </c>
      <c r="P112" s="35">
        <f t="shared" si="19"/>
        <v>4872</v>
      </c>
      <c r="Q112" s="35">
        <f>Q113+Q116+Q124+Q135</f>
        <v>1010396.3</v>
      </c>
      <c r="R112" s="88"/>
      <c r="S112" s="88"/>
      <c r="T112" s="84"/>
      <c r="U112" s="88"/>
      <c r="V112" s="3">
        <v>1000</v>
      </c>
      <c r="W112" s="88">
        <v>14093.55</v>
      </c>
      <c r="AA112" s="98"/>
    </row>
    <row r="113" spans="1:23" ht="23.25" customHeight="1">
      <c r="A113" s="32" t="s">
        <v>187</v>
      </c>
      <c r="B113" s="33">
        <v>10</v>
      </c>
      <c r="C113" s="33" t="s">
        <v>188</v>
      </c>
      <c r="D113" s="26"/>
      <c r="E113" s="26"/>
      <c r="F113" s="26"/>
      <c r="G113" s="26"/>
      <c r="H113" s="26"/>
      <c r="I113" s="35">
        <f>I114</f>
        <v>416886.8</v>
      </c>
      <c r="J113" s="36">
        <f aca="true" t="shared" si="20" ref="J113:P113">J114</f>
        <v>0</v>
      </c>
      <c r="K113" s="36">
        <f t="shared" si="20"/>
        <v>0</v>
      </c>
      <c r="L113" s="36">
        <f t="shared" si="20"/>
        <v>0</v>
      </c>
      <c r="M113" s="36">
        <f t="shared" si="20"/>
        <v>0</v>
      </c>
      <c r="N113" s="36">
        <f t="shared" si="20"/>
        <v>0</v>
      </c>
      <c r="O113" s="36">
        <f t="shared" si="20"/>
        <v>0</v>
      </c>
      <c r="P113" s="36">
        <f t="shared" si="20"/>
        <v>0</v>
      </c>
      <c r="Q113" s="35">
        <f>Q114</f>
        <v>260855.7</v>
      </c>
      <c r="R113" s="88"/>
      <c r="S113" s="88"/>
      <c r="T113" s="16"/>
      <c r="U113" s="88"/>
      <c r="V113" s="3">
        <v>1000</v>
      </c>
      <c r="W113" s="88">
        <v>-2750</v>
      </c>
    </row>
    <row r="114" spans="1:23" ht="18.75">
      <c r="A114" s="24" t="s">
        <v>189</v>
      </c>
      <c r="B114" s="25">
        <v>10</v>
      </c>
      <c r="C114" s="25" t="s">
        <v>190</v>
      </c>
      <c r="D114" s="26"/>
      <c r="E114" s="26"/>
      <c r="F114" s="26"/>
      <c r="G114" s="26"/>
      <c r="H114" s="26"/>
      <c r="I114" s="27">
        <v>416886.8</v>
      </c>
      <c r="J114" s="28"/>
      <c r="K114" s="28"/>
      <c r="L114" s="28"/>
      <c r="M114" s="28"/>
      <c r="N114" s="28"/>
      <c r="O114" s="28"/>
      <c r="P114" s="28"/>
      <c r="Q114" s="27">
        <v>260855.7</v>
      </c>
      <c r="R114" s="88">
        <v>1900</v>
      </c>
      <c r="S114" s="88"/>
      <c r="U114" s="88"/>
      <c r="V114" s="3">
        <v>1000</v>
      </c>
      <c r="W114" s="88">
        <v>129253.21</v>
      </c>
    </row>
    <row r="115" spans="1:23" ht="24" customHeight="1">
      <c r="A115" s="24" t="s">
        <v>191</v>
      </c>
      <c r="B115" s="25">
        <v>10</v>
      </c>
      <c r="C115" s="25" t="s">
        <v>192</v>
      </c>
      <c r="D115" s="26"/>
      <c r="E115" s="26"/>
      <c r="F115" s="26"/>
      <c r="G115" s="26"/>
      <c r="H115" s="26"/>
      <c r="I115" s="27">
        <v>416886.8</v>
      </c>
      <c r="J115" s="28"/>
      <c r="K115" s="28"/>
      <c r="L115" s="28"/>
      <c r="M115" s="28"/>
      <c r="N115" s="28"/>
      <c r="O115" s="28"/>
      <c r="P115" s="28"/>
      <c r="Q115" s="27">
        <v>260855.7</v>
      </c>
      <c r="R115" s="88"/>
      <c r="S115" s="88"/>
      <c r="U115" s="88"/>
      <c r="V115" s="3">
        <v>1000</v>
      </c>
      <c r="W115" s="88">
        <v>129253.21</v>
      </c>
    </row>
    <row r="116" spans="1:23" ht="37.5">
      <c r="A116" s="32" t="s">
        <v>193</v>
      </c>
      <c r="B116" s="33">
        <v>10</v>
      </c>
      <c r="C116" s="33" t="s">
        <v>194</v>
      </c>
      <c r="D116" s="34"/>
      <c r="E116" s="34"/>
      <c r="F116" s="34"/>
      <c r="G116" s="34"/>
      <c r="H116" s="34"/>
      <c r="I116" s="35">
        <f>I117+I119+I120+I121+I122</f>
        <v>160822.3</v>
      </c>
      <c r="J116" s="35">
        <f aca="true" t="shared" si="21" ref="J116:Q116">J117+J119+J120+J121+J122</f>
        <v>2436</v>
      </c>
      <c r="K116" s="35">
        <f t="shared" si="21"/>
        <v>2436</v>
      </c>
      <c r="L116" s="35">
        <f t="shared" si="21"/>
        <v>2436</v>
      </c>
      <c r="M116" s="35">
        <f t="shared" si="21"/>
        <v>2436</v>
      </c>
      <c r="N116" s="35">
        <f t="shared" si="21"/>
        <v>2436</v>
      </c>
      <c r="O116" s="35">
        <f t="shared" si="21"/>
        <v>2436</v>
      </c>
      <c r="P116" s="35">
        <f t="shared" si="21"/>
        <v>2436</v>
      </c>
      <c r="Q116" s="35">
        <f t="shared" si="21"/>
        <v>51684.8</v>
      </c>
      <c r="R116" s="88"/>
      <c r="S116" s="88"/>
      <c r="U116" s="88"/>
      <c r="W116" s="88"/>
    </row>
    <row r="117" spans="1:23" ht="69" customHeight="1">
      <c r="A117" s="24" t="s">
        <v>382</v>
      </c>
      <c r="B117" s="33"/>
      <c r="C117" s="83" t="s">
        <v>3</v>
      </c>
      <c r="D117" s="34"/>
      <c r="E117" s="34"/>
      <c r="F117" s="34"/>
      <c r="G117" s="34"/>
      <c r="H117" s="34"/>
      <c r="I117" s="27">
        <v>0</v>
      </c>
      <c r="J117" s="27">
        <f aca="true" t="shared" si="22" ref="J117:P117">J118</f>
        <v>0</v>
      </c>
      <c r="K117" s="27">
        <f t="shared" si="22"/>
        <v>0</v>
      </c>
      <c r="L117" s="27">
        <f t="shared" si="22"/>
        <v>0</v>
      </c>
      <c r="M117" s="27">
        <f t="shared" si="22"/>
        <v>0</v>
      </c>
      <c r="N117" s="27">
        <f t="shared" si="22"/>
        <v>0</v>
      </c>
      <c r="O117" s="27">
        <f t="shared" si="22"/>
        <v>0</v>
      </c>
      <c r="P117" s="27">
        <f t="shared" si="22"/>
        <v>0</v>
      </c>
      <c r="Q117" s="27">
        <v>0</v>
      </c>
      <c r="R117" s="88"/>
      <c r="S117" s="88"/>
      <c r="U117" s="88"/>
      <c r="V117" s="3">
        <v>1000</v>
      </c>
      <c r="W117" s="88">
        <v>15000</v>
      </c>
    </row>
    <row r="118" spans="1:23" ht="75">
      <c r="A118" s="24" t="s">
        <v>1</v>
      </c>
      <c r="B118" s="33"/>
      <c r="C118" s="83" t="s">
        <v>2</v>
      </c>
      <c r="D118" s="34"/>
      <c r="E118" s="34"/>
      <c r="F118" s="34"/>
      <c r="G118" s="34"/>
      <c r="H118" s="34"/>
      <c r="I118" s="27">
        <v>0</v>
      </c>
      <c r="J118" s="27"/>
      <c r="K118" s="27"/>
      <c r="L118" s="27"/>
      <c r="M118" s="27"/>
      <c r="N118" s="27"/>
      <c r="O118" s="27"/>
      <c r="P118" s="27"/>
      <c r="Q118" s="27">
        <v>0</v>
      </c>
      <c r="R118" s="88"/>
      <c r="S118" s="88"/>
      <c r="U118" s="88"/>
      <c r="V118" s="3">
        <v>1000</v>
      </c>
      <c r="W118" s="88">
        <v>14000</v>
      </c>
    </row>
    <row r="119" spans="1:23" ht="28.5" customHeight="1">
      <c r="A119" s="24" t="s">
        <v>357</v>
      </c>
      <c r="B119" s="25" t="s">
        <v>73</v>
      </c>
      <c r="C119" s="25" t="s">
        <v>355</v>
      </c>
      <c r="D119" s="26"/>
      <c r="E119" s="26"/>
      <c r="F119" s="26"/>
      <c r="G119" s="26"/>
      <c r="H119" s="26"/>
      <c r="I119" s="27">
        <v>0</v>
      </c>
      <c r="J119" s="29"/>
      <c r="K119" s="29"/>
      <c r="L119" s="29"/>
      <c r="M119" s="29"/>
      <c r="N119" s="29"/>
      <c r="O119" s="29"/>
      <c r="P119" s="29"/>
      <c r="Q119" s="27">
        <v>0</v>
      </c>
      <c r="R119" s="88"/>
      <c r="S119" s="88"/>
      <c r="U119" s="88"/>
      <c r="V119" s="3">
        <v>1000</v>
      </c>
      <c r="W119" s="88">
        <v>1000</v>
      </c>
    </row>
    <row r="120" spans="1:23" ht="86.25" customHeight="1">
      <c r="A120" s="24" t="s">
        <v>393</v>
      </c>
      <c r="B120" s="25" t="s">
        <v>73</v>
      </c>
      <c r="C120" s="25" t="s">
        <v>392</v>
      </c>
      <c r="D120" s="26"/>
      <c r="E120" s="26"/>
      <c r="F120" s="26"/>
      <c r="G120" s="26"/>
      <c r="H120" s="26"/>
      <c r="I120" s="27">
        <v>13159</v>
      </c>
      <c r="J120" s="29"/>
      <c r="K120" s="29"/>
      <c r="L120" s="29"/>
      <c r="M120" s="29"/>
      <c r="N120" s="29"/>
      <c r="O120" s="29"/>
      <c r="P120" s="29"/>
      <c r="Q120" s="27">
        <v>0</v>
      </c>
      <c r="R120" s="88"/>
      <c r="S120" s="88"/>
      <c r="U120" s="88"/>
      <c r="W120" s="88"/>
    </row>
    <row r="121" spans="1:23" ht="86.25" customHeight="1">
      <c r="A121" s="24" t="s">
        <v>395</v>
      </c>
      <c r="B121" s="25" t="s">
        <v>73</v>
      </c>
      <c r="C121" s="25" t="s">
        <v>394</v>
      </c>
      <c r="D121" s="26"/>
      <c r="E121" s="26"/>
      <c r="F121" s="26"/>
      <c r="G121" s="26"/>
      <c r="H121" s="26"/>
      <c r="I121" s="27">
        <v>76939.1</v>
      </c>
      <c r="J121" s="29"/>
      <c r="K121" s="29"/>
      <c r="L121" s="29"/>
      <c r="M121" s="29"/>
      <c r="N121" s="29"/>
      <c r="O121" s="29"/>
      <c r="P121" s="29"/>
      <c r="Q121" s="27">
        <v>0</v>
      </c>
      <c r="R121" s="88"/>
      <c r="S121" s="88"/>
      <c r="U121" s="88"/>
      <c r="W121" s="88"/>
    </row>
    <row r="122" spans="1:23" ht="18.75">
      <c r="A122" s="24" t="s">
        <v>195</v>
      </c>
      <c r="B122" s="25">
        <v>10</v>
      </c>
      <c r="C122" s="25" t="s">
        <v>196</v>
      </c>
      <c r="D122" s="26"/>
      <c r="E122" s="26"/>
      <c r="F122" s="26"/>
      <c r="G122" s="26"/>
      <c r="H122" s="26"/>
      <c r="I122" s="27">
        <v>70724.2</v>
      </c>
      <c r="J122" s="27">
        <f aca="true" t="shared" si="23" ref="J122:P123">J123</f>
        <v>2436</v>
      </c>
      <c r="K122" s="27">
        <f t="shared" si="23"/>
        <v>2436</v>
      </c>
      <c r="L122" s="27">
        <f t="shared" si="23"/>
        <v>2436</v>
      </c>
      <c r="M122" s="27">
        <f t="shared" si="23"/>
        <v>2436</v>
      </c>
      <c r="N122" s="27">
        <f t="shared" si="23"/>
        <v>2436</v>
      </c>
      <c r="O122" s="27">
        <f t="shared" si="23"/>
        <v>2436</v>
      </c>
      <c r="P122" s="27">
        <f t="shared" si="23"/>
        <v>2436</v>
      </c>
      <c r="Q122" s="27">
        <v>51684.8</v>
      </c>
      <c r="R122" s="88"/>
      <c r="S122" s="88"/>
      <c r="U122" s="88"/>
      <c r="V122" s="3">
        <v>1000</v>
      </c>
      <c r="W122" s="88">
        <v>3000</v>
      </c>
    </row>
    <row r="123" spans="1:23" ht="18.75">
      <c r="A123" s="24" t="s">
        <v>197</v>
      </c>
      <c r="B123" s="25">
        <v>10</v>
      </c>
      <c r="C123" s="25" t="s">
        <v>198</v>
      </c>
      <c r="D123" s="26"/>
      <c r="E123" s="26"/>
      <c r="F123" s="26"/>
      <c r="G123" s="26"/>
      <c r="H123" s="26"/>
      <c r="I123" s="27">
        <v>70725.2</v>
      </c>
      <c r="J123" s="27">
        <f t="shared" si="23"/>
        <v>2436</v>
      </c>
      <c r="K123" s="27">
        <f t="shared" si="23"/>
        <v>2436</v>
      </c>
      <c r="L123" s="27">
        <f t="shared" si="23"/>
        <v>2436</v>
      </c>
      <c r="M123" s="27">
        <f t="shared" si="23"/>
        <v>2436</v>
      </c>
      <c r="N123" s="27">
        <f t="shared" si="23"/>
        <v>2436</v>
      </c>
      <c r="O123" s="27">
        <f t="shared" si="23"/>
        <v>2436</v>
      </c>
      <c r="P123" s="27">
        <f t="shared" si="23"/>
        <v>2436</v>
      </c>
      <c r="Q123" s="27">
        <v>51684.8</v>
      </c>
      <c r="R123" s="88"/>
      <c r="S123" s="88"/>
      <c r="U123" s="88"/>
      <c r="V123" s="3">
        <v>1000</v>
      </c>
      <c r="W123" s="88">
        <v>79350</v>
      </c>
    </row>
    <row r="124" spans="1:23" ht="21.75" customHeight="1">
      <c r="A124" s="32" t="s">
        <v>199</v>
      </c>
      <c r="B124" s="33">
        <v>10</v>
      </c>
      <c r="C124" s="33" t="s">
        <v>200</v>
      </c>
      <c r="D124" s="34"/>
      <c r="E124" s="34"/>
      <c r="F124" s="34"/>
      <c r="G124" s="34"/>
      <c r="H124" s="34"/>
      <c r="I124" s="35">
        <f>I125+I129+I131+I133+I127</f>
        <v>515340.6</v>
      </c>
      <c r="J124" s="35">
        <f aca="true" t="shared" si="24" ref="J124:Q124">J125+J129+J131+J133+J127</f>
        <v>2436</v>
      </c>
      <c r="K124" s="35">
        <f t="shared" si="24"/>
        <v>2436</v>
      </c>
      <c r="L124" s="35">
        <f t="shared" si="24"/>
        <v>2436</v>
      </c>
      <c r="M124" s="35">
        <f t="shared" si="24"/>
        <v>2436</v>
      </c>
      <c r="N124" s="35">
        <f t="shared" si="24"/>
        <v>2436</v>
      </c>
      <c r="O124" s="35">
        <f t="shared" si="24"/>
        <v>2436</v>
      </c>
      <c r="P124" s="35">
        <f t="shared" si="24"/>
        <v>2436</v>
      </c>
      <c r="Q124" s="35">
        <f t="shared" si="24"/>
        <v>404408.60000000003</v>
      </c>
      <c r="R124" s="88"/>
      <c r="S124" s="88"/>
      <c r="U124" s="88"/>
      <c r="W124" s="88"/>
    </row>
    <row r="125" spans="1:23" ht="18.75">
      <c r="A125" s="24" t="s">
        <v>201</v>
      </c>
      <c r="B125" s="25">
        <v>10</v>
      </c>
      <c r="C125" s="25" t="s">
        <v>202</v>
      </c>
      <c r="D125" s="26"/>
      <c r="E125" s="26"/>
      <c r="F125" s="26"/>
      <c r="G125" s="26"/>
      <c r="H125" s="26"/>
      <c r="I125" s="27">
        <v>1642.4</v>
      </c>
      <c r="J125" s="28"/>
      <c r="K125" s="28"/>
      <c r="L125" s="28"/>
      <c r="M125" s="28"/>
      <c r="N125" s="28"/>
      <c r="O125" s="28"/>
      <c r="P125" s="28"/>
      <c r="Q125" s="27">
        <v>1244.9</v>
      </c>
      <c r="R125" s="88"/>
      <c r="S125" s="88"/>
      <c r="U125" s="88"/>
      <c r="W125" s="88"/>
    </row>
    <row r="126" spans="1:23" ht="37.5">
      <c r="A126" s="24" t="s">
        <v>203</v>
      </c>
      <c r="B126" s="25">
        <v>10</v>
      </c>
      <c r="C126" s="25" t="s">
        <v>204</v>
      </c>
      <c r="D126" s="26"/>
      <c r="E126" s="26"/>
      <c r="F126" s="26"/>
      <c r="G126" s="26"/>
      <c r="H126" s="26"/>
      <c r="I126" s="27">
        <v>1642.4</v>
      </c>
      <c r="J126" s="28"/>
      <c r="K126" s="28"/>
      <c r="L126" s="28"/>
      <c r="M126" s="28"/>
      <c r="N126" s="28"/>
      <c r="O126" s="28"/>
      <c r="P126" s="28"/>
      <c r="Q126" s="27">
        <v>1244.9</v>
      </c>
      <c r="R126" s="88"/>
      <c r="S126" s="88"/>
      <c r="U126" s="88"/>
      <c r="V126" s="3">
        <v>1000</v>
      </c>
      <c r="W126" s="88">
        <v>79350</v>
      </c>
    </row>
    <row r="127" spans="1:23" ht="37.5">
      <c r="A127" s="24" t="s">
        <v>331</v>
      </c>
      <c r="B127" s="25" t="s">
        <v>73</v>
      </c>
      <c r="C127" s="25" t="s">
        <v>332</v>
      </c>
      <c r="D127" s="26"/>
      <c r="E127" s="26"/>
      <c r="F127" s="26"/>
      <c r="G127" s="26"/>
      <c r="H127" s="26"/>
      <c r="I127" s="27">
        <f>I128</f>
        <v>0</v>
      </c>
      <c r="J127" s="27">
        <f aca="true" t="shared" si="25" ref="J127:Q127">J128</f>
        <v>0</v>
      </c>
      <c r="K127" s="27">
        <f t="shared" si="25"/>
        <v>0</v>
      </c>
      <c r="L127" s="27">
        <f t="shared" si="25"/>
        <v>0</v>
      </c>
      <c r="M127" s="27">
        <f t="shared" si="25"/>
        <v>0</v>
      </c>
      <c r="N127" s="27">
        <f t="shared" si="25"/>
        <v>0</v>
      </c>
      <c r="O127" s="27">
        <f t="shared" si="25"/>
        <v>0</v>
      </c>
      <c r="P127" s="27">
        <f t="shared" si="25"/>
        <v>0</v>
      </c>
      <c r="Q127" s="27">
        <f t="shared" si="25"/>
        <v>0</v>
      </c>
      <c r="R127" s="88"/>
      <c r="S127" s="88"/>
      <c r="U127" s="88"/>
      <c r="V127" s="3">
        <v>1000</v>
      </c>
      <c r="W127" s="88">
        <v>79350</v>
      </c>
    </row>
    <row r="128" spans="1:23" ht="56.25">
      <c r="A128" s="24" t="s">
        <v>330</v>
      </c>
      <c r="B128" s="25" t="s">
        <v>73</v>
      </c>
      <c r="C128" s="25" t="s">
        <v>333</v>
      </c>
      <c r="D128" s="26"/>
      <c r="E128" s="26"/>
      <c r="F128" s="26"/>
      <c r="G128" s="26"/>
      <c r="H128" s="26"/>
      <c r="I128" s="27">
        <v>0</v>
      </c>
      <c r="J128" s="28"/>
      <c r="K128" s="28"/>
      <c r="L128" s="28"/>
      <c r="M128" s="28"/>
      <c r="N128" s="28"/>
      <c r="O128" s="28"/>
      <c r="P128" s="28"/>
      <c r="Q128" s="27">
        <v>0</v>
      </c>
      <c r="R128" s="88"/>
      <c r="S128" s="88"/>
      <c r="U128" s="88">
        <v>530000</v>
      </c>
      <c r="V128" s="3">
        <v>1000</v>
      </c>
      <c r="W128" s="88">
        <v>112970</v>
      </c>
    </row>
    <row r="129" spans="1:23" ht="37.5">
      <c r="A129" s="24" t="s">
        <v>279</v>
      </c>
      <c r="B129" s="25">
        <v>10</v>
      </c>
      <c r="C129" s="25" t="s">
        <v>278</v>
      </c>
      <c r="D129" s="26"/>
      <c r="E129" s="26"/>
      <c r="F129" s="26"/>
      <c r="G129" s="26"/>
      <c r="H129" s="26"/>
      <c r="I129" s="27">
        <v>72.1</v>
      </c>
      <c r="J129" s="27">
        <f aca="true" t="shared" si="26" ref="J129:P129">J130</f>
        <v>0</v>
      </c>
      <c r="K129" s="27">
        <f t="shared" si="26"/>
        <v>0</v>
      </c>
      <c r="L129" s="27">
        <f t="shared" si="26"/>
        <v>0</v>
      </c>
      <c r="M129" s="27">
        <f t="shared" si="26"/>
        <v>0</v>
      </c>
      <c r="N129" s="27">
        <f t="shared" si="26"/>
        <v>0</v>
      </c>
      <c r="O129" s="27">
        <f t="shared" si="26"/>
        <v>0</v>
      </c>
      <c r="P129" s="27">
        <f t="shared" si="26"/>
        <v>0</v>
      </c>
      <c r="Q129" s="27">
        <v>14.8</v>
      </c>
      <c r="R129" s="88"/>
      <c r="S129" s="88"/>
      <c r="U129" s="88">
        <v>530000</v>
      </c>
      <c r="V129" s="3">
        <v>1000</v>
      </c>
      <c r="W129" s="88">
        <v>112970</v>
      </c>
    </row>
    <row r="130" spans="1:23" ht="37.5">
      <c r="A130" s="24" t="s">
        <v>277</v>
      </c>
      <c r="B130" s="25">
        <v>10</v>
      </c>
      <c r="C130" s="25" t="s">
        <v>280</v>
      </c>
      <c r="D130" s="26"/>
      <c r="E130" s="26"/>
      <c r="F130" s="26"/>
      <c r="G130" s="26"/>
      <c r="H130" s="26"/>
      <c r="I130" s="27">
        <v>72.1</v>
      </c>
      <c r="J130" s="28"/>
      <c r="K130" s="28"/>
      <c r="L130" s="28"/>
      <c r="M130" s="28"/>
      <c r="N130" s="28"/>
      <c r="O130" s="28"/>
      <c r="P130" s="28"/>
      <c r="Q130" s="27">
        <v>14.8</v>
      </c>
      <c r="R130" s="88"/>
      <c r="S130" s="88"/>
      <c r="U130" s="89">
        <v>593000</v>
      </c>
      <c r="V130" s="3">
        <v>1000</v>
      </c>
      <c r="W130" s="89">
        <v>206739.61</v>
      </c>
    </row>
    <row r="131" spans="1:23" ht="57" customHeight="1">
      <c r="A131" s="24"/>
      <c r="B131" s="25">
        <v>10</v>
      </c>
      <c r="C131" s="25" t="s">
        <v>426</v>
      </c>
      <c r="D131" s="26"/>
      <c r="E131" s="26"/>
      <c r="F131" s="26"/>
      <c r="G131" s="26"/>
      <c r="H131" s="26"/>
      <c r="I131" s="27">
        <v>2436</v>
      </c>
      <c r="J131" s="27">
        <v>2436</v>
      </c>
      <c r="K131" s="27">
        <v>2436</v>
      </c>
      <c r="L131" s="27">
        <v>2436</v>
      </c>
      <c r="M131" s="27">
        <v>2436</v>
      </c>
      <c r="N131" s="27">
        <v>2436</v>
      </c>
      <c r="O131" s="27">
        <v>2436</v>
      </c>
      <c r="P131" s="27">
        <v>2436</v>
      </c>
      <c r="Q131" s="27">
        <v>2436</v>
      </c>
      <c r="R131" s="88"/>
      <c r="S131" s="88"/>
      <c r="U131" s="88"/>
      <c r="V131" s="3">
        <v>1000</v>
      </c>
      <c r="W131" s="88">
        <v>206739.61</v>
      </c>
    </row>
    <row r="132" spans="1:23" ht="57" customHeight="1">
      <c r="A132" s="24"/>
      <c r="B132" s="25">
        <v>10</v>
      </c>
      <c r="C132" s="25" t="s">
        <v>427</v>
      </c>
      <c r="D132" s="26"/>
      <c r="E132" s="26"/>
      <c r="F132" s="26"/>
      <c r="G132" s="26"/>
      <c r="H132" s="26"/>
      <c r="I132" s="27">
        <v>2436</v>
      </c>
      <c r="J132" s="27">
        <v>2436</v>
      </c>
      <c r="K132" s="27">
        <v>2436</v>
      </c>
      <c r="L132" s="27">
        <v>2436</v>
      </c>
      <c r="M132" s="27">
        <v>2436</v>
      </c>
      <c r="N132" s="27">
        <v>2436</v>
      </c>
      <c r="O132" s="27">
        <v>2436</v>
      </c>
      <c r="P132" s="27">
        <v>2436</v>
      </c>
      <c r="Q132" s="27">
        <v>2436</v>
      </c>
      <c r="R132" s="88"/>
      <c r="S132" s="88"/>
      <c r="U132" s="88"/>
      <c r="V132" s="3">
        <v>1000</v>
      </c>
      <c r="W132" s="88">
        <v>206739.61</v>
      </c>
    </row>
    <row r="133" spans="1:23" ht="18.75">
      <c r="A133" s="24" t="s">
        <v>205</v>
      </c>
      <c r="B133" s="25">
        <v>10</v>
      </c>
      <c r="C133" s="25" t="s">
        <v>206</v>
      </c>
      <c r="D133" s="26"/>
      <c r="E133" s="26"/>
      <c r="F133" s="26"/>
      <c r="G133" s="26"/>
      <c r="H133" s="26"/>
      <c r="I133" s="27">
        <v>511190.1</v>
      </c>
      <c r="J133" s="28"/>
      <c r="K133" s="28"/>
      <c r="L133" s="28"/>
      <c r="M133" s="28"/>
      <c r="N133" s="28"/>
      <c r="O133" s="28"/>
      <c r="P133" s="28"/>
      <c r="Q133" s="27">
        <v>400712.9</v>
      </c>
      <c r="R133" s="88"/>
      <c r="S133" s="88"/>
      <c r="U133" s="88">
        <v>593000</v>
      </c>
      <c r="V133" s="3">
        <v>1000</v>
      </c>
      <c r="W133" s="88"/>
    </row>
    <row r="134" spans="1:23" ht="18.75">
      <c r="A134" s="24" t="s">
        <v>207</v>
      </c>
      <c r="B134" s="25">
        <v>10</v>
      </c>
      <c r="C134" s="25" t="s">
        <v>208</v>
      </c>
      <c r="D134" s="26"/>
      <c r="E134" s="26"/>
      <c r="F134" s="26"/>
      <c r="G134" s="26"/>
      <c r="H134" s="26"/>
      <c r="I134" s="27">
        <v>511299.4</v>
      </c>
      <c r="J134" s="28"/>
      <c r="K134" s="28"/>
      <c r="L134" s="28"/>
      <c r="M134" s="28"/>
      <c r="N134" s="28"/>
      <c r="O134" s="28"/>
      <c r="P134" s="28"/>
      <c r="Q134" s="27">
        <v>400712.9</v>
      </c>
      <c r="R134" s="88"/>
      <c r="S134" s="88"/>
      <c r="U134" s="88">
        <v>593000</v>
      </c>
      <c r="V134" s="3">
        <v>1000</v>
      </c>
      <c r="W134" s="88"/>
    </row>
    <row r="135" spans="1:23" ht="18.75">
      <c r="A135" s="32" t="s">
        <v>209</v>
      </c>
      <c r="B135" s="33">
        <v>10</v>
      </c>
      <c r="C135" s="33" t="s">
        <v>210</v>
      </c>
      <c r="D135" s="34"/>
      <c r="E135" s="34"/>
      <c r="F135" s="34"/>
      <c r="G135" s="34"/>
      <c r="H135" s="34"/>
      <c r="I135" s="35">
        <f>I136+I139+I138</f>
        <v>423101.3</v>
      </c>
      <c r="J135" s="35">
        <f aca="true" t="shared" si="27" ref="J135:Q135">J136+J139+J138</f>
        <v>1193000</v>
      </c>
      <c r="K135" s="35">
        <f t="shared" si="27"/>
        <v>0</v>
      </c>
      <c r="L135" s="35">
        <f t="shared" si="27"/>
        <v>0</v>
      </c>
      <c r="M135" s="35">
        <f t="shared" si="27"/>
        <v>0</v>
      </c>
      <c r="N135" s="35">
        <f t="shared" si="27"/>
        <v>0</v>
      </c>
      <c r="O135" s="35">
        <f t="shared" si="27"/>
        <v>0</v>
      </c>
      <c r="P135" s="35">
        <f t="shared" si="27"/>
        <v>0</v>
      </c>
      <c r="Q135" s="35">
        <f t="shared" si="27"/>
        <v>293447.2</v>
      </c>
      <c r="R135" s="88"/>
      <c r="S135" s="88"/>
      <c r="U135" s="89"/>
      <c r="V135" s="3">
        <v>1000</v>
      </c>
      <c r="W135" s="89">
        <v>-62145</v>
      </c>
    </row>
    <row r="136" spans="1:23" ht="56.25">
      <c r="A136" s="24" t="s">
        <v>211</v>
      </c>
      <c r="B136" s="25">
        <v>10</v>
      </c>
      <c r="C136" s="25" t="s">
        <v>212</v>
      </c>
      <c r="D136" s="26"/>
      <c r="E136" s="26"/>
      <c r="F136" s="26"/>
      <c r="G136" s="26"/>
      <c r="H136" s="26"/>
      <c r="I136" s="27">
        <v>56132.7</v>
      </c>
      <c r="J136" s="28"/>
      <c r="K136" s="28"/>
      <c r="L136" s="28"/>
      <c r="M136" s="28"/>
      <c r="N136" s="28"/>
      <c r="O136" s="28"/>
      <c r="P136" s="28"/>
      <c r="Q136" s="27">
        <v>27658.8</v>
      </c>
      <c r="R136" s="88"/>
      <c r="S136" s="88"/>
      <c r="U136" s="88"/>
      <c r="V136" s="3">
        <v>1000</v>
      </c>
      <c r="W136" s="88">
        <v>-62145</v>
      </c>
    </row>
    <row r="137" spans="1:23" ht="56.25">
      <c r="A137" s="24" t="s">
        <v>213</v>
      </c>
      <c r="B137" s="25">
        <v>10</v>
      </c>
      <c r="C137" s="25" t="s">
        <v>214</v>
      </c>
      <c r="D137" s="26"/>
      <c r="E137" s="26"/>
      <c r="F137" s="26"/>
      <c r="G137" s="26"/>
      <c r="H137" s="26"/>
      <c r="I137" s="27">
        <v>56132.7</v>
      </c>
      <c r="J137" s="28"/>
      <c r="K137" s="28"/>
      <c r="L137" s="28"/>
      <c r="M137" s="28"/>
      <c r="N137" s="28"/>
      <c r="O137" s="28"/>
      <c r="P137" s="28"/>
      <c r="Q137" s="27">
        <v>27658.8</v>
      </c>
      <c r="R137" s="88"/>
      <c r="S137" s="88"/>
      <c r="U137" s="88"/>
      <c r="W137" s="88"/>
    </row>
    <row r="138" spans="1:23" ht="56.25">
      <c r="A138" s="24" t="s">
        <v>401</v>
      </c>
      <c r="B138" s="25">
        <v>10</v>
      </c>
      <c r="C138" s="25" t="s">
        <v>400</v>
      </c>
      <c r="D138" s="26"/>
      <c r="E138" s="26"/>
      <c r="F138" s="26"/>
      <c r="G138" s="26"/>
      <c r="H138" s="26"/>
      <c r="I138" s="27">
        <v>0</v>
      </c>
      <c r="J138" s="28"/>
      <c r="K138" s="28"/>
      <c r="L138" s="28"/>
      <c r="M138" s="28"/>
      <c r="N138" s="28"/>
      <c r="O138" s="28"/>
      <c r="P138" s="28"/>
      <c r="Q138" s="27">
        <v>0</v>
      </c>
      <c r="R138" s="88"/>
      <c r="S138" s="88"/>
      <c r="U138" s="88"/>
      <c r="W138" s="88"/>
    </row>
    <row r="139" spans="1:23" ht="18.75">
      <c r="A139" s="24" t="s">
        <v>215</v>
      </c>
      <c r="B139" s="25">
        <v>10</v>
      </c>
      <c r="C139" s="25" t="s">
        <v>216</v>
      </c>
      <c r="D139" s="26"/>
      <c r="E139" s="26"/>
      <c r="F139" s="26"/>
      <c r="G139" s="26"/>
      <c r="H139" s="26"/>
      <c r="I139" s="27">
        <v>366968.6</v>
      </c>
      <c r="J139" s="28">
        <v>1193000</v>
      </c>
      <c r="K139" s="28"/>
      <c r="L139" s="28"/>
      <c r="M139" s="28"/>
      <c r="N139" s="28"/>
      <c r="O139" s="28"/>
      <c r="P139" s="28"/>
      <c r="Q139" s="27">
        <v>265788.4</v>
      </c>
      <c r="R139" s="88"/>
      <c r="S139" s="88"/>
      <c r="U139" s="88"/>
      <c r="W139" s="88"/>
    </row>
    <row r="140" spans="1:23" ht="23.25" customHeight="1">
      <c r="A140" s="24" t="s">
        <v>217</v>
      </c>
      <c r="B140" s="25">
        <v>10</v>
      </c>
      <c r="C140" s="25" t="s">
        <v>218</v>
      </c>
      <c r="D140" s="26"/>
      <c r="E140" s="26"/>
      <c r="F140" s="26"/>
      <c r="G140" s="26"/>
      <c r="H140" s="26"/>
      <c r="I140" s="27">
        <v>366968.6</v>
      </c>
      <c r="J140" s="28">
        <v>1193000</v>
      </c>
      <c r="K140" s="28"/>
      <c r="L140" s="28"/>
      <c r="M140" s="28"/>
      <c r="N140" s="28"/>
      <c r="O140" s="28"/>
      <c r="P140" s="28"/>
      <c r="Q140" s="27">
        <v>265788.4</v>
      </c>
      <c r="R140" s="88"/>
      <c r="S140" s="88"/>
      <c r="U140" s="88"/>
      <c r="W140" s="88"/>
    </row>
    <row r="141" spans="1:23" ht="93.75">
      <c r="A141" s="32" t="s">
        <v>334</v>
      </c>
      <c r="B141" s="33">
        <v>10</v>
      </c>
      <c r="C141" s="33" t="s">
        <v>342</v>
      </c>
      <c r="D141" s="34" t="s">
        <v>335</v>
      </c>
      <c r="E141" s="34"/>
      <c r="F141" s="34"/>
      <c r="G141" s="34"/>
      <c r="H141" s="34"/>
      <c r="I141" s="35">
        <f>I142</f>
        <v>13727.800000000001</v>
      </c>
      <c r="J141" s="35">
        <f aca="true" t="shared" si="28" ref="J141:Q142">J142</f>
        <v>7.5</v>
      </c>
      <c r="K141" s="35">
        <f t="shared" si="28"/>
        <v>8.5</v>
      </c>
      <c r="L141" s="35">
        <f t="shared" si="28"/>
        <v>9.5</v>
      </c>
      <c r="M141" s="35">
        <f t="shared" si="28"/>
        <v>10.5</v>
      </c>
      <c r="N141" s="35">
        <f t="shared" si="28"/>
        <v>11.5</v>
      </c>
      <c r="O141" s="35">
        <f t="shared" si="28"/>
        <v>12.5</v>
      </c>
      <c r="P141" s="35">
        <f t="shared" si="28"/>
        <v>13.5</v>
      </c>
      <c r="Q141" s="35">
        <f t="shared" si="28"/>
        <v>14079.6</v>
      </c>
      <c r="R141" s="88"/>
      <c r="S141" s="88"/>
      <c r="U141" s="88"/>
      <c r="W141" s="88"/>
    </row>
    <row r="142" spans="1:23" ht="37.5">
      <c r="A142" s="24" t="s">
        <v>336</v>
      </c>
      <c r="B142" s="25">
        <v>10</v>
      </c>
      <c r="C142" s="25" t="s">
        <v>343</v>
      </c>
      <c r="D142" s="26" t="s">
        <v>337</v>
      </c>
      <c r="E142" s="26"/>
      <c r="F142" s="26"/>
      <c r="G142" s="26"/>
      <c r="H142" s="26"/>
      <c r="I142" s="27">
        <f>I143</f>
        <v>13727.800000000001</v>
      </c>
      <c r="J142" s="27">
        <f t="shared" si="28"/>
        <v>7.5</v>
      </c>
      <c r="K142" s="27">
        <f t="shared" si="28"/>
        <v>8.5</v>
      </c>
      <c r="L142" s="27">
        <f t="shared" si="28"/>
        <v>9.5</v>
      </c>
      <c r="M142" s="27">
        <f t="shared" si="28"/>
        <v>10.5</v>
      </c>
      <c r="N142" s="27">
        <f t="shared" si="28"/>
        <v>11.5</v>
      </c>
      <c r="O142" s="27">
        <f t="shared" si="28"/>
        <v>12.5</v>
      </c>
      <c r="P142" s="27">
        <f t="shared" si="28"/>
        <v>13.5</v>
      </c>
      <c r="Q142" s="27">
        <f t="shared" si="28"/>
        <v>14079.6</v>
      </c>
      <c r="R142" s="88"/>
      <c r="S142" s="88"/>
      <c r="U142" s="88"/>
      <c r="W142" s="88"/>
    </row>
    <row r="143" spans="1:23" ht="37.5">
      <c r="A143" s="24" t="s">
        <v>338</v>
      </c>
      <c r="B143" s="25">
        <v>10</v>
      </c>
      <c r="C143" s="25" t="s">
        <v>344</v>
      </c>
      <c r="D143" s="26" t="s">
        <v>339</v>
      </c>
      <c r="E143" s="26"/>
      <c r="F143" s="26"/>
      <c r="G143" s="26"/>
      <c r="H143" s="26"/>
      <c r="I143" s="27">
        <f>I144+I146</f>
        <v>13727.800000000001</v>
      </c>
      <c r="J143" s="27">
        <f aca="true" t="shared" si="29" ref="J143:P143">J144+J146</f>
        <v>7.5</v>
      </c>
      <c r="K143" s="27">
        <f t="shared" si="29"/>
        <v>8.5</v>
      </c>
      <c r="L143" s="27">
        <f t="shared" si="29"/>
        <v>9.5</v>
      </c>
      <c r="M143" s="27">
        <f t="shared" si="29"/>
        <v>10.5</v>
      </c>
      <c r="N143" s="27">
        <f t="shared" si="29"/>
        <v>11.5</v>
      </c>
      <c r="O143" s="27">
        <f t="shared" si="29"/>
        <v>12.5</v>
      </c>
      <c r="P143" s="27">
        <f t="shared" si="29"/>
        <v>13.5</v>
      </c>
      <c r="Q143" s="27">
        <v>14079.6</v>
      </c>
      <c r="R143" s="88"/>
      <c r="S143" s="88"/>
      <c r="U143" s="88"/>
      <c r="W143" s="88"/>
    </row>
    <row r="144" spans="1:23" ht="37.5">
      <c r="A144" s="24" t="s">
        <v>369</v>
      </c>
      <c r="B144" s="25">
        <v>10</v>
      </c>
      <c r="C144" s="25" t="s">
        <v>368</v>
      </c>
      <c r="D144" s="26" t="s">
        <v>341</v>
      </c>
      <c r="E144" s="26"/>
      <c r="F144" s="26"/>
      <c r="G144" s="26"/>
      <c r="H144" s="26"/>
      <c r="I144" s="27">
        <v>127.7</v>
      </c>
      <c r="J144" s="27">
        <v>7.5</v>
      </c>
      <c r="K144" s="27">
        <v>8.5</v>
      </c>
      <c r="L144" s="27">
        <v>9.5</v>
      </c>
      <c r="M144" s="27">
        <v>10.5</v>
      </c>
      <c r="N144" s="27">
        <v>11.5</v>
      </c>
      <c r="O144" s="27">
        <v>12.5</v>
      </c>
      <c r="P144" s="27">
        <v>13.5</v>
      </c>
      <c r="Q144" s="27">
        <v>464.5</v>
      </c>
      <c r="R144" s="88"/>
      <c r="S144" s="88"/>
      <c r="U144" s="88"/>
      <c r="W144" s="88"/>
    </row>
    <row r="145" spans="1:23" ht="37.5">
      <c r="A145" s="103" t="s">
        <v>418</v>
      </c>
      <c r="B145" s="104" t="s">
        <v>403</v>
      </c>
      <c r="C145" s="105" t="s">
        <v>428</v>
      </c>
      <c r="D145" s="26"/>
      <c r="E145" s="26"/>
      <c r="F145" s="26"/>
      <c r="G145" s="26"/>
      <c r="H145" s="26"/>
      <c r="I145" s="27">
        <v>0</v>
      </c>
      <c r="J145" s="27"/>
      <c r="K145" s="27"/>
      <c r="L145" s="27"/>
      <c r="M145" s="27"/>
      <c r="N145" s="27"/>
      <c r="O145" s="27"/>
      <c r="P145" s="27"/>
      <c r="Q145" s="27">
        <v>15</v>
      </c>
      <c r="R145" s="88"/>
      <c r="S145" s="88"/>
      <c r="U145" s="88"/>
      <c r="W145" s="88"/>
    </row>
    <row r="146" spans="1:23" ht="37.5">
      <c r="A146" s="24" t="s">
        <v>340</v>
      </c>
      <c r="B146" s="25"/>
      <c r="C146" s="25" t="s">
        <v>345</v>
      </c>
      <c r="D146" s="26"/>
      <c r="E146" s="26"/>
      <c r="F146" s="26"/>
      <c r="G146" s="26"/>
      <c r="H146" s="26"/>
      <c r="I146" s="27">
        <v>13600.1</v>
      </c>
      <c r="J146" s="28"/>
      <c r="K146" s="28"/>
      <c r="L146" s="28"/>
      <c r="M146" s="28"/>
      <c r="N146" s="28"/>
      <c r="O146" s="28"/>
      <c r="P146" s="28"/>
      <c r="Q146" s="27">
        <v>13600.1</v>
      </c>
      <c r="R146" s="88"/>
      <c r="S146" s="88"/>
      <c r="U146" s="88"/>
      <c r="W146" s="88"/>
    </row>
    <row r="147" spans="1:23" ht="37.5">
      <c r="A147" s="32" t="s">
        <v>182</v>
      </c>
      <c r="B147" s="33" t="s">
        <v>73</v>
      </c>
      <c r="C147" s="33" t="s">
        <v>281</v>
      </c>
      <c r="D147" s="34"/>
      <c r="E147" s="34"/>
      <c r="F147" s="34"/>
      <c r="G147" s="34"/>
      <c r="H147" s="34"/>
      <c r="I147" s="35">
        <f aca="true" t="shared" si="30" ref="I147:Q147">I148</f>
        <v>-16711.5</v>
      </c>
      <c r="J147" s="35">
        <f t="shared" si="30"/>
        <v>0</v>
      </c>
      <c r="K147" s="35">
        <f t="shared" si="30"/>
        <v>0</v>
      </c>
      <c r="L147" s="35">
        <f t="shared" si="30"/>
        <v>0</v>
      </c>
      <c r="M147" s="35">
        <f t="shared" si="30"/>
        <v>0</v>
      </c>
      <c r="N147" s="35">
        <f t="shared" si="30"/>
        <v>0</v>
      </c>
      <c r="O147" s="35">
        <f t="shared" si="30"/>
        <v>0</v>
      </c>
      <c r="P147" s="35">
        <f t="shared" si="30"/>
        <v>0</v>
      </c>
      <c r="Q147" s="35">
        <f t="shared" si="30"/>
        <v>-21813.5</v>
      </c>
      <c r="R147" s="88">
        <v>206692499.8</v>
      </c>
      <c r="S147" s="88"/>
      <c r="U147" s="89">
        <v>1069442820</v>
      </c>
      <c r="V147" s="3">
        <v>1000</v>
      </c>
      <c r="W147" s="89">
        <v>509822197.06</v>
      </c>
    </row>
    <row r="148" spans="1:23" ht="37.5">
      <c r="A148" s="24" t="s">
        <v>282</v>
      </c>
      <c r="B148" s="25">
        <v>10</v>
      </c>
      <c r="C148" s="25" t="s">
        <v>283</v>
      </c>
      <c r="D148" s="26"/>
      <c r="E148" s="26"/>
      <c r="F148" s="26"/>
      <c r="G148" s="26"/>
      <c r="H148" s="26"/>
      <c r="I148" s="27">
        <v>-16711.5</v>
      </c>
      <c r="J148" s="28"/>
      <c r="K148" s="28"/>
      <c r="L148" s="28"/>
      <c r="M148" s="28"/>
      <c r="N148" s="28"/>
      <c r="O148" s="28"/>
      <c r="P148" s="28"/>
      <c r="Q148" s="27">
        <v>-21813.5</v>
      </c>
      <c r="R148" s="88">
        <v>206692499.8</v>
      </c>
      <c r="S148" s="88"/>
      <c r="U148" s="88">
        <v>1069442820</v>
      </c>
      <c r="V148" s="3">
        <v>1000</v>
      </c>
      <c r="W148" s="88">
        <v>509822197.06</v>
      </c>
    </row>
    <row r="149" spans="1:24" ht="20.25">
      <c r="A149" s="67" t="s">
        <v>226</v>
      </c>
      <c r="B149" s="68" t="s">
        <v>73</v>
      </c>
      <c r="C149" s="33" t="s">
        <v>227</v>
      </c>
      <c r="D149" s="69"/>
      <c r="E149" s="69"/>
      <c r="F149" s="69"/>
      <c r="G149" s="69"/>
      <c r="H149" s="69"/>
      <c r="I149" s="70">
        <f>I16+I111</f>
        <v>1607679.6</v>
      </c>
      <c r="J149" s="71" t="e">
        <f>#REF!+J140</f>
        <v>#REF!</v>
      </c>
      <c r="K149" s="71" t="e">
        <f>#REF!+K140</f>
        <v>#REF!</v>
      </c>
      <c r="L149" s="71" t="e">
        <f>#REF!+L140</f>
        <v>#REF!</v>
      </c>
      <c r="M149" s="71" t="e">
        <f>#REF!+M140</f>
        <v>#REF!</v>
      </c>
      <c r="N149" s="71" t="e">
        <f>#REF!+N140</f>
        <v>#REF!</v>
      </c>
      <c r="O149" s="71" t="e">
        <f>#REF!+O140</f>
        <v>#REF!</v>
      </c>
      <c r="P149" s="71" t="e">
        <f>#REF!+P140</f>
        <v>#REF!</v>
      </c>
      <c r="Q149" s="70">
        <f>Q16+Q111</f>
        <v>1079593.9000000001</v>
      </c>
      <c r="R149" s="88">
        <v>205995100</v>
      </c>
      <c r="S149" s="88"/>
      <c r="U149" s="88">
        <v>386049200</v>
      </c>
      <c r="V149" s="3">
        <v>1000</v>
      </c>
      <c r="W149" s="88">
        <v>176955600</v>
      </c>
      <c r="X149" s="16"/>
    </row>
    <row r="150" spans="1:23" ht="18.75">
      <c r="A150" s="24" t="s">
        <v>219</v>
      </c>
      <c r="B150" s="25" t="s">
        <v>73</v>
      </c>
      <c r="C150" s="25" t="s">
        <v>220</v>
      </c>
      <c r="D150" s="26">
        <v>1493897920</v>
      </c>
      <c r="E150" s="26">
        <v>1493897920</v>
      </c>
      <c r="F150" s="26"/>
      <c r="G150" s="26"/>
      <c r="H150" s="26"/>
      <c r="I150" s="27">
        <f>I111</f>
        <v>1513167.3</v>
      </c>
      <c r="J150" s="28">
        <v>424455100</v>
      </c>
      <c r="K150" s="28"/>
      <c r="L150" s="28">
        <v>716514696.86</v>
      </c>
      <c r="M150" s="28">
        <v>716514696.86</v>
      </c>
      <c r="N150" s="28"/>
      <c r="O150" s="28"/>
      <c r="P150" s="28"/>
      <c r="Q150" s="27">
        <f>Q111</f>
        <v>1002662.4</v>
      </c>
      <c r="R150" s="88">
        <v>205995100</v>
      </c>
      <c r="S150" s="88"/>
      <c r="U150" s="88">
        <v>386049200</v>
      </c>
      <c r="V150" s="3">
        <v>1000</v>
      </c>
      <c r="W150" s="88">
        <v>176955600</v>
      </c>
    </row>
    <row r="151" spans="1:23" ht="21" customHeight="1">
      <c r="A151" s="24" t="s">
        <v>221</v>
      </c>
      <c r="B151" s="25" t="s">
        <v>73</v>
      </c>
      <c r="C151" s="25" t="s">
        <v>222</v>
      </c>
      <c r="D151" s="26">
        <v>1493897920</v>
      </c>
      <c r="E151" s="26">
        <v>1493897920</v>
      </c>
      <c r="F151" s="26"/>
      <c r="G151" s="26"/>
      <c r="H151" s="26"/>
      <c r="I151" s="27">
        <f>I150</f>
        <v>1513167.3</v>
      </c>
      <c r="J151" s="28">
        <v>424455100</v>
      </c>
      <c r="K151" s="28"/>
      <c r="L151" s="28">
        <v>716514696.86</v>
      </c>
      <c r="M151" s="28">
        <v>716514696.86</v>
      </c>
      <c r="N151" s="28"/>
      <c r="O151" s="28"/>
      <c r="P151" s="28"/>
      <c r="Q151" s="27">
        <f>Q150</f>
        <v>1002662.4</v>
      </c>
      <c r="R151" s="88"/>
      <c r="S151" s="88"/>
      <c r="U151" s="88">
        <v>386049200</v>
      </c>
      <c r="V151" s="3">
        <v>1000</v>
      </c>
      <c r="W151" s="88">
        <v>176955600</v>
      </c>
    </row>
    <row r="152" spans="1:23" ht="20.25">
      <c r="A152" s="72" t="s">
        <v>74</v>
      </c>
      <c r="B152" s="25"/>
      <c r="C152" s="25"/>
      <c r="D152" s="26"/>
      <c r="E152" s="26"/>
      <c r="F152" s="26"/>
      <c r="G152" s="26"/>
      <c r="H152" s="26"/>
      <c r="I152" s="28"/>
      <c r="J152" s="28"/>
      <c r="K152" s="28"/>
      <c r="L152" s="28"/>
      <c r="M152" s="28"/>
      <c r="N152" s="28"/>
      <c r="O152" s="28"/>
      <c r="P152" s="28"/>
      <c r="Q152" s="28"/>
      <c r="R152" s="88"/>
      <c r="S152" s="88"/>
      <c r="U152" s="88">
        <v>5198500</v>
      </c>
      <c r="V152" s="3">
        <v>1000</v>
      </c>
      <c r="W152" s="88">
        <v>2317316.75</v>
      </c>
    </row>
    <row r="153" spans="1:23" ht="18.75">
      <c r="A153" s="32" t="s">
        <v>223</v>
      </c>
      <c r="B153" s="33">
        <v>200</v>
      </c>
      <c r="C153" s="33" t="s">
        <v>79</v>
      </c>
      <c r="D153" s="34">
        <v>162786806.27</v>
      </c>
      <c r="E153" s="34">
        <v>162786806.27</v>
      </c>
      <c r="F153" s="34"/>
      <c r="G153" s="34"/>
      <c r="H153" s="34"/>
      <c r="I153" s="35">
        <f>I154+I155+I156+I158+I159+I160+I161+I157</f>
        <v>126567.3</v>
      </c>
      <c r="J153" s="35">
        <f aca="true" t="shared" si="31" ref="J153:Q153">J154+J155+J156+J158+J159+J160+J161+J157</f>
        <v>17939100</v>
      </c>
      <c r="K153" s="35">
        <f t="shared" si="31"/>
        <v>0</v>
      </c>
      <c r="L153" s="35">
        <f t="shared" si="31"/>
        <v>61118517.06</v>
      </c>
      <c r="M153" s="35">
        <f t="shared" si="31"/>
        <v>61118517.06</v>
      </c>
      <c r="N153" s="35">
        <f t="shared" si="31"/>
        <v>0</v>
      </c>
      <c r="O153" s="35">
        <f t="shared" si="31"/>
        <v>0</v>
      </c>
      <c r="P153" s="35">
        <f t="shared" si="31"/>
        <v>0</v>
      </c>
      <c r="Q153" s="35">
        <f t="shared" si="31"/>
        <v>74589.2</v>
      </c>
      <c r="R153" s="88"/>
      <c r="S153" s="88"/>
      <c r="U153" s="88">
        <v>5198500</v>
      </c>
      <c r="V153" s="3">
        <v>1000</v>
      </c>
      <c r="W153" s="88">
        <v>2317316.75</v>
      </c>
    </row>
    <row r="154" spans="1:23" ht="37.5">
      <c r="A154" s="24" t="s">
        <v>4</v>
      </c>
      <c r="B154" s="25">
        <v>200</v>
      </c>
      <c r="C154" s="25" t="s">
        <v>80</v>
      </c>
      <c r="D154" s="26">
        <v>9892700</v>
      </c>
      <c r="E154" s="26">
        <v>9892700</v>
      </c>
      <c r="F154" s="26"/>
      <c r="G154" s="26"/>
      <c r="H154" s="26"/>
      <c r="I154" s="27">
        <v>3621.5</v>
      </c>
      <c r="J154" s="29">
        <v>7918400</v>
      </c>
      <c r="K154" s="29"/>
      <c r="L154" s="29">
        <v>5342661.02</v>
      </c>
      <c r="M154" s="29">
        <v>5342661.02</v>
      </c>
      <c r="N154" s="29"/>
      <c r="O154" s="29"/>
      <c r="P154" s="29"/>
      <c r="Q154" s="27">
        <v>2485</v>
      </c>
      <c r="R154" s="88"/>
      <c r="S154" s="88"/>
      <c r="U154" s="88"/>
      <c r="W154" s="88"/>
    </row>
    <row r="155" spans="1:23" ht="37.5">
      <c r="A155" s="24" t="s">
        <v>5</v>
      </c>
      <c r="B155" s="25">
        <v>200</v>
      </c>
      <c r="C155" s="25" t="s">
        <v>81</v>
      </c>
      <c r="D155" s="26">
        <v>2376200</v>
      </c>
      <c r="E155" s="26">
        <v>2376200</v>
      </c>
      <c r="F155" s="26"/>
      <c r="G155" s="26"/>
      <c r="H155" s="26"/>
      <c r="I155" s="27">
        <v>3346.9</v>
      </c>
      <c r="J155" s="29"/>
      <c r="K155" s="29"/>
      <c r="L155" s="29">
        <v>689470.33</v>
      </c>
      <c r="M155" s="29">
        <v>689470.33</v>
      </c>
      <c r="N155" s="29"/>
      <c r="O155" s="29"/>
      <c r="P155" s="29"/>
      <c r="Q155" s="27">
        <v>2149.4</v>
      </c>
      <c r="R155" s="88"/>
      <c r="S155" s="88"/>
      <c r="U155" s="88">
        <v>5198500</v>
      </c>
      <c r="V155" s="3">
        <v>1000</v>
      </c>
      <c r="W155" s="88">
        <v>2317316.75</v>
      </c>
    </row>
    <row r="156" spans="1:23" ht="38.25" customHeight="1">
      <c r="A156" s="24" t="s">
        <v>6</v>
      </c>
      <c r="B156" s="25">
        <v>200</v>
      </c>
      <c r="C156" s="25" t="s">
        <v>82</v>
      </c>
      <c r="D156" s="26">
        <v>81424875</v>
      </c>
      <c r="E156" s="26">
        <v>81424875</v>
      </c>
      <c r="F156" s="26"/>
      <c r="G156" s="26"/>
      <c r="H156" s="26"/>
      <c r="I156" s="27">
        <v>76866.6</v>
      </c>
      <c r="J156" s="29">
        <v>8545500</v>
      </c>
      <c r="K156" s="29"/>
      <c r="L156" s="29">
        <v>32021509.66</v>
      </c>
      <c r="M156" s="29">
        <v>32021509.66</v>
      </c>
      <c r="N156" s="29"/>
      <c r="O156" s="29"/>
      <c r="P156" s="29"/>
      <c r="Q156" s="80">
        <v>42692.7</v>
      </c>
      <c r="R156" s="88">
        <v>235300</v>
      </c>
      <c r="S156" s="88"/>
      <c r="U156" s="88">
        <v>23754600</v>
      </c>
      <c r="V156" s="3">
        <v>1000</v>
      </c>
      <c r="W156" s="88">
        <v>13950825</v>
      </c>
    </row>
    <row r="157" spans="1:23" ht="18.75">
      <c r="A157" s="24" t="s">
        <v>346</v>
      </c>
      <c r="B157" s="25">
        <v>200</v>
      </c>
      <c r="C157" s="25" t="s">
        <v>348</v>
      </c>
      <c r="D157" s="26" t="s">
        <v>347</v>
      </c>
      <c r="E157" s="26"/>
      <c r="F157" s="26"/>
      <c r="G157" s="26"/>
      <c r="H157" s="26"/>
      <c r="I157" s="27">
        <v>0</v>
      </c>
      <c r="J157" s="29"/>
      <c r="K157" s="29"/>
      <c r="L157" s="29"/>
      <c r="M157" s="29"/>
      <c r="N157" s="29"/>
      <c r="O157" s="29"/>
      <c r="P157" s="29"/>
      <c r="Q157" s="27">
        <v>0</v>
      </c>
      <c r="R157" s="88"/>
      <c r="S157" s="88"/>
      <c r="U157" s="88">
        <v>1808000</v>
      </c>
      <c r="V157" s="3">
        <v>1000</v>
      </c>
      <c r="W157" s="88">
        <v>717500</v>
      </c>
    </row>
    <row r="158" spans="1:23" ht="37.5">
      <c r="A158" s="24" t="s">
        <v>284</v>
      </c>
      <c r="B158" s="25">
        <v>200</v>
      </c>
      <c r="C158" s="25" t="s">
        <v>224</v>
      </c>
      <c r="D158" s="26">
        <v>3500</v>
      </c>
      <c r="E158" s="26">
        <v>3500</v>
      </c>
      <c r="F158" s="26"/>
      <c r="G158" s="26"/>
      <c r="H158" s="26"/>
      <c r="I158" s="27">
        <v>31146.6</v>
      </c>
      <c r="J158" s="29"/>
      <c r="K158" s="29"/>
      <c r="L158" s="29"/>
      <c r="M158" s="29"/>
      <c r="N158" s="29"/>
      <c r="O158" s="29"/>
      <c r="P158" s="29"/>
      <c r="Q158" s="27">
        <v>21456.9</v>
      </c>
      <c r="R158" s="88"/>
      <c r="S158" s="88"/>
      <c r="U158" s="88">
        <v>1808000</v>
      </c>
      <c r="V158" s="3">
        <v>1000</v>
      </c>
      <c r="W158" s="88">
        <v>717500</v>
      </c>
    </row>
    <row r="159" spans="1:23" ht="18.75">
      <c r="A159" s="24" t="s">
        <v>7</v>
      </c>
      <c r="B159" s="25">
        <v>200</v>
      </c>
      <c r="C159" s="25" t="s">
        <v>83</v>
      </c>
      <c r="D159" s="26">
        <v>4389400</v>
      </c>
      <c r="E159" s="26">
        <v>4389400</v>
      </c>
      <c r="F159" s="26"/>
      <c r="G159" s="26"/>
      <c r="H159" s="26"/>
      <c r="I159" s="27">
        <v>2608.2</v>
      </c>
      <c r="J159" s="29">
        <v>1475200</v>
      </c>
      <c r="K159" s="29"/>
      <c r="L159" s="29">
        <v>1902860.79</v>
      </c>
      <c r="M159" s="29">
        <v>1902860.79</v>
      </c>
      <c r="N159" s="29"/>
      <c r="O159" s="29"/>
      <c r="P159" s="29"/>
      <c r="Q159" s="27">
        <v>1676.4</v>
      </c>
      <c r="R159" s="88"/>
      <c r="S159" s="88"/>
      <c r="U159" s="88">
        <v>3500</v>
      </c>
      <c r="V159" s="3">
        <v>1000</v>
      </c>
      <c r="W159" s="88"/>
    </row>
    <row r="160" spans="1:23" ht="18.75">
      <c r="A160" s="24" t="s">
        <v>8</v>
      </c>
      <c r="B160" s="25">
        <v>200</v>
      </c>
      <c r="C160" s="25" t="s">
        <v>285</v>
      </c>
      <c r="D160" s="26">
        <v>5459931.27</v>
      </c>
      <c r="E160" s="26">
        <v>5459931.27</v>
      </c>
      <c r="F160" s="26"/>
      <c r="G160" s="26"/>
      <c r="H160" s="26"/>
      <c r="I160" s="27">
        <v>607.2</v>
      </c>
      <c r="J160" s="29"/>
      <c r="K160" s="29"/>
      <c r="L160" s="29">
        <v>2330569.59</v>
      </c>
      <c r="M160" s="29">
        <v>2330569.59</v>
      </c>
      <c r="N160" s="29"/>
      <c r="O160" s="29"/>
      <c r="P160" s="29"/>
      <c r="Q160" s="27"/>
      <c r="R160" s="88"/>
      <c r="S160" s="88"/>
      <c r="U160" s="88"/>
      <c r="W160" s="88"/>
    </row>
    <row r="161" spans="1:23" ht="18.75">
      <c r="A161" s="24" t="s">
        <v>9</v>
      </c>
      <c r="B161" s="25">
        <v>200</v>
      </c>
      <c r="C161" s="25" t="s">
        <v>286</v>
      </c>
      <c r="D161" s="26">
        <v>59240200</v>
      </c>
      <c r="E161" s="26">
        <v>59240200</v>
      </c>
      <c r="F161" s="26"/>
      <c r="G161" s="26"/>
      <c r="H161" s="26"/>
      <c r="I161" s="27">
        <v>8370.3</v>
      </c>
      <c r="J161" s="29"/>
      <c r="K161" s="29"/>
      <c r="L161" s="29">
        <v>18831445.67</v>
      </c>
      <c r="M161" s="29">
        <v>18831445.67</v>
      </c>
      <c r="N161" s="29"/>
      <c r="O161" s="29"/>
      <c r="P161" s="29"/>
      <c r="Q161" s="27">
        <v>4128.8</v>
      </c>
      <c r="R161" s="89"/>
      <c r="S161" s="89"/>
      <c r="U161" s="89"/>
      <c r="V161" s="6"/>
      <c r="W161" s="89"/>
    </row>
    <row r="162" spans="1:23" ht="19.5" customHeight="1">
      <c r="A162" s="32" t="s">
        <v>287</v>
      </c>
      <c r="B162" s="33">
        <v>200</v>
      </c>
      <c r="C162" s="33" t="s">
        <v>288</v>
      </c>
      <c r="D162" s="34">
        <v>23220000</v>
      </c>
      <c r="E162" s="34">
        <v>23220000</v>
      </c>
      <c r="F162" s="34"/>
      <c r="G162" s="34"/>
      <c r="H162" s="34"/>
      <c r="I162" s="35">
        <f aca="true" t="shared" si="32" ref="I162:Q162">I163</f>
        <v>72.1</v>
      </c>
      <c r="J162" s="35">
        <f t="shared" si="32"/>
        <v>0</v>
      </c>
      <c r="K162" s="35">
        <f t="shared" si="32"/>
        <v>0</v>
      </c>
      <c r="L162" s="35">
        <f t="shared" si="32"/>
        <v>0</v>
      </c>
      <c r="M162" s="35">
        <f t="shared" si="32"/>
        <v>0</v>
      </c>
      <c r="N162" s="35">
        <f t="shared" si="32"/>
        <v>0</v>
      </c>
      <c r="O162" s="35">
        <f t="shared" si="32"/>
        <v>0</v>
      </c>
      <c r="P162" s="35">
        <f t="shared" si="32"/>
        <v>0</v>
      </c>
      <c r="Q162" s="35">
        <f t="shared" si="32"/>
        <v>14.2</v>
      </c>
      <c r="R162" s="88"/>
      <c r="S162" s="88"/>
      <c r="U162" s="88"/>
      <c r="W162" s="88"/>
    </row>
    <row r="163" spans="1:23" ht="18.75">
      <c r="A163" s="24" t="s">
        <v>289</v>
      </c>
      <c r="B163" s="25" t="s">
        <v>77</v>
      </c>
      <c r="C163" s="25" t="s">
        <v>290</v>
      </c>
      <c r="D163" s="26"/>
      <c r="E163" s="26"/>
      <c r="F163" s="26"/>
      <c r="G163" s="26"/>
      <c r="H163" s="26"/>
      <c r="I163" s="27">
        <v>72.1</v>
      </c>
      <c r="J163" s="29"/>
      <c r="K163" s="29"/>
      <c r="L163" s="29"/>
      <c r="M163" s="29"/>
      <c r="N163" s="29"/>
      <c r="O163" s="29"/>
      <c r="P163" s="29"/>
      <c r="Q163" s="27">
        <v>14.2</v>
      </c>
      <c r="R163" s="88"/>
      <c r="S163" s="88"/>
      <c r="U163" s="88">
        <v>3500</v>
      </c>
      <c r="V163" s="3">
        <v>1000</v>
      </c>
      <c r="W163" s="88"/>
    </row>
    <row r="164" spans="1:27" s="6" customFormat="1" ht="18.75">
      <c r="A164" s="32" t="s">
        <v>291</v>
      </c>
      <c r="B164" s="33" t="s">
        <v>77</v>
      </c>
      <c r="C164" s="33" t="s">
        <v>292</v>
      </c>
      <c r="D164" s="34"/>
      <c r="E164" s="34"/>
      <c r="F164" s="34"/>
      <c r="G164" s="34"/>
      <c r="H164" s="34"/>
      <c r="I164" s="35">
        <f>I165+I166</f>
        <v>1647.4</v>
      </c>
      <c r="J164" s="35">
        <f aca="true" t="shared" si="33" ref="J164:Q164">J165+J166</f>
        <v>0</v>
      </c>
      <c r="K164" s="35">
        <f t="shared" si="33"/>
        <v>0</v>
      </c>
      <c r="L164" s="35">
        <f t="shared" si="33"/>
        <v>0</v>
      </c>
      <c r="M164" s="35">
        <f t="shared" si="33"/>
        <v>0</v>
      </c>
      <c r="N164" s="35">
        <f t="shared" si="33"/>
        <v>0</v>
      </c>
      <c r="O164" s="35">
        <f t="shared" si="33"/>
        <v>0</v>
      </c>
      <c r="P164" s="35">
        <f t="shared" si="33"/>
        <v>0</v>
      </c>
      <c r="Q164" s="35">
        <f t="shared" si="33"/>
        <v>1212.9</v>
      </c>
      <c r="R164" s="88"/>
      <c r="S164" s="88"/>
      <c r="U164" s="88"/>
      <c r="V164" s="3"/>
      <c r="W164" s="88"/>
      <c r="AA164" s="98"/>
    </row>
    <row r="165" spans="1:23" ht="18.75">
      <c r="A165" s="24" t="s">
        <v>293</v>
      </c>
      <c r="B165" s="25" t="s">
        <v>77</v>
      </c>
      <c r="C165" s="25" t="s">
        <v>294</v>
      </c>
      <c r="D165" s="26"/>
      <c r="E165" s="26"/>
      <c r="F165" s="26"/>
      <c r="G165" s="26"/>
      <c r="H165" s="26"/>
      <c r="I165" s="27">
        <v>1642.4</v>
      </c>
      <c r="J165" s="29"/>
      <c r="K165" s="29"/>
      <c r="L165" s="29"/>
      <c r="M165" s="29"/>
      <c r="N165" s="29"/>
      <c r="O165" s="29"/>
      <c r="P165" s="29"/>
      <c r="Q165" s="27">
        <v>1212.9</v>
      </c>
      <c r="R165" s="88"/>
      <c r="S165" s="88"/>
      <c r="U165" s="88">
        <v>3500</v>
      </c>
      <c r="V165" s="3">
        <v>1000</v>
      </c>
      <c r="W165" s="88"/>
    </row>
    <row r="166" spans="1:23" ht="19.5" customHeight="1">
      <c r="A166" s="24" t="s">
        <v>396</v>
      </c>
      <c r="B166" s="25" t="s">
        <v>77</v>
      </c>
      <c r="C166" s="25" t="s">
        <v>397</v>
      </c>
      <c r="D166" s="26"/>
      <c r="E166" s="26"/>
      <c r="F166" s="26"/>
      <c r="G166" s="26"/>
      <c r="H166" s="26"/>
      <c r="I166" s="27">
        <v>5</v>
      </c>
      <c r="J166" s="29"/>
      <c r="K166" s="29"/>
      <c r="L166" s="29"/>
      <c r="M166" s="29"/>
      <c r="N166" s="29"/>
      <c r="O166" s="29"/>
      <c r="P166" s="29"/>
      <c r="Q166" s="27">
        <v>0</v>
      </c>
      <c r="R166" s="88"/>
      <c r="S166" s="88"/>
      <c r="U166" s="88"/>
      <c r="W166" s="88"/>
    </row>
    <row r="167" spans="1:23" ht="18.75">
      <c r="A167" s="32" t="s">
        <v>12</v>
      </c>
      <c r="B167" s="33">
        <v>200</v>
      </c>
      <c r="C167" s="33" t="s">
        <v>84</v>
      </c>
      <c r="D167" s="34">
        <v>23220000</v>
      </c>
      <c r="E167" s="34">
        <v>23220000</v>
      </c>
      <c r="F167" s="34"/>
      <c r="G167" s="34"/>
      <c r="H167" s="34"/>
      <c r="I167" s="35">
        <f>I168+I169+I170+I171</f>
        <v>103403.1</v>
      </c>
      <c r="J167" s="36"/>
      <c r="K167" s="36"/>
      <c r="L167" s="36">
        <v>10634211.43</v>
      </c>
      <c r="M167" s="36">
        <v>10634211.43</v>
      </c>
      <c r="N167" s="36"/>
      <c r="O167" s="36"/>
      <c r="P167" s="36"/>
      <c r="Q167" s="35">
        <f>Q168+Q169+Q170+Q171</f>
        <v>70585.9</v>
      </c>
      <c r="R167" s="88"/>
      <c r="S167" s="88"/>
      <c r="U167" s="88">
        <v>2434700</v>
      </c>
      <c r="V167" s="3">
        <v>1000</v>
      </c>
      <c r="W167" s="88">
        <v>1291025</v>
      </c>
    </row>
    <row r="168" spans="1:23" ht="18.75">
      <c r="A168" s="24" t="s">
        <v>295</v>
      </c>
      <c r="B168" s="25" t="s">
        <v>77</v>
      </c>
      <c r="C168" s="25" t="s">
        <v>296</v>
      </c>
      <c r="D168" s="26"/>
      <c r="E168" s="26"/>
      <c r="F168" s="26"/>
      <c r="G168" s="26"/>
      <c r="H168" s="26"/>
      <c r="I168" s="27">
        <v>17969.5</v>
      </c>
      <c r="J168" s="29"/>
      <c r="K168" s="29"/>
      <c r="L168" s="29"/>
      <c r="M168" s="29"/>
      <c r="N168" s="29"/>
      <c r="O168" s="29"/>
      <c r="P168" s="29"/>
      <c r="Q168" s="27">
        <v>2907.6</v>
      </c>
      <c r="R168" s="88"/>
      <c r="S168" s="88"/>
      <c r="U168" s="88">
        <v>2434700</v>
      </c>
      <c r="V168" s="3">
        <v>1000</v>
      </c>
      <c r="W168" s="88">
        <v>1291025</v>
      </c>
    </row>
    <row r="169" spans="1:23" ht="18.75">
      <c r="A169" s="24" t="s">
        <v>13</v>
      </c>
      <c r="B169" s="25">
        <v>200</v>
      </c>
      <c r="C169" s="25" t="s">
        <v>85</v>
      </c>
      <c r="D169" s="26">
        <v>6802000</v>
      </c>
      <c r="E169" s="26">
        <v>6802000</v>
      </c>
      <c r="F169" s="26"/>
      <c r="G169" s="26"/>
      <c r="H169" s="26"/>
      <c r="I169" s="27">
        <v>8645.1</v>
      </c>
      <c r="J169" s="29"/>
      <c r="K169" s="29"/>
      <c r="L169" s="29">
        <v>2920423.57</v>
      </c>
      <c r="M169" s="29">
        <v>2920423.57</v>
      </c>
      <c r="N169" s="29"/>
      <c r="O169" s="29"/>
      <c r="P169" s="29"/>
      <c r="Q169" s="27">
        <v>5617.6</v>
      </c>
      <c r="R169" s="88"/>
      <c r="S169" s="88"/>
      <c r="U169" s="88">
        <v>268800</v>
      </c>
      <c r="V169" s="3">
        <v>1000</v>
      </c>
      <c r="W169" s="88">
        <v>90000</v>
      </c>
    </row>
    <row r="170" spans="1:23" ht="18.75">
      <c r="A170" s="24" t="s">
        <v>14</v>
      </c>
      <c r="B170" s="25">
        <v>200</v>
      </c>
      <c r="C170" s="25" t="s">
        <v>86</v>
      </c>
      <c r="D170" s="26">
        <v>4353500</v>
      </c>
      <c r="E170" s="26">
        <v>4353500</v>
      </c>
      <c r="F170" s="26"/>
      <c r="G170" s="26"/>
      <c r="H170" s="26"/>
      <c r="I170" s="27">
        <v>15658.6</v>
      </c>
      <c r="J170" s="29"/>
      <c r="K170" s="29"/>
      <c r="L170" s="29">
        <v>3470443.18</v>
      </c>
      <c r="M170" s="29">
        <v>3470443.18</v>
      </c>
      <c r="N170" s="29"/>
      <c r="O170" s="29"/>
      <c r="P170" s="29"/>
      <c r="Q170" s="27">
        <v>12174</v>
      </c>
      <c r="R170" s="88"/>
      <c r="S170" s="88"/>
      <c r="U170" s="88">
        <v>268800</v>
      </c>
      <c r="V170" s="3">
        <v>1000</v>
      </c>
      <c r="W170" s="88">
        <v>90000</v>
      </c>
    </row>
    <row r="171" spans="1:23" ht="18.75">
      <c r="A171" s="24" t="s">
        <v>15</v>
      </c>
      <c r="B171" s="25">
        <v>200</v>
      </c>
      <c r="C171" s="25" t="s">
        <v>87</v>
      </c>
      <c r="D171" s="26">
        <v>7160500</v>
      </c>
      <c r="E171" s="26">
        <v>7160500</v>
      </c>
      <c r="F171" s="26"/>
      <c r="G171" s="26"/>
      <c r="H171" s="26"/>
      <c r="I171" s="27">
        <v>61129.9</v>
      </c>
      <c r="J171" s="29"/>
      <c r="K171" s="29"/>
      <c r="L171" s="29">
        <v>3425358.6</v>
      </c>
      <c r="M171" s="29">
        <v>3425358.6</v>
      </c>
      <c r="N171" s="29"/>
      <c r="O171" s="29"/>
      <c r="P171" s="29"/>
      <c r="Q171" s="27">
        <v>49886.7</v>
      </c>
      <c r="R171" s="88"/>
      <c r="S171" s="88"/>
      <c r="U171" s="88">
        <v>19239600</v>
      </c>
      <c r="V171" s="3">
        <v>1000</v>
      </c>
      <c r="W171" s="88">
        <v>11852300</v>
      </c>
    </row>
    <row r="172" spans="1:27" ht="18.75">
      <c r="A172" s="32" t="s">
        <v>22</v>
      </c>
      <c r="B172" s="33">
        <v>200</v>
      </c>
      <c r="C172" s="33" t="s">
        <v>88</v>
      </c>
      <c r="D172" s="34">
        <v>451617600</v>
      </c>
      <c r="E172" s="34">
        <v>451617600</v>
      </c>
      <c r="F172" s="34"/>
      <c r="G172" s="34"/>
      <c r="H172" s="34"/>
      <c r="I172" s="35">
        <f>I173+I174+I175</f>
        <v>685731.5</v>
      </c>
      <c r="J172" s="35" t="e">
        <f>J173+J174+J175+#REF!</f>
        <v>#REF!</v>
      </c>
      <c r="K172" s="35" t="e">
        <f>K173+K174+K175+#REF!</f>
        <v>#REF!</v>
      </c>
      <c r="L172" s="35" t="e">
        <f>L173+L174+L175+#REF!</f>
        <v>#REF!</v>
      </c>
      <c r="M172" s="35" t="e">
        <f>M173+M174+M175+#REF!</f>
        <v>#REF!</v>
      </c>
      <c r="N172" s="35" t="e">
        <f>N173+N174+N175+#REF!</f>
        <v>#REF!</v>
      </c>
      <c r="O172" s="35" t="e">
        <f>O173+O174+O175+#REF!</f>
        <v>#REF!</v>
      </c>
      <c r="P172" s="35" t="e">
        <f>P173+P174+P175+#REF!</f>
        <v>#REF!</v>
      </c>
      <c r="Q172" s="35">
        <f>Q173+Q174+Q175</f>
        <v>448530.9</v>
      </c>
      <c r="R172" s="88"/>
      <c r="S172" s="88"/>
      <c r="U172" s="88">
        <v>19239600</v>
      </c>
      <c r="V172" s="3">
        <v>1000</v>
      </c>
      <c r="W172" s="88">
        <v>11852300</v>
      </c>
      <c r="AA172" s="99"/>
    </row>
    <row r="173" spans="1:23" ht="18.75">
      <c r="A173" s="24" t="s">
        <v>23</v>
      </c>
      <c r="B173" s="25">
        <v>200</v>
      </c>
      <c r="C173" s="25" t="s">
        <v>89</v>
      </c>
      <c r="D173" s="26">
        <v>20656000</v>
      </c>
      <c r="E173" s="26">
        <v>20656000</v>
      </c>
      <c r="F173" s="26"/>
      <c r="G173" s="26"/>
      <c r="H173" s="26"/>
      <c r="I173" s="27">
        <v>166017.5</v>
      </c>
      <c r="J173" s="29"/>
      <c r="K173" s="29"/>
      <c r="L173" s="29">
        <v>7377499.16</v>
      </c>
      <c r="M173" s="29">
        <v>7377499.16</v>
      </c>
      <c r="N173" s="29"/>
      <c r="O173" s="29"/>
      <c r="P173" s="29"/>
      <c r="Q173" s="27">
        <v>41505.7</v>
      </c>
      <c r="R173" s="88"/>
      <c r="S173" s="88"/>
      <c r="U173" s="88"/>
      <c r="W173" s="88"/>
    </row>
    <row r="174" spans="1:23" ht="18.75">
      <c r="A174" s="24" t="s">
        <v>24</v>
      </c>
      <c r="B174" s="25">
        <v>200</v>
      </c>
      <c r="C174" s="25" t="s">
        <v>90</v>
      </c>
      <c r="D174" s="26">
        <v>405204100</v>
      </c>
      <c r="E174" s="26">
        <v>405204100</v>
      </c>
      <c r="F174" s="26"/>
      <c r="G174" s="26"/>
      <c r="H174" s="26"/>
      <c r="I174" s="27">
        <v>489321.5</v>
      </c>
      <c r="J174" s="29"/>
      <c r="K174" s="29"/>
      <c r="L174" s="29">
        <v>206844748.23</v>
      </c>
      <c r="M174" s="29">
        <v>206844748.23</v>
      </c>
      <c r="N174" s="29"/>
      <c r="O174" s="29"/>
      <c r="P174" s="29"/>
      <c r="Q174" s="27">
        <v>397537.8</v>
      </c>
      <c r="R174" s="88">
        <v>462099.8</v>
      </c>
      <c r="S174" s="88"/>
      <c r="T174" s="79"/>
      <c r="U174" s="88">
        <v>654440520</v>
      </c>
      <c r="V174" s="3">
        <v>1000</v>
      </c>
      <c r="W174" s="88">
        <v>316598455.31</v>
      </c>
    </row>
    <row r="175" spans="1:23" ht="18.75">
      <c r="A175" s="24" t="s">
        <v>26</v>
      </c>
      <c r="B175" s="25">
        <v>200</v>
      </c>
      <c r="C175" s="25" t="s">
        <v>91</v>
      </c>
      <c r="D175" s="26">
        <v>25757500</v>
      </c>
      <c r="E175" s="26">
        <v>25757500</v>
      </c>
      <c r="F175" s="26"/>
      <c r="G175" s="26"/>
      <c r="H175" s="26"/>
      <c r="I175" s="27">
        <v>30392.5</v>
      </c>
      <c r="J175" s="29"/>
      <c r="K175" s="29"/>
      <c r="L175" s="29">
        <v>9303103.57</v>
      </c>
      <c r="M175" s="29">
        <v>9303103.57</v>
      </c>
      <c r="N175" s="29"/>
      <c r="O175" s="29"/>
      <c r="P175" s="29"/>
      <c r="Q175" s="27">
        <v>9487.4</v>
      </c>
      <c r="R175" s="88"/>
      <c r="S175" s="88"/>
      <c r="U175" s="88">
        <v>429193400</v>
      </c>
      <c r="V175" s="3">
        <v>1000</v>
      </c>
      <c r="W175" s="88">
        <v>209110400.76</v>
      </c>
    </row>
    <row r="176" spans="1:23" ht="18.75">
      <c r="A176" s="32" t="s">
        <v>27</v>
      </c>
      <c r="B176" s="33">
        <v>200</v>
      </c>
      <c r="C176" s="33" t="s">
        <v>92</v>
      </c>
      <c r="D176" s="34">
        <v>423379973.63</v>
      </c>
      <c r="E176" s="34">
        <v>423379973.63</v>
      </c>
      <c r="F176" s="34"/>
      <c r="G176" s="34"/>
      <c r="H176" s="34"/>
      <c r="I176" s="35">
        <f>I177+I178+I179+I180</f>
        <v>559134.2</v>
      </c>
      <c r="J176" s="36"/>
      <c r="K176" s="36"/>
      <c r="L176" s="36">
        <v>204487039.89</v>
      </c>
      <c r="M176" s="36">
        <v>204487039.89</v>
      </c>
      <c r="N176" s="36"/>
      <c r="O176" s="36"/>
      <c r="P176" s="36"/>
      <c r="Q176" s="35">
        <f>Q177+Q178+Q179+Q180</f>
        <v>375450.9</v>
      </c>
      <c r="R176" s="88"/>
      <c r="S176" s="88"/>
      <c r="U176" s="88">
        <v>429193400</v>
      </c>
      <c r="V176" s="3">
        <v>1000</v>
      </c>
      <c r="W176" s="88">
        <v>209110400.76</v>
      </c>
    </row>
    <row r="177" spans="1:23" ht="18.75">
      <c r="A177" s="24" t="s">
        <v>28</v>
      </c>
      <c r="B177" s="25">
        <v>200</v>
      </c>
      <c r="C177" s="25" t="s">
        <v>93</v>
      </c>
      <c r="D177" s="26">
        <v>42309290.8</v>
      </c>
      <c r="E177" s="26">
        <v>42309290.8</v>
      </c>
      <c r="F177" s="26"/>
      <c r="G177" s="26"/>
      <c r="H177" s="26"/>
      <c r="I177" s="27">
        <v>51664.5</v>
      </c>
      <c r="J177" s="29"/>
      <c r="K177" s="29"/>
      <c r="L177" s="29">
        <v>19168116.91</v>
      </c>
      <c r="M177" s="29">
        <v>19168116.91</v>
      </c>
      <c r="N177" s="29"/>
      <c r="O177" s="29"/>
      <c r="P177" s="29"/>
      <c r="Q177" s="27">
        <v>34727.7</v>
      </c>
      <c r="R177" s="88">
        <v>462099.8</v>
      </c>
      <c r="S177" s="88"/>
      <c r="U177" s="88">
        <v>225247120</v>
      </c>
      <c r="V177" s="3">
        <v>1000</v>
      </c>
      <c r="W177" s="88">
        <v>107488054.55</v>
      </c>
    </row>
    <row r="178" spans="1:23" ht="18.75">
      <c r="A178" s="24" t="s">
        <v>29</v>
      </c>
      <c r="B178" s="25">
        <v>200</v>
      </c>
      <c r="C178" s="25" t="s">
        <v>94</v>
      </c>
      <c r="D178" s="26">
        <v>373949982.83</v>
      </c>
      <c r="E178" s="26">
        <v>373949982.83</v>
      </c>
      <c r="F178" s="26"/>
      <c r="G178" s="26"/>
      <c r="H178" s="26"/>
      <c r="I178" s="27">
        <v>499448.1</v>
      </c>
      <c r="J178" s="29"/>
      <c r="K178" s="29"/>
      <c r="L178" s="29">
        <v>182436276.51</v>
      </c>
      <c r="M178" s="29">
        <v>182436276.51</v>
      </c>
      <c r="N178" s="29"/>
      <c r="O178" s="29"/>
      <c r="P178" s="29"/>
      <c r="Q178" s="27">
        <v>333762.7</v>
      </c>
      <c r="R178" s="88"/>
      <c r="S178" s="88"/>
      <c r="U178" s="88">
        <v>225247120</v>
      </c>
      <c r="V178" s="3">
        <v>1000</v>
      </c>
      <c r="W178" s="88">
        <v>107488054.55</v>
      </c>
    </row>
    <row r="179" spans="1:23" ht="18.75">
      <c r="A179" s="24" t="s">
        <v>30</v>
      </c>
      <c r="B179" s="25">
        <v>200</v>
      </c>
      <c r="C179" s="25" t="s">
        <v>95</v>
      </c>
      <c r="D179" s="26">
        <v>300000</v>
      </c>
      <c r="E179" s="26">
        <v>300000</v>
      </c>
      <c r="F179" s="26"/>
      <c r="G179" s="26"/>
      <c r="H179" s="26"/>
      <c r="I179" s="27">
        <v>6111.6</v>
      </c>
      <c r="J179" s="29"/>
      <c r="K179" s="29"/>
      <c r="L179" s="29">
        <v>228390.8</v>
      </c>
      <c r="M179" s="29">
        <v>228390.8</v>
      </c>
      <c r="N179" s="29"/>
      <c r="O179" s="29"/>
      <c r="P179" s="29"/>
      <c r="Q179" s="27">
        <v>5657</v>
      </c>
      <c r="R179" s="88"/>
      <c r="S179" s="88"/>
      <c r="U179" s="89">
        <v>1155296320</v>
      </c>
      <c r="V179" s="3">
        <v>1000</v>
      </c>
      <c r="W179" s="89">
        <v>548655587.98</v>
      </c>
    </row>
    <row r="180" spans="1:23" ht="18.75">
      <c r="A180" s="24" t="s">
        <v>31</v>
      </c>
      <c r="B180" s="25">
        <v>200</v>
      </c>
      <c r="C180" s="25" t="s">
        <v>96</v>
      </c>
      <c r="D180" s="26">
        <v>6820700</v>
      </c>
      <c r="E180" s="26">
        <v>6820700</v>
      </c>
      <c r="F180" s="26"/>
      <c r="G180" s="26"/>
      <c r="H180" s="26"/>
      <c r="I180" s="27">
        <v>1910</v>
      </c>
      <c r="J180" s="29"/>
      <c r="K180" s="29"/>
      <c r="L180" s="29">
        <v>2654255.67</v>
      </c>
      <c r="M180" s="29">
        <v>2654255.67</v>
      </c>
      <c r="N180" s="29"/>
      <c r="O180" s="29"/>
      <c r="P180" s="29"/>
      <c r="Q180" s="27">
        <v>1303.5</v>
      </c>
      <c r="R180" s="88">
        <v>206692499.8</v>
      </c>
      <c r="S180" s="88"/>
      <c r="U180" s="88">
        <v>1069442820</v>
      </c>
      <c r="V180" s="3">
        <v>1000</v>
      </c>
      <c r="W180" s="88">
        <v>509822197.06</v>
      </c>
    </row>
    <row r="181" spans="1:24" ht="18.75">
      <c r="A181" s="32" t="s">
        <v>297</v>
      </c>
      <c r="B181" s="33">
        <v>200</v>
      </c>
      <c r="C181" s="33" t="s">
        <v>97</v>
      </c>
      <c r="D181" s="34">
        <v>68439052.1</v>
      </c>
      <c r="E181" s="34">
        <v>68439052.1</v>
      </c>
      <c r="F181" s="34"/>
      <c r="G181" s="34"/>
      <c r="H181" s="34"/>
      <c r="I181" s="35">
        <f>I182</f>
        <v>88098.7</v>
      </c>
      <c r="J181" s="36"/>
      <c r="K181" s="36"/>
      <c r="L181" s="36">
        <v>34373890.12</v>
      </c>
      <c r="M181" s="36">
        <v>34373890.12</v>
      </c>
      <c r="N181" s="36"/>
      <c r="O181" s="36"/>
      <c r="P181" s="36"/>
      <c r="Q181" s="35">
        <f>Q182</f>
        <v>66966.5</v>
      </c>
      <c r="R181" s="88">
        <v>216090660.15</v>
      </c>
      <c r="S181" s="88"/>
      <c r="U181" s="88">
        <v>1167763995</v>
      </c>
      <c r="V181" s="3">
        <v>1000</v>
      </c>
      <c r="X181" s="16"/>
    </row>
    <row r="182" spans="1:23" ht="18.75">
      <c r="A182" s="24" t="s">
        <v>32</v>
      </c>
      <c r="B182" s="25">
        <v>200</v>
      </c>
      <c r="C182" s="25" t="s">
        <v>98</v>
      </c>
      <c r="D182" s="26">
        <v>68439052.1</v>
      </c>
      <c r="E182" s="26">
        <v>68439052.1</v>
      </c>
      <c r="F182" s="26"/>
      <c r="G182" s="26"/>
      <c r="H182" s="26"/>
      <c r="I182" s="27">
        <v>88098.7</v>
      </c>
      <c r="J182" s="29"/>
      <c r="K182" s="29"/>
      <c r="L182" s="29">
        <v>34373890.12</v>
      </c>
      <c r="M182" s="29">
        <v>34373890.12</v>
      </c>
      <c r="N182" s="29"/>
      <c r="O182" s="29"/>
      <c r="P182" s="29"/>
      <c r="Q182" s="27">
        <v>66966.5</v>
      </c>
      <c r="R182" s="88">
        <v>6913552.85</v>
      </c>
      <c r="S182" s="88"/>
      <c r="U182" s="88">
        <v>144847706.27</v>
      </c>
      <c r="V182" s="3">
        <v>1000</v>
      </c>
      <c r="W182" s="89">
        <v>54204964.21</v>
      </c>
    </row>
    <row r="183" spans="1:23" ht="18.75">
      <c r="A183" s="32" t="s">
        <v>38</v>
      </c>
      <c r="B183" s="33">
        <v>200</v>
      </c>
      <c r="C183" s="33" t="s">
        <v>99</v>
      </c>
      <c r="D183" s="34">
        <v>49113863</v>
      </c>
      <c r="E183" s="34">
        <v>49113863</v>
      </c>
      <c r="F183" s="34"/>
      <c r="G183" s="34"/>
      <c r="H183" s="34"/>
      <c r="I183" s="35">
        <f>I184+I185+I186+I187</f>
        <v>53674.7</v>
      </c>
      <c r="J183" s="35">
        <f aca="true" t="shared" si="34" ref="J183:Q183">J184+J185+J186+J187</f>
        <v>0</v>
      </c>
      <c r="K183" s="35">
        <f t="shared" si="34"/>
        <v>0</v>
      </c>
      <c r="L183" s="35">
        <f t="shared" si="34"/>
        <v>25693844.25</v>
      </c>
      <c r="M183" s="35">
        <f t="shared" si="34"/>
        <v>25693844.25</v>
      </c>
      <c r="N183" s="35">
        <f t="shared" si="34"/>
        <v>0</v>
      </c>
      <c r="O183" s="35">
        <f t="shared" si="34"/>
        <v>0</v>
      </c>
      <c r="P183" s="35">
        <f t="shared" si="34"/>
        <v>0</v>
      </c>
      <c r="Q183" s="35">
        <f t="shared" si="34"/>
        <v>35474.2</v>
      </c>
      <c r="R183" s="88">
        <v>6913552.85</v>
      </c>
      <c r="S183" s="88"/>
      <c r="U183" s="88">
        <v>141102432.27</v>
      </c>
      <c r="V183" s="3">
        <v>1000</v>
      </c>
      <c r="W183" s="88">
        <v>52921120.12</v>
      </c>
    </row>
    <row r="184" spans="1:23" ht="18.75">
      <c r="A184" s="24" t="s">
        <v>39</v>
      </c>
      <c r="B184" s="25">
        <v>200</v>
      </c>
      <c r="C184" s="25" t="s">
        <v>100</v>
      </c>
      <c r="D184" s="26">
        <v>1656600</v>
      </c>
      <c r="E184" s="26">
        <v>1656600</v>
      </c>
      <c r="F184" s="26"/>
      <c r="G184" s="26"/>
      <c r="H184" s="26"/>
      <c r="I184" s="27">
        <v>3170.4</v>
      </c>
      <c r="J184" s="29"/>
      <c r="K184" s="29"/>
      <c r="L184" s="29">
        <v>730000</v>
      </c>
      <c r="M184" s="29">
        <v>730000</v>
      </c>
      <c r="N184" s="29"/>
      <c r="O184" s="29"/>
      <c r="P184" s="29"/>
      <c r="Q184" s="27">
        <v>2496.3</v>
      </c>
      <c r="R184" s="88">
        <v>4306551.88</v>
      </c>
      <c r="S184" s="88"/>
      <c r="U184" s="88">
        <v>72322744.27</v>
      </c>
      <c r="V184" s="3">
        <v>1000</v>
      </c>
      <c r="W184" s="88">
        <v>33345580.47</v>
      </c>
    </row>
    <row r="185" spans="1:23" ht="18.75">
      <c r="A185" s="24" t="s">
        <v>40</v>
      </c>
      <c r="B185" s="25">
        <v>200</v>
      </c>
      <c r="C185" s="25" t="s">
        <v>101</v>
      </c>
      <c r="D185" s="26">
        <v>18874800</v>
      </c>
      <c r="E185" s="26">
        <v>18874800</v>
      </c>
      <c r="F185" s="26"/>
      <c r="G185" s="26"/>
      <c r="H185" s="26"/>
      <c r="I185" s="27">
        <v>14509.1</v>
      </c>
      <c r="J185" s="29"/>
      <c r="K185" s="29"/>
      <c r="L185" s="29">
        <v>11299134.07</v>
      </c>
      <c r="M185" s="29">
        <v>11299134.07</v>
      </c>
      <c r="N185" s="29"/>
      <c r="O185" s="29"/>
      <c r="P185" s="29"/>
      <c r="Q185" s="27">
        <v>8732.7</v>
      </c>
      <c r="R185" s="88">
        <v>3226819.36</v>
      </c>
      <c r="S185" s="88"/>
      <c r="U185" s="88">
        <v>55548202</v>
      </c>
      <c r="V185" s="3">
        <v>1000</v>
      </c>
      <c r="W185" s="88">
        <v>24302415.7</v>
      </c>
    </row>
    <row r="186" spans="1:23" ht="18.75">
      <c r="A186" s="24" t="s">
        <v>41</v>
      </c>
      <c r="B186" s="25">
        <v>200</v>
      </c>
      <c r="C186" s="25" t="s">
        <v>102</v>
      </c>
      <c r="D186" s="26">
        <v>268800</v>
      </c>
      <c r="E186" s="26">
        <v>268800</v>
      </c>
      <c r="F186" s="26"/>
      <c r="G186" s="26"/>
      <c r="H186" s="26"/>
      <c r="I186" s="27">
        <v>881.6</v>
      </c>
      <c r="J186" s="29"/>
      <c r="K186" s="29"/>
      <c r="L186" s="29">
        <v>65152.56</v>
      </c>
      <c r="M186" s="29">
        <v>65152.56</v>
      </c>
      <c r="N186" s="29"/>
      <c r="O186" s="29"/>
      <c r="P186" s="29"/>
      <c r="Q186" s="27">
        <v>739.2</v>
      </c>
      <c r="R186" s="90">
        <f>R183+R185</f>
        <v>10140372.209999999</v>
      </c>
      <c r="S186" s="91">
        <f>S183+S185</f>
        <v>0</v>
      </c>
      <c r="U186" s="93">
        <v>1069442820</v>
      </c>
      <c r="V186" s="3">
        <v>1000</v>
      </c>
      <c r="W186" s="88">
        <v>509822197.06</v>
      </c>
    </row>
    <row r="187" spans="1:23" ht="18.75">
      <c r="A187" s="24" t="s">
        <v>42</v>
      </c>
      <c r="B187" s="25">
        <v>200</v>
      </c>
      <c r="C187" s="25" t="s">
        <v>103</v>
      </c>
      <c r="D187" s="26">
        <v>28313663</v>
      </c>
      <c r="E187" s="26">
        <v>28313663</v>
      </c>
      <c r="F187" s="26"/>
      <c r="G187" s="26"/>
      <c r="H187" s="26"/>
      <c r="I187" s="27">
        <v>35113.6</v>
      </c>
      <c r="J187" s="29"/>
      <c r="K187" s="29"/>
      <c r="L187" s="29">
        <v>13599557.62</v>
      </c>
      <c r="M187" s="29">
        <v>13599557.62</v>
      </c>
      <c r="N187" s="29"/>
      <c r="O187" s="29"/>
      <c r="P187" s="29"/>
      <c r="Q187" s="27">
        <v>23506</v>
      </c>
      <c r="R187" s="88"/>
      <c r="S187" s="88"/>
      <c r="U187" s="88"/>
      <c r="W187" s="88"/>
    </row>
    <row r="188" spans="1:23" ht="18.75">
      <c r="A188" s="32" t="s">
        <v>37</v>
      </c>
      <c r="B188" s="33">
        <v>200</v>
      </c>
      <c r="C188" s="33" t="s">
        <v>298</v>
      </c>
      <c r="D188" s="34">
        <v>7145800</v>
      </c>
      <c r="E188" s="34">
        <v>7145800</v>
      </c>
      <c r="F188" s="34"/>
      <c r="G188" s="34"/>
      <c r="H188" s="34"/>
      <c r="I188" s="35">
        <f>I189+I190</f>
        <v>38926.4</v>
      </c>
      <c r="J188" s="35">
        <f aca="true" t="shared" si="35" ref="J188:P188">J189+J190+J191</f>
        <v>0</v>
      </c>
      <c r="K188" s="35">
        <f t="shared" si="35"/>
        <v>0</v>
      </c>
      <c r="L188" s="35">
        <f t="shared" si="35"/>
        <v>0</v>
      </c>
      <c r="M188" s="35">
        <f t="shared" si="35"/>
        <v>0</v>
      </c>
      <c r="N188" s="35">
        <f t="shared" si="35"/>
        <v>0</v>
      </c>
      <c r="O188" s="35">
        <f t="shared" si="35"/>
        <v>0</v>
      </c>
      <c r="P188" s="35">
        <f t="shared" si="35"/>
        <v>0</v>
      </c>
      <c r="Q188" s="35">
        <f>Q189+Q190</f>
        <v>21205.5</v>
      </c>
      <c r="R188" s="88"/>
      <c r="S188" s="88"/>
      <c r="U188" s="88"/>
      <c r="W188" s="88"/>
    </row>
    <row r="189" spans="1:24" ht="18.75">
      <c r="A189" s="24" t="s">
        <v>299</v>
      </c>
      <c r="B189" s="41" t="s">
        <v>77</v>
      </c>
      <c r="C189" s="41" t="s">
        <v>300</v>
      </c>
      <c r="D189" s="42"/>
      <c r="E189" s="42"/>
      <c r="F189" s="42"/>
      <c r="G189" s="42"/>
      <c r="H189" s="42"/>
      <c r="I189" s="43">
        <v>37732.9</v>
      </c>
      <c r="J189" s="44"/>
      <c r="K189" s="44"/>
      <c r="L189" s="44"/>
      <c r="M189" s="44"/>
      <c r="N189" s="44"/>
      <c r="O189" s="44"/>
      <c r="P189" s="44"/>
      <c r="Q189" s="43">
        <v>20182</v>
      </c>
      <c r="R189" s="89"/>
      <c r="S189" s="89"/>
      <c r="T189" s="17"/>
      <c r="U189" s="89"/>
      <c r="V189" s="6"/>
      <c r="W189" s="89"/>
      <c r="X189" s="16"/>
    </row>
    <row r="190" spans="1:23" ht="18.75">
      <c r="A190" s="45" t="s">
        <v>301</v>
      </c>
      <c r="B190" s="41" t="s">
        <v>77</v>
      </c>
      <c r="C190" s="41" t="s">
        <v>302</v>
      </c>
      <c r="D190" s="42"/>
      <c r="E190" s="42"/>
      <c r="F190" s="42"/>
      <c r="G190" s="42"/>
      <c r="H190" s="42"/>
      <c r="I190" s="43">
        <v>1193.5</v>
      </c>
      <c r="J190" s="44"/>
      <c r="K190" s="44"/>
      <c r="L190" s="44"/>
      <c r="M190" s="44"/>
      <c r="N190" s="44"/>
      <c r="O190" s="44"/>
      <c r="P190" s="44"/>
      <c r="Q190" s="43">
        <v>1023.5</v>
      </c>
      <c r="R190" s="88"/>
      <c r="S190" s="88"/>
      <c r="U190" s="88"/>
      <c r="W190" s="88"/>
    </row>
    <row r="191" spans="1:23" ht="18.75" hidden="1">
      <c r="A191" s="46" t="s">
        <v>303</v>
      </c>
      <c r="B191" s="47" t="s">
        <v>77</v>
      </c>
      <c r="C191" s="47" t="s">
        <v>305</v>
      </c>
      <c r="D191" s="48"/>
      <c r="E191" s="48"/>
      <c r="F191" s="48"/>
      <c r="G191" s="48"/>
      <c r="H191" s="48"/>
      <c r="I191" s="35">
        <f aca="true" t="shared" si="36" ref="I191:Q191">I192</f>
        <v>0</v>
      </c>
      <c r="J191" s="35">
        <f t="shared" si="36"/>
        <v>0</v>
      </c>
      <c r="K191" s="35">
        <f t="shared" si="36"/>
        <v>0</v>
      </c>
      <c r="L191" s="35">
        <f t="shared" si="36"/>
        <v>0</v>
      </c>
      <c r="M191" s="35">
        <f t="shared" si="36"/>
        <v>0</v>
      </c>
      <c r="N191" s="35">
        <f t="shared" si="36"/>
        <v>0</v>
      </c>
      <c r="O191" s="35">
        <f t="shared" si="36"/>
        <v>0</v>
      </c>
      <c r="P191" s="35">
        <f t="shared" si="36"/>
        <v>0</v>
      </c>
      <c r="Q191" s="35">
        <f t="shared" si="36"/>
        <v>0</v>
      </c>
      <c r="R191" s="88">
        <v>326400</v>
      </c>
      <c r="S191" s="88"/>
      <c r="U191" s="88">
        <v>7410642.27</v>
      </c>
      <c r="V191" s="3">
        <v>1000</v>
      </c>
      <c r="W191" s="88">
        <v>4287019.2</v>
      </c>
    </row>
    <row r="192" spans="1:27" s="6" customFormat="1" ht="18.75" hidden="1">
      <c r="A192" s="45" t="s">
        <v>304</v>
      </c>
      <c r="B192" s="41" t="s">
        <v>77</v>
      </c>
      <c r="C192" s="41" t="s">
        <v>306</v>
      </c>
      <c r="D192" s="42"/>
      <c r="E192" s="42"/>
      <c r="F192" s="42"/>
      <c r="G192" s="42"/>
      <c r="H192" s="42"/>
      <c r="I192" s="43">
        <v>0</v>
      </c>
      <c r="J192" s="44"/>
      <c r="K192" s="44"/>
      <c r="L192" s="44"/>
      <c r="M192" s="44"/>
      <c r="N192" s="44"/>
      <c r="O192" s="44"/>
      <c r="P192" s="44"/>
      <c r="Q192" s="43">
        <v>0</v>
      </c>
      <c r="R192" s="88">
        <v>753332.52</v>
      </c>
      <c r="S192" s="88"/>
      <c r="U192" s="88">
        <v>9363900</v>
      </c>
      <c r="V192" s="3">
        <v>1000</v>
      </c>
      <c r="W192" s="88">
        <v>4756145.57</v>
      </c>
      <c r="AA192" s="98"/>
    </row>
    <row r="193" spans="1:23" ht="20.25">
      <c r="A193" s="73" t="s">
        <v>76</v>
      </c>
      <c r="B193" s="47" t="s">
        <v>77</v>
      </c>
      <c r="C193" s="74" t="s">
        <v>78</v>
      </c>
      <c r="D193" s="75"/>
      <c r="E193" s="75"/>
      <c r="F193" s="75"/>
      <c r="G193" s="75"/>
      <c r="H193" s="75"/>
      <c r="I193" s="76">
        <f>I153+I162+I164+I167+I172+I176+I181+I183+I188+I191</f>
        <v>1657255.4</v>
      </c>
      <c r="J193" s="77">
        <v>448329100</v>
      </c>
      <c r="K193" s="77"/>
      <c r="L193" s="77">
        <v>562802500.38</v>
      </c>
      <c r="M193" s="77">
        <v>562802500.38</v>
      </c>
      <c r="N193" s="77"/>
      <c r="O193" s="77"/>
      <c r="P193" s="77"/>
      <c r="Q193" s="76">
        <f>Q153+Q162+Q164+Q167+Q172+Q176+Q181+Q183+Q188+Q191</f>
        <v>1094030.2</v>
      </c>
      <c r="R193" s="88">
        <v>2534436.97</v>
      </c>
      <c r="S193" s="88"/>
      <c r="T193" s="16"/>
      <c r="U193" s="88">
        <v>62596798.77</v>
      </c>
      <c r="V193" s="3">
        <v>1000</v>
      </c>
      <c r="W193" s="88">
        <v>17179721.83</v>
      </c>
    </row>
    <row r="194" spans="1:23" ht="18.75">
      <c r="A194" s="49" t="s">
        <v>43</v>
      </c>
      <c r="B194" s="33" t="s">
        <v>33</v>
      </c>
      <c r="C194" s="33" t="s">
        <v>104</v>
      </c>
      <c r="D194" s="34"/>
      <c r="E194" s="34"/>
      <c r="F194" s="34"/>
      <c r="G194" s="34"/>
      <c r="H194" s="34"/>
      <c r="I194" s="50">
        <f>I149-I193</f>
        <v>-49575.799999999814</v>
      </c>
      <c r="J194" s="51" t="e">
        <f>#REF!-J193</f>
        <v>#REF!</v>
      </c>
      <c r="K194" s="51" t="e">
        <f>#REF!-K193</f>
        <v>#REF!</v>
      </c>
      <c r="L194" s="51" t="e">
        <f>#REF!-L193</f>
        <v>#REF!</v>
      </c>
      <c r="M194" s="51" t="e">
        <f>#REF!-M193</f>
        <v>#REF!</v>
      </c>
      <c r="N194" s="51" t="e">
        <f>#REF!-N193</f>
        <v>#REF!</v>
      </c>
      <c r="O194" s="51" t="e">
        <f>#REF!-O193</f>
        <v>#REF!</v>
      </c>
      <c r="P194" s="51" t="e">
        <f>#REF!-P193</f>
        <v>#REF!</v>
      </c>
      <c r="Q194" s="50">
        <f>Q149-Q193</f>
        <v>-14436.299999999814</v>
      </c>
      <c r="R194" s="88"/>
      <c r="S194" s="88"/>
      <c r="U194" s="88"/>
      <c r="W194" s="88"/>
    </row>
    <row r="195" spans="1:23" ht="18.75">
      <c r="A195" s="40" t="s">
        <v>75</v>
      </c>
      <c r="B195" s="25"/>
      <c r="C195" s="25"/>
      <c r="D195" s="39"/>
      <c r="E195" s="39"/>
      <c r="F195" s="39"/>
      <c r="G195" s="39"/>
      <c r="H195" s="39"/>
      <c r="I195" s="52"/>
      <c r="J195" s="53"/>
      <c r="K195" s="53"/>
      <c r="L195" s="53"/>
      <c r="M195" s="53"/>
      <c r="N195" s="53"/>
      <c r="O195" s="53"/>
      <c r="P195" s="53"/>
      <c r="Q195" s="53"/>
      <c r="R195" s="88"/>
      <c r="S195" s="88"/>
      <c r="U195" s="88"/>
      <c r="W195" s="88"/>
    </row>
    <row r="196" spans="1:23" ht="18.75">
      <c r="A196" s="32" t="s">
        <v>44</v>
      </c>
      <c r="B196" s="33">
        <v>500</v>
      </c>
      <c r="C196" s="33" t="s">
        <v>45</v>
      </c>
      <c r="D196" s="34">
        <v>12534175</v>
      </c>
      <c r="E196" s="34">
        <v>12534175</v>
      </c>
      <c r="F196" s="34"/>
      <c r="G196" s="34"/>
      <c r="H196" s="34"/>
      <c r="I196" s="54">
        <f>I197+I201</f>
        <v>-11700</v>
      </c>
      <c r="J196" s="55" t="e">
        <f aca="true" t="shared" si="37" ref="J196:P196">-J194</f>
        <v>#REF!</v>
      </c>
      <c r="K196" s="55" t="e">
        <f t="shared" si="37"/>
        <v>#REF!</v>
      </c>
      <c r="L196" s="55" t="e">
        <f t="shared" si="37"/>
        <v>#REF!</v>
      </c>
      <c r="M196" s="55" t="e">
        <f t="shared" si="37"/>
        <v>#REF!</v>
      </c>
      <c r="N196" s="55" t="e">
        <f t="shared" si="37"/>
        <v>#REF!</v>
      </c>
      <c r="O196" s="55" t="e">
        <f t="shared" si="37"/>
        <v>#REF!</v>
      </c>
      <c r="P196" s="55" t="e">
        <f t="shared" si="37"/>
        <v>#REF!</v>
      </c>
      <c r="Q196" s="54">
        <f>Q197+Q201+Q198</f>
        <v>14436.300000000047</v>
      </c>
      <c r="R196" s="88"/>
      <c r="S196" s="88"/>
      <c r="U196" s="88"/>
      <c r="W196" s="88"/>
    </row>
    <row r="197" spans="1:23" ht="18.75">
      <c r="A197" s="24" t="s">
        <v>370</v>
      </c>
      <c r="B197" s="33" t="s">
        <v>375</v>
      </c>
      <c r="C197" s="33" t="s">
        <v>376</v>
      </c>
      <c r="D197" s="34"/>
      <c r="E197" s="34"/>
      <c r="F197" s="34"/>
      <c r="G197" s="34"/>
      <c r="H197" s="34"/>
      <c r="I197" s="54">
        <f>I198+I199</f>
        <v>-11700</v>
      </c>
      <c r="J197" s="55"/>
      <c r="K197" s="55"/>
      <c r="L197" s="55"/>
      <c r="M197" s="55"/>
      <c r="N197" s="55"/>
      <c r="O197" s="55"/>
      <c r="P197" s="55"/>
      <c r="Q197" s="54">
        <f>Q199</f>
        <v>0</v>
      </c>
      <c r="R197" s="88"/>
      <c r="S197" s="88"/>
      <c r="U197" s="88"/>
      <c r="W197" s="88"/>
    </row>
    <row r="198" spans="1:23" ht="37.5">
      <c r="A198" s="24" t="s">
        <v>398</v>
      </c>
      <c r="B198" s="33" t="s">
        <v>375</v>
      </c>
      <c r="C198" s="25" t="s">
        <v>399</v>
      </c>
      <c r="D198" s="34"/>
      <c r="E198" s="34"/>
      <c r="F198" s="34"/>
      <c r="G198" s="34"/>
      <c r="H198" s="34"/>
      <c r="I198" s="43">
        <v>0</v>
      </c>
      <c r="J198" s="44"/>
      <c r="K198" s="44"/>
      <c r="L198" s="44"/>
      <c r="M198" s="44"/>
      <c r="N198" s="44"/>
      <c r="O198" s="44"/>
      <c r="P198" s="44"/>
      <c r="Q198" s="43">
        <v>0</v>
      </c>
      <c r="R198" s="88"/>
      <c r="S198" s="88"/>
      <c r="U198" s="88"/>
      <c r="W198" s="88"/>
    </row>
    <row r="199" spans="1:23" ht="37.5">
      <c r="A199" s="24" t="s">
        <v>371</v>
      </c>
      <c r="B199" s="25" t="s">
        <v>375</v>
      </c>
      <c r="C199" s="25" t="s">
        <v>377</v>
      </c>
      <c r="D199" s="26"/>
      <c r="E199" s="26"/>
      <c r="F199" s="26"/>
      <c r="G199" s="26"/>
      <c r="H199" s="26"/>
      <c r="I199" s="43">
        <v>-11700</v>
      </c>
      <c r="J199" s="44"/>
      <c r="K199" s="44"/>
      <c r="L199" s="44"/>
      <c r="M199" s="44"/>
      <c r="N199" s="44"/>
      <c r="O199" s="44"/>
      <c r="P199" s="44"/>
      <c r="Q199" s="43">
        <v>0</v>
      </c>
      <c r="R199" s="88"/>
      <c r="S199" s="88"/>
      <c r="U199" s="88">
        <v>2325200</v>
      </c>
      <c r="V199" s="3">
        <v>1000</v>
      </c>
      <c r="W199" s="88">
        <v>1492358.47</v>
      </c>
    </row>
    <row r="200" spans="1:23" ht="37.5">
      <c r="A200" s="24" t="s">
        <v>372</v>
      </c>
      <c r="B200" s="25" t="s">
        <v>375</v>
      </c>
      <c r="C200" s="25" t="s">
        <v>378</v>
      </c>
      <c r="D200" s="26"/>
      <c r="E200" s="26"/>
      <c r="F200" s="26"/>
      <c r="G200" s="26"/>
      <c r="H200" s="26"/>
      <c r="I200" s="43">
        <v>-16730</v>
      </c>
      <c r="J200" s="44"/>
      <c r="K200" s="44"/>
      <c r="L200" s="44"/>
      <c r="M200" s="44"/>
      <c r="N200" s="44"/>
      <c r="O200" s="44"/>
      <c r="P200" s="44"/>
      <c r="Q200" s="43"/>
      <c r="R200" s="88"/>
      <c r="S200" s="88"/>
      <c r="U200" s="88"/>
      <c r="W200" s="88"/>
    </row>
    <row r="201" spans="1:23" ht="18.75">
      <c r="A201" s="32" t="s">
        <v>46</v>
      </c>
      <c r="B201" s="33">
        <v>700</v>
      </c>
      <c r="C201" s="33" t="s">
        <v>47</v>
      </c>
      <c r="D201" s="34">
        <v>12534175</v>
      </c>
      <c r="E201" s="34">
        <v>12534175</v>
      </c>
      <c r="F201" s="34"/>
      <c r="G201" s="34"/>
      <c r="H201" s="34"/>
      <c r="I201" s="54">
        <f>I202+I206</f>
        <v>0</v>
      </c>
      <c r="J201" s="55" t="e">
        <f aca="true" t="shared" si="38" ref="J201:P201">J196</f>
        <v>#REF!</v>
      </c>
      <c r="K201" s="55" t="e">
        <f t="shared" si="38"/>
        <v>#REF!</v>
      </c>
      <c r="L201" s="55" t="e">
        <f t="shared" si="38"/>
        <v>#REF!</v>
      </c>
      <c r="M201" s="55" t="e">
        <f t="shared" si="38"/>
        <v>#REF!</v>
      </c>
      <c r="N201" s="55" t="e">
        <f t="shared" si="38"/>
        <v>#REF!</v>
      </c>
      <c r="O201" s="55" t="e">
        <f t="shared" si="38"/>
        <v>#REF!</v>
      </c>
      <c r="P201" s="55" t="e">
        <f t="shared" si="38"/>
        <v>#REF!</v>
      </c>
      <c r="Q201" s="54">
        <f>Q202+Q206</f>
        <v>14436.300000000047</v>
      </c>
      <c r="R201" s="88"/>
      <c r="S201" s="88"/>
      <c r="U201" s="88"/>
      <c r="W201" s="88"/>
    </row>
    <row r="202" spans="1:23" ht="18.75">
      <c r="A202" s="24" t="s">
        <v>48</v>
      </c>
      <c r="B202" s="25" t="s">
        <v>373</v>
      </c>
      <c r="C202" s="25" t="s">
        <v>49</v>
      </c>
      <c r="D202" s="26">
        <v>-1174365520</v>
      </c>
      <c r="E202" s="26">
        <v>-1174365520</v>
      </c>
      <c r="F202" s="26"/>
      <c r="G202" s="26"/>
      <c r="H202" s="26"/>
      <c r="I202" s="43">
        <v>-1476489.7</v>
      </c>
      <c r="J202" s="44">
        <f aca="true" t="shared" si="39" ref="J202:P205">J199</f>
        <v>0</v>
      </c>
      <c r="K202" s="44">
        <f t="shared" si="39"/>
        <v>0</v>
      </c>
      <c r="L202" s="44">
        <f t="shared" si="39"/>
        <v>0</v>
      </c>
      <c r="M202" s="44">
        <f t="shared" si="39"/>
        <v>0</v>
      </c>
      <c r="N202" s="44">
        <f t="shared" si="39"/>
        <v>0</v>
      </c>
      <c r="O202" s="44">
        <f t="shared" si="39"/>
        <v>0</v>
      </c>
      <c r="P202" s="44">
        <f t="shared" si="39"/>
        <v>0</v>
      </c>
      <c r="Q202" s="43">
        <v>-1118968</v>
      </c>
      <c r="R202" s="88"/>
      <c r="S202" s="88"/>
      <c r="U202" s="88"/>
      <c r="W202" s="88"/>
    </row>
    <row r="203" spans="1:23" ht="18.75">
      <c r="A203" s="24" t="s">
        <v>50</v>
      </c>
      <c r="B203" s="25">
        <v>710</v>
      </c>
      <c r="C203" s="25" t="s">
        <v>51</v>
      </c>
      <c r="D203" s="26">
        <v>-1174365520</v>
      </c>
      <c r="E203" s="26">
        <v>-1174365520</v>
      </c>
      <c r="F203" s="26"/>
      <c r="G203" s="26"/>
      <c r="H203" s="26"/>
      <c r="I203" s="43">
        <v>-1476489.7</v>
      </c>
      <c r="J203" s="44">
        <f t="shared" si="39"/>
        <v>0</v>
      </c>
      <c r="K203" s="44">
        <f t="shared" si="39"/>
        <v>0</v>
      </c>
      <c r="L203" s="44">
        <f t="shared" si="39"/>
        <v>0</v>
      </c>
      <c r="M203" s="44">
        <f t="shared" si="39"/>
        <v>0</v>
      </c>
      <c r="N203" s="44">
        <f t="shared" si="39"/>
        <v>0</v>
      </c>
      <c r="O203" s="44">
        <f t="shared" si="39"/>
        <v>0</v>
      </c>
      <c r="P203" s="44">
        <f t="shared" si="39"/>
        <v>0</v>
      </c>
      <c r="Q203" s="43">
        <v>-1118968</v>
      </c>
      <c r="R203" s="88"/>
      <c r="S203" s="88"/>
      <c r="U203" s="88"/>
      <c r="W203" s="88"/>
    </row>
    <row r="204" spans="1:23" ht="18.75">
      <c r="A204" s="24" t="s">
        <v>52</v>
      </c>
      <c r="B204" s="25">
        <v>710</v>
      </c>
      <c r="C204" s="25" t="s">
        <v>53</v>
      </c>
      <c r="D204" s="26">
        <v>-1174365520</v>
      </c>
      <c r="E204" s="26">
        <v>-1174365520</v>
      </c>
      <c r="F204" s="26"/>
      <c r="G204" s="26"/>
      <c r="H204" s="26"/>
      <c r="I204" s="43">
        <v>-1476489.7</v>
      </c>
      <c r="J204" s="44" t="e">
        <f t="shared" si="39"/>
        <v>#REF!</v>
      </c>
      <c r="K204" s="44" t="e">
        <f t="shared" si="39"/>
        <v>#REF!</v>
      </c>
      <c r="L204" s="44" t="e">
        <f t="shared" si="39"/>
        <v>#REF!</v>
      </c>
      <c r="M204" s="44" t="e">
        <f t="shared" si="39"/>
        <v>#REF!</v>
      </c>
      <c r="N204" s="44" t="e">
        <f t="shared" si="39"/>
        <v>#REF!</v>
      </c>
      <c r="O204" s="44" t="e">
        <f t="shared" si="39"/>
        <v>#REF!</v>
      </c>
      <c r="P204" s="44" t="e">
        <f t="shared" si="39"/>
        <v>#REF!</v>
      </c>
      <c r="Q204" s="43">
        <v>-1118968</v>
      </c>
      <c r="R204" s="88">
        <v>96700</v>
      </c>
      <c r="S204" s="88"/>
      <c r="U204" s="88">
        <v>1684210.57</v>
      </c>
      <c r="V204" s="3">
        <v>1000</v>
      </c>
      <c r="W204" s="88">
        <v>1279636.37</v>
      </c>
    </row>
    <row r="205" spans="1:23" ht="18.75">
      <c r="A205" s="24" t="s">
        <v>54</v>
      </c>
      <c r="B205" s="25">
        <v>710</v>
      </c>
      <c r="C205" s="25" t="s">
        <v>55</v>
      </c>
      <c r="D205" s="26">
        <v>-726102920</v>
      </c>
      <c r="E205" s="26">
        <v>-726102920</v>
      </c>
      <c r="F205" s="26"/>
      <c r="G205" s="26"/>
      <c r="H205" s="26"/>
      <c r="I205" s="43">
        <v>-1476489.7</v>
      </c>
      <c r="J205" s="44">
        <f t="shared" si="39"/>
        <v>0</v>
      </c>
      <c r="K205" s="44">
        <f t="shared" si="39"/>
        <v>0</v>
      </c>
      <c r="L205" s="44">
        <f t="shared" si="39"/>
        <v>0</v>
      </c>
      <c r="M205" s="44">
        <f t="shared" si="39"/>
        <v>0</v>
      </c>
      <c r="N205" s="44">
        <f t="shared" si="39"/>
        <v>0</v>
      </c>
      <c r="O205" s="44">
        <f t="shared" si="39"/>
        <v>0</v>
      </c>
      <c r="P205" s="44">
        <f t="shared" si="39"/>
        <v>0</v>
      </c>
      <c r="Q205" s="43">
        <v>-1118968</v>
      </c>
      <c r="R205" s="88">
        <v>2436273.49</v>
      </c>
      <c r="S205" s="88"/>
      <c r="U205" s="88">
        <v>34024600</v>
      </c>
      <c r="V205" s="3">
        <v>1000</v>
      </c>
      <c r="W205" s="88">
        <v>6122858.22</v>
      </c>
    </row>
    <row r="206" spans="1:23" ht="18.75">
      <c r="A206" s="24" t="s">
        <v>56</v>
      </c>
      <c r="B206" s="25" t="s">
        <v>374</v>
      </c>
      <c r="C206" s="25" t="s">
        <v>57</v>
      </c>
      <c r="D206" s="26">
        <v>1186899695</v>
      </c>
      <c r="E206" s="26">
        <v>1186899695</v>
      </c>
      <c r="F206" s="26"/>
      <c r="G206" s="26"/>
      <c r="H206" s="26"/>
      <c r="I206" s="43">
        <v>1476489.7</v>
      </c>
      <c r="J206" s="44">
        <f aca="true" t="shared" si="40" ref="J206:P206">J203</f>
        <v>0</v>
      </c>
      <c r="K206" s="44">
        <f t="shared" si="40"/>
        <v>0</v>
      </c>
      <c r="L206" s="44">
        <f t="shared" si="40"/>
        <v>0</v>
      </c>
      <c r="M206" s="44">
        <f t="shared" si="40"/>
        <v>0</v>
      </c>
      <c r="N206" s="44">
        <f t="shared" si="40"/>
        <v>0</v>
      </c>
      <c r="O206" s="44">
        <f t="shared" si="40"/>
        <v>0</v>
      </c>
      <c r="P206" s="44">
        <f t="shared" si="40"/>
        <v>0</v>
      </c>
      <c r="Q206" s="43">
        <v>1133404.3</v>
      </c>
      <c r="R206" s="88"/>
      <c r="S206" s="88"/>
      <c r="U206" s="88">
        <v>3000</v>
      </c>
      <c r="V206" s="3">
        <v>1000</v>
      </c>
      <c r="W206" s="88">
        <v>3000</v>
      </c>
    </row>
    <row r="207" spans="1:23" ht="18.75">
      <c r="A207" s="24" t="s">
        <v>58</v>
      </c>
      <c r="B207" s="25">
        <v>720</v>
      </c>
      <c r="C207" s="25" t="s">
        <v>59</v>
      </c>
      <c r="D207" s="26">
        <v>1186899695</v>
      </c>
      <c r="E207" s="26">
        <v>1186899695</v>
      </c>
      <c r="F207" s="26"/>
      <c r="G207" s="26"/>
      <c r="H207" s="26"/>
      <c r="I207" s="43">
        <v>1476489.7</v>
      </c>
      <c r="J207" s="44" t="e">
        <f aca="true" t="shared" si="41" ref="J207:P207">J204</f>
        <v>#REF!</v>
      </c>
      <c r="K207" s="44" t="e">
        <f t="shared" si="41"/>
        <v>#REF!</v>
      </c>
      <c r="L207" s="44" t="e">
        <f t="shared" si="41"/>
        <v>#REF!</v>
      </c>
      <c r="M207" s="44" t="e">
        <f t="shared" si="41"/>
        <v>#REF!</v>
      </c>
      <c r="N207" s="44" t="e">
        <f t="shared" si="41"/>
        <v>#REF!</v>
      </c>
      <c r="O207" s="44" t="e">
        <f t="shared" si="41"/>
        <v>#REF!</v>
      </c>
      <c r="P207" s="44" t="e">
        <f t="shared" si="41"/>
        <v>#REF!</v>
      </c>
      <c r="Q207" s="43">
        <v>1133404.3</v>
      </c>
      <c r="R207" s="88">
        <v>947.48</v>
      </c>
      <c r="S207" s="88"/>
      <c r="U207" s="88">
        <v>14375500</v>
      </c>
      <c r="V207" s="3">
        <v>1000</v>
      </c>
      <c r="W207" s="88">
        <v>4698533.49</v>
      </c>
    </row>
    <row r="208" spans="1:23" ht="18.75">
      <c r="A208" s="24" t="s">
        <v>60</v>
      </c>
      <c r="B208" s="25">
        <v>720</v>
      </c>
      <c r="C208" s="25" t="s">
        <v>61</v>
      </c>
      <c r="D208" s="26">
        <v>1186899695</v>
      </c>
      <c r="E208" s="26">
        <v>1186899695</v>
      </c>
      <c r="F208" s="26"/>
      <c r="G208" s="26"/>
      <c r="H208" s="26"/>
      <c r="I208" s="43">
        <v>1476489.7</v>
      </c>
      <c r="J208" s="44">
        <f aca="true" t="shared" si="42" ref="J208:P208">J205</f>
        <v>0</v>
      </c>
      <c r="K208" s="44">
        <f t="shared" si="42"/>
        <v>0</v>
      </c>
      <c r="L208" s="44">
        <f t="shared" si="42"/>
        <v>0</v>
      </c>
      <c r="M208" s="44">
        <f t="shared" si="42"/>
        <v>0</v>
      </c>
      <c r="N208" s="44">
        <f t="shared" si="42"/>
        <v>0</v>
      </c>
      <c r="O208" s="44">
        <f t="shared" si="42"/>
        <v>0</v>
      </c>
      <c r="P208" s="44">
        <f t="shared" si="42"/>
        <v>0</v>
      </c>
      <c r="Q208" s="43">
        <v>1133404.3</v>
      </c>
      <c r="R208" s="88">
        <v>516</v>
      </c>
      <c r="S208" s="88"/>
      <c r="U208" s="88">
        <v>10184288.2</v>
      </c>
      <c r="V208" s="3">
        <v>1000</v>
      </c>
      <c r="W208" s="88">
        <v>3583335.28</v>
      </c>
    </row>
    <row r="209" spans="1:23" ht="18.75">
      <c r="A209" s="24" t="s">
        <v>62</v>
      </c>
      <c r="B209" s="25">
        <v>720</v>
      </c>
      <c r="C209" s="25" t="s">
        <v>63</v>
      </c>
      <c r="D209" s="26">
        <v>1167763995</v>
      </c>
      <c r="E209" s="26">
        <v>1167763995</v>
      </c>
      <c r="F209" s="26"/>
      <c r="G209" s="26"/>
      <c r="H209" s="26"/>
      <c r="I209" s="43">
        <v>1476489.7</v>
      </c>
      <c r="J209" s="44">
        <f aca="true" t="shared" si="43" ref="J209:P209">J206</f>
        <v>0</v>
      </c>
      <c r="K209" s="44">
        <f t="shared" si="43"/>
        <v>0</v>
      </c>
      <c r="L209" s="44">
        <f t="shared" si="43"/>
        <v>0</v>
      </c>
      <c r="M209" s="44">
        <f t="shared" si="43"/>
        <v>0</v>
      </c>
      <c r="N209" s="44">
        <f t="shared" si="43"/>
        <v>0</v>
      </c>
      <c r="O209" s="44">
        <f t="shared" si="43"/>
        <v>0</v>
      </c>
      <c r="P209" s="44">
        <f t="shared" si="43"/>
        <v>0</v>
      </c>
      <c r="Q209" s="43">
        <v>1133404.3</v>
      </c>
      <c r="R209" s="88"/>
      <c r="S209" s="88"/>
      <c r="U209" s="88">
        <v>1156200</v>
      </c>
      <c r="V209" s="3">
        <v>1000</v>
      </c>
      <c r="W209" s="88">
        <v>800000</v>
      </c>
    </row>
    <row r="210" spans="1:23" ht="18.75">
      <c r="A210" s="24" t="s">
        <v>219</v>
      </c>
      <c r="B210" s="25">
        <v>750</v>
      </c>
      <c r="C210" s="25" t="s">
        <v>64</v>
      </c>
      <c r="D210" s="26">
        <v>0</v>
      </c>
      <c r="E210" s="26">
        <v>0</v>
      </c>
      <c r="F210" s="26"/>
      <c r="G210" s="26"/>
      <c r="H210" s="26"/>
      <c r="I210" s="43">
        <f>-I136</f>
        <v>-56132.7</v>
      </c>
      <c r="J210" s="44">
        <f aca="true" t="shared" si="44" ref="J210:P210">-J136</f>
        <v>0</v>
      </c>
      <c r="K210" s="44">
        <f t="shared" si="44"/>
        <v>0</v>
      </c>
      <c r="L210" s="44">
        <f t="shared" si="44"/>
        <v>0</v>
      </c>
      <c r="M210" s="44">
        <f t="shared" si="44"/>
        <v>0</v>
      </c>
      <c r="N210" s="44">
        <f t="shared" si="44"/>
        <v>0</v>
      </c>
      <c r="O210" s="44">
        <f t="shared" si="44"/>
        <v>0</v>
      </c>
      <c r="P210" s="44">
        <f t="shared" si="44"/>
        <v>0</v>
      </c>
      <c r="Q210" s="43">
        <f>-Q137</f>
        <v>-27658.8</v>
      </c>
      <c r="R210" s="88"/>
      <c r="S210" s="88"/>
      <c r="U210" s="88">
        <v>1156200</v>
      </c>
      <c r="V210" s="3">
        <v>1000</v>
      </c>
      <c r="W210" s="88">
        <v>800000</v>
      </c>
    </row>
    <row r="211" spans="1:23" ht="18.75">
      <c r="A211" s="24" t="s">
        <v>65</v>
      </c>
      <c r="B211" s="25">
        <v>755</v>
      </c>
      <c r="C211" s="25" t="s">
        <v>66</v>
      </c>
      <c r="D211" s="26">
        <v>-429193400</v>
      </c>
      <c r="E211" s="26">
        <v>-429193400</v>
      </c>
      <c r="F211" s="26"/>
      <c r="G211" s="26"/>
      <c r="H211" s="26"/>
      <c r="I211" s="27">
        <f>I210</f>
        <v>-56132.7</v>
      </c>
      <c r="J211" s="29">
        <f aca="true" t="shared" si="45" ref="J211:Q211">J210</f>
        <v>0</v>
      </c>
      <c r="K211" s="29">
        <f t="shared" si="45"/>
        <v>0</v>
      </c>
      <c r="L211" s="29">
        <f t="shared" si="45"/>
        <v>0</v>
      </c>
      <c r="M211" s="29">
        <f t="shared" si="45"/>
        <v>0</v>
      </c>
      <c r="N211" s="29">
        <f t="shared" si="45"/>
        <v>0</v>
      </c>
      <c r="O211" s="29">
        <f t="shared" si="45"/>
        <v>0</v>
      </c>
      <c r="P211" s="29">
        <f t="shared" si="45"/>
        <v>0</v>
      </c>
      <c r="Q211" s="27">
        <f t="shared" si="45"/>
        <v>-27658.8</v>
      </c>
      <c r="R211" s="88"/>
      <c r="S211" s="88"/>
      <c r="U211" s="88">
        <v>600000</v>
      </c>
      <c r="V211" s="3">
        <v>1000</v>
      </c>
      <c r="W211" s="88">
        <v>464380</v>
      </c>
    </row>
    <row r="212" spans="1:23" ht="18.75">
      <c r="A212" s="56" t="s">
        <v>34</v>
      </c>
      <c r="B212" s="57"/>
      <c r="C212" s="57"/>
      <c r="D212" s="39"/>
      <c r="E212" s="39"/>
      <c r="F212" s="39"/>
      <c r="G212" s="39"/>
      <c r="H212" s="39"/>
      <c r="I212" s="58"/>
      <c r="J212" s="58"/>
      <c r="K212" s="58"/>
      <c r="L212" s="58"/>
      <c r="M212" s="58"/>
      <c r="N212" s="58"/>
      <c r="O212" s="58"/>
      <c r="P212" s="58"/>
      <c r="Q212" s="58"/>
      <c r="R212" s="88"/>
      <c r="S212" s="88"/>
      <c r="U212" s="88">
        <v>600000</v>
      </c>
      <c r="V212" s="3">
        <v>1000</v>
      </c>
      <c r="W212" s="88">
        <v>464380</v>
      </c>
    </row>
    <row r="213" spans="1:23" ht="18.75">
      <c r="A213" s="39" t="s">
        <v>36</v>
      </c>
      <c r="B213" s="57"/>
      <c r="C213" s="57"/>
      <c r="D213" s="39"/>
      <c r="E213" s="39"/>
      <c r="F213" s="39"/>
      <c r="G213" s="39"/>
      <c r="H213" s="39"/>
      <c r="I213" s="52">
        <v>53</v>
      </c>
      <c r="J213" s="52"/>
      <c r="K213" s="52"/>
      <c r="L213" s="52"/>
      <c r="M213" s="52"/>
      <c r="N213" s="52"/>
      <c r="O213" s="52"/>
      <c r="P213" s="52"/>
      <c r="Q213" s="52">
        <v>48</v>
      </c>
      <c r="R213" s="88">
        <v>72564</v>
      </c>
      <c r="S213" s="88"/>
      <c r="U213" s="88">
        <v>4426689.23</v>
      </c>
      <c r="V213" s="3">
        <v>1000</v>
      </c>
      <c r="W213" s="88">
        <v>1131437.82</v>
      </c>
    </row>
    <row r="214" spans="1:23" ht="18.75">
      <c r="A214" s="39" t="s">
        <v>35</v>
      </c>
      <c r="B214" s="57"/>
      <c r="C214" s="57"/>
      <c r="D214" s="39"/>
      <c r="E214" s="39"/>
      <c r="F214" s="39"/>
      <c r="G214" s="39"/>
      <c r="H214" s="39"/>
      <c r="I214" s="27">
        <v>71499.6</v>
      </c>
      <c r="J214" s="29"/>
      <c r="K214" s="29"/>
      <c r="L214" s="29"/>
      <c r="M214" s="29"/>
      <c r="N214" s="29"/>
      <c r="O214" s="29"/>
      <c r="P214" s="29"/>
      <c r="Q214" s="27">
        <v>52214.2</v>
      </c>
      <c r="R214" s="88"/>
      <c r="S214" s="88"/>
      <c r="U214" s="88">
        <v>3745274</v>
      </c>
      <c r="V214" s="3">
        <v>1000</v>
      </c>
      <c r="W214" s="88">
        <v>1283844.09</v>
      </c>
    </row>
    <row r="215" spans="1:23" ht="37.5">
      <c r="A215" s="24" t="s">
        <v>379</v>
      </c>
      <c r="B215" s="57"/>
      <c r="C215" s="57"/>
      <c r="D215" s="39"/>
      <c r="E215" s="39"/>
      <c r="F215" s="39"/>
      <c r="G215" s="39"/>
      <c r="H215" s="39"/>
      <c r="I215" s="61">
        <v>814</v>
      </c>
      <c r="J215" s="61"/>
      <c r="K215" s="61"/>
      <c r="L215" s="61"/>
      <c r="M215" s="61"/>
      <c r="N215" s="61"/>
      <c r="O215" s="61"/>
      <c r="P215" s="61"/>
      <c r="Q215" s="61">
        <v>500</v>
      </c>
      <c r="R215" s="88"/>
      <c r="S215" s="88"/>
      <c r="U215" s="88">
        <v>375600</v>
      </c>
      <c r="V215" s="3">
        <v>1000</v>
      </c>
      <c r="W215" s="88">
        <v>349750.43</v>
      </c>
    </row>
    <row r="216" spans="1:23" ht="18.75">
      <c r="A216" s="39" t="s">
        <v>35</v>
      </c>
      <c r="B216" s="57"/>
      <c r="C216" s="57"/>
      <c r="D216" s="39"/>
      <c r="E216" s="39"/>
      <c r="F216" s="39"/>
      <c r="G216" s="39"/>
      <c r="H216" s="39"/>
      <c r="I216" s="27">
        <f>295658.4+89085.8</f>
        <v>384744.2</v>
      </c>
      <c r="J216" s="29"/>
      <c r="K216" s="29"/>
      <c r="L216" s="29"/>
      <c r="M216" s="29"/>
      <c r="N216" s="29"/>
      <c r="O216" s="29"/>
      <c r="P216" s="29"/>
      <c r="Q216" s="27">
        <f>200657+54331.7</f>
        <v>254988.7</v>
      </c>
      <c r="R216" s="88"/>
      <c r="S216" s="88"/>
      <c r="U216" s="88">
        <v>3369674</v>
      </c>
      <c r="V216" s="3">
        <v>1000</v>
      </c>
      <c r="W216" s="88">
        <v>934093.66</v>
      </c>
    </row>
    <row r="217" spans="1:23" ht="15.75">
      <c r="A217" s="7"/>
      <c r="B217" s="8"/>
      <c r="C217" s="8"/>
      <c r="D217" s="7"/>
      <c r="E217" s="7"/>
      <c r="F217" s="7"/>
      <c r="G217" s="7"/>
      <c r="H217" s="7"/>
      <c r="I217" s="7"/>
      <c r="J217" s="7"/>
      <c r="K217" s="7"/>
      <c r="L217" s="7"/>
      <c r="M217" s="7"/>
      <c r="N217" s="7"/>
      <c r="O217" s="7"/>
      <c r="P217" s="7"/>
      <c r="Q217" s="7"/>
      <c r="R217" s="88">
        <v>4146150.26</v>
      </c>
      <c r="S217" s="88"/>
      <c r="U217" s="88">
        <v>1974300</v>
      </c>
      <c r="V217" s="3">
        <v>1000</v>
      </c>
      <c r="W217" s="88">
        <v>1196510.76</v>
      </c>
    </row>
    <row r="218" spans="1:23" ht="18.75">
      <c r="A218" s="19" t="s">
        <v>10</v>
      </c>
      <c r="B218" s="59"/>
      <c r="C218" s="59"/>
      <c r="D218" s="18"/>
      <c r="E218" s="18"/>
      <c r="F218" s="18"/>
      <c r="G218" s="18"/>
      <c r="H218" s="18"/>
      <c r="I218" s="60" t="s">
        <v>11</v>
      </c>
      <c r="J218" s="7"/>
      <c r="K218" s="7"/>
      <c r="L218" s="7"/>
      <c r="M218" s="7"/>
      <c r="N218" s="7"/>
      <c r="O218" s="7"/>
      <c r="P218" s="7"/>
      <c r="Q218" s="7"/>
      <c r="R218" s="88">
        <v>4146150.26</v>
      </c>
      <c r="S218" s="88"/>
      <c r="U218" s="88">
        <v>1974300</v>
      </c>
      <c r="V218" s="3">
        <v>1000</v>
      </c>
      <c r="W218" s="88">
        <v>1196510.76</v>
      </c>
    </row>
    <row r="219" spans="1:23" ht="15.75">
      <c r="A219" s="7"/>
      <c r="B219" s="8"/>
      <c r="C219" s="8"/>
      <c r="D219" s="7"/>
      <c r="E219" s="7"/>
      <c r="F219" s="7"/>
      <c r="G219" s="7"/>
      <c r="H219" s="7"/>
      <c r="I219" s="7"/>
      <c r="J219" s="7"/>
      <c r="K219" s="7"/>
      <c r="L219" s="7"/>
      <c r="M219" s="7"/>
      <c r="N219" s="7"/>
      <c r="O219" s="7"/>
      <c r="P219" s="7"/>
      <c r="Q219" s="7"/>
      <c r="R219" s="88">
        <v>4051450.26</v>
      </c>
      <c r="S219" s="88"/>
      <c r="U219" s="88">
        <v>1974300</v>
      </c>
      <c r="V219" s="3">
        <v>1000</v>
      </c>
      <c r="W219" s="88">
        <v>1196510.76</v>
      </c>
    </row>
    <row r="220" spans="1:23" ht="15.75">
      <c r="A220" s="7"/>
      <c r="B220" s="8"/>
      <c r="C220" s="8"/>
      <c r="D220" s="7"/>
      <c r="E220" s="7"/>
      <c r="F220" s="7"/>
      <c r="G220" s="7"/>
      <c r="H220" s="7"/>
      <c r="I220" s="7"/>
      <c r="J220" s="7"/>
      <c r="K220" s="7"/>
      <c r="L220" s="7"/>
      <c r="M220" s="7"/>
      <c r="N220" s="7"/>
      <c r="O220" s="7"/>
      <c r="P220" s="7"/>
      <c r="Q220" s="7"/>
      <c r="R220" s="88">
        <v>3037633.96</v>
      </c>
      <c r="S220" s="88"/>
      <c r="U220" s="88">
        <v>1673900</v>
      </c>
      <c r="V220" s="3">
        <v>1000</v>
      </c>
      <c r="W220" s="88">
        <v>982163.17</v>
      </c>
    </row>
    <row r="221" spans="1:23" ht="15.75">
      <c r="A221" s="7"/>
      <c r="B221" s="8"/>
      <c r="C221" s="8"/>
      <c r="D221" s="7"/>
      <c r="E221" s="7"/>
      <c r="F221" s="7"/>
      <c r="G221" s="7"/>
      <c r="H221" s="7"/>
      <c r="I221" s="7"/>
      <c r="J221" s="7"/>
      <c r="K221" s="7"/>
      <c r="L221" s="7"/>
      <c r="M221" s="7"/>
      <c r="N221" s="7"/>
      <c r="O221" s="7"/>
      <c r="P221" s="7"/>
      <c r="Q221" s="7"/>
      <c r="R221" s="88">
        <v>320000</v>
      </c>
      <c r="S221" s="88"/>
      <c r="U221" s="88">
        <v>170800</v>
      </c>
      <c r="V221" s="3">
        <v>1000</v>
      </c>
      <c r="W221" s="88">
        <v>100000</v>
      </c>
    </row>
    <row r="222" spans="1:47" ht="18.75">
      <c r="A222" s="7"/>
      <c r="B222" s="8"/>
      <c r="C222" s="8"/>
      <c r="D222" s="7"/>
      <c r="E222" s="7"/>
      <c r="F222" s="7"/>
      <c r="G222" s="7"/>
      <c r="H222" s="7"/>
      <c r="I222" s="113"/>
      <c r="J222" s="113"/>
      <c r="K222" s="113"/>
      <c r="L222" s="113"/>
      <c r="M222" s="113"/>
      <c r="N222" s="113"/>
      <c r="O222" s="113"/>
      <c r="P222" s="113"/>
      <c r="Q222" s="113"/>
      <c r="R222" s="88">
        <v>693816.3</v>
      </c>
      <c r="S222" s="88"/>
      <c r="U222" s="88">
        <v>129600</v>
      </c>
      <c r="V222" s="3">
        <v>1000</v>
      </c>
      <c r="W222" s="88">
        <v>114347.59</v>
      </c>
      <c r="AA222" s="112">
        <f>I222+I226</f>
        <v>0</v>
      </c>
      <c r="AB222" s="112">
        <f>Q222+Q226</f>
        <v>0</v>
      </c>
      <c r="AC222" s="59"/>
      <c r="AD222" s="59" t="s">
        <v>438</v>
      </c>
      <c r="AE222" s="18"/>
      <c r="AF222" s="18"/>
      <c r="AG222" s="18"/>
      <c r="AH222" s="18"/>
      <c r="AI222" s="18"/>
      <c r="AJ222" s="18"/>
      <c r="AK222" s="18"/>
      <c r="AL222" s="18"/>
      <c r="AM222" s="18"/>
      <c r="AN222" s="18"/>
      <c r="AO222" s="18"/>
      <c r="AP222" s="18"/>
      <c r="AQ222" s="18"/>
      <c r="AR222" s="18"/>
      <c r="AT222" s="85" t="s">
        <v>0</v>
      </c>
      <c r="AU222" s="85"/>
    </row>
    <row r="223" spans="1:47" ht="18.75">
      <c r="A223" s="7"/>
      <c r="B223" s="8"/>
      <c r="C223" s="8"/>
      <c r="D223" s="7"/>
      <c r="E223" s="7"/>
      <c r="F223" s="7"/>
      <c r="G223" s="7"/>
      <c r="H223" s="7"/>
      <c r="I223" s="113"/>
      <c r="J223" s="113"/>
      <c r="K223" s="113"/>
      <c r="L223" s="113"/>
      <c r="M223" s="113"/>
      <c r="N223" s="113"/>
      <c r="O223" s="113"/>
      <c r="P223" s="113"/>
      <c r="Q223" s="113"/>
      <c r="R223" s="88">
        <v>94700</v>
      </c>
      <c r="S223" s="88"/>
      <c r="U223" s="88"/>
      <c r="V223" s="3">
        <v>1000</v>
      </c>
      <c r="W223" s="88"/>
      <c r="AA223" s="112">
        <f>I223+I227</f>
        <v>0</v>
      </c>
      <c r="AB223" s="112">
        <f>Q223+Q227</f>
        <v>0</v>
      </c>
      <c r="AC223" s="109"/>
      <c r="AD223" s="109"/>
      <c r="AE223" s="20"/>
      <c r="AF223" s="20"/>
      <c r="AG223" s="20"/>
      <c r="AH223" s="20"/>
      <c r="AI223" s="20"/>
      <c r="AJ223" s="20" t="s">
        <v>431</v>
      </c>
      <c r="AK223" s="20"/>
      <c r="AL223" s="20"/>
      <c r="AM223" s="20"/>
      <c r="AN223" s="20"/>
      <c r="AO223" s="20"/>
      <c r="AP223" s="20"/>
      <c r="AQ223" s="20"/>
      <c r="AR223" s="20" t="s">
        <v>432</v>
      </c>
      <c r="AT223" s="85">
        <f>80317.3+274590.8</f>
        <v>354908.1</v>
      </c>
      <c r="AU223" s="85">
        <f>56574.734+186611.734</f>
        <v>243186.468</v>
      </c>
    </row>
    <row r="224" spans="1:47" ht="18.75">
      <c r="A224" s="7"/>
      <c r="B224" s="8"/>
      <c r="C224" s="8"/>
      <c r="D224" s="7"/>
      <c r="E224" s="7"/>
      <c r="F224" s="7"/>
      <c r="G224" s="7"/>
      <c r="H224" s="7"/>
      <c r="I224" s="113"/>
      <c r="J224" s="113"/>
      <c r="K224" s="113"/>
      <c r="L224" s="113"/>
      <c r="M224" s="113"/>
      <c r="N224" s="113"/>
      <c r="O224" s="113"/>
      <c r="P224" s="113"/>
      <c r="Q224" s="113"/>
      <c r="R224" s="88">
        <v>94700</v>
      </c>
      <c r="S224" s="88"/>
      <c r="U224" s="88"/>
      <c r="V224" s="3">
        <v>1000</v>
      </c>
      <c r="W224" s="88"/>
      <c r="AC224" s="109" t="s">
        <v>433</v>
      </c>
      <c r="AD224" s="109" t="s">
        <v>434</v>
      </c>
      <c r="AE224" s="20"/>
      <c r="AF224" s="20"/>
      <c r="AG224" s="20"/>
      <c r="AH224" s="20"/>
      <c r="AI224" s="20"/>
      <c r="AJ224" s="20">
        <f>28+3</f>
        <v>31</v>
      </c>
      <c r="AK224" s="20"/>
      <c r="AL224" s="20"/>
      <c r="AM224" s="20"/>
      <c r="AN224" s="20"/>
      <c r="AO224" s="20"/>
      <c r="AP224" s="20"/>
      <c r="AQ224" s="20"/>
      <c r="AR224" s="20">
        <f>24+3</f>
        <v>27</v>
      </c>
      <c r="AT224" s="85">
        <f>18564.3+82771.4</f>
        <v>101335.7</v>
      </c>
      <c r="AU224" s="85">
        <f>12818.469+51197.944</f>
        <v>64016.413</v>
      </c>
    </row>
    <row r="225" spans="1:44" ht="18.75">
      <c r="A225" s="7"/>
      <c r="B225" s="8"/>
      <c r="C225" s="8"/>
      <c r="D225" s="7"/>
      <c r="E225" s="7"/>
      <c r="F225" s="7"/>
      <c r="G225" s="7"/>
      <c r="H225" s="7"/>
      <c r="I225" s="113"/>
      <c r="J225" s="113"/>
      <c r="K225" s="113"/>
      <c r="L225" s="113"/>
      <c r="M225" s="113"/>
      <c r="N225" s="113"/>
      <c r="O225" s="113"/>
      <c r="P225" s="113"/>
      <c r="Q225" s="113"/>
      <c r="R225" s="88"/>
      <c r="S225" s="88"/>
      <c r="U225" s="88">
        <v>2376200</v>
      </c>
      <c r="V225" s="3">
        <v>1000</v>
      </c>
      <c r="W225" s="88">
        <v>689470.33</v>
      </c>
      <c r="X225" s="3" t="s">
        <v>384</v>
      </c>
      <c r="AC225" s="109"/>
      <c r="AD225" s="109" t="s">
        <v>435</v>
      </c>
      <c r="AE225" s="20"/>
      <c r="AF225" s="20"/>
      <c r="AG225" s="20"/>
      <c r="AH225" s="20"/>
      <c r="AI225" s="20"/>
      <c r="AJ225" s="20">
        <v>14</v>
      </c>
      <c r="AK225" s="20"/>
      <c r="AL225" s="20"/>
      <c r="AM225" s="20"/>
      <c r="AN225" s="20"/>
      <c r="AO225" s="20"/>
      <c r="AP225" s="20"/>
      <c r="AQ225" s="20"/>
      <c r="AR225" s="20">
        <v>14</v>
      </c>
    </row>
    <row r="226" spans="1:44" ht="18.75">
      <c r="A226" s="7"/>
      <c r="B226" s="8"/>
      <c r="C226" s="8"/>
      <c r="D226" s="7"/>
      <c r="E226" s="7"/>
      <c r="F226" s="7"/>
      <c r="G226" s="7"/>
      <c r="H226" s="7"/>
      <c r="I226" s="113"/>
      <c r="J226" s="113"/>
      <c r="K226" s="113"/>
      <c r="L226" s="113"/>
      <c r="M226" s="113"/>
      <c r="N226" s="113"/>
      <c r="O226" s="113"/>
      <c r="P226" s="113"/>
      <c r="Q226" s="113"/>
      <c r="R226" s="88"/>
      <c r="S226" s="88"/>
      <c r="T226" s="81">
        <f>Q222+Q226</f>
        <v>0</v>
      </c>
      <c r="U226" s="88">
        <v>2376200</v>
      </c>
      <c r="V226" s="3">
        <v>1000</v>
      </c>
      <c r="W226" s="88">
        <v>689470.33</v>
      </c>
      <c r="X226" s="85">
        <f>167297498.87/1000</f>
        <v>167297.49887</v>
      </c>
      <c r="Y226" s="85">
        <f>X226-T226</f>
        <v>167297.49887</v>
      </c>
      <c r="AB226" s="81">
        <f>200657-Q226</f>
        <v>200657</v>
      </c>
      <c r="AC226" s="109"/>
      <c r="AD226" s="109" t="s">
        <v>436</v>
      </c>
      <c r="AE226" s="20"/>
      <c r="AF226" s="20"/>
      <c r="AG226" s="20"/>
      <c r="AH226" s="20"/>
      <c r="AI226" s="20"/>
      <c r="AJ226" s="20">
        <v>8</v>
      </c>
      <c r="AK226" s="20"/>
      <c r="AL226" s="20"/>
      <c r="AM226" s="20"/>
      <c r="AN226" s="20"/>
      <c r="AO226" s="20"/>
      <c r="AP226" s="20"/>
      <c r="AQ226" s="20"/>
      <c r="AR226" s="20">
        <v>7</v>
      </c>
    </row>
    <row r="227" spans="1:47" ht="18.75">
      <c r="A227" s="7"/>
      <c r="B227" s="8"/>
      <c r="C227" s="8"/>
      <c r="D227" s="7"/>
      <c r="E227" s="7"/>
      <c r="F227" s="7"/>
      <c r="G227" s="7"/>
      <c r="H227" s="7"/>
      <c r="I227" s="113"/>
      <c r="J227" s="113"/>
      <c r="K227" s="113"/>
      <c r="L227" s="113"/>
      <c r="M227" s="113"/>
      <c r="N227" s="113"/>
      <c r="O227" s="113"/>
      <c r="P227" s="113"/>
      <c r="Q227" s="113"/>
      <c r="R227" s="88"/>
      <c r="S227" s="88"/>
      <c r="T227" s="81">
        <f>Q223+Q227</f>
        <v>0</v>
      </c>
      <c r="U227" s="88">
        <v>2376200</v>
      </c>
      <c r="V227" s="3">
        <v>1000</v>
      </c>
      <c r="W227" s="88">
        <v>689470.33</v>
      </c>
      <c r="X227" s="85">
        <f>48326592.98/1000</f>
        <v>48326.592979999994</v>
      </c>
      <c r="Y227" s="85">
        <f>X227-T227</f>
        <v>48326.592979999994</v>
      </c>
      <c r="AC227" s="109" t="s">
        <v>439</v>
      </c>
      <c r="AD227" s="109"/>
      <c r="AE227" s="20"/>
      <c r="AF227" s="20"/>
      <c r="AG227" s="20"/>
      <c r="AH227" s="20"/>
      <c r="AI227" s="20"/>
      <c r="AJ227" s="62">
        <f aca="true" t="shared" si="46" ref="AJ227:AR227">SUM(AJ224:AJ226)</f>
        <v>53</v>
      </c>
      <c r="AK227" s="62">
        <f t="shared" si="46"/>
        <v>0</v>
      </c>
      <c r="AL227" s="62">
        <f t="shared" si="46"/>
        <v>0</v>
      </c>
      <c r="AM227" s="62">
        <f t="shared" si="46"/>
        <v>0</v>
      </c>
      <c r="AN227" s="62">
        <f t="shared" si="46"/>
        <v>0</v>
      </c>
      <c r="AO227" s="62">
        <f t="shared" si="46"/>
        <v>0</v>
      </c>
      <c r="AP227" s="62">
        <f t="shared" si="46"/>
        <v>0</v>
      </c>
      <c r="AQ227" s="62">
        <f t="shared" si="46"/>
        <v>0</v>
      </c>
      <c r="AR227" s="62">
        <f t="shared" si="46"/>
        <v>48</v>
      </c>
      <c r="AT227" s="111"/>
      <c r="AU227" s="81"/>
    </row>
    <row r="228" spans="1:47" ht="18.75">
      <c r="A228" s="7"/>
      <c r="B228" s="8"/>
      <c r="C228" s="8"/>
      <c r="D228" s="7"/>
      <c r="E228" s="7"/>
      <c r="F228" s="7"/>
      <c r="G228" s="7"/>
      <c r="H228" s="7"/>
      <c r="I228" s="7"/>
      <c r="J228" s="7"/>
      <c r="K228" s="7"/>
      <c r="L228" s="7"/>
      <c r="M228" s="7"/>
      <c r="N228" s="7"/>
      <c r="O228" s="7"/>
      <c r="P228" s="7"/>
      <c r="Q228" s="7"/>
      <c r="R228" s="88"/>
      <c r="S228" s="88"/>
      <c r="U228" s="88">
        <v>2063600</v>
      </c>
      <c r="V228" s="3">
        <v>1000</v>
      </c>
      <c r="W228" s="88">
        <v>585272.52</v>
      </c>
      <c r="Y228" s="86">
        <f>SUM(Y226:Y227)</f>
        <v>215624.09185</v>
      </c>
      <c r="Z228" s="3" t="s">
        <v>383</v>
      </c>
      <c r="AC228" s="109" t="s">
        <v>437</v>
      </c>
      <c r="AD228" s="109" t="s">
        <v>434</v>
      </c>
      <c r="AE228" s="20"/>
      <c r="AF228" s="20"/>
      <c r="AG228" s="20"/>
      <c r="AH228" s="20"/>
      <c r="AI228" s="20"/>
      <c r="AJ228" s="20">
        <f>3.5+20.18</f>
        <v>23.68</v>
      </c>
      <c r="AK228" s="20"/>
      <c r="AL228" s="20"/>
      <c r="AM228" s="20"/>
      <c r="AN228" s="20"/>
      <c r="AO228" s="20"/>
      <c r="AP228" s="20"/>
      <c r="AQ228" s="20"/>
      <c r="AR228" s="20">
        <f>3.5+15.5</f>
        <v>19</v>
      </c>
      <c r="AU228" s="81"/>
    </row>
    <row r="229" spans="1:44" ht="18.75">
      <c r="A229" s="7"/>
      <c r="B229" s="8"/>
      <c r="C229" s="8"/>
      <c r="D229" s="7"/>
      <c r="E229" s="7"/>
      <c r="F229" s="7"/>
      <c r="G229" s="7"/>
      <c r="H229" s="7"/>
      <c r="I229" s="7"/>
      <c r="J229" s="7"/>
      <c r="K229" s="7"/>
      <c r="L229" s="7"/>
      <c r="M229" s="7"/>
      <c r="N229" s="7"/>
      <c r="O229" s="7"/>
      <c r="P229" s="7"/>
      <c r="Q229" s="7"/>
      <c r="R229" s="88"/>
      <c r="S229" s="88"/>
      <c r="U229" s="88">
        <v>81600</v>
      </c>
      <c r="V229" s="3">
        <v>1000</v>
      </c>
      <c r="W229" s="88"/>
      <c r="AC229" s="109"/>
      <c r="AD229" s="109" t="s">
        <v>435</v>
      </c>
      <c r="AE229" s="20"/>
      <c r="AF229" s="20"/>
      <c r="AG229" s="20"/>
      <c r="AH229" s="20"/>
      <c r="AI229" s="20"/>
      <c r="AJ229" s="20">
        <v>3</v>
      </c>
      <c r="AK229" s="20"/>
      <c r="AL229" s="20"/>
      <c r="AM229" s="20"/>
      <c r="AN229" s="20"/>
      <c r="AO229" s="20"/>
      <c r="AP229" s="20"/>
      <c r="AQ229" s="20"/>
      <c r="AR229" s="20">
        <v>3</v>
      </c>
    </row>
    <row r="230" spans="1:44" ht="18.75">
      <c r="A230" s="7"/>
      <c r="B230" s="8"/>
      <c r="C230" s="8"/>
      <c r="D230" s="7"/>
      <c r="E230" s="7"/>
      <c r="F230" s="7"/>
      <c r="G230" s="7"/>
      <c r="H230" s="7"/>
      <c r="I230" s="7"/>
      <c r="J230" s="7"/>
      <c r="K230" s="7"/>
      <c r="L230" s="7"/>
      <c r="M230" s="7"/>
      <c r="N230" s="7"/>
      <c r="O230" s="7"/>
      <c r="P230" s="7"/>
      <c r="Q230" s="7"/>
      <c r="R230" s="88"/>
      <c r="S230" s="88"/>
      <c r="U230" s="88">
        <v>231000</v>
      </c>
      <c r="V230" s="3">
        <v>1000</v>
      </c>
      <c r="W230" s="88">
        <v>104197.81</v>
      </c>
      <c r="AC230" s="109"/>
      <c r="AD230" s="109" t="s">
        <v>436</v>
      </c>
      <c r="AE230" s="20"/>
      <c r="AF230" s="20"/>
      <c r="AG230" s="20"/>
      <c r="AH230" s="20"/>
      <c r="AI230" s="20"/>
      <c r="AJ230" s="20">
        <f>795.3-8</f>
        <v>787.3</v>
      </c>
      <c r="AK230" s="20"/>
      <c r="AL230" s="20"/>
      <c r="AM230" s="20"/>
      <c r="AN230" s="20"/>
      <c r="AO230" s="20"/>
      <c r="AP230" s="20"/>
      <c r="AQ230" s="20"/>
      <c r="AR230" s="20">
        <f>484.8-7</f>
        <v>477.8</v>
      </c>
    </row>
    <row r="231" spans="1:44" ht="18.75">
      <c r="A231" s="7"/>
      <c r="B231" s="8"/>
      <c r="C231" s="8"/>
      <c r="D231" s="7"/>
      <c r="E231" s="7"/>
      <c r="F231" s="7"/>
      <c r="G231" s="7"/>
      <c r="H231" s="7"/>
      <c r="I231" s="108"/>
      <c r="J231" s="7"/>
      <c r="K231" s="7"/>
      <c r="L231" s="7"/>
      <c r="M231" s="7"/>
      <c r="N231" s="7"/>
      <c r="O231" s="7"/>
      <c r="P231" s="7"/>
      <c r="Q231" s="108"/>
      <c r="R231" s="88">
        <v>2767402.59</v>
      </c>
      <c r="S231" s="88"/>
      <c r="U231" s="88">
        <v>72879375</v>
      </c>
      <c r="V231" s="3">
        <v>1000</v>
      </c>
      <c r="W231" s="88">
        <v>29254107.07</v>
      </c>
      <c r="AC231" s="109" t="s">
        <v>439</v>
      </c>
      <c r="AD231" s="109"/>
      <c r="AE231" s="20"/>
      <c r="AF231" s="20"/>
      <c r="AG231" s="20"/>
      <c r="AH231" s="20"/>
      <c r="AI231" s="20"/>
      <c r="AJ231" s="62">
        <f aca="true" t="shared" si="47" ref="AJ231:AR231">SUM(AJ228:AJ230)</f>
        <v>813.9799999999999</v>
      </c>
      <c r="AK231" s="62">
        <f t="shared" si="47"/>
        <v>0</v>
      </c>
      <c r="AL231" s="62">
        <f t="shared" si="47"/>
        <v>0</v>
      </c>
      <c r="AM231" s="62">
        <f t="shared" si="47"/>
        <v>0</v>
      </c>
      <c r="AN231" s="62">
        <f t="shared" si="47"/>
        <v>0</v>
      </c>
      <c r="AO231" s="62">
        <f t="shared" si="47"/>
        <v>0</v>
      </c>
      <c r="AP231" s="62">
        <f t="shared" si="47"/>
        <v>0</v>
      </c>
      <c r="AQ231" s="62">
        <f t="shared" si="47"/>
        <v>0</v>
      </c>
      <c r="AR231" s="62">
        <f t="shared" si="47"/>
        <v>499.8</v>
      </c>
    </row>
    <row r="232" spans="1:44" ht="18">
      <c r="A232" s="7"/>
      <c r="B232" s="8"/>
      <c r="C232" s="8"/>
      <c r="D232" s="7"/>
      <c r="E232" s="7"/>
      <c r="F232" s="7"/>
      <c r="G232" s="7"/>
      <c r="H232" s="7"/>
      <c r="I232" s="7"/>
      <c r="J232" s="7"/>
      <c r="K232" s="7"/>
      <c r="L232" s="7"/>
      <c r="M232" s="7"/>
      <c r="N232" s="7"/>
      <c r="O232" s="7"/>
      <c r="P232" s="7"/>
      <c r="Q232" s="7"/>
      <c r="R232" s="88">
        <v>2767402.59</v>
      </c>
      <c r="S232" s="88"/>
      <c r="T232" s="81"/>
      <c r="U232" s="88">
        <v>70386001</v>
      </c>
      <c r="V232" s="3">
        <v>1000</v>
      </c>
      <c r="W232" s="88">
        <v>28594777.98</v>
      </c>
      <c r="AC232" s="110"/>
      <c r="AD232" s="110"/>
      <c r="AE232" s="110"/>
      <c r="AF232" s="110"/>
      <c r="AG232" s="110"/>
      <c r="AH232" s="110"/>
      <c r="AI232" s="110"/>
      <c r="AJ232" s="110"/>
      <c r="AK232" s="110"/>
      <c r="AL232" s="110"/>
      <c r="AM232" s="110"/>
      <c r="AN232" s="110"/>
      <c r="AO232" s="110"/>
      <c r="AP232" s="110"/>
      <c r="AQ232" s="110"/>
      <c r="AR232" s="110"/>
    </row>
    <row r="233" spans="1:23" ht="15.75">
      <c r="A233" s="7"/>
      <c r="B233" s="8"/>
      <c r="C233" s="8"/>
      <c r="D233" s="7"/>
      <c r="E233" s="7"/>
      <c r="F233" s="7"/>
      <c r="G233" s="7"/>
      <c r="H233" s="7"/>
      <c r="I233" s="7"/>
      <c r="J233" s="7"/>
      <c r="K233" s="7"/>
      <c r="L233" s="7"/>
      <c r="M233" s="7"/>
      <c r="N233" s="7"/>
      <c r="O233" s="7"/>
      <c r="P233" s="7"/>
      <c r="Q233" s="7"/>
      <c r="R233" s="88">
        <v>255101.62</v>
      </c>
      <c r="S233" s="88"/>
      <c r="T233" s="81"/>
      <c r="U233" s="88">
        <v>44494875</v>
      </c>
      <c r="V233" s="3">
        <v>1000</v>
      </c>
      <c r="W233" s="88">
        <v>19613728.26</v>
      </c>
    </row>
    <row r="234" spans="1:23" ht="15.75">
      <c r="A234" s="7"/>
      <c r="B234" s="8"/>
      <c r="C234" s="8"/>
      <c r="D234" s="7"/>
      <c r="E234" s="7"/>
      <c r="F234" s="7"/>
      <c r="G234" s="7"/>
      <c r="H234" s="7"/>
      <c r="I234" s="7"/>
      <c r="J234" s="7"/>
      <c r="K234" s="7"/>
      <c r="L234" s="7"/>
      <c r="M234" s="7"/>
      <c r="N234" s="7"/>
      <c r="O234" s="7"/>
      <c r="P234" s="7"/>
      <c r="Q234" s="7"/>
      <c r="R234" s="88">
        <v>189185.4</v>
      </c>
      <c r="S234" s="88"/>
      <c r="U234" s="88">
        <v>33452975</v>
      </c>
      <c r="V234" s="3">
        <v>1000</v>
      </c>
      <c r="W234" s="88">
        <v>13753361.87</v>
      </c>
    </row>
    <row r="235" spans="1:23" ht="15.75">
      <c r="A235" s="7"/>
      <c r="B235" s="8"/>
      <c r="C235" s="8"/>
      <c r="D235" s="7"/>
      <c r="E235" s="7"/>
      <c r="F235" s="7"/>
      <c r="G235" s="7"/>
      <c r="H235" s="7"/>
      <c r="I235" s="7"/>
      <c r="J235" s="7"/>
      <c r="K235" s="7"/>
      <c r="L235" s="7"/>
      <c r="M235" s="7"/>
      <c r="N235" s="7"/>
      <c r="O235" s="7"/>
      <c r="P235" s="7"/>
      <c r="Q235" s="7"/>
      <c r="R235" s="88">
        <v>6400</v>
      </c>
      <c r="S235" s="88"/>
      <c r="T235" s="16"/>
      <c r="U235" s="88">
        <v>5011000</v>
      </c>
      <c r="V235" s="3">
        <v>1000</v>
      </c>
      <c r="W235" s="88">
        <v>3001469.6</v>
      </c>
    </row>
    <row r="236" spans="1:23" ht="15.75">
      <c r="A236" s="7"/>
      <c r="B236" s="8"/>
      <c r="C236" s="8"/>
      <c r="D236" s="7"/>
      <c r="E236" s="7"/>
      <c r="F236" s="7"/>
      <c r="G236" s="7"/>
      <c r="H236" s="7"/>
      <c r="I236" s="7"/>
      <c r="J236" s="7"/>
      <c r="K236" s="7"/>
      <c r="L236" s="7"/>
      <c r="M236" s="7"/>
      <c r="N236" s="7"/>
      <c r="O236" s="7"/>
      <c r="P236" s="7"/>
      <c r="Q236" s="7"/>
      <c r="R236" s="88">
        <v>59516.22</v>
      </c>
      <c r="S236" s="88"/>
      <c r="T236" s="81"/>
      <c r="U236" s="88">
        <v>6030900</v>
      </c>
      <c r="V236" s="3">
        <v>1000</v>
      </c>
      <c r="W236" s="88">
        <v>2858896.79</v>
      </c>
    </row>
    <row r="237" spans="1:23" ht="15.75">
      <c r="A237" s="7"/>
      <c r="B237" s="8"/>
      <c r="C237" s="8"/>
      <c r="D237" s="7"/>
      <c r="E237" s="7"/>
      <c r="F237" s="7"/>
      <c r="G237" s="7"/>
      <c r="H237" s="7"/>
      <c r="I237" s="7"/>
      <c r="J237" s="7"/>
      <c r="K237" s="7"/>
      <c r="L237" s="7"/>
      <c r="M237" s="7"/>
      <c r="N237" s="7"/>
      <c r="O237" s="7"/>
      <c r="P237" s="7"/>
      <c r="Q237" s="7"/>
      <c r="R237" s="88">
        <v>2439736.97</v>
      </c>
      <c r="S237" s="88"/>
      <c r="T237" s="81"/>
      <c r="U237" s="88">
        <v>25309900</v>
      </c>
      <c r="V237" s="3">
        <v>1000</v>
      </c>
      <c r="W237" s="88">
        <v>8615833.72</v>
      </c>
    </row>
    <row r="238" spans="1:23" ht="15.75">
      <c r="A238" s="7"/>
      <c r="B238" s="8"/>
      <c r="C238" s="8"/>
      <c r="D238" s="7"/>
      <c r="E238" s="7"/>
      <c r="F238" s="7"/>
      <c r="G238" s="7"/>
      <c r="H238" s="7"/>
      <c r="I238" s="7"/>
      <c r="J238" s="7"/>
      <c r="K238" s="7"/>
      <c r="L238" s="7"/>
      <c r="M238" s="7"/>
      <c r="N238" s="7"/>
      <c r="O238" s="7"/>
      <c r="P238" s="7"/>
      <c r="Q238" s="7"/>
      <c r="R238" s="88"/>
      <c r="S238" s="88"/>
      <c r="U238" s="88">
        <v>1857200</v>
      </c>
      <c r="V238" s="3">
        <v>1000</v>
      </c>
      <c r="W238" s="88">
        <v>1236650.47</v>
      </c>
    </row>
    <row r="239" spans="1:23" ht="15.75">
      <c r="A239" s="7"/>
      <c r="B239" s="8"/>
      <c r="C239" s="8"/>
      <c r="D239" s="7"/>
      <c r="E239" s="7"/>
      <c r="F239" s="7"/>
      <c r="G239" s="7"/>
      <c r="H239" s="7"/>
      <c r="I239" s="7"/>
      <c r="J239" s="7"/>
      <c r="K239" s="7"/>
      <c r="L239" s="7"/>
      <c r="M239" s="7"/>
      <c r="N239" s="7"/>
      <c r="O239" s="7"/>
      <c r="P239" s="7"/>
      <c r="Q239" s="7"/>
      <c r="R239" s="88">
        <v>2000</v>
      </c>
      <c r="S239" s="88"/>
      <c r="U239" s="88">
        <v>790200</v>
      </c>
      <c r="V239" s="3">
        <v>1000</v>
      </c>
      <c r="W239" s="88">
        <v>475923.8</v>
      </c>
    </row>
    <row r="240" spans="1:23" ht="15.75">
      <c r="A240" s="7"/>
      <c r="B240" s="8"/>
      <c r="C240" s="8"/>
      <c r="D240" s="7"/>
      <c r="E240" s="7"/>
      <c r="F240" s="7"/>
      <c r="G240" s="7"/>
      <c r="H240" s="7"/>
      <c r="I240" s="7"/>
      <c r="J240" s="7"/>
      <c r="K240" s="7"/>
      <c r="L240" s="7"/>
      <c r="M240" s="7"/>
      <c r="N240" s="7"/>
      <c r="O240" s="7"/>
      <c r="P240" s="7"/>
      <c r="Q240" s="7"/>
      <c r="R240" s="88">
        <v>2436273.49</v>
      </c>
      <c r="S240" s="88"/>
      <c r="U240" s="88">
        <v>16485335</v>
      </c>
      <c r="V240" s="3">
        <v>1000</v>
      </c>
      <c r="W240" s="88">
        <v>5342098.66</v>
      </c>
    </row>
    <row r="241" spans="1:23" ht="15.75">
      <c r="A241" s="7"/>
      <c r="B241" s="8"/>
      <c r="C241" s="8"/>
      <c r="D241" s="7"/>
      <c r="E241" s="7"/>
      <c r="F241" s="7"/>
      <c r="G241" s="7"/>
      <c r="H241" s="7"/>
      <c r="I241" s="7"/>
      <c r="J241" s="7"/>
      <c r="K241" s="7"/>
      <c r="L241" s="7"/>
      <c r="M241" s="7"/>
      <c r="N241" s="7"/>
      <c r="O241" s="7"/>
      <c r="P241" s="7"/>
      <c r="Q241" s="7"/>
      <c r="R241" s="88"/>
      <c r="S241" s="88"/>
      <c r="U241" s="88">
        <v>3000</v>
      </c>
      <c r="V241" s="3">
        <v>1000</v>
      </c>
      <c r="W241" s="88">
        <v>3000</v>
      </c>
    </row>
    <row r="242" spans="1:23" ht="15.75">
      <c r="A242" s="7"/>
      <c r="B242" s="8"/>
      <c r="C242" s="8"/>
      <c r="D242" s="7"/>
      <c r="E242" s="7"/>
      <c r="F242" s="7"/>
      <c r="G242" s="7"/>
      <c r="H242" s="7"/>
      <c r="I242" s="7"/>
      <c r="J242" s="7"/>
      <c r="K242" s="7"/>
      <c r="L242" s="7"/>
      <c r="M242" s="7"/>
      <c r="N242" s="7"/>
      <c r="O242" s="7"/>
      <c r="P242" s="7"/>
      <c r="Q242" s="7"/>
      <c r="R242" s="88">
        <v>947.48</v>
      </c>
      <c r="S242" s="88"/>
      <c r="U242" s="88">
        <v>2148665</v>
      </c>
      <c r="V242" s="3">
        <v>1000</v>
      </c>
      <c r="W242" s="88">
        <v>77829.7</v>
      </c>
    </row>
    <row r="243" spans="1:23" ht="15.75">
      <c r="A243" s="7"/>
      <c r="B243" s="8"/>
      <c r="C243" s="8"/>
      <c r="D243" s="7"/>
      <c r="E243" s="7"/>
      <c r="F243" s="7"/>
      <c r="G243" s="7"/>
      <c r="H243" s="7"/>
      <c r="I243" s="7"/>
      <c r="J243" s="7"/>
      <c r="K243" s="7"/>
      <c r="L243" s="7"/>
      <c r="M243" s="7"/>
      <c r="N243" s="7"/>
      <c r="O243" s="7"/>
      <c r="P243" s="7"/>
      <c r="Q243" s="7"/>
      <c r="R243" s="88">
        <v>516</v>
      </c>
      <c r="S243" s="88"/>
      <c r="U243" s="88">
        <v>4025500</v>
      </c>
      <c r="V243" s="3">
        <v>1000</v>
      </c>
      <c r="W243" s="88">
        <v>1480331.09</v>
      </c>
    </row>
    <row r="244" spans="1:23" ht="15.75">
      <c r="A244" s="7"/>
      <c r="B244" s="8"/>
      <c r="C244" s="8"/>
      <c r="D244" s="7"/>
      <c r="E244" s="7"/>
      <c r="F244" s="7"/>
      <c r="G244" s="7"/>
      <c r="H244" s="7"/>
      <c r="I244" s="7"/>
      <c r="J244" s="7"/>
      <c r="K244" s="7"/>
      <c r="L244" s="7"/>
      <c r="M244" s="7"/>
      <c r="N244" s="7"/>
      <c r="O244" s="7"/>
      <c r="P244" s="7"/>
      <c r="Q244" s="7"/>
      <c r="R244" s="88">
        <v>72564</v>
      </c>
      <c r="S244" s="88"/>
      <c r="U244" s="88">
        <v>581226</v>
      </c>
      <c r="V244" s="3">
        <v>1000</v>
      </c>
      <c r="W244" s="88">
        <v>365216</v>
      </c>
    </row>
    <row r="245" spans="1:23" ht="15.75">
      <c r="A245" s="7"/>
      <c r="B245" s="8"/>
      <c r="C245" s="8"/>
      <c r="D245" s="7"/>
      <c r="E245" s="7"/>
      <c r="F245" s="7"/>
      <c r="G245" s="7"/>
      <c r="H245" s="7"/>
      <c r="I245" s="7"/>
      <c r="J245" s="7"/>
      <c r="K245" s="7"/>
      <c r="L245" s="7"/>
      <c r="M245" s="7"/>
      <c r="N245" s="7"/>
      <c r="O245" s="7"/>
      <c r="P245" s="7"/>
      <c r="Q245" s="7"/>
      <c r="R245" s="88"/>
      <c r="S245" s="88"/>
      <c r="U245" s="88">
        <v>2493374</v>
      </c>
      <c r="V245" s="3">
        <v>1000</v>
      </c>
      <c r="W245" s="88">
        <v>659329.09</v>
      </c>
    </row>
    <row r="246" spans="1:23" ht="15.75">
      <c r="A246" s="7"/>
      <c r="B246" s="8"/>
      <c r="C246" s="8"/>
      <c r="D246" s="7"/>
      <c r="E246" s="7"/>
      <c r="F246" s="7"/>
      <c r="G246" s="7"/>
      <c r="H246" s="7"/>
      <c r="I246" s="7"/>
      <c r="J246" s="7"/>
      <c r="K246" s="7"/>
      <c r="L246" s="7"/>
      <c r="M246" s="7"/>
      <c r="N246" s="7"/>
      <c r="O246" s="7"/>
      <c r="P246" s="7"/>
      <c r="Q246" s="7"/>
      <c r="R246" s="88"/>
      <c r="S246" s="88"/>
      <c r="U246" s="88">
        <v>95000</v>
      </c>
      <c r="V246" s="3">
        <v>1000</v>
      </c>
      <c r="W246" s="88">
        <v>85430.43</v>
      </c>
    </row>
    <row r="247" spans="1:23" ht="15.75">
      <c r="A247" s="7"/>
      <c r="B247" s="8"/>
      <c r="C247" s="8"/>
      <c r="D247" s="7"/>
      <c r="E247" s="7"/>
      <c r="F247" s="7"/>
      <c r="G247" s="7"/>
      <c r="H247" s="7"/>
      <c r="I247" s="7"/>
      <c r="J247" s="7"/>
      <c r="K247" s="7"/>
      <c r="L247" s="7"/>
      <c r="M247" s="7"/>
      <c r="N247" s="7"/>
      <c r="O247" s="7"/>
      <c r="P247" s="7"/>
      <c r="Q247" s="7"/>
      <c r="R247" s="88"/>
      <c r="S247" s="88"/>
      <c r="U247" s="88">
        <v>2398374</v>
      </c>
      <c r="V247" s="3">
        <v>1000</v>
      </c>
      <c r="W247" s="88">
        <v>573898.66</v>
      </c>
    </row>
    <row r="248" spans="1:23" ht="15.75">
      <c r="A248" s="7"/>
      <c r="B248" s="8"/>
      <c r="C248" s="8"/>
      <c r="D248" s="7"/>
      <c r="E248" s="7"/>
      <c r="F248" s="7"/>
      <c r="G248" s="7"/>
      <c r="H248" s="7"/>
      <c r="I248" s="7"/>
      <c r="J248" s="7"/>
      <c r="K248" s="7"/>
      <c r="L248" s="7"/>
      <c r="M248" s="7"/>
      <c r="N248" s="7"/>
      <c r="O248" s="7"/>
      <c r="P248" s="7"/>
      <c r="Q248" s="7"/>
      <c r="R248" s="88"/>
      <c r="S248" s="88"/>
      <c r="U248" s="88">
        <v>3500</v>
      </c>
      <c r="V248" s="3">
        <v>1000</v>
      </c>
      <c r="W248" s="88"/>
    </row>
    <row r="249" spans="1:23" ht="15.75">
      <c r="A249" s="7"/>
      <c r="B249" s="8"/>
      <c r="C249" s="8"/>
      <c r="D249" s="7"/>
      <c r="E249" s="7"/>
      <c r="F249" s="7"/>
      <c r="G249" s="7"/>
      <c r="H249" s="7"/>
      <c r="I249" s="7"/>
      <c r="J249" s="7"/>
      <c r="K249" s="7"/>
      <c r="L249" s="7"/>
      <c r="M249" s="7"/>
      <c r="N249" s="7"/>
      <c r="O249" s="7"/>
      <c r="P249" s="7"/>
      <c r="Q249" s="7"/>
      <c r="R249" s="88"/>
      <c r="S249" s="88"/>
      <c r="U249" s="88">
        <v>3500</v>
      </c>
      <c r="V249" s="3">
        <v>1000</v>
      </c>
      <c r="W249" s="88"/>
    </row>
    <row r="250" spans="1:23" ht="15.75">
      <c r="A250" s="7"/>
      <c r="B250" s="8"/>
      <c r="C250" s="8"/>
      <c r="D250" s="7"/>
      <c r="E250" s="7"/>
      <c r="F250" s="7"/>
      <c r="G250" s="7"/>
      <c r="H250" s="7"/>
      <c r="I250" s="7"/>
      <c r="J250" s="7"/>
      <c r="K250" s="7"/>
      <c r="L250" s="7"/>
      <c r="M250" s="7"/>
      <c r="N250" s="7"/>
      <c r="O250" s="7"/>
      <c r="P250" s="7"/>
      <c r="Q250" s="7"/>
      <c r="R250" s="88"/>
      <c r="S250" s="88"/>
      <c r="U250" s="88">
        <v>3500</v>
      </c>
      <c r="V250" s="3">
        <v>1000</v>
      </c>
      <c r="W250" s="88"/>
    </row>
    <row r="251" spans="1:23" ht="22.5" customHeight="1">
      <c r="A251" s="7"/>
      <c r="B251" s="8"/>
      <c r="C251" s="8"/>
      <c r="D251" s="7"/>
      <c r="E251" s="7"/>
      <c r="F251" s="7"/>
      <c r="G251" s="7"/>
      <c r="H251" s="7"/>
      <c r="I251" s="7"/>
      <c r="J251" s="7"/>
      <c r="K251" s="7"/>
      <c r="L251" s="7"/>
      <c r="M251" s="7"/>
      <c r="N251" s="7"/>
      <c r="O251" s="7"/>
      <c r="P251" s="7"/>
      <c r="Q251" s="7"/>
      <c r="R251" s="88"/>
      <c r="S251" s="88"/>
      <c r="U251" s="88">
        <v>3500</v>
      </c>
      <c r="V251" s="3">
        <v>1000</v>
      </c>
      <c r="W251" s="88"/>
    </row>
    <row r="252" spans="1:23" ht="15.75">
      <c r="A252" s="7"/>
      <c r="B252" s="8"/>
      <c r="C252" s="8"/>
      <c r="D252" s="7"/>
      <c r="E252" s="7"/>
      <c r="F252" s="7"/>
      <c r="G252" s="7"/>
      <c r="H252" s="7"/>
      <c r="I252" s="7"/>
      <c r="J252" s="7"/>
      <c r="K252" s="7"/>
      <c r="L252" s="7"/>
      <c r="M252" s="7"/>
      <c r="N252" s="7"/>
      <c r="O252" s="7"/>
      <c r="P252" s="7"/>
      <c r="Q252" s="7"/>
      <c r="R252" s="88"/>
      <c r="S252" s="88"/>
      <c r="U252" s="88">
        <v>2914200</v>
      </c>
      <c r="V252" s="3">
        <v>1000</v>
      </c>
      <c r="W252" s="88">
        <v>1902860.79</v>
      </c>
    </row>
    <row r="253" spans="1:23" ht="15.75">
      <c r="A253" s="7"/>
      <c r="B253" s="8"/>
      <c r="C253" s="8"/>
      <c r="D253" s="7"/>
      <c r="E253" s="7"/>
      <c r="F253" s="7"/>
      <c r="G253" s="7"/>
      <c r="H253" s="7"/>
      <c r="I253" s="7"/>
      <c r="J253" s="7"/>
      <c r="K253" s="7"/>
      <c r="L253" s="7"/>
      <c r="M253" s="7"/>
      <c r="N253" s="7"/>
      <c r="O253" s="7"/>
      <c r="P253" s="7"/>
      <c r="Q253" s="7"/>
      <c r="R253" s="88"/>
      <c r="S253" s="88"/>
      <c r="U253" s="88">
        <v>2866200</v>
      </c>
      <c r="V253" s="3">
        <v>1000</v>
      </c>
      <c r="W253" s="88">
        <v>1854860.79</v>
      </c>
    </row>
    <row r="254" spans="1:23" ht="15.75">
      <c r="A254" s="7"/>
      <c r="B254" s="8"/>
      <c r="C254" s="8"/>
      <c r="D254" s="7"/>
      <c r="E254" s="7"/>
      <c r="F254" s="7"/>
      <c r="G254" s="7"/>
      <c r="H254" s="7"/>
      <c r="I254" s="7"/>
      <c r="J254" s="7"/>
      <c r="K254" s="7"/>
      <c r="L254" s="7"/>
      <c r="M254" s="7"/>
      <c r="N254" s="7"/>
      <c r="O254" s="7"/>
      <c r="P254" s="7"/>
      <c r="Q254" s="7"/>
      <c r="R254" s="88"/>
      <c r="S254" s="88"/>
      <c r="U254" s="88">
        <v>2016427</v>
      </c>
      <c r="V254" s="3">
        <v>1000</v>
      </c>
      <c r="W254" s="88">
        <v>1028413.69</v>
      </c>
    </row>
    <row r="255" spans="1:23" ht="15.75">
      <c r="A255" s="7"/>
      <c r="B255" s="8"/>
      <c r="C255" s="8"/>
      <c r="D255" s="7"/>
      <c r="E255" s="7"/>
      <c r="F255" s="7"/>
      <c r="G255" s="7"/>
      <c r="H255" s="7"/>
      <c r="I255" s="7"/>
      <c r="J255" s="7"/>
      <c r="K255" s="7"/>
      <c r="L255" s="7"/>
      <c r="M255" s="7"/>
      <c r="N255" s="7"/>
      <c r="O255" s="7"/>
      <c r="P255" s="7"/>
      <c r="Q255" s="7"/>
      <c r="R255" s="88"/>
      <c r="S255" s="88"/>
      <c r="U255" s="88">
        <v>1774027</v>
      </c>
      <c r="V255" s="3">
        <v>1000</v>
      </c>
      <c r="W255" s="88">
        <v>912080.6</v>
      </c>
    </row>
    <row r="256" spans="1:23" ht="15.75">
      <c r="A256" s="7"/>
      <c r="B256" s="8"/>
      <c r="C256" s="8"/>
      <c r="D256" s="7"/>
      <c r="E256" s="7"/>
      <c r="F256" s="7"/>
      <c r="G256" s="7"/>
      <c r="H256" s="7"/>
      <c r="I256" s="7"/>
      <c r="J256" s="7"/>
      <c r="K256" s="7"/>
      <c r="L256" s="7"/>
      <c r="M256" s="7"/>
      <c r="N256" s="7"/>
      <c r="O256" s="7"/>
      <c r="P256" s="7"/>
      <c r="Q256" s="7"/>
      <c r="R256" s="88"/>
      <c r="S256" s="88"/>
      <c r="U256" s="88">
        <v>122000</v>
      </c>
      <c r="V256" s="3">
        <v>1000</v>
      </c>
      <c r="W256" s="88">
        <v>31600</v>
      </c>
    </row>
    <row r="257" spans="1:23" ht="15.75">
      <c r="A257" s="7"/>
      <c r="B257" s="8"/>
      <c r="C257" s="8"/>
      <c r="D257" s="7"/>
      <c r="E257" s="7"/>
      <c r="F257" s="7"/>
      <c r="G257" s="7"/>
      <c r="H257" s="7"/>
      <c r="I257" s="7"/>
      <c r="J257" s="7"/>
      <c r="K257" s="7"/>
      <c r="L257" s="7"/>
      <c r="M257" s="7"/>
      <c r="N257" s="7"/>
      <c r="O257" s="7"/>
      <c r="P257" s="7"/>
      <c r="Q257" s="7"/>
      <c r="R257" s="88"/>
      <c r="S257" s="88"/>
      <c r="U257" s="88">
        <v>120400</v>
      </c>
      <c r="V257" s="3">
        <v>1000</v>
      </c>
      <c r="W257" s="88">
        <v>84733.09</v>
      </c>
    </row>
    <row r="258" spans="1:23" ht="15.75">
      <c r="A258" s="7"/>
      <c r="B258" s="8"/>
      <c r="C258" s="8"/>
      <c r="D258" s="7"/>
      <c r="E258" s="7"/>
      <c r="F258" s="7"/>
      <c r="G258" s="7"/>
      <c r="H258" s="7"/>
      <c r="I258" s="7"/>
      <c r="J258" s="7"/>
      <c r="K258" s="7"/>
      <c r="L258" s="7"/>
      <c r="M258" s="7"/>
      <c r="N258" s="7"/>
      <c r="O258" s="7"/>
      <c r="P258" s="7"/>
      <c r="Q258" s="7"/>
      <c r="R258" s="88"/>
      <c r="S258" s="88"/>
      <c r="U258" s="88">
        <v>849773</v>
      </c>
      <c r="V258" s="3">
        <v>1000</v>
      </c>
      <c r="W258" s="88">
        <v>826447.1</v>
      </c>
    </row>
    <row r="259" spans="1:23" ht="15.75">
      <c r="A259" s="7"/>
      <c r="B259" s="8"/>
      <c r="C259" s="8"/>
      <c r="D259" s="7"/>
      <c r="E259" s="7"/>
      <c r="F259" s="7"/>
      <c r="G259" s="7"/>
      <c r="H259" s="7"/>
      <c r="I259" s="7"/>
      <c r="J259" s="7"/>
      <c r="K259" s="7"/>
      <c r="L259" s="7"/>
      <c r="M259" s="7"/>
      <c r="N259" s="7"/>
      <c r="O259" s="7"/>
      <c r="P259" s="7"/>
      <c r="Q259" s="7"/>
      <c r="R259" s="88"/>
      <c r="S259" s="88"/>
      <c r="U259" s="88">
        <v>23000</v>
      </c>
      <c r="V259" s="3">
        <v>1000</v>
      </c>
      <c r="W259" s="88"/>
    </row>
    <row r="260" spans="1:23" ht="15.75">
      <c r="A260" s="7"/>
      <c r="B260" s="8"/>
      <c r="C260" s="8"/>
      <c r="D260" s="7"/>
      <c r="E260" s="7"/>
      <c r="F260" s="7"/>
      <c r="G260" s="7"/>
      <c r="H260" s="7"/>
      <c r="I260" s="7"/>
      <c r="J260" s="7"/>
      <c r="K260" s="7"/>
      <c r="L260" s="7"/>
      <c r="M260" s="7"/>
      <c r="N260" s="7"/>
      <c r="O260" s="7"/>
      <c r="P260" s="7"/>
      <c r="Q260" s="7"/>
      <c r="R260" s="88"/>
      <c r="S260" s="88"/>
      <c r="U260" s="88">
        <v>521600</v>
      </c>
      <c r="V260" s="3">
        <v>1000</v>
      </c>
      <c r="W260" s="88">
        <v>521600</v>
      </c>
    </row>
    <row r="261" spans="1:23" ht="15.75">
      <c r="A261" s="7"/>
      <c r="B261" s="8"/>
      <c r="C261" s="8"/>
      <c r="D261" s="7"/>
      <c r="E261" s="7"/>
      <c r="F261" s="7"/>
      <c r="G261" s="7"/>
      <c r="H261" s="7"/>
      <c r="I261" s="7"/>
      <c r="J261" s="7"/>
      <c r="K261" s="7"/>
      <c r="L261" s="7"/>
      <c r="M261" s="7"/>
      <c r="N261" s="7"/>
      <c r="O261" s="7"/>
      <c r="P261" s="7"/>
      <c r="Q261" s="7"/>
      <c r="R261" s="88"/>
      <c r="S261" s="88"/>
      <c r="U261" s="88">
        <v>22500</v>
      </c>
      <c r="V261" s="3">
        <v>1000</v>
      </c>
      <c r="W261" s="88">
        <v>22500</v>
      </c>
    </row>
    <row r="262" spans="1:23" ht="15.75">
      <c r="A262" s="7"/>
      <c r="B262" s="8"/>
      <c r="C262" s="8"/>
      <c r="D262" s="7"/>
      <c r="E262" s="7"/>
      <c r="F262" s="7"/>
      <c r="G262" s="7"/>
      <c r="H262" s="7"/>
      <c r="I262" s="7"/>
      <c r="J262" s="7"/>
      <c r="K262" s="7"/>
      <c r="L262" s="7"/>
      <c r="M262" s="7"/>
      <c r="N262" s="7"/>
      <c r="O262" s="7"/>
      <c r="P262" s="7"/>
      <c r="Q262" s="7"/>
      <c r="R262" s="88"/>
      <c r="S262" s="88"/>
      <c r="U262" s="88">
        <v>282673</v>
      </c>
      <c r="V262" s="3">
        <v>1000</v>
      </c>
      <c r="W262" s="88">
        <v>282347.1</v>
      </c>
    </row>
    <row r="263" spans="1:23" ht="15.75">
      <c r="A263" s="7"/>
      <c r="B263" s="8"/>
      <c r="C263" s="8"/>
      <c r="D263" s="7"/>
      <c r="E263" s="7"/>
      <c r="F263" s="7"/>
      <c r="G263" s="7"/>
      <c r="H263" s="7"/>
      <c r="I263" s="7"/>
      <c r="J263" s="7"/>
      <c r="K263" s="7"/>
      <c r="L263" s="7"/>
      <c r="M263" s="7"/>
      <c r="N263" s="7"/>
      <c r="O263" s="7"/>
      <c r="P263" s="7"/>
      <c r="Q263" s="7"/>
      <c r="R263" s="88"/>
      <c r="S263" s="88"/>
      <c r="U263" s="88"/>
      <c r="V263" s="3">
        <v>1000</v>
      </c>
      <c r="W263" s="88"/>
    </row>
    <row r="264" spans="1:23" ht="15.75">
      <c r="A264" s="7"/>
      <c r="B264" s="8"/>
      <c r="C264" s="8"/>
      <c r="D264" s="7"/>
      <c r="E264" s="7"/>
      <c r="F264" s="7"/>
      <c r="G264" s="7"/>
      <c r="H264" s="7"/>
      <c r="I264" s="7"/>
      <c r="J264" s="7"/>
      <c r="K264" s="7"/>
      <c r="L264" s="7"/>
      <c r="M264" s="7"/>
      <c r="N264" s="7"/>
      <c r="O264" s="7"/>
      <c r="P264" s="7"/>
      <c r="Q264" s="7"/>
      <c r="R264" s="88"/>
      <c r="S264" s="88"/>
      <c r="U264" s="88">
        <v>48000</v>
      </c>
      <c r="V264" s="3">
        <v>1000</v>
      </c>
      <c r="W264" s="88">
        <v>48000</v>
      </c>
    </row>
    <row r="265" spans="1:23" ht="15.75">
      <c r="A265" s="7"/>
      <c r="B265" s="8"/>
      <c r="C265" s="8"/>
      <c r="D265" s="7"/>
      <c r="E265" s="7"/>
      <c r="F265" s="7"/>
      <c r="G265" s="7"/>
      <c r="H265" s="7"/>
      <c r="I265" s="7"/>
      <c r="J265" s="7"/>
      <c r="K265" s="7"/>
      <c r="L265" s="7"/>
      <c r="M265" s="7"/>
      <c r="N265" s="7"/>
      <c r="O265" s="7"/>
      <c r="P265" s="7"/>
      <c r="Q265" s="7"/>
      <c r="R265" s="88"/>
      <c r="S265" s="88"/>
      <c r="U265" s="88">
        <v>48000</v>
      </c>
      <c r="V265" s="3">
        <v>1000</v>
      </c>
      <c r="W265" s="88">
        <v>48000</v>
      </c>
    </row>
    <row r="266" spans="1:23" ht="15.75">
      <c r="A266" s="7"/>
      <c r="B266" s="8"/>
      <c r="C266" s="8"/>
      <c r="D266" s="7"/>
      <c r="E266" s="7"/>
      <c r="F266" s="7"/>
      <c r="G266" s="7"/>
      <c r="H266" s="7"/>
      <c r="I266" s="7"/>
      <c r="J266" s="7"/>
      <c r="K266" s="7"/>
      <c r="L266" s="7"/>
      <c r="M266" s="7"/>
      <c r="N266" s="7"/>
      <c r="O266" s="7"/>
      <c r="P266" s="7"/>
      <c r="Q266" s="7"/>
      <c r="R266" s="88"/>
      <c r="S266" s="88"/>
      <c r="U266" s="88">
        <v>5459931.27</v>
      </c>
      <c r="V266" s="3">
        <v>1000</v>
      </c>
      <c r="W266" s="88">
        <v>2330569.59</v>
      </c>
    </row>
    <row r="267" spans="1:23" ht="15.75">
      <c r="A267" s="7"/>
      <c r="B267" s="8"/>
      <c r="C267" s="8"/>
      <c r="D267" s="7"/>
      <c r="E267" s="7"/>
      <c r="F267" s="7"/>
      <c r="G267" s="7"/>
      <c r="H267" s="7"/>
      <c r="I267" s="7"/>
      <c r="J267" s="7"/>
      <c r="K267" s="7"/>
      <c r="L267" s="7"/>
      <c r="M267" s="7"/>
      <c r="N267" s="7"/>
      <c r="O267" s="7"/>
      <c r="P267" s="7"/>
      <c r="Q267" s="7"/>
      <c r="R267" s="88"/>
      <c r="S267" s="88"/>
      <c r="U267" s="88">
        <v>5258031.27</v>
      </c>
      <c r="V267" s="3">
        <v>1000</v>
      </c>
      <c r="W267" s="88">
        <v>2128669.59</v>
      </c>
    </row>
    <row r="268" spans="1:23" ht="15.75">
      <c r="A268" s="7"/>
      <c r="B268" s="8"/>
      <c r="C268" s="8"/>
      <c r="D268" s="7"/>
      <c r="E268" s="7"/>
      <c r="F268" s="7"/>
      <c r="G268" s="7"/>
      <c r="H268" s="7"/>
      <c r="I268" s="7"/>
      <c r="J268" s="7"/>
      <c r="K268" s="7"/>
      <c r="L268" s="7"/>
      <c r="M268" s="7"/>
      <c r="N268" s="7"/>
      <c r="O268" s="7"/>
      <c r="P268" s="7"/>
      <c r="Q268" s="7"/>
      <c r="R268" s="88"/>
      <c r="S268" s="88"/>
      <c r="U268" s="88">
        <v>18094.27</v>
      </c>
      <c r="V268" s="3">
        <v>1000</v>
      </c>
      <c r="W268" s="88"/>
    </row>
    <row r="269" spans="1:23" ht="15.75">
      <c r="A269" s="7"/>
      <c r="B269" s="8"/>
      <c r="C269" s="8"/>
      <c r="D269" s="7"/>
      <c r="E269" s="7"/>
      <c r="F269" s="7"/>
      <c r="G269" s="7"/>
      <c r="H269" s="7"/>
      <c r="I269" s="7"/>
      <c r="J269" s="7"/>
      <c r="K269" s="7"/>
      <c r="L269" s="7"/>
      <c r="M269" s="7"/>
      <c r="N269" s="7"/>
      <c r="O269" s="7"/>
      <c r="P269" s="7"/>
      <c r="Q269" s="7"/>
      <c r="R269" s="88"/>
      <c r="S269" s="88"/>
      <c r="U269" s="88">
        <v>18094.27</v>
      </c>
      <c r="V269" s="3">
        <v>1000</v>
      </c>
      <c r="W269" s="88"/>
    </row>
    <row r="270" spans="1:23" ht="15.75">
      <c r="A270" s="7"/>
      <c r="B270" s="8"/>
      <c r="C270" s="8"/>
      <c r="D270" s="7"/>
      <c r="E270" s="7"/>
      <c r="F270" s="7"/>
      <c r="G270" s="7"/>
      <c r="H270" s="7"/>
      <c r="I270" s="7"/>
      <c r="J270" s="7"/>
      <c r="K270" s="7"/>
      <c r="L270" s="7"/>
      <c r="M270" s="7"/>
      <c r="N270" s="7"/>
      <c r="O270" s="7"/>
      <c r="P270" s="7"/>
      <c r="Q270" s="7"/>
      <c r="R270" s="88"/>
      <c r="S270" s="88"/>
      <c r="U270" s="88">
        <v>128373.77</v>
      </c>
      <c r="V270" s="3">
        <v>1000</v>
      </c>
      <c r="W270" s="88">
        <v>128373.77</v>
      </c>
    </row>
    <row r="271" spans="1:23" ht="15.75">
      <c r="A271" s="7"/>
      <c r="B271" s="8"/>
      <c r="C271" s="8"/>
      <c r="D271" s="7"/>
      <c r="E271" s="7"/>
      <c r="F271" s="7"/>
      <c r="G271" s="7"/>
      <c r="H271" s="7"/>
      <c r="I271" s="7"/>
      <c r="J271" s="7"/>
      <c r="K271" s="7"/>
      <c r="L271" s="7"/>
      <c r="M271" s="7"/>
      <c r="N271" s="7"/>
      <c r="O271" s="7"/>
      <c r="P271" s="7"/>
      <c r="Q271" s="7"/>
      <c r="R271" s="88"/>
      <c r="S271" s="88"/>
      <c r="U271" s="88">
        <v>96258.57</v>
      </c>
      <c r="V271" s="3">
        <v>1000</v>
      </c>
      <c r="W271" s="88">
        <v>96258.57</v>
      </c>
    </row>
    <row r="272" spans="1:23" ht="15.75">
      <c r="A272" s="7"/>
      <c r="B272" s="8"/>
      <c r="C272" s="8"/>
      <c r="D272" s="7"/>
      <c r="E272" s="7"/>
      <c r="F272" s="7"/>
      <c r="G272" s="7"/>
      <c r="H272" s="7"/>
      <c r="I272" s="7"/>
      <c r="J272" s="7"/>
      <c r="K272" s="7"/>
      <c r="L272" s="7"/>
      <c r="M272" s="7"/>
      <c r="N272" s="7"/>
      <c r="O272" s="7"/>
      <c r="P272" s="7"/>
      <c r="Q272" s="7"/>
      <c r="R272" s="88"/>
      <c r="S272" s="88"/>
      <c r="U272" s="88">
        <v>32115.2</v>
      </c>
      <c r="V272" s="3">
        <v>1000</v>
      </c>
      <c r="W272" s="88">
        <v>32115.2</v>
      </c>
    </row>
    <row r="273" spans="1:23" ht="15.75">
      <c r="A273" s="7"/>
      <c r="B273" s="8"/>
      <c r="C273" s="8"/>
      <c r="D273" s="7"/>
      <c r="E273" s="7"/>
      <c r="F273" s="7"/>
      <c r="G273" s="7"/>
      <c r="H273" s="7"/>
      <c r="I273" s="7"/>
      <c r="J273" s="7"/>
      <c r="K273" s="7"/>
      <c r="L273" s="7"/>
      <c r="M273" s="7"/>
      <c r="N273" s="7"/>
      <c r="O273" s="7"/>
      <c r="P273" s="7"/>
      <c r="Q273" s="7"/>
      <c r="R273" s="88"/>
      <c r="S273" s="88"/>
      <c r="U273" s="88">
        <v>800000</v>
      </c>
      <c r="V273" s="3">
        <v>1000</v>
      </c>
      <c r="W273" s="88">
        <v>800000</v>
      </c>
    </row>
    <row r="274" spans="1:23" ht="15.75">
      <c r="A274" s="7"/>
      <c r="B274" s="8"/>
      <c r="C274" s="8"/>
      <c r="D274" s="7"/>
      <c r="E274" s="7"/>
      <c r="F274" s="7"/>
      <c r="G274" s="7"/>
      <c r="H274" s="7"/>
      <c r="I274" s="7"/>
      <c r="J274" s="7"/>
      <c r="K274" s="7"/>
      <c r="L274" s="7"/>
      <c r="M274" s="7"/>
      <c r="N274" s="7"/>
      <c r="O274" s="7"/>
      <c r="P274" s="7"/>
      <c r="Q274" s="7"/>
      <c r="R274" s="88"/>
      <c r="S274" s="88"/>
      <c r="U274" s="88">
        <v>800000</v>
      </c>
      <c r="V274" s="3">
        <v>1000</v>
      </c>
      <c r="W274" s="88">
        <v>800000</v>
      </c>
    </row>
    <row r="275" spans="1:23" ht="15.75">
      <c r="A275" s="7"/>
      <c r="B275" s="8"/>
      <c r="C275" s="8"/>
      <c r="D275" s="7"/>
      <c r="E275" s="7"/>
      <c r="F275" s="7"/>
      <c r="G275" s="7"/>
      <c r="H275" s="7"/>
      <c r="I275" s="7"/>
      <c r="J275" s="7"/>
      <c r="K275" s="7"/>
      <c r="L275" s="7"/>
      <c r="M275" s="7"/>
      <c r="N275" s="7"/>
      <c r="O275" s="7"/>
      <c r="P275" s="7"/>
      <c r="Q275" s="7"/>
      <c r="R275" s="88"/>
      <c r="S275" s="88"/>
      <c r="U275" s="88">
        <v>600000</v>
      </c>
      <c r="V275" s="3">
        <v>1000</v>
      </c>
      <c r="W275" s="88">
        <v>464380</v>
      </c>
    </row>
    <row r="276" spans="1:23" ht="15.75">
      <c r="A276" s="7"/>
      <c r="B276" s="8"/>
      <c r="C276" s="8"/>
      <c r="D276" s="7"/>
      <c r="E276" s="7"/>
      <c r="F276" s="7"/>
      <c r="G276" s="7"/>
      <c r="H276" s="7"/>
      <c r="I276" s="7"/>
      <c r="J276" s="7"/>
      <c r="K276" s="7"/>
      <c r="L276" s="7"/>
      <c r="M276" s="7"/>
      <c r="N276" s="7"/>
      <c r="O276" s="7"/>
      <c r="P276" s="7"/>
      <c r="Q276" s="7"/>
      <c r="R276" s="88"/>
      <c r="S276" s="88"/>
      <c r="U276" s="88">
        <v>600000</v>
      </c>
      <c r="V276" s="3">
        <v>1000</v>
      </c>
      <c r="W276" s="88">
        <v>464380</v>
      </c>
    </row>
    <row r="277" spans="1:23" ht="15.75">
      <c r="A277" s="7"/>
      <c r="B277" s="8"/>
      <c r="C277" s="8"/>
      <c r="D277" s="7"/>
      <c r="E277" s="7"/>
      <c r="F277" s="7"/>
      <c r="G277" s="7"/>
      <c r="H277" s="7"/>
      <c r="I277" s="7"/>
      <c r="J277" s="7"/>
      <c r="K277" s="7"/>
      <c r="L277" s="7"/>
      <c r="M277" s="7"/>
      <c r="N277" s="7"/>
      <c r="O277" s="7"/>
      <c r="P277" s="7"/>
      <c r="Q277" s="7"/>
      <c r="R277" s="88"/>
      <c r="S277" s="88"/>
      <c r="U277" s="88">
        <v>3711563.23</v>
      </c>
      <c r="V277" s="3">
        <v>1000</v>
      </c>
      <c r="W277" s="88">
        <v>735915.82</v>
      </c>
    </row>
    <row r="278" spans="1:23" ht="15.75">
      <c r="A278" s="7"/>
      <c r="B278" s="8"/>
      <c r="C278" s="8"/>
      <c r="D278" s="7"/>
      <c r="E278" s="7"/>
      <c r="F278" s="7"/>
      <c r="G278" s="7"/>
      <c r="H278" s="7"/>
      <c r="I278" s="7"/>
      <c r="J278" s="7"/>
      <c r="K278" s="7"/>
      <c r="L278" s="7"/>
      <c r="M278" s="7"/>
      <c r="N278" s="7"/>
      <c r="O278" s="7"/>
      <c r="P278" s="7"/>
      <c r="Q278" s="7"/>
      <c r="R278" s="88"/>
      <c r="S278" s="88"/>
      <c r="U278" s="88">
        <v>201900</v>
      </c>
      <c r="V278" s="3">
        <v>1000</v>
      </c>
      <c r="W278" s="88">
        <v>201900</v>
      </c>
    </row>
    <row r="279" spans="1:23" ht="15.75">
      <c r="A279" s="7"/>
      <c r="B279" s="8"/>
      <c r="C279" s="8"/>
      <c r="D279" s="7"/>
      <c r="E279" s="7"/>
      <c r="F279" s="7"/>
      <c r="G279" s="7"/>
      <c r="H279" s="7"/>
      <c r="I279" s="7"/>
      <c r="J279" s="7"/>
      <c r="K279" s="7"/>
      <c r="L279" s="7"/>
      <c r="M279" s="7"/>
      <c r="N279" s="7"/>
      <c r="O279" s="7"/>
      <c r="P279" s="7"/>
      <c r="Q279" s="7"/>
      <c r="R279" s="88"/>
      <c r="S279" s="88"/>
      <c r="U279" s="88">
        <v>180600</v>
      </c>
      <c r="V279" s="3">
        <v>1000</v>
      </c>
      <c r="W279" s="88">
        <v>180600</v>
      </c>
    </row>
    <row r="280" spans="1:23" ht="15.75">
      <c r="A280" s="7"/>
      <c r="B280" s="8"/>
      <c r="C280" s="8"/>
      <c r="D280" s="7"/>
      <c r="E280" s="7"/>
      <c r="F280" s="7"/>
      <c r="G280" s="7"/>
      <c r="H280" s="7"/>
      <c r="I280" s="7"/>
      <c r="J280" s="7"/>
      <c r="K280" s="7"/>
      <c r="L280" s="7"/>
      <c r="M280" s="7"/>
      <c r="N280" s="7"/>
      <c r="O280" s="7"/>
      <c r="P280" s="7"/>
      <c r="Q280" s="7"/>
      <c r="R280" s="88"/>
      <c r="S280" s="88"/>
      <c r="U280" s="88">
        <v>21300</v>
      </c>
      <c r="V280" s="3">
        <v>1000</v>
      </c>
      <c r="W280" s="88">
        <v>21300</v>
      </c>
    </row>
    <row r="281" spans="1:23" ht="15.75">
      <c r="A281" s="7"/>
      <c r="B281" s="8"/>
      <c r="C281" s="8"/>
      <c r="D281" s="7"/>
      <c r="E281" s="7"/>
      <c r="F281" s="7"/>
      <c r="G281" s="7"/>
      <c r="H281" s="7"/>
      <c r="I281" s="7"/>
      <c r="J281" s="7"/>
      <c r="K281" s="7"/>
      <c r="L281" s="7"/>
      <c r="M281" s="7"/>
      <c r="N281" s="7"/>
      <c r="O281" s="7"/>
      <c r="P281" s="7"/>
      <c r="Q281" s="7"/>
      <c r="R281" s="88"/>
      <c r="S281" s="88"/>
      <c r="U281" s="88">
        <v>59240200</v>
      </c>
      <c r="V281" s="3">
        <v>1000</v>
      </c>
      <c r="W281" s="88">
        <v>18831445.67</v>
      </c>
    </row>
    <row r="282" spans="1:23" ht="15.75">
      <c r="A282" s="7"/>
      <c r="B282" s="8"/>
      <c r="C282" s="8"/>
      <c r="D282" s="7"/>
      <c r="E282" s="7"/>
      <c r="F282" s="7"/>
      <c r="G282" s="7"/>
      <c r="H282" s="7"/>
      <c r="I282" s="7"/>
      <c r="J282" s="7"/>
      <c r="K282" s="7"/>
      <c r="L282" s="7"/>
      <c r="M282" s="7"/>
      <c r="N282" s="7"/>
      <c r="O282" s="7"/>
      <c r="P282" s="7"/>
      <c r="Q282" s="7"/>
      <c r="R282" s="88"/>
      <c r="S282" s="88"/>
      <c r="U282" s="88">
        <v>58238200</v>
      </c>
      <c r="V282" s="3">
        <v>1000</v>
      </c>
      <c r="W282" s="88">
        <v>18456830.67</v>
      </c>
    </row>
    <row r="283" spans="1:23" ht="15.75">
      <c r="A283" s="7"/>
      <c r="B283" s="8"/>
      <c r="C283" s="8"/>
      <c r="D283" s="7"/>
      <c r="E283" s="7"/>
      <c r="F283" s="7"/>
      <c r="G283" s="7"/>
      <c r="H283" s="7"/>
      <c r="I283" s="7"/>
      <c r="J283" s="7"/>
      <c r="K283" s="7"/>
      <c r="L283" s="7"/>
      <c r="M283" s="7"/>
      <c r="N283" s="7"/>
      <c r="O283" s="7"/>
      <c r="P283" s="7"/>
      <c r="Q283" s="7"/>
      <c r="R283" s="88"/>
      <c r="S283" s="88"/>
      <c r="U283" s="88">
        <v>21442848</v>
      </c>
      <c r="V283" s="3">
        <v>1000</v>
      </c>
      <c r="W283" s="88">
        <v>10817457.43</v>
      </c>
    </row>
    <row r="284" spans="1:23" ht="15.75">
      <c r="A284" s="7"/>
      <c r="B284" s="8"/>
      <c r="C284" s="8"/>
      <c r="D284" s="7"/>
      <c r="E284" s="7"/>
      <c r="F284" s="7"/>
      <c r="G284" s="7"/>
      <c r="H284" s="7"/>
      <c r="I284" s="7"/>
      <c r="J284" s="7"/>
      <c r="K284" s="7"/>
      <c r="L284" s="7"/>
      <c r="M284" s="7"/>
      <c r="N284" s="7"/>
      <c r="O284" s="7"/>
      <c r="P284" s="7"/>
      <c r="Q284" s="7"/>
      <c r="R284" s="88"/>
      <c r="S284" s="88"/>
      <c r="U284" s="88">
        <v>16583700</v>
      </c>
      <c r="V284" s="3">
        <v>1000</v>
      </c>
      <c r="W284" s="88">
        <v>8069537.54</v>
      </c>
    </row>
    <row r="285" spans="1:23" ht="15.75">
      <c r="A285" s="7"/>
      <c r="B285" s="8"/>
      <c r="C285" s="8"/>
      <c r="D285" s="7"/>
      <c r="E285" s="7"/>
      <c r="F285" s="7"/>
      <c r="G285" s="7"/>
      <c r="H285" s="7"/>
      <c r="I285" s="7"/>
      <c r="J285" s="7"/>
      <c r="K285" s="7"/>
      <c r="L285" s="7"/>
      <c r="M285" s="7"/>
      <c r="N285" s="7"/>
      <c r="O285" s="7"/>
      <c r="P285" s="7"/>
      <c r="Q285" s="7"/>
      <c r="R285" s="88"/>
      <c r="S285" s="88"/>
      <c r="U285" s="88">
        <v>2007148</v>
      </c>
      <c r="V285" s="3">
        <v>1000</v>
      </c>
      <c r="W285" s="88">
        <v>1153949.6</v>
      </c>
    </row>
    <row r="286" spans="1:23" ht="15.75">
      <c r="A286" s="7"/>
      <c r="B286" s="8"/>
      <c r="C286" s="8"/>
      <c r="D286" s="7"/>
      <c r="E286" s="7"/>
      <c r="F286" s="7"/>
      <c r="G286" s="7"/>
      <c r="H286" s="7"/>
      <c r="I286" s="7"/>
      <c r="J286" s="7"/>
      <c r="K286" s="7"/>
      <c r="L286" s="7"/>
      <c r="M286" s="7"/>
      <c r="N286" s="7"/>
      <c r="O286" s="7"/>
      <c r="P286" s="7"/>
      <c r="Q286" s="7"/>
      <c r="R286" s="88"/>
      <c r="S286" s="88"/>
      <c r="U286" s="88">
        <v>2852000</v>
      </c>
      <c r="V286" s="3">
        <v>1000</v>
      </c>
      <c r="W286" s="88">
        <v>1593970.29</v>
      </c>
    </row>
    <row r="287" spans="1:23" ht="15.75">
      <c r="A287" s="7"/>
      <c r="B287" s="8"/>
      <c r="C287" s="8"/>
      <c r="D287" s="7"/>
      <c r="E287" s="7"/>
      <c r="F287" s="7"/>
      <c r="G287" s="7"/>
      <c r="H287" s="7"/>
      <c r="I287" s="7"/>
      <c r="J287" s="7"/>
      <c r="K287" s="7"/>
      <c r="L287" s="7"/>
      <c r="M287" s="7"/>
      <c r="N287" s="7"/>
      <c r="O287" s="7"/>
      <c r="P287" s="7"/>
      <c r="Q287" s="7"/>
      <c r="R287" s="88"/>
      <c r="S287" s="88"/>
      <c r="U287" s="88">
        <v>36305252</v>
      </c>
      <c r="V287" s="3">
        <v>1000</v>
      </c>
      <c r="W287" s="88">
        <v>7609067.24</v>
      </c>
    </row>
    <row r="288" spans="1:23" ht="15.75">
      <c r="A288" s="7"/>
      <c r="B288" s="8"/>
      <c r="C288" s="8"/>
      <c r="D288" s="7"/>
      <c r="E288" s="7"/>
      <c r="F288" s="7"/>
      <c r="G288" s="7"/>
      <c r="H288" s="7"/>
      <c r="I288" s="7"/>
      <c r="J288" s="7"/>
      <c r="K288" s="7"/>
      <c r="L288" s="7"/>
      <c r="M288" s="7"/>
      <c r="N288" s="7"/>
      <c r="O288" s="7"/>
      <c r="P288" s="7"/>
      <c r="Q288" s="7"/>
      <c r="R288" s="88"/>
      <c r="S288" s="88"/>
      <c r="U288" s="88">
        <v>445000</v>
      </c>
      <c r="V288" s="3">
        <v>1000</v>
      </c>
      <c r="W288" s="88">
        <v>255708</v>
      </c>
    </row>
    <row r="289" spans="1:23" ht="15.75">
      <c r="A289" s="7"/>
      <c r="B289" s="8"/>
      <c r="C289" s="8"/>
      <c r="D289" s="7"/>
      <c r="E289" s="7"/>
      <c r="F289" s="7"/>
      <c r="G289" s="7"/>
      <c r="H289" s="7"/>
      <c r="I289" s="7"/>
      <c r="J289" s="7"/>
      <c r="K289" s="7"/>
      <c r="L289" s="7"/>
      <c r="M289" s="7"/>
      <c r="N289" s="7"/>
      <c r="O289" s="7"/>
      <c r="P289" s="7"/>
      <c r="Q289" s="7"/>
      <c r="R289" s="88"/>
      <c r="S289" s="88"/>
      <c r="U289" s="88">
        <v>276152</v>
      </c>
      <c r="V289" s="3">
        <v>1000</v>
      </c>
      <c r="W289" s="88">
        <v>185854</v>
      </c>
    </row>
    <row r="290" spans="1:23" ht="15.75">
      <c r="A290" s="7"/>
      <c r="B290" s="8"/>
      <c r="C290" s="8"/>
      <c r="D290" s="7"/>
      <c r="E290" s="7"/>
      <c r="F290" s="7"/>
      <c r="G290" s="7"/>
      <c r="H290" s="7"/>
      <c r="I290" s="7"/>
      <c r="J290" s="7"/>
      <c r="K290" s="7"/>
      <c r="L290" s="7"/>
      <c r="M290" s="7"/>
      <c r="N290" s="7"/>
      <c r="O290" s="7"/>
      <c r="P290" s="7"/>
      <c r="Q290" s="7"/>
      <c r="R290" s="88"/>
      <c r="S290" s="88"/>
      <c r="U290" s="88">
        <v>17539265</v>
      </c>
      <c r="V290" s="3">
        <v>1000</v>
      </c>
      <c r="W290" s="88">
        <v>780759.56</v>
      </c>
    </row>
    <row r="291" spans="1:23" ht="15.75">
      <c r="A291" s="7"/>
      <c r="B291" s="8"/>
      <c r="C291" s="8"/>
      <c r="D291" s="7"/>
      <c r="E291" s="7"/>
      <c r="F291" s="7"/>
      <c r="G291" s="7"/>
      <c r="H291" s="7"/>
      <c r="I291" s="7"/>
      <c r="J291" s="7"/>
      <c r="K291" s="7"/>
      <c r="L291" s="7"/>
      <c r="M291" s="7"/>
      <c r="N291" s="7"/>
      <c r="O291" s="7"/>
      <c r="P291" s="7"/>
      <c r="Q291" s="7"/>
      <c r="R291" s="88"/>
      <c r="S291" s="88"/>
      <c r="U291" s="88">
        <v>12204335</v>
      </c>
      <c r="V291" s="3">
        <v>1000</v>
      </c>
      <c r="W291" s="88">
        <v>4598203.79</v>
      </c>
    </row>
    <row r="292" spans="1:23" ht="15.75">
      <c r="A292" s="7"/>
      <c r="B292" s="8"/>
      <c r="C292" s="8"/>
      <c r="D292" s="7"/>
      <c r="E292" s="7"/>
      <c r="F292" s="7"/>
      <c r="G292" s="7"/>
      <c r="H292" s="7"/>
      <c r="I292" s="7"/>
      <c r="J292" s="7"/>
      <c r="K292" s="7"/>
      <c r="L292" s="7"/>
      <c r="M292" s="7"/>
      <c r="N292" s="7"/>
      <c r="O292" s="7"/>
      <c r="P292" s="7"/>
      <c r="Q292" s="7"/>
      <c r="R292" s="88"/>
      <c r="S292" s="88"/>
      <c r="U292" s="88">
        <v>5840500</v>
      </c>
      <c r="V292" s="3">
        <v>1000</v>
      </c>
      <c r="W292" s="88">
        <v>1788541.89</v>
      </c>
    </row>
    <row r="293" spans="1:23" ht="15.75">
      <c r="A293" s="7"/>
      <c r="B293" s="8"/>
      <c r="C293" s="8"/>
      <c r="D293" s="7"/>
      <c r="E293" s="7"/>
      <c r="F293" s="7"/>
      <c r="G293" s="7"/>
      <c r="H293" s="7"/>
      <c r="I293" s="7"/>
      <c r="J293" s="7"/>
      <c r="K293" s="7"/>
      <c r="L293" s="7"/>
      <c r="M293" s="7"/>
      <c r="N293" s="7"/>
      <c r="O293" s="7"/>
      <c r="P293" s="7"/>
      <c r="Q293" s="7"/>
      <c r="R293" s="88"/>
      <c r="S293" s="88"/>
      <c r="U293" s="88">
        <v>356200</v>
      </c>
      <c r="V293" s="3">
        <v>1000</v>
      </c>
      <c r="W293" s="88"/>
    </row>
    <row r="294" spans="1:23" ht="15.75">
      <c r="A294" s="7"/>
      <c r="B294" s="8"/>
      <c r="C294" s="8"/>
      <c r="D294" s="7"/>
      <c r="E294" s="7"/>
      <c r="F294" s="7"/>
      <c r="G294" s="7"/>
      <c r="H294" s="7"/>
      <c r="I294" s="7"/>
      <c r="J294" s="7"/>
      <c r="K294" s="7"/>
      <c r="L294" s="7"/>
      <c r="M294" s="7"/>
      <c r="N294" s="7"/>
      <c r="O294" s="7"/>
      <c r="P294" s="7"/>
      <c r="Q294" s="7"/>
      <c r="R294" s="88"/>
      <c r="S294" s="88"/>
      <c r="U294" s="88">
        <v>356200</v>
      </c>
      <c r="V294" s="3">
        <v>1000</v>
      </c>
      <c r="W294" s="88"/>
    </row>
    <row r="295" spans="1:23" ht="15.75">
      <c r="A295" s="7"/>
      <c r="B295" s="8"/>
      <c r="C295" s="8"/>
      <c r="D295" s="7"/>
      <c r="E295" s="7"/>
      <c r="F295" s="7"/>
      <c r="G295" s="7"/>
      <c r="H295" s="7"/>
      <c r="I295" s="7"/>
      <c r="J295" s="7"/>
      <c r="K295" s="7"/>
      <c r="L295" s="7"/>
      <c r="M295" s="7"/>
      <c r="N295" s="7"/>
      <c r="O295" s="7"/>
      <c r="P295" s="7"/>
      <c r="Q295" s="7"/>
      <c r="R295" s="88"/>
      <c r="S295" s="88"/>
      <c r="U295" s="88">
        <v>133900</v>
      </c>
      <c r="V295" s="3">
        <v>1000</v>
      </c>
      <c r="W295" s="88">
        <v>30306</v>
      </c>
    </row>
    <row r="296" spans="1:23" ht="15.75">
      <c r="A296" s="7"/>
      <c r="B296" s="8"/>
      <c r="C296" s="8"/>
      <c r="D296" s="7"/>
      <c r="E296" s="7"/>
      <c r="F296" s="7"/>
      <c r="G296" s="7"/>
      <c r="H296" s="7"/>
      <c r="I296" s="7"/>
      <c r="J296" s="7"/>
      <c r="K296" s="7"/>
      <c r="L296" s="7"/>
      <c r="M296" s="7"/>
      <c r="N296" s="7"/>
      <c r="O296" s="7"/>
      <c r="P296" s="7"/>
      <c r="Q296" s="7"/>
      <c r="R296" s="88"/>
      <c r="S296" s="88"/>
      <c r="U296" s="88">
        <v>1002000</v>
      </c>
      <c r="V296" s="3">
        <v>1000</v>
      </c>
      <c r="W296" s="88">
        <v>374615</v>
      </c>
    </row>
    <row r="297" spans="1:23" ht="15.75">
      <c r="A297" s="7"/>
      <c r="B297" s="8"/>
      <c r="C297" s="8"/>
      <c r="D297" s="7"/>
      <c r="E297" s="7"/>
      <c r="F297" s="7"/>
      <c r="G297" s="7"/>
      <c r="H297" s="7"/>
      <c r="I297" s="7"/>
      <c r="J297" s="7"/>
      <c r="K297" s="7"/>
      <c r="L297" s="7"/>
      <c r="M297" s="7"/>
      <c r="N297" s="7"/>
      <c r="O297" s="7"/>
      <c r="P297" s="7"/>
      <c r="Q297" s="7"/>
      <c r="R297" s="88"/>
      <c r="S297" s="88"/>
      <c r="U297" s="88">
        <v>100000</v>
      </c>
      <c r="V297" s="3">
        <v>1000</v>
      </c>
      <c r="W297" s="88">
        <v>83720</v>
      </c>
    </row>
    <row r="298" spans="1:23" ht="15.75">
      <c r="A298" s="7"/>
      <c r="B298" s="8"/>
      <c r="C298" s="8"/>
      <c r="D298" s="7"/>
      <c r="E298" s="7"/>
      <c r="F298" s="7"/>
      <c r="G298" s="7"/>
      <c r="H298" s="7"/>
      <c r="I298" s="7"/>
      <c r="J298" s="7"/>
      <c r="K298" s="7"/>
      <c r="L298" s="7"/>
      <c r="M298" s="7"/>
      <c r="N298" s="7"/>
      <c r="O298" s="7"/>
      <c r="P298" s="7"/>
      <c r="Q298" s="7"/>
      <c r="R298" s="88"/>
      <c r="S298" s="88"/>
      <c r="U298" s="88">
        <v>902000</v>
      </c>
      <c r="V298" s="3">
        <v>1000</v>
      </c>
      <c r="W298" s="88">
        <v>290895</v>
      </c>
    </row>
    <row r="299" spans="1:23" ht="15.75">
      <c r="A299" s="7"/>
      <c r="B299" s="8"/>
      <c r="C299" s="8"/>
      <c r="D299" s="7"/>
      <c r="E299" s="7"/>
      <c r="F299" s="7"/>
      <c r="G299" s="7"/>
      <c r="H299" s="7"/>
      <c r="I299" s="7"/>
      <c r="J299" s="7"/>
      <c r="K299" s="7"/>
      <c r="L299" s="7"/>
      <c r="M299" s="7"/>
      <c r="N299" s="7"/>
      <c r="O299" s="7"/>
      <c r="P299" s="7"/>
      <c r="Q299" s="7"/>
      <c r="R299" s="89">
        <v>66706.54</v>
      </c>
      <c r="S299" s="89"/>
      <c r="U299" s="89"/>
      <c r="V299" s="3">
        <v>1000</v>
      </c>
      <c r="W299" s="89"/>
    </row>
    <row r="300" spans="1:23" ht="15.75">
      <c r="A300" s="7"/>
      <c r="B300" s="8"/>
      <c r="C300" s="8"/>
      <c r="D300" s="7"/>
      <c r="E300" s="7"/>
      <c r="F300" s="7"/>
      <c r="G300" s="7"/>
      <c r="H300" s="7"/>
      <c r="I300" s="7"/>
      <c r="J300" s="7"/>
      <c r="K300" s="7"/>
      <c r="L300" s="7"/>
      <c r="M300" s="7"/>
      <c r="N300" s="7"/>
      <c r="O300" s="7"/>
      <c r="P300" s="7"/>
      <c r="Q300" s="7"/>
      <c r="R300" s="88">
        <v>66706.54</v>
      </c>
      <c r="S300" s="88"/>
      <c r="U300" s="88"/>
      <c r="V300" s="3">
        <v>1000</v>
      </c>
      <c r="W300" s="88"/>
    </row>
    <row r="301" spans="1:23" ht="10.5" customHeight="1">
      <c r="A301" s="7"/>
      <c r="B301" s="8"/>
      <c r="C301" s="8"/>
      <c r="D301" s="7"/>
      <c r="E301" s="7"/>
      <c r="F301" s="7"/>
      <c r="G301" s="7"/>
      <c r="H301" s="7"/>
      <c r="I301" s="7"/>
      <c r="J301" s="7"/>
      <c r="K301" s="7"/>
      <c r="L301" s="7"/>
      <c r="M301" s="7"/>
      <c r="N301" s="7"/>
      <c r="O301" s="7"/>
      <c r="P301" s="7"/>
      <c r="Q301" s="7"/>
      <c r="R301" s="88">
        <v>66706.54</v>
      </c>
      <c r="S301" s="88"/>
      <c r="U301" s="88"/>
      <c r="V301" s="3">
        <v>1000</v>
      </c>
      <c r="W301" s="88"/>
    </row>
    <row r="302" spans="1:23" ht="15.75">
      <c r="A302" s="7"/>
      <c r="B302" s="8"/>
      <c r="C302" s="8"/>
      <c r="D302" s="7"/>
      <c r="E302" s="7"/>
      <c r="F302" s="7"/>
      <c r="G302" s="7"/>
      <c r="H302" s="7"/>
      <c r="I302" s="7"/>
      <c r="J302" s="7"/>
      <c r="K302" s="7"/>
      <c r="L302" s="7"/>
      <c r="M302" s="7"/>
      <c r="N302" s="7"/>
      <c r="O302" s="7"/>
      <c r="P302" s="7"/>
      <c r="Q302" s="7"/>
      <c r="R302" s="88">
        <v>52857</v>
      </c>
      <c r="S302" s="88"/>
      <c r="T302" s="6"/>
      <c r="U302" s="88"/>
      <c r="V302" s="3">
        <v>1000</v>
      </c>
      <c r="W302" s="88"/>
    </row>
    <row r="303" spans="1:23" ht="15.75">
      <c r="A303" s="7"/>
      <c r="B303" s="8"/>
      <c r="C303" s="8"/>
      <c r="D303" s="7"/>
      <c r="E303" s="7"/>
      <c r="F303" s="7"/>
      <c r="G303" s="7"/>
      <c r="H303" s="7"/>
      <c r="I303" s="7"/>
      <c r="J303" s="7"/>
      <c r="K303" s="7"/>
      <c r="L303" s="7"/>
      <c r="M303" s="7"/>
      <c r="N303" s="7"/>
      <c r="O303" s="7"/>
      <c r="P303" s="7"/>
      <c r="Q303" s="7"/>
      <c r="R303" s="88"/>
      <c r="S303" s="88"/>
      <c r="U303" s="88"/>
      <c r="V303" s="3">
        <v>1000</v>
      </c>
      <c r="W303" s="88"/>
    </row>
    <row r="304" spans="1:23" ht="15.75">
      <c r="A304" s="7"/>
      <c r="B304" s="8"/>
      <c r="C304" s="8"/>
      <c r="D304" s="7"/>
      <c r="E304" s="7"/>
      <c r="F304" s="7"/>
      <c r="G304" s="7"/>
      <c r="H304" s="7"/>
      <c r="I304" s="7"/>
      <c r="J304" s="7"/>
      <c r="K304" s="7"/>
      <c r="L304" s="7"/>
      <c r="M304" s="7"/>
      <c r="N304" s="7"/>
      <c r="O304" s="7"/>
      <c r="P304" s="7"/>
      <c r="Q304" s="7"/>
      <c r="R304" s="88">
        <v>13849.54</v>
      </c>
      <c r="S304" s="88"/>
      <c r="U304" s="88"/>
      <c r="V304" s="3">
        <v>1000</v>
      </c>
      <c r="W304" s="88"/>
    </row>
    <row r="305" spans="1:23" ht="15.75">
      <c r="A305" s="7"/>
      <c r="B305" s="8"/>
      <c r="C305" s="8"/>
      <c r="D305" s="7"/>
      <c r="E305" s="7"/>
      <c r="F305" s="7"/>
      <c r="G305" s="7"/>
      <c r="H305" s="7"/>
      <c r="I305" s="7"/>
      <c r="J305" s="7"/>
      <c r="K305" s="7"/>
      <c r="L305" s="7"/>
      <c r="M305" s="7"/>
      <c r="N305" s="7"/>
      <c r="O305" s="7"/>
      <c r="P305" s="7"/>
      <c r="Q305" s="7"/>
      <c r="R305" s="88"/>
      <c r="S305" s="88"/>
      <c r="U305" s="88"/>
      <c r="V305" s="3">
        <v>1000</v>
      </c>
      <c r="W305" s="88"/>
    </row>
    <row r="306" spans="1:23" ht="15.75">
      <c r="A306" s="7"/>
      <c r="B306" s="8"/>
      <c r="C306" s="8"/>
      <c r="D306" s="7"/>
      <c r="E306" s="7"/>
      <c r="F306" s="7"/>
      <c r="G306" s="7"/>
      <c r="H306" s="7"/>
      <c r="I306" s="7"/>
      <c r="J306" s="7"/>
      <c r="K306" s="7"/>
      <c r="L306" s="7"/>
      <c r="M306" s="7"/>
      <c r="N306" s="7"/>
      <c r="O306" s="7"/>
      <c r="P306" s="7"/>
      <c r="Q306" s="7"/>
      <c r="R306" s="88"/>
      <c r="S306" s="88"/>
      <c r="U306" s="88"/>
      <c r="V306" s="3">
        <v>1000</v>
      </c>
      <c r="W306" s="88"/>
    </row>
    <row r="307" spans="1:23" ht="15.75">
      <c r="A307" s="7"/>
      <c r="B307" s="8"/>
      <c r="C307" s="8"/>
      <c r="D307" s="7"/>
      <c r="E307" s="7"/>
      <c r="F307" s="7"/>
      <c r="G307" s="7"/>
      <c r="H307" s="7"/>
      <c r="I307" s="7"/>
      <c r="J307" s="7"/>
      <c r="K307" s="7"/>
      <c r="L307" s="7"/>
      <c r="M307" s="7"/>
      <c r="N307" s="7"/>
      <c r="O307" s="7"/>
      <c r="P307" s="7"/>
      <c r="Q307" s="7"/>
      <c r="R307" s="88"/>
      <c r="S307" s="88"/>
      <c r="U307" s="88"/>
      <c r="V307" s="3">
        <v>1000</v>
      </c>
      <c r="W307" s="88"/>
    </row>
    <row r="308" spans="1:23" ht="15.75">
      <c r="A308" s="7"/>
      <c r="B308" s="8"/>
      <c r="C308" s="8"/>
      <c r="D308" s="7"/>
      <c r="E308" s="7"/>
      <c r="F308" s="7"/>
      <c r="G308" s="7"/>
      <c r="H308" s="7"/>
      <c r="I308" s="7"/>
      <c r="J308" s="7"/>
      <c r="K308" s="7"/>
      <c r="L308" s="7"/>
      <c r="M308" s="7"/>
      <c r="N308" s="7"/>
      <c r="O308" s="7"/>
      <c r="P308" s="7"/>
      <c r="Q308" s="7"/>
      <c r="R308" s="88"/>
      <c r="S308" s="88"/>
      <c r="U308" s="88"/>
      <c r="V308" s="3">
        <v>1000</v>
      </c>
      <c r="W308" s="88"/>
    </row>
    <row r="309" spans="1:23" ht="15.75">
      <c r="A309" s="7"/>
      <c r="B309" s="8"/>
      <c r="C309" s="8"/>
      <c r="D309" s="7"/>
      <c r="E309" s="7"/>
      <c r="F309" s="7"/>
      <c r="G309" s="7"/>
      <c r="H309" s="7"/>
      <c r="I309" s="7"/>
      <c r="J309" s="7"/>
      <c r="K309" s="7"/>
      <c r="L309" s="7"/>
      <c r="M309" s="7"/>
      <c r="N309" s="7"/>
      <c r="O309" s="7"/>
      <c r="P309" s="7"/>
      <c r="Q309" s="7"/>
      <c r="R309" s="88"/>
      <c r="S309" s="88"/>
      <c r="U309" s="88"/>
      <c r="V309" s="3">
        <v>1000</v>
      </c>
      <c r="W309" s="88"/>
    </row>
    <row r="310" spans="1:23" ht="15.75">
      <c r="A310" s="7"/>
      <c r="B310" s="8"/>
      <c r="C310" s="8"/>
      <c r="D310" s="7"/>
      <c r="E310" s="7"/>
      <c r="F310" s="7"/>
      <c r="G310" s="7"/>
      <c r="H310" s="7"/>
      <c r="I310" s="7"/>
      <c r="J310" s="7"/>
      <c r="K310" s="7"/>
      <c r="L310" s="7"/>
      <c r="M310" s="7"/>
      <c r="N310" s="7"/>
      <c r="O310" s="7"/>
      <c r="P310" s="7"/>
      <c r="Q310" s="7"/>
      <c r="R310" s="88"/>
      <c r="S310" s="88"/>
      <c r="U310" s="88"/>
      <c r="V310" s="3">
        <v>1000</v>
      </c>
      <c r="W310" s="88"/>
    </row>
    <row r="311" spans="1:23" ht="15.75">
      <c r="A311" s="7"/>
      <c r="B311" s="8"/>
      <c r="C311" s="8"/>
      <c r="D311" s="7"/>
      <c r="E311" s="7"/>
      <c r="F311" s="7"/>
      <c r="G311" s="7"/>
      <c r="H311" s="7"/>
      <c r="I311" s="7"/>
      <c r="J311" s="7"/>
      <c r="K311" s="7"/>
      <c r="L311" s="7"/>
      <c r="M311" s="7"/>
      <c r="N311" s="7"/>
      <c r="O311" s="7"/>
      <c r="P311" s="7"/>
      <c r="Q311" s="7"/>
      <c r="R311" s="88"/>
      <c r="S311" s="88"/>
      <c r="U311" s="88"/>
      <c r="V311" s="3">
        <v>1000</v>
      </c>
      <c r="W311" s="88"/>
    </row>
    <row r="312" spans="1:23" ht="15.75">
      <c r="A312" s="7"/>
      <c r="B312" s="8"/>
      <c r="C312" s="8"/>
      <c r="D312" s="7"/>
      <c r="E312" s="7"/>
      <c r="F312" s="7"/>
      <c r="G312" s="7"/>
      <c r="H312" s="7"/>
      <c r="I312" s="7"/>
      <c r="J312" s="7"/>
      <c r="K312" s="7"/>
      <c r="L312" s="7"/>
      <c r="M312" s="7"/>
      <c r="N312" s="7"/>
      <c r="O312" s="7"/>
      <c r="P312" s="7"/>
      <c r="Q312" s="7"/>
      <c r="R312" s="88">
        <v>66706.54</v>
      </c>
      <c r="S312" s="88"/>
      <c r="U312" s="88"/>
      <c r="V312" s="3">
        <v>1000</v>
      </c>
      <c r="W312" s="88"/>
    </row>
    <row r="313" spans="1:23" ht="15.75">
      <c r="A313" s="7"/>
      <c r="B313" s="8"/>
      <c r="C313" s="8"/>
      <c r="D313" s="7"/>
      <c r="E313" s="7"/>
      <c r="F313" s="7"/>
      <c r="G313" s="7"/>
      <c r="H313" s="7"/>
      <c r="I313" s="7"/>
      <c r="J313" s="7"/>
      <c r="K313" s="7"/>
      <c r="L313" s="7"/>
      <c r="M313" s="7"/>
      <c r="N313" s="7"/>
      <c r="O313" s="7"/>
      <c r="P313" s="7"/>
      <c r="Q313" s="7"/>
      <c r="R313" s="88">
        <v>66706.54</v>
      </c>
      <c r="S313" s="88"/>
      <c r="U313" s="88"/>
      <c r="V313" s="3">
        <v>1000</v>
      </c>
      <c r="W313" s="88"/>
    </row>
    <row r="314" spans="1:23" ht="15.75">
      <c r="A314" s="7"/>
      <c r="B314" s="8"/>
      <c r="C314" s="8"/>
      <c r="D314" s="7"/>
      <c r="E314" s="7"/>
      <c r="F314" s="7"/>
      <c r="G314" s="7"/>
      <c r="H314" s="7"/>
      <c r="I314" s="7"/>
      <c r="J314" s="7"/>
      <c r="K314" s="7"/>
      <c r="L314" s="7"/>
      <c r="M314" s="7"/>
      <c r="N314" s="7"/>
      <c r="O314" s="7"/>
      <c r="P314" s="7"/>
      <c r="Q314" s="7"/>
      <c r="R314" s="88">
        <v>66706.54</v>
      </c>
      <c r="S314" s="88"/>
      <c r="U314" s="88"/>
      <c r="V314" s="3">
        <v>1000</v>
      </c>
      <c r="W314" s="88"/>
    </row>
    <row r="315" spans="1:23" ht="15.75">
      <c r="A315" s="7"/>
      <c r="B315" s="8"/>
      <c r="C315" s="8"/>
      <c r="D315" s="7"/>
      <c r="E315" s="7"/>
      <c r="F315" s="7"/>
      <c r="G315" s="7"/>
      <c r="H315" s="7"/>
      <c r="I315" s="7"/>
      <c r="J315" s="7"/>
      <c r="K315" s="7"/>
      <c r="L315" s="7"/>
      <c r="M315" s="7"/>
      <c r="N315" s="7"/>
      <c r="O315" s="7"/>
      <c r="P315" s="7"/>
      <c r="Q315" s="7"/>
      <c r="R315" s="88">
        <v>52857</v>
      </c>
      <c r="S315" s="88"/>
      <c r="U315" s="88"/>
      <c r="V315" s="3">
        <v>1000</v>
      </c>
      <c r="W315" s="88"/>
    </row>
    <row r="316" spans="1:23" ht="15.75">
      <c r="A316" s="7"/>
      <c r="B316" s="8"/>
      <c r="C316" s="8"/>
      <c r="D316" s="7"/>
      <c r="E316" s="7"/>
      <c r="F316" s="7"/>
      <c r="G316" s="7"/>
      <c r="H316" s="7"/>
      <c r="I316" s="7"/>
      <c r="J316" s="7"/>
      <c r="K316" s="7"/>
      <c r="L316" s="7"/>
      <c r="M316" s="7"/>
      <c r="N316" s="7"/>
      <c r="O316" s="7"/>
      <c r="P316" s="7"/>
      <c r="Q316" s="7"/>
      <c r="R316" s="88"/>
      <c r="S316" s="88"/>
      <c r="U316" s="88"/>
      <c r="V316" s="3">
        <v>1000</v>
      </c>
      <c r="W316" s="88"/>
    </row>
    <row r="317" spans="1:23" ht="15.75">
      <c r="A317" s="7"/>
      <c r="B317" s="8"/>
      <c r="C317" s="8"/>
      <c r="D317" s="7"/>
      <c r="E317" s="7"/>
      <c r="F317" s="7"/>
      <c r="G317" s="7"/>
      <c r="H317" s="7"/>
      <c r="I317" s="7"/>
      <c r="J317" s="7"/>
      <c r="K317" s="7"/>
      <c r="L317" s="7"/>
      <c r="M317" s="7"/>
      <c r="N317" s="7"/>
      <c r="O317" s="7"/>
      <c r="P317" s="7"/>
      <c r="Q317" s="7"/>
      <c r="R317" s="88">
        <v>13849.54</v>
      </c>
      <c r="S317" s="88"/>
      <c r="U317" s="88"/>
      <c r="V317" s="3">
        <v>1000</v>
      </c>
      <c r="W317" s="88"/>
    </row>
    <row r="318" spans="1:23" ht="15.75">
      <c r="A318" s="7"/>
      <c r="B318" s="8"/>
      <c r="C318" s="8"/>
      <c r="D318" s="7"/>
      <c r="E318" s="7"/>
      <c r="F318" s="7"/>
      <c r="G318" s="7"/>
      <c r="H318" s="7"/>
      <c r="I318" s="7"/>
      <c r="J318" s="7"/>
      <c r="K318" s="7"/>
      <c r="L318" s="7"/>
      <c r="M318" s="7"/>
      <c r="N318" s="7"/>
      <c r="O318" s="7"/>
      <c r="P318" s="7"/>
      <c r="Q318" s="7"/>
      <c r="R318" s="88"/>
      <c r="S318" s="88"/>
      <c r="U318" s="88"/>
      <c r="V318" s="3">
        <v>1000</v>
      </c>
      <c r="W318" s="88"/>
    </row>
    <row r="319" spans="1:23" ht="15.75">
      <c r="A319" s="7"/>
      <c r="B319" s="8"/>
      <c r="C319" s="8"/>
      <c r="D319" s="7"/>
      <c r="E319" s="7"/>
      <c r="F319" s="7"/>
      <c r="G319" s="7"/>
      <c r="H319" s="7"/>
      <c r="I319" s="7"/>
      <c r="J319" s="7"/>
      <c r="K319" s="7"/>
      <c r="L319" s="7"/>
      <c r="M319" s="7"/>
      <c r="N319" s="7"/>
      <c r="O319" s="7"/>
      <c r="P319" s="7"/>
      <c r="Q319" s="7"/>
      <c r="R319" s="88"/>
      <c r="S319" s="88"/>
      <c r="U319" s="88"/>
      <c r="V319" s="3">
        <v>1000</v>
      </c>
      <c r="W319" s="88"/>
    </row>
    <row r="320" spans="1:23" ht="15.75">
      <c r="A320" s="7"/>
      <c r="B320" s="8"/>
      <c r="C320" s="8"/>
      <c r="D320" s="7"/>
      <c r="E320" s="7"/>
      <c r="F320" s="7"/>
      <c r="G320" s="7"/>
      <c r="H320" s="7"/>
      <c r="I320" s="7"/>
      <c r="J320" s="7"/>
      <c r="K320" s="7"/>
      <c r="L320" s="7"/>
      <c r="M320" s="7"/>
      <c r="N320" s="7"/>
      <c r="O320" s="7"/>
      <c r="P320" s="7"/>
      <c r="Q320" s="7"/>
      <c r="R320" s="88"/>
      <c r="S320" s="88"/>
      <c r="U320" s="88"/>
      <c r="V320" s="3">
        <v>1000</v>
      </c>
      <c r="W320" s="88"/>
    </row>
    <row r="321" spans="18:23" ht="15">
      <c r="R321" s="88"/>
      <c r="S321" s="88"/>
      <c r="U321" s="88"/>
      <c r="V321" s="3">
        <v>1000</v>
      </c>
      <c r="W321" s="88"/>
    </row>
    <row r="322" spans="18:23" ht="15">
      <c r="R322" s="88"/>
      <c r="S322" s="88"/>
      <c r="U322" s="88"/>
      <c r="V322" s="3">
        <v>1000</v>
      </c>
      <c r="W322" s="88"/>
    </row>
    <row r="323" spans="18:23" ht="15">
      <c r="R323" s="88"/>
      <c r="S323" s="88"/>
      <c r="U323" s="88"/>
      <c r="V323" s="3">
        <v>1000</v>
      </c>
      <c r="W323" s="88"/>
    </row>
    <row r="324" spans="18:23" ht="15">
      <c r="R324" s="88"/>
      <c r="S324" s="88"/>
      <c r="U324" s="88"/>
      <c r="V324" s="3">
        <v>1000</v>
      </c>
      <c r="W324" s="88"/>
    </row>
    <row r="325" spans="18:23" ht="15.75">
      <c r="R325" s="88"/>
      <c r="S325" s="88"/>
      <c r="U325" s="88">
        <v>23220000</v>
      </c>
      <c r="V325" s="3">
        <v>1000</v>
      </c>
      <c r="W325" s="89">
        <v>10634211.43</v>
      </c>
    </row>
    <row r="326" spans="18:23" ht="15">
      <c r="R326" s="88"/>
      <c r="S326" s="88"/>
      <c r="U326" s="88">
        <v>23220000</v>
      </c>
      <c r="V326" s="3">
        <v>1000</v>
      </c>
      <c r="W326" s="88">
        <v>10634211.43</v>
      </c>
    </row>
    <row r="327" spans="18:23" ht="15">
      <c r="R327" s="88"/>
      <c r="S327" s="88"/>
      <c r="U327" s="88">
        <v>11924500</v>
      </c>
      <c r="V327" s="3">
        <v>1000</v>
      </c>
      <c r="W327" s="88">
        <v>6390866.75</v>
      </c>
    </row>
    <row r="328" spans="18:23" ht="18" customHeight="1">
      <c r="R328" s="88"/>
      <c r="S328" s="88"/>
      <c r="U328" s="88">
        <v>6802000</v>
      </c>
      <c r="V328" s="3">
        <v>1000</v>
      </c>
      <c r="W328" s="88">
        <v>2920423.57</v>
      </c>
    </row>
    <row r="329" spans="18:23" ht="0.75" customHeight="1">
      <c r="R329" s="88"/>
      <c r="S329" s="88"/>
      <c r="U329" s="88">
        <v>4353500</v>
      </c>
      <c r="V329" s="3">
        <v>1000</v>
      </c>
      <c r="W329" s="88">
        <v>3470443.18</v>
      </c>
    </row>
    <row r="330" spans="18:23" ht="15">
      <c r="R330" s="88"/>
      <c r="S330" s="88"/>
      <c r="U330" s="88">
        <v>769000</v>
      </c>
      <c r="V330" s="3">
        <v>1000</v>
      </c>
      <c r="W330" s="88"/>
    </row>
    <row r="331" spans="18:23" ht="15">
      <c r="R331" s="88"/>
      <c r="S331" s="88"/>
      <c r="U331" s="88">
        <v>11295500</v>
      </c>
      <c r="V331" s="3">
        <v>1000</v>
      </c>
      <c r="W331" s="88">
        <v>4243344.68</v>
      </c>
    </row>
    <row r="332" spans="18:23" ht="15">
      <c r="R332" s="88"/>
      <c r="S332" s="88"/>
      <c r="U332" s="88">
        <v>8053400</v>
      </c>
      <c r="V332" s="3">
        <v>1000</v>
      </c>
      <c r="W332" s="88">
        <v>1718270.5</v>
      </c>
    </row>
    <row r="333" spans="18:23" ht="15">
      <c r="R333" s="88"/>
      <c r="S333" s="88"/>
      <c r="U333" s="88">
        <v>3242100</v>
      </c>
      <c r="V333" s="3">
        <v>1000</v>
      </c>
      <c r="W333" s="88">
        <v>2525074.18</v>
      </c>
    </row>
    <row r="334" spans="18:23" ht="15">
      <c r="R334" s="88"/>
      <c r="S334" s="88"/>
      <c r="U334" s="88">
        <v>4904000</v>
      </c>
      <c r="V334" s="3">
        <v>1000</v>
      </c>
      <c r="W334" s="88">
        <v>817986.08</v>
      </c>
    </row>
    <row r="335" spans="18:23" ht="15">
      <c r="R335" s="88"/>
      <c r="S335" s="88"/>
      <c r="U335" s="88">
        <v>4904000</v>
      </c>
      <c r="V335" s="3">
        <v>1000</v>
      </c>
      <c r="W335" s="88">
        <v>817986.08</v>
      </c>
    </row>
    <row r="336" spans="18:23" ht="15">
      <c r="R336" s="88"/>
      <c r="S336" s="88"/>
      <c r="U336" s="88">
        <v>4904000</v>
      </c>
      <c r="V336" s="3">
        <v>1000</v>
      </c>
      <c r="W336" s="88">
        <v>817986.08</v>
      </c>
    </row>
    <row r="337" spans="18:23" ht="20.25" customHeight="1">
      <c r="R337" s="88"/>
      <c r="S337" s="88"/>
      <c r="U337" s="88">
        <v>4904000</v>
      </c>
      <c r="V337" s="3">
        <v>1000</v>
      </c>
      <c r="W337" s="88">
        <v>817986.08</v>
      </c>
    </row>
    <row r="338" spans="18:23" ht="15">
      <c r="R338" s="88"/>
      <c r="S338" s="88"/>
      <c r="U338" s="88">
        <v>6802000</v>
      </c>
      <c r="V338" s="3">
        <v>1000</v>
      </c>
      <c r="W338" s="88">
        <v>2920423.57</v>
      </c>
    </row>
    <row r="339" spans="18:23" ht="15">
      <c r="R339" s="88"/>
      <c r="S339" s="88"/>
      <c r="U339" s="88">
        <v>6802000</v>
      </c>
      <c r="V339" s="3">
        <v>1000</v>
      </c>
      <c r="W339" s="88">
        <v>2920423.57</v>
      </c>
    </row>
    <row r="340" spans="18:23" ht="15">
      <c r="R340" s="88"/>
      <c r="S340" s="88"/>
      <c r="U340" s="88">
        <v>6802000</v>
      </c>
      <c r="V340" s="3">
        <v>1000</v>
      </c>
      <c r="W340" s="88">
        <v>2920423.57</v>
      </c>
    </row>
    <row r="341" spans="18:23" ht="17.25" customHeight="1">
      <c r="R341" s="88"/>
      <c r="S341" s="88"/>
      <c r="U341" s="88">
        <v>6802000</v>
      </c>
      <c r="V341" s="3">
        <v>1000</v>
      </c>
      <c r="W341" s="88">
        <v>2920423.57</v>
      </c>
    </row>
    <row r="342" spans="18:23" ht="15">
      <c r="R342" s="88"/>
      <c r="S342" s="88"/>
      <c r="U342" s="88">
        <v>4353500</v>
      </c>
      <c r="V342" s="3">
        <v>1000</v>
      </c>
      <c r="W342" s="88">
        <v>3470443.18</v>
      </c>
    </row>
    <row r="343" spans="18:23" ht="15">
      <c r="R343" s="88"/>
      <c r="S343" s="88"/>
      <c r="U343" s="88">
        <v>4353500</v>
      </c>
      <c r="V343" s="3">
        <v>1000</v>
      </c>
      <c r="W343" s="88">
        <v>3470443.18</v>
      </c>
    </row>
    <row r="344" spans="18:23" ht="15">
      <c r="R344" s="88"/>
      <c r="S344" s="88"/>
      <c r="U344" s="88">
        <v>4353500</v>
      </c>
      <c r="V344" s="3">
        <v>1000</v>
      </c>
      <c r="W344" s="88">
        <v>3470443.18</v>
      </c>
    </row>
    <row r="345" spans="18:23" ht="18.75" customHeight="1">
      <c r="R345" s="88"/>
      <c r="S345" s="88"/>
      <c r="U345" s="88">
        <v>4353500</v>
      </c>
      <c r="V345" s="3">
        <v>1000</v>
      </c>
      <c r="W345" s="88">
        <v>3470443.18</v>
      </c>
    </row>
    <row r="346" spans="18:23" ht="15">
      <c r="R346" s="88"/>
      <c r="S346" s="88"/>
      <c r="U346" s="88">
        <v>7160500</v>
      </c>
      <c r="V346" s="3">
        <v>1000</v>
      </c>
      <c r="W346" s="88">
        <v>3425358.6</v>
      </c>
    </row>
    <row r="347" spans="18:23" ht="15">
      <c r="R347" s="88"/>
      <c r="S347" s="88"/>
      <c r="U347" s="88">
        <v>7160500</v>
      </c>
      <c r="V347" s="3">
        <v>1000</v>
      </c>
      <c r="W347" s="88">
        <v>3425358.6</v>
      </c>
    </row>
    <row r="348" spans="18:23" ht="15">
      <c r="R348" s="88"/>
      <c r="S348" s="88"/>
      <c r="U348" s="88">
        <v>769000</v>
      </c>
      <c r="V348" s="3">
        <v>1000</v>
      </c>
      <c r="W348" s="88"/>
    </row>
    <row r="349" spans="18:23" ht="15">
      <c r="R349" s="88"/>
      <c r="S349" s="88"/>
      <c r="U349" s="88">
        <v>769000</v>
      </c>
      <c r="V349" s="3">
        <v>1000</v>
      </c>
      <c r="W349" s="88"/>
    </row>
    <row r="350" spans="18:23" ht="15">
      <c r="R350" s="88"/>
      <c r="S350" s="88"/>
      <c r="U350" s="88">
        <v>6391500</v>
      </c>
      <c r="V350" s="3">
        <v>1000</v>
      </c>
      <c r="W350" s="88">
        <v>3425358.6</v>
      </c>
    </row>
    <row r="351" spans="18:23" ht="15">
      <c r="R351" s="88"/>
      <c r="S351" s="88"/>
      <c r="U351" s="88">
        <v>3149400</v>
      </c>
      <c r="V351" s="3">
        <v>1000</v>
      </c>
      <c r="W351" s="88">
        <v>900284.42</v>
      </c>
    </row>
    <row r="352" spans="18:23" ht="15">
      <c r="R352" s="88"/>
      <c r="S352" s="88"/>
      <c r="U352" s="88">
        <v>3242100</v>
      </c>
      <c r="V352" s="3">
        <v>1000</v>
      </c>
      <c r="W352" s="88">
        <v>2525074.18</v>
      </c>
    </row>
    <row r="353" spans="18:23" ht="15.75">
      <c r="R353" s="88"/>
      <c r="S353" s="88"/>
      <c r="U353" s="88">
        <v>451617600</v>
      </c>
      <c r="V353" s="3">
        <v>1000</v>
      </c>
      <c r="W353" s="89">
        <v>223525350.96</v>
      </c>
    </row>
    <row r="354" spans="18:23" ht="15">
      <c r="R354" s="88"/>
      <c r="S354" s="88"/>
      <c r="U354" s="88">
        <v>450742600</v>
      </c>
      <c r="V354" s="3">
        <v>1000</v>
      </c>
      <c r="W354" s="88">
        <v>223525350.96</v>
      </c>
    </row>
    <row r="355" spans="18:23" ht="15">
      <c r="R355" s="88"/>
      <c r="S355" s="88"/>
      <c r="U355" s="88">
        <v>44507500</v>
      </c>
      <c r="V355" s="3">
        <v>1000</v>
      </c>
      <c r="W355" s="88">
        <v>16164602.73</v>
      </c>
    </row>
    <row r="356" spans="18:23" ht="15">
      <c r="R356" s="88"/>
      <c r="S356" s="88"/>
      <c r="U356" s="88">
        <v>10980000</v>
      </c>
      <c r="V356" s="3">
        <v>1000</v>
      </c>
      <c r="W356" s="88">
        <v>3893606.39</v>
      </c>
    </row>
    <row r="357" spans="18:23" ht="15">
      <c r="R357" s="88"/>
      <c r="S357" s="88"/>
      <c r="U357" s="88">
        <v>33520610</v>
      </c>
      <c r="V357" s="3">
        <v>1000</v>
      </c>
      <c r="W357" s="88">
        <v>12264112.97</v>
      </c>
    </row>
    <row r="358" spans="18:23" ht="15">
      <c r="R358" s="88"/>
      <c r="S358" s="88"/>
      <c r="U358" s="88">
        <v>6890</v>
      </c>
      <c r="V358" s="3">
        <v>1000</v>
      </c>
      <c r="W358" s="88">
        <v>6883.37</v>
      </c>
    </row>
    <row r="359" spans="18:23" ht="15">
      <c r="R359" s="88"/>
      <c r="S359" s="88"/>
      <c r="U359" s="88">
        <v>406235100</v>
      </c>
      <c r="V359" s="3">
        <v>1000</v>
      </c>
      <c r="W359" s="88">
        <v>207360748.23</v>
      </c>
    </row>
    <row r="360" spans="18:23" ht="15">
      <c r="R360" s="88"/>
      <c r="S360" s="88"/>
      <c r="U360" s="88">
        <v>311794000</v>
      </c>
      <c r="V360" s="3">
        <v>1000</v>
      </c>
      <c r="W360" s="88">
        <v>153712748.23</v>
      </c>
    </row>
    <row r="361" spans="18:23" ht="15">
      <c r="R361" s="88"/>
      <c r="S361" s="88"/>
      <c r="U361" s="88">
        <v>94441100</v>
      </c>
      <c r="V361" s="3">
        <v>1000</v>
      </c>
      <c r="W361" s="88">
        <v>53648000</v>
      </c>
    </row>
    <row r="362" spans="18:23" ht="15">
      <c r="R362" s="88"/>
      <c r="S362" s="88"/>
      <c r="U362" s="88">
        <v>875000</v>
      </c>
      <c r="V362" s="3">
        <v>1000</v>
      </c>
      <c r="W362" s="88"/>
    </row>
    <row r="363" spans="18:23" ht="15">
      <c r="R363" s="88"/>
      <c r="S363" s="88"/>
      <c r="U363" s="88">
        <v>875000</v>
      </c>
      <c r="V363" s="3">
        <v>1000</v>
      </c>
      <c r="W363" s="88"/>
    </row>
    <row r="364" spans="18:23" ht="15">
      <c r="R364" s="88"/>
      <c r="S364" s="88"/>
      <c r="U364" s="88">
        <v>20656000</v>
      </c>
      <c r="V364" s="3">
        <v>1000</v>
      </c>
      <c r="W364" s="88">
        <v>7377499.16</v>
      </c>
    </row>
    <row r="365" spans="18:23" ht="15">
      <c r="R365" s="88"/>
      <c r="S365" s="88"/>
      <c r="U365" s="88">
        <v>19781000</v>
      </c>
      <c r="V365" s="3">
        <v>1000</v>
      </c>
      <c r="W365" s="88">
        <v>7377499.16</v>
      </c>
    </row>
    <row r="366" spans="18:23" ht="15">
      <c r="R366" s="88"/>
      <c r="S366" s="88"/>
      <c r="U366" s="88">
        <v>18750000</v>
      </c>
      <c r="V366" s="3">
        <v>1000</v>
      </c>
      <c r="W366" s="88">
        <v>6861499.16</v>
      </c>
    </row>
    <row r="367" spans="18:23" ht="15">
      <c r="R367" s="88"/>
      <c r="S367" s="88"/>
      <c r="U367" s="88">
        <v>18750000</v>
      </c>
      <c r="V367" s="3">
        <v>1000</v>
      </c>
      <c r="W367" s="88">
        <v>6861499.16</v>
      </c>
    </row>
    <row r="368" spans="18:23" ht="15">
      <c r="R368" s="88"/>
      <c r="S368" s="88"/>
      <c r="U368" s="88">
        <v>1031000</v>
      </c>
      <c r="V368" s="3">
        <v>1000</v>
      </c>
      <c r="W368" s="88">
        <v>516000</v>
      </c>
    </row>
    <row r="369" spans="18:23" ht="15">
      <c r="R369" s="88"/>
      <c r="S369" s="88"/>
      <c r="U369" s="88">
        <v>1031000</v>
      </c>
      <c r="V369" s="3">
        <v>1000</v>
      </c>
      <c r="W369" s="88">
        <v>516000</v>
      </c>
    </row>
    <row r="370" spans="18:23" ht="15">
      <c r="R370" s="88"/>
      <c r="S370" s="88"/>
      <c r="U370" s="88">
        <v>875000</v>
      </c>
      <c r="V370" s="3">
        <v>1000</v>
      </c>
      <c r="W370" s="88"/>
    </row>
    <row r="371" spans="18:23" ht="15">
      <c r="R371" s="88"/>
      <c r="S371" s="88"/>
      <c r="U371" s="88">
        <v>875000</v>
      </c>
      <c r="V371" s="3">
        <v>1000</v>
      </c>
      <c r="W371" s="88"/>
    </row>
    <row r="372" spans="18:23" ht="15">
      <c r="R372" s="88"/>
      <c r="S372" s="88"/>
      <c r="U372" s="88">
        <v>405204100</v>
      </c>
      <c r="V372" s="3">
        <v>1000</v>
      </c>
      <c r="W372" s="88">
        <v>206844748.23</v>
      </c>
    </row>
    <row r="373" spans="18:23" ht="15">
      <c r="R373" s="88"/>
      <c r="S373" s="88"/>
      <c r="U373" s="88">
        <v>405204100</v>
      </c>
      <c r="V373" s="3">
        <v>1000</v>
      </c>
      <c r="W373" s="88">
        <v>206844748.23</v>
      </c>
    </row>
    <row r="374" spans="18:23" ht="15">
      <c r="R374" s="88"/>
      <c r="S374" s="88"/>
      <c r="U374" s="88">
        <v>405204100</v>
      </c>
      <c r="V374" s="3">
        <v>1000</v>
      </c>
      <c r="W374" s="88">
        <v>206844748.23</v>
      </c>
    </row>
    <row r="375" spans="18:23" ht="15">
      <c r="R375" s="88"/>
      <c r="S375" s="88"/>
      <c r="U375" s="88">
        <v>310763000</v>
      </c>
      <c r="V375" s="3">
        <v>1000</v>
      </c>
      <c r="W375" s="88">
        <v>153196748.23</v>
      </c>
    </row>
    <row r="376" spans="18:23" ht="15">
      <c r="R376" s="88"/>
      <c r="S376" s="88"/>
      <c r="U376" s="88">
        <v>94441100</v>
      </c>
      <c r="V376" s="3">
        <v>1000</v>
      </c>
      <c r="W376" s="88">
        <v>53648000</v>
      </c>
    </row>
    <row r="377" spans="18:23" ht="15">
      <c r="R377" s="88"/>
      <c r="S377" s="88"/>
      <c r="U377" s="88">
        <v>25757500</v>
      </c>
      <c r="V377" s="3">
        <v>1000</v>
      </c>
      <c r="W377" s="88">
        <v>9303103.57</v>
      </c>
    </row>
    <row r="378" spans="18:23" ht="15">
      <c r="R378" s="88"/>
      <c r="S378" s="88"/>
      <c r="U378" s="88">
        <v>25757500</v>
      </c>
      <c r="V378" s="3">
        <v>1000</v>
      </c>
      <c r="W378" s="88">
        <v>9303103.57</v>
      </c>
    </row>
    <row r="379" spans="18:23" ht="15">
      <c r="R379" s="88"/>
      <c r="S379" s="88"/>
      <c r="U379" s="88">
        <v>25757500</v>
      </c>
      <c r="V379" s="3">
        <v>1000</v>
      </c>
      <c r="W379" s="88">
        <v>9303103.57</v>
      </c>
    </row>
    <row r="380" spans="18:23" ht="15">
      <c r="R380" s="88"/>
      <c r="S380" s="88"/>
      <c r="U380" s="88">
        <v>10980000</v>
      </c>
      <c r="V380" s="3">
        <v>1000</v>
      </c>
      <c r="W380" s="88">
        <v>3893606.39</v>
      </c>
    </row>
    <row r="381" spans="18:23" ht="15">
      <c r="R381" s="88"/>
      <c r="S381" s="88"/>
      <c r="U381" s="88">
        <v>14770610</v>
      </c>
      <c r="V381" s="3">
        <v>1000</v>
      </c>
      <c r="W381" s="88">
        <v>5402613.81</v>
      </c>
    </row>
    <row r="382" spans="18:23" ht="15">
      <c r="R382" s="88"/>
      <c r="S382" s="88"/>
      <c r="U382" s="88">
        <v>6890</v>
      </c>
      <c r="V382" s="3">
        <v>1000</v>
      </c>
      <c r="W382" s="88">
        <v>6883.37</v>
      </c>
    </row>
    <row r="383" spans="18:23" ht="15.75">
      <c r="R383" s="88"/>
      <c r="S383" s="88"/>
      <c r="U383" s="88">
        <v>423379973.63</v>
      </c>
      <c r="V383" s="3">
        <v>1000</v>
      </c>
      <c r="W383" s="89">
        <v>204487039.89</v>
      </c>
    </row>
    <row r="384" spans="18:23" ht="15">
      <c r="R384" s="88"/>
      <c r="S384" s="88"/>
      <c r="U384" s="88">
        <v>385625166.95</v>
      </c>
      <c r="V384" s="3">
        <v>1000</v>
      </c>
      <c r="W384" s="88">
        <v>188780160.37</v>
      </c>
    </row>
    <row r="385" spans="18:23" ht="15">
      <c r="R385" s="88"/>
      <c r="S385" s="88"/>
      <c r="U385" s="88">
        <v>229375753.63</v>
      </c>
      <c r="V385" s="3">
        <v>1000</v>
      </c>
      <c r="W385" s="88">
        <v>116437266.85</v>
      </c>
    </row>
    <row r="386" spans="18:23" ht="15">
      <c r="R386" s="88"/>
      <c r="S386" s="88"/>
      <c r="U386" s="88">
        <v>161871100</v>
      </c>
      <c r="V386" s="3">
        <v>1000</v>
      </c>
      <c r="W386" s="88">
        <v>81451564.22</v>
      </c>
    </row>
    <row r="387" spans="18:23" ht="15">
      <c r="R387" s="88"/>
      <c r="S387" s="88"/>
      <c r="U387" s="88">
        <v>25094353.63</v>
      </c>
      <c r="V387" s="3">
        <v>1000</v>
      </c>
      <c r="W387" s="88">
        <v>14759694.26</v>
      </c>
    </row>
    <row r="388" spans="18:23" ht="15">
      <c r="R388" s="88"/>
      <c r="S388" s="88"/>
      <c r="U388" s="88">
        <v>42410300</v>
      </c>
      <c r="V388" s="3">
        <v>1000</v>
      </c>
      <c r="W388" s="88">
        <v>20226008.37</v>
      </c>
    </row>
    <row r="389" spans="18:23" ht="15">
      <c r="R389" s="88"/>
      <c r="S389" s="88"/>
      <c r="U389" s="88">
        <v>139594498.5</v>
      </c>
      <c r="V389" s="3">
        <v>1000</v>
      </c>
      <c r="W389" s="88">
        <v>63380552.53</v>
      </c>
    </row>
    <row r="390" spans="18:23" ht="15">
      <c r="R390" s="88"/>
      <c r="S390" s="88"/>
      <c r="U390" s="88">
        <v>2068700</v>
      </c>
      <c r="V390" s="3">
        <v>1000</v>
      </c>
      <c r="W390" s="88">
        <v>574001.36</v>
      </c>
    </row>
    <row r="391" spans="18:23" ht="15">
      <c r="R391" s="88"/>
      <c r="S391" s="88"/>
      <c r="U391" s="88">
        <v>8189370.2</v>
      </c>
      <c r="V391" s="3">
        <v>1000</v>
      </c>
      <c r="W391" s="88">
        <v>1985301.28</v>
      </c>
    </row>
    <row r="392" spans="18:23" ht="15">
      <c r="R392" s="88"/>
      <c r="S392" s="88"/>
      <c r="U392" s="88">
        <v>121503000</v>
      </c>
      <c r="V392" s="3">
        <v>1000</v>
      </c>
      <c r="W392" s="88">
        <v>58680033.54</v>
      </c>
    </row>
    <row r="393" spans="18:23" ht="15">
      <c r="R393" s="88"/>
      <c r="S393" s="88"/>
      <c r="U393" s="88">
        <v>3956000</v>
      </c>
      <c r="V393" s="3">
        <v>1000</v>
      </c>
      <c r="W393" s="88">
        <v>1423863.63</v>
      </c>
    </row>
    <row r="394" spans="18:23" ht="15">
      <c r="R394" s="88"/>
      <c r="S394" s="88"/>
      <c r="U394" s="88">
        <v>3877428.3</v>
      </c>
      <c r="V394" s="3">
        <v>1000</v>
      </c>
      <c r="W394" s="88">
        <v>717352.72</v>
      </c>
    </row>
    <row r="395" spans="18:23" ht="15">
      <c r="R395" s="88"/>
      <c r="S395" s="88"/>
      <c r="U395" s="88">
        <v>16654914.82</v>
      </c>
      <c r="V395" s="3">
        <v>1000</v>
      </c>
      <c r="W395" s="88">
        <v>8962340.99</v>
      </c>
    </row>
    <row r="396" spans="18:23" ht="15">
      <c r="R396" s="88"/>
      <c r="S396" s="88"/>
      <c r="U396" s="88">
        <v>37754806.68</v>
      </c>
      <c r="V396" s="3">
        <v>1000</v>
      </c>
      <c r="W396" s="88">
        <v>15706879.52</v>
      </c>
    </row>
    <row r="397" spans="18:23" ht="15">
      <c r="R397" s="88"/>
      <c r="S397" s="88"/>
      <c r="U397" s="88">
        <v>576694.1</v>
      </c>
      <c r="V397" s="3">
        <v>1000</v>
      </c>
      <c r="W397" s="88">
        <v>227849.5</v>
      </c>
    </row>
    <row r="398" spans="18:23" ht="15">
      <c r="R398" s="88"/>
      <c r="S398" s="88"/>
      <c r="U398" s="88">
        <v>37178112.58</v>
      </c>
      <c r="V398" s="3">
        <v>1000</v>
      </c>
      <c r="W398" s="88">
        <v>15479030.02</v>
      </c>
    </row>
    <row r="399" spans="18:23" ht="15">
      <c r="R399" s="88"/>
      <c r="S399" s="88"/>
      <c r="U399" s="88">
        <v>42309290.8</v>
      </c>
      <c r="V399" s="3">
        <v>1000</v>
      </c>
      <c r="W399" s="88">
        <v>19168116.91</v>
      </c>
    </row>
    <row r="400" spans="18:23" ht="15">
      <c r="R400" s="88"/>
      <c r="S400" s="88"/>
      <c r="U400" s="88">
        <v>36946290.8</v>
      </c>
      <c r="V400" s="3">
        <v>1000</v>
      </c>
      <c r="W400" s="88">
        <v>17329622.4</v>
      </c>
    </row>
    <row r="401" spans="18:23" ht="15">
      <c r="R401" s="88"/>
      <c r="S401" s="88"/>
      <c r="U401" s="88">
        <v>21744290.8</v>
      </c>
      <c r="V401" s="3">
        <v>1000</v>
      </c>
      <c r="W401" s="88">
        <v>10296294.08</v>
      </c>
    </row>
    <row r="402" spans="18:23" ht="15">
      <c r="R402" s="88"/>
      <c r="S402" s="88"/>
      <c r="U402" s="88">
        <v>14337800</v>
      </c>
      <c r="V402" s="3">
        <v>1000</v>
      </c>
      <c r="W402" s="88">
        <v>6494191.92</v>
      </c>
    </row>
    <row r="403" spans="18:23" ht="15">
      <c r="R403" s="88"/>
      <c r="S403" s="88"/>
      <c r="U403" s="88">
        <v>3650090.8</v>
      </c>
      <c r="V403" s="3">
        <v>1000</v>
      </c>
      <c r="W403" s="88">
        <v>2126390.8</v>
      </c>
    </row>
    <row r="404" spans="18:23" ht="15">
      <c r="R404" s="88"/>
      <c r="S404" s="88"/>
      <c r="U404" s="88">
        <v>3756400</v>
      </c>
      <c r="V404" s="3">
        <v>1000</v>
      </c>
      <c r="W404" s="88">
        <v>1675711.36</v>
      </c>
    </row>
    <row r="405" spans="18:23" ht="15">
      <c r="R405" s="88"/>
      <c r="S405" s="88"/>
      <c r="U405" s="88">
        <v>14276200</v>
      </c>
      <c r="V405" s="3">
        <v>1000</v>
      </c>
      <c r="W405" s="88">
        <v>6460687.87</v>
      </c>
    </row>
    <row r="406" spans="18:23" ht="15">
      <c r="R406" s="88"/>
      <c r="S406" s="88"/>
      <c r="U406" s="88">
        <v>215000</v>
      </c>
      <c r="V406" s="3">
        <v>1000</v>
      </c>
      <c r="W406" s="88">
        <v>34000</v>
      </c>
    </row>
    <row r="407" spans="18:23" ht="15">
      <c r="R407" s="88"/>
      <c r="S407" s="88"/>
      <c r="U407" s="88">
        <v>127200</v>
      </c>
      <c r="V407" s="3">
        <v>1000</v>
      </c>
      <c r="W407" s="88">
        <v>3027.93</v>
      </c>
    </row>
    <row r="408" spans="18:23" ht="15">
      <c r="R408" s="88"/>
      <c r="S408" s="88"/>
      <c r="U408" s="88">
        <v>12656000</v>
      </c>
      <c r="V408" s="3">
        <v>1000</v>
      </c>
      <c r="W408" s="88">
        <v>6224030.76</v>
      </c>
    </row>
    <row r="409" spans="18:23" ht="15">
      <c r="R409" s="88"/>
      <c r="S409" s="88"/>
      <c r="U409" s="88">
        <v>793000</v>
      </c>
      <c r="V409" s="3">
        <v>1000</v>
      </c>
      <c r="W409" s="88">
        <v>56226.6</v>
      </c>
    </row>
    <row r="410" spans="18:23" ht="15">
      <c r="R410" s="88"/>
      <c r="S410" s="88"/>
      <c r="U410" s="88">
        <v>485000</v>
      </c>
      <c r="V410" s="3">
        <v>1000</v>
      </c>
      <c r="W410" s="88">
        <v>143402.58</v>
      </c>
    </row>
    <row r="411" spans="18:23" ht="15">
      <c r="R411" s="88"/>
      <c r="S411" s="88"/>
      <c r="U411" s="88">
        <v>925800</v>
      </c>
      <c r="V411" s="3">
        <v>1000</v>
      </c>
      <c r="W411" s="88">
        <v>572640.45</v>
      </c>
    </row>
    <row r="412" spans="18:23" ht="15">
      <c r="R412" s="88"/>
      <c r="S412" s="88"/>
      <c r="U412" s="88">
        <v>5363000</v>
      </c>
      <c r="V412" s="3">
        <v>1000</v>
      </c>
      <c r="W412" s="88">
        <v>1838494.51</v>
      </c>
    </row>
    <row r="413" spans="18:23" ht="15">
      <c r="R413" s="88"/>
      <c r="S413" s="88"/>
      <c r="U413" s="88">
        <v>5000</v>
      </c>
      <c r="V413" s="3">
        <v>1000</v>
      </c>
      <c r="W413" s="88"/>
    </row>
    <row r="414" spans="18:23" ht="15">
      <c r="R414" s="88"/>
      <c r="S414" s="88"/>
      <c r="U414" s="88">
        <v>5358000</v>
      </c>
      <c r="V414" s="3">
        <v>1000</v>
      </c>
      <c r="W414" s="88">
        <v>1838494.51</v>
      </c>
    </row>
    <row r="415" spans="18:23" ht="15">
      <c r="R415" s="88"/>
      <c r="S415" s="88"/>
      <c r="U415" s="88">
        <v>373949982.83</v>
      </c>
      <c r="V415" s="3">
        <v>1000</v>
      </c>
      <c r="W415" s="88">
        <v>182436276.51</v>
      </c>
    </row>
    <row r="416" spans="18:23" ht="15">
      <c r="R416" s="88"/>
      <c r="S416" s="88"/>
      <c r="U416" s="88">
        <v>342713061.33</v>
      </c>
      <c r="V416" s="3">
        <v>1000</v>
      </c>
      <c r="W416" s="88">
        <v>169192640.03</v>
      </c>
    </row>
    <row r="417" spans="18:23" ht="15">
      <c r="R417" s="88"/>
      <c r="S417" s="88"/>
      <c r="U417" s="88">
        <v>206069762.83</v>
      </c>
      <c r="V417" s="3">
        <v>1000</v>
      </c>
      <c r="W417" s="88">
        <v>105177055.52</v>
      </c>
    </row>
    <row r="418" spans="18:23" ht="15">
      <c r="R418" s="88"/>
      <c r="S418" s="88"/>
      <c r="U418" s="88">
        <v>146441300</v>
      </c>
      <c r="V418" s="3">
        <v>1000</v>
      </c>
      <c r="W418" s="88">
        <v>74186166.05</v>
      </c>
    </row>
    <row r="419" spans="18:23" ht="15">
      <c r="R419" s="88"/>
      <c r="S419" s="88"/>
      <c r="U419" s="88">
        <v>21260662.83</v>
      </c>
      <c r="V419" s="3">
        <v>1000</v>
      </c>
      <c r="W419" s="88">
        <v>12563303.46</v>
      </c>
    </row>
    <row r="420" spans="18:23" ht="15">
      <c r="R420" s="88"/>
      <c r="S420" s="88"/>
      <c r="U420" s="88">
        <v>38367800</v>
      </c>
      <c r="V420" s="3">
        <v>1000</v>
      </c>
      <c r="W420" s="88">
        <v>18427586.01</v>
      </c>
    </row>
    <row r="421" spans="18:23" ht="15">
      <c r="R421" s="88"/>
      <c r="S421" s="88"/>
      <c r="U421" s="88">
        <v>122262698.5</v>
      </c>
      <c r="V421" s="3">
        <v>1000</v>
      </c>
      <c r="W421" s="88">
        <v>55867474.77</v>
      </c>
    </row>
    <row r="422" spans="18:23" ht="15">
      <c r="R422" s="88"/>
      <c r="S422" s="88"/>
      <c r="U422" s="88">
        <v>1838500</v>
      </c>
      <c r="V422" s="3">
        <v>1000</v>
      </c>
      <c r="W422" s="88">
        <v>534001.36</v>
      </c>
    </row>
    <row r="423" spans="18:23" ht="15">
      <c r="R423" s="88"/>
      <c r="S423" s="88"/>
      <c r="U423" s="88">
        <v>6192970.2</v>
      </c>
      <c r="V423" s="3">
        <v>1000</v>
      </c>
      <c r="W423" s="88">
        <v>1944273.35</v>
      </c>
    </row>
    <row r="424" spans="18:23" ht="15">
      <c r="R424" s="88"/>
      <c r="S424" s="88"/>
      <c r="U424" s="88">
        <v>108847000</v>
      </c>
      <c r="V424" s="3">
        <v>1000</v>
      </c>
      <c r="W424" s="88">
        <v>52456002.78</v>
      </c>
    </row>
    <row r="425" spans="18:23" ht="15">
      <c r="R425" s="88"/>
      <c r="S425" s="88"/>
      <c r="U425" s="88">
        <v>2163000</v>
      </c>
      <c r="V425" s="3">
        <v>1000</v>
      </c>
      <c r="W425" s="88">
        <v>367637.03</v>
      </c>
    </row>
    <row r="426" spans="18:23" ht="15">
      <c r="R426" s="88"/>
      <c r="S426" s="88"/>
      <c r="U426" s="88">
        <v>3221228.3</v>
      </c>
      <c r="V426" s="3">
        <v>1000</v>
      </c>
      <c r="W426" s="88">
        <v>565560.25</v>
      </c>
    </row>
    <row r="427" spans="18:23" ht="15">
      <c r="R427" s="88"/>
      <c r="S427" s="88"/>
      <c r="U427" s="88">
        <v>14380600</v>
      </c>
      <c r="V427" s="3">
        <v>1000</v>
      </c>
      <c r="W427" s="88">
        <v>8148109.74</v>
      </c>
    </row>
    <row r="428" spans="18:23" ht="15">
      <c r="R428" s="88"/>
      <c r="S428" s="88"/>
      <c r="U428" s="88">
        <v>31236921.5</v>
      </c>
      <c r="V428" s="3">
        <v>1000</v>
      </c>
      <c r="W428" s="88">
        <v>13243636.48</v>
      </c>
    </row>
    <row r="429" spans="18:23" ht="15">
      <c r="R429" s="88"/>
      <c r="S429" s="88"/>
      <c r="U429" s="88">
        <v>298401.5</v>
      </c>
      <c r="V429" s="3">
        <v>1000</v>
      </c>
      <c r="W429" s="88">
        <v>139997.5</v>
      </c>
    </row>
    <row r="430" spans="18:23" ht="15">
      <c r="R430" s="88"/>
      <c r="S430" s="88"/>
      <c r="U430" s="88">
        <v>30938520</v>
      </c>
      <c r="V430" s="3">
        <v>1000</v>
      </c>
      <c r="W430" s="88">
        <v>13103638.98</v>
      </c>
    </row>
    <row r="431" spans="18:23" ht="15">
      <c r="R431" s="88"/>
      <c r="S431" s="88"/>
      <c r="U431" s="88">
        <v>300000</v>
      </c>
      <c r="V431" s="3">
        <v>1000</v>
      </c>
      <c r="W431" s="88">
        <v>228390.8</v>
      </c>
    </row>
    <row r="432" spans="18:23" ht="15">
      <c r="R432" s="88"/>
      <c r="S432" s="88"/>
      <c r="U432" s="88">
        <v>300000</v>
      </c>
      <c r="V432" s="3">
        <v>1000</v>
      </c>
      <c r="W432" s="88">
        <v>228390.8</v>
      </c>
    </row>
    <row r="433" spans="18:23" ht="15">
      <c r="R433" s="88"/>
      <c r="S433" s="88"/>
      <c r="U433" s="88">
        <v>300000</v>
      </c>
      <c r="V433" s="3">
        <v>1000</v>
      </c>
      <c r="W433" s="88">
        <v>228390.8</v>
      </c>
    </row>
    <row r="434" spans="18:23" ht="15">
      <c r="R434" s="88"/>
      <c r="S434" s="88"/>
      <c r="U434" s="88">
        <v>6820700</v>
      </c>
      <c r="V434" s="3">
        <v>1000</v>
      </c>
      <c r="W434" s="88">
        <v>2654255.67</v>
      </c>
    </row>
    <row r="435" spans="18:23" ht="15">
      <c r="R435" s="88"/>
      <c r="S435" s="88"/>
      <c r="U435" s="88">
        <v>5665814.82</v>
      </c>
      <c r="V435" s="3">
        <v>1000</v>
      </c>
      <c r="W435" s="88">
        <v>2029507.14</v>
      </c>
    </row>
    <row r="436" spans="18:23" ht="15">
      <c r="R436" s="88"/>
      <c r="S436" s="88"/>
      <c r="U436" s="88">
        <v>1561700</v>
      </c>
      <c r="V436" s="3">
        <v>1000</v>
      </c>
      <c r="W436" s="88">
        <v>963917.25</v>
      </c>
    </row>
    <row r="437" spans="18:23" ht="15">
      <c r="R437" s="88"/>
      <c r="S437" s="88"/>
      <c r="U437" s="88">
        <v>1092000</v>
      </c>
      <c r="V437" s="3">
        <v>1000</v>
      </c>
      <c r="W437" s="88">
        <v>771206.25</v>
      </c>
    </row>
    <row r="438" spans="18:23" ht="15">
      <c r="R438" s="88"/>
      <c r="S438" s="88"/>
      <c r="U438" s="88">
        <v>183600</v>
      </c>
      <c r="V438" s="3">
        <v>1000</v>
      </c>
      <c r="W438" s="88">
        <v>70000</v>
      </c>
    </row>
    <row r="439" spans="18:23" ht="15">
      <c r="R439" s="88"/>
      <c r="S439" s="88"/>
      <c r="U439" s="88">
        <v>286100</v>
      </c>
      <c r="V439" s="3">
        <v>1000</v>
      </c>
      <c r="W439" s="88">
        <v>122711</v>
      </c>
    </row>
    <row r="440" spans="18:23" ht="15">
      <c r="R440" s="88"/>
      <c r="S440" s="88"/>
      <c r="U440" s="88">
        <v>3055600</v>
      </c>
      <c r="V440" s="3">
        <v>1000</v>
      </c>
      <c r="W440" s="88">
        <v>1052389.89</v>
      </c>
    </row>
    <row r="441" spans="18:23" ht="15">
      <c r="R441" s="88"/>
      <c r="S441" s="88"/>
      <c r="U441" s="88">
        <v>15200</v>
      </c>
      <c r="V441" s="3">
        <v>1000</v>
      </c>
      <c r="W441" s="88">
        <v>6000</v>
      </c>
    </row>
    <row r="442" spans="18:23" ht="15">
      <c r="R442" s="88"/>
      <c r="S442" s="88"/>
      <c r="U442" s="88">
        <v>1869200</v>
      </c>
      <c r="V442" s="3">
        <v>1000</v>
      </c>
      <c r="W442" s="88">
        <v>38000</v>
      </c>
    </row>
    <row r="443" spans="18:23" ht="15">
      <c r="R443" s="88"/>
      <c r="S443" s="88"/>
      <c r="U443" s="88">
        <v>1000000</v>
      </c>
      <c r="V443" s="3">
        <v>1000</v>
      </c>
      <c r="W443" s="88">
        <v>1000000</v>
      </c>
    </row>
    <row r="444" spans="18:23" ht="15">
      <c r="R444" s="88"/>
      <c r="S444" s="88"/>
      <c r="U444" s="88">
        <v>171200</v>
      </c>
      <c r="V444" s="3">
        <v>1000</v>
      </c>
      <c r="W444" s="88">
        <v>8389.89</v>
      </c>
    </row>
    <row r="445" spans="18:23" ht="15">
      <c r="R445" s="88"/>
      <c r="S445" s="88"/>
      <c r="U445" s="88">
        <v>1048514.82</v>
      </c>
      <c r="V445" s="3">
        <v>1000</v>
      </c>
      <c r="W445" s="88">
        <v>13200</v>
      </c>
    </row>
    <row r="446" spans="18:23" ht="15">
      <c r="R446" s="88"/>
      <c r="S446" s="88"/>
      <c r="U446" s="88">
        <v>1154885.18</v>
      </c>
      <c r="V446" s="3">
        <v>1000</v>
      </c>
      <c r="W446" s="88">
        <v>624748.53</v>
      </c>
    </row>
    <row r="447" spans="18:23" ht="15">
      <c r="R447" s="88"/>
      <c r="S447" s="88"/>
      <c r="U447" s="88">
        <v>273292.6</v>
      </c>
      <c r="V447" s="3">
        <v>1000</v>
      </c>
      <c r="W447" s="88">
        <v>87852</v>
      </c>
    </row>
    <row r="448" spans="18:23" ht="15">
      <c r="R448" s="88"/>
      <c r="S448" s="88"/>
      <c r="U448" s="88">
        <v>881592.58</v>
      </c>
      <c r="V448" s="3">
        <v>1000</v>
      </c>
      <c r="W448" s="88">
        <v>536896.53</v>
      </c>
    </row>
    <row r="449" spans="18:23" ht="15.75">
      <c r="R449" s="88"/>
      <c r="S449" s="88"/>
      <c r="U449" s="88">
        <v>68439052.1</v>
      </c>
      <c r="V449" s="3">
        <v>1000</v>
      </c>
      <c r="W449" s="89">
        <v>34373890.12</v>
      </c>
    </row>
    <row r="450" spans="18:23" ht="15">
      <c r="R450" s="88"/>
      <c r="S450" s="88"/>
      <c r="U450" s="88">
        <v>67270252.1</v>
      </c>
      <c r="V450" s="3">
        <v>1000</v>
      </c>
      <c r="W450" s="88">
        <v>34159348.12</v>
      </c>
    </row>
    <row r="451" spans="18:23" ht="15">
      <c r="R451" s="88"/>
      <c r="S451" s="88"/>
      <c r="U451" s="88">
        <v>38454052.1</v>
      </c>
      <c r="V451" s="3">
        <v>1000</v>
      </c>
      <c r="W451" s="88">
        <v>19818080.16</v>
      </c>
    </row>
    <row r="452" spans="18:23" ht="16.5" customHeight="1">
      <c r="R452" s="88"/>
      <c r="S452" s="88"/>
      <c r="U452" s="88">
        <v>26730800</v>
      </c>
      <c r="V452" s="3">
        <v>1000</v>
      </c>
      <c r="W452" s="88">
        <v>13750303.98</v>
      </c>
    </row>
    <row r="453" spans="18:23" ht="15">
      <c r="R453" s="88"/>
      <c r="S453" s="88"/>
      <c r="U453" s="88">
        <v>4719552.1</v>
      </c>
      <c r="V453" s="3">
        <v>1000</v>
      </c>
      <c r="W453" s="88">
        <v>2495114.17</v>
      </c>
    </row>
    <row r="454" spans="18:23" ht="15">
      <c r="R454" s="88"/>
      <c r="S454" s="88"/>
      <c r="U454" s="88">
        <v>7003700</v>
      </c>
      <c r="V454" s="3">
        <v>1000</v>
      </c>
      <c r="W454" s="88">
        <v>3572662.01</v>
      </c>
    </row>
    <row r="455" spans="18:23" ht="15">
      <c r="R455" s="88"/>
      <c r="S455" s="88"/>
      <c r="U455" s="88">
        <v>25773050</v>
      </c>
      <c r="V455" s="3">
        <v>1000</v>
      </c>
      <c r="W455" s="88">
        <v>13070876.48</v>
      </c>
    </row>
    <row r="456" spans="18:23" ht="15">
      <c r="R456" s="88"/>
      <c r="S456" s="88"/>
      <c r="U456" s="88">
        <v>372200</v>
      </c>
      <c r="V456" s="3">
        <v>1000</v>
      </c>
      <c r="W456" s="88">
        <v>225350.62</v>
      </c>
    </row>
    <row r="457" spans="18:23" ht="15">
      <c r="R457" s="88"/>
      <c r="S457" s="88"/>
      <c r="U457" s="88">
        <v>1020500</v>
      </c>
      <c r="V457" s="3">
        <v>1000</v>
      </c>
      <c r="W457" s="88">
        <v>334317.18</v>
      </c>
    </row>
    <row r="458" spans="18:23" ht="15">
      <c r="R458" s="88"/>
      <c r="S458" s="88"/>
      <c r="U458" s="88">
        <v>20912000</v>
      </c>
      <c r="V458" s="3">
        <v>1000</v>
      </c>
      <c r="W458" s="88">
        <v>11147834.28</v>
      </c>
    </row>
    <row r="459" spans="18:23" ht="15">
      <c r="R459" s="88"/>
      <c r="S459" s="88"/>
      <c r="U459" s="88">
        <v>1072000</v>
      </c>
      <c r="V459" s="3">
        <v>1000</v>
      </c>
      <c r="W459" s="88">
        <v>392976.52</v>
      </c>
    </row>
    <row r="460" spans="18:23" ht="15">
      <c r="R460" s="88"/>
      <c r="S460" s="88"/>
      <c r="U460" s="88">
        <v>2396350</v>
      </c>
      <c r="V460" s="3">
        <v>1000</v>
      </c>
      <c r="W460" s="88">
        <v>970397.88</v>
      </c>
    </row>
    <row r="461" spans="18:23" ht="15">
      <c r="R461" s="88"/>
      <c r="S461" s="88"/>
      <c r="U461" s="88">
        <v>3043150</v>
      </c>
      <c r="V461" s="3">
        <v>1000</v>
      </c>
      <c r="W461" s="88">
        <v>1270391.48</v>
      </c>
    </row>
    <row r="462" spans="18:23" ht="15">
      <c r="R462" s="88"/>
      <c r="S462" s="88"/>
      <c r="U462" s="88">
        <v>1168800</v>
      </c>
      <c r="V462" s="3">
        <v>1000</v>
      </c>
      <c r="W462" s="88">
        <v>214542</v>
      </c>
    </row>
    <row r="463" spans="18:23" ht="15">
      <c r="R463" s="88"/>
      <c r="S463" s="88"/>
      <c r="U463" s="88">
        <v>1168800</v>
      </c>
      <c r="V463" s="3">
        <v>1000</v>
      </c>
      <c r="W463" s="88">
        <v>214542</v>
      </c>
    </row>
    <row r="464" spans="18:23" ht="15">
      <c r="R464" s="88"/>
      <c r="S464" s="88"/>
      <c r="U464" s="88">
        <v>68439052.1</v>
      </c>
      <c r="V464" s="3">
        <v>1000</v>
      </c>
      <c r="W464" s="88">
        <v>34373890.12</v>
      </c>
    </row>
    <row r="465" spans="18:23" ht="15">
      <c r="R465" s="88"/>
      <c r="S465" s="88"/>
      <c r="U465" s="88">
        <v>67270252.1</v>
      </c>
      <c r="V465" s="3">
        <v>1000</v>
      </c>
      <c r="W465" s="88">
        <v>34159348.12</v>
      </c>
    </row>
    <row r="466" spans="18:23" ht="15">
      <c r="R466" s="88"/>
      <c r="S466" s="88"/>
      <c r="U466" s="88">
        <v>38454052.1</v>
      </c>
      <c r="V466" s="3">
        <v>1000</v>
      </c>
      <c r="W466" s="88">
        <v>19818080.16</v>
      </c>
    </row>
    <row r="467" spans="18:23" ht="15" customHeight="1">
      <c r="R467" s="88"/>
      <c r="S467" s="88"/>
      <c r="U467" s="88">
        <v>26730800</v>
      </c>
      <c r="V467" s="3">
        <v>1000</v>
      </c>
      <c r="W467" s="88">
        <v>13750303.98</v>
      </c>
    </row>
    <row r="468" spans="18:23" ht="0.75" customHeight="1">
      <c r="R468" s="88"/>
      <c r="S468" s="88"/>
      <c r="U468" s="88">
        <v>4719552.1</v>
      </c>
      <c r="V468" s="3">
        <v>1000</v>
      </c>
      <c r="W468" s="88">
        <v>2495114.17</v>
      </c>
    </row>
    <row r="469" spans="18:23" ht="15">
      <c r="R469" s="88"/>
      <c r="S469" s="88"/>
      <c r="U469" s="88">
        <v>7003700</v>
      </c>
      <c r="V469" s="3">
        <v>1000</v>
      </c>
      <c r="W469" s="88">
        <v>3572662.01</v>
      </c>
    </row>
    <row r="470" spans="18:23" ht="15">
      <c r="R470" s="88"/>
      <c r="S470" s="88"/>
      <c r="U470" s="88">
        <v>25773050</v>
      </c>
      <c r="V470" s="3">
        <v>1000</v>
      </c>
      <c r="W470" s="88">
        <v>13070876.48</v>
      </c>
    </row>
    <row r="471" spans="18:23" ht="15">
      <c r="R471" s="88"/>
      <c r="S471" s="88"/>
      <c r="U471" s="88">
        <v>372200</v>
      </c>
      <c r="V471" s="3">
        <v>1000</v>
      </c>
      <c r="W471" s="88">
        <v>225350.62</v>
      </c>
    </row>
    <row r="472" spans="18:23" ht="15">
      <c r="R472" s="88"/>
      <c r="S472" s="88"/>
      <c r="U472" s="88">
        <v>1020500</v>
      </c>
      <c r="V472" s="3">
        <v>1000</v>
      </c>
      <c r="W472" s="88">
        <v>334317.18</v>
      </c>
    </row>
    <row r="473" spans="18:23" ht="15">
      <c r="R473" s="88"/>
      <c r="S473" s="88"/>
      <c r="U473" s="88">
        <v>20912000</v>
      </c>
      <c r="V473" s="3">
        <v>1000</v>
      </c>
      <c r="W473" s="88">
        <v>11147834.28</v>
      </c>
    </row>
    <row r="474" spans="18:23" ht="15">
      <c r="R474" s="88"/>
      <c r="S474" s="88"/>
      <c r="U474" s="88">
        <v>1072000</v>
      </c>
      <c r="V474" s="3">
        <v>1000</v>
      </c>
      <c r="W474" s="88">
        <v>392976.52</v>
      </c>
    </row>
    <row r="475" spans="18:23" ht="15">
      <c r="R475" s="88"/>
      <c r="S475" s="88"/>
      <c r="U475" s="88">
        <v>2396350</v>
      </c>
      <c r="V475" s="3">
        <v>1000</v>
      </c>
      <c r="W475" s="88">
        <v>970397.88</v>
      </c>
    </row>
    <row r="476" spans="18:23" ht="15">
      <c r="R476" s="88"/>
      <c r="S476" s="88"/>
      <c r="U476" s="88">
        <v>3043150</v>
      </c>
      <c r="V476" s="3">
        <v>1000</v>
      </c>
      <c r="W476" s="88">
        <v>1270391.48</v>
      </c>
    </row>
    <row r="477" spans="18:23" ht="15">
      <c r="R477" s="88"/>
      <c r="S477" s="88"/>
      <c r="U477" s="88">
        <v>1168800</v>
      </c>
      <c r="V477" s="3">
        <v>1000</v>
      </c>
      <c r="W477" s="88">
        <v>214542</v>
      </c>
    </row>
    <row r="478" spans="18:23" ht="15">
      <c r="R478" s="88"/>
      <c r="S478" s="88"/>
      <c r="U478" s="88">
        <v>1168800</v>
      </c>
      <c r="V478" s="3">
        <v>1000</v>
      </c>
      <c r="W478" s="88">
        <v>214542</v>
      </c>
    </row>
    <row r="479" spans="18:23" ht="15.75">
      <c r="R479" s="88"/>
      <c r="S479" s="88"/>
      <c r="U479" s="88">
        <v>7145800</v>
      </c>
      <c r="V479" s="3">
        <v>1000</v>
      </c>
      <c r="W479" s="89">
        <v>2902940.13</v>
      </c>
    </row>
    <row r="480" spans="18:23" ht="15">
      <c r="R480" s="88"/>
      <c r="S480" s="88"/>
      <c r="U480" s="88">
        <v>7085800</v>
      </c>
      <c r="V480" s="3">
        <v>1000</v>
      </c>
      <c r="W480" s="88">
        <v>2897940.13</v>
      </c>
    </row>
    <row r="481" spans="18:23" ht="15">
      <c r="R481" s="88"/>
      <c r="S481" s="88"/>
      <c r="U481" s="88">
        <v>3678300</v>
      </c>
      <c r="V481" s="3">
        <v>1000</v>
      </c>
      <c r="W481" s="88">
        <v>1479542.7</v>
      </c>
    </row>
    <row r="482" spans="18:23" ht="15">
      <c r="R482" s="88"/>
      <c r="S482" s="88"/>
      <c r="U482" s="88">
        <v>2575000</v>
      </c>
      <c r="V482" s="3">
        <v>1000</v>
      </c>
      <c r="W482" s="88">
        <v>1080000</v>
      </c>
    </row>
    <row r="483" spans="18:23" ht="15">
      <c r="R483" s="88"/>
      <c r="S483" s="88"/>
      <c r="U483" s="88">
        <v>428700</v>
      </c>
      <c r="V483" s="3">
        <v>1000</v>
      </c>
      <c r="W483" s="88">
        <v>160000</v>
      </c>
    </row>
    <row r="484" spans="18:23" ht="15">
      <c r="R484" s="88"/>
      <c r="S484" s="88"/>
      <c r="U484" s="88">
        <v>674600</v>
      </c>
      <c r="V484" s="3">
        <v>1000</v>
      </c>
      <c r="W484" s="88">
        <v>239542.7</v>
      </c>
    </row>
    <row r="485" spans="18:23" ht="15">
      <c r="R485" s="88"/>
      <c r="S485" s="88"/>
      <c r="U485" s="88">
        <v>2616800</v>
      </c>
      <c r="V485" s="3">
        <v>1000</v>
      </c>
      <c r="W485" s="88">
        <v>1140329.07</v>
      </c>
    </row>
    <row r="486" spans="18:23" ht="15">
      <c r="R486" s="88"/>
      <c r="S486" s="88"/>
      <c r="U486" s="88">
        <v>34100</v>
      </c>
      <c r="V486" s="3">
        <v>1000</v>
      </c>
      <c r="W486" s="88">
        <v>22800</v>
      </c>
    </row>
    <row r="487" spans="18:23" ht="15">
      <c r="R487" s="88"/>
      <c r="S487" s="88"/>
      <c r="U487" s="88">
        <v>2543000</v>
      </c>
      <c r="V487" s="3">
        <v>1000</v>
      </c>
      <c r="W487" s="88">
        <v>1105929.07</v>
      </c>
    </row>
    <row r="488" spans="18:23" ht="15">
      <c r="R488" s="88"/>
      <c r="S488" s="88"/>
      <c r="U488" s="88">
        <v>20000</v>
      </c>
      <c r="V488" s="3">
        <v>1000</v>
      </c>
      <c r="W488" s="88">
        <v>6200</v>
      </c>
    </row>
    <row r="489" spans="18:23" ht="15">
      <c r="R489" s="88"/>
      <c r="S489" s="88"/>
      <c r="U489" s="88">
        <v>19700</v>
      </c>
      <c r="V489" s="3">
        <v>1000</v>
      </c>
      <c r="W489" s="88">
        <v>5400</v>
      </c>
    </row>
    <row r="490" spans="18:23" ht="15">
      <c r="R490" s="88"/>
      <c r="S490" s="88"/>
      <c r="U490" s="88">
        <v>790700</v>
      </c>
      <c r="V490" s="3">
        <v>1000</v>
      </c>
      <c r="W490" s="88">
        <v>278068.36</v>
      </c>
    </row>
    <row r="491" spans="18:23" ht="15">
      <c r="R491" s="88"/>
      <c r="S491" s="88"/>
      <c r="U491" s="88">
        <v>60000</v>
      </c>
      <c r="V491" s="3">
        <v>1000</v>
      </c>
      <c r="W491" s="88">
        <v>5000</v>
      </c>
    </row>
    <row r="492" spans="18:23" ht="15">
      <c r="R492" s="88"/>
      <c r="S492" s="88"/>
      <c r="U492" s="88">
        <v>60000</v>
      </c>
      <c r="V492" s="3">
        <v>1000</v>
      </c>
      <c r="W492" s="88">
        <v>5000</v>
      </c>
    </row>
    <row r="493" spans="18:23" ht="15">
      <c r="R493" s="88"/>
      <c r="S493" s="88"/>
      <c r="U493" s="88">
        <v>7145800</v>
      </c>
      <c r="V493" s="3">
        <v>1000</v>
      </c>
      <c r="W493" s="88">
        <v>2902940.13</v>
      </c>
    </row>
    <row r="494" spans="18:23" ht="15">
      <c r="R494" s="88"/>
      <c r="S494" s="88"/>
      <c r="U494" s="88">
        <v>7085800</v>
      </c>
      <c r="V494" s="3">
        <v>1000</v>
      </c>
      <c r="W494" s="88">
        <v>2897940.13</v>
      </c>
    </row>
    <row r="495" spans="18:23" ht="15">
      <c r="R495" s="88"/>
      <c r="S495" s="88"/>
      <c r="U495" s="88">
        <v>3678300</v>
      </c>
      <c r="V495" s="3">
        <v>1000</v>
      </c>
      <c r="W495" s="88">
        <v>1479542.7</v>
      </c>
    </row>
    <row r="496" spans="18:23" ht="18" customHeight="1">
      <c r="R496" s="88"/>
      <c r="S496" s="88"/>
      <c r="U496" s="88">
        <v>2575000</v>
      </c>
      <c r="V496" s="3">
        <v>1000</v>
      </c>
      <c r="W496" s="88">
        <v>1080000</v>
      </c>
    </row>
    <row r="497" spans="18:23" ht="15">
      <c r="R497" s="88"/>
      <c r="S497" s="88"/>
      <c r="U497" s="88">
        <v>428700</v>
      </c>
      <c r="V497" s="3">
        <v>1000</v>
      </c>
      <c r="W497" s="88">
        <v>160000</v>
      </c>
    </row>
    <row r="498" spans="18:23" ht="15">
      <c r="R498" s="88"/>
      <c r="S498" s="88"/>
      <c r="U498" s="88">
        <v>674600</v>
      </c>
      <c r="V498" s="3">
        <v>1000</v>
      </c>
      <c r="W498" s="88">
        <v>239542.7</v>
      </c>
    </row>
    <row r="499" spans="18:23" ht="15">
      <c r="R499" s="88"/>
      <c r="S499" s="88"/>
      <c r="U499" s="88">
        <v>2616800</v>
      </c>
      <c r="V499" s="3">
        <v>1000</v>
      </c>
      <c r="W499" s="88">
        <v>1140329.07</v>
      </c>
    </row>
    <row r="500" spans="18:23" ht="15">
      <c r="R500" s="88"/>
      <c r="S500" s="88"/>
      <c r="U500" s="88">
        <v>34100</v>
      </c>
      <c r="V500" s="3">
        <v>1000</v>
      </c>
      <c r="W500" s="88">
        <v>22800</v>
      </c>
    </row>
    <row r="501" spans="18:23" ht="15">
      <c r="R501" s="88"/>
      <c r="S501" s="88"/>
      <c r="U501" s="88">
        <v>2543000</v>
      </c>
      <c r="V501" s="3">
        <v>1000</v>
      </c>
      <c r="W501" s="88">
        <v>1105929.07</v>
      </c>
    </row>
    <row r="502" spans="18:23" ht="15">
      <c r="R502" s="88"/>
      <c r="S502" s="88"/>
      <c r="U502" s="88">
        <v>20000</v>
      </c>
      <c r="V502" s="3">
        <v>1000</v>
      </c>
      <c r="W502" s="88">
        <v>6200</v>
      </c>
    </row>
    <row r="503" spans="18:23" ht="15">
      <c r="R503" s="88"/>
      <c r="S503" s="88"/>
      <c r="U503" s="88">
        <v>19700</v>
      </c>
      <c r="V503" s="3">
        <v>1000</v>
      </c>
      <c r="W503" s="88">
        <v>5400</v>
      </c>
    </row>
    <row r="504" spans="18:23" ht="15">
      <c r="R504" s="88"/>
      <c r="S504" s="88"/>
      <c r="U504" s="88">
        <v>790700</v>
      </c>
      <c r="V504" s="3">
        <v>1000</v>
      </c>
      <c r="W504" s="88">
        <v>278068.36</v>
      </c>
    </row>
    <row r="505" spans="18:23" ht="15">
      <c r="R505" s="88"/>
      <c r="S505" s="88"/>
      <c r="U505" s="88">
        <v>60000</v>
      </c>
      <c r="V505" s="3">
        <v>1000</v>
      </c>
      <c r="W505" s="88">
        <v>5000</v>
      </c>
    </row>
    <row r="506" spans="18:23" ht="15">
      <c r="R506" s="88"/>
      <c r="S506" s="88"/>
      <c r="U506" s="88">
        <v>60000</v>
      </c>
      <c r="V506" s="3">
        <v>1000</v>
      </c>
      <c r="W506" s="88">
        <v>5000</v>
      </c>
    </row>
    <row r="507" spans="18:23" ht="15.75">
      <c r="R507" s="88"/>
      <c r="S507" s="88"/>
      <c r="U507" s="88">
        <v>49113863</v>
      </c>
      <c r="V507" s="3">
        <v>1000</v>
      </c>
      <c r="W507" s="89">
        <v>25693844.25</v>
      </c>
    </row>
    <row r="508" spans="18:23" ht="15">
      <c r="R508" s="88"/>
      <c r="S508" s="88"/>
      <c r="U508" s="88">
        <v>48578013</v>
      </c>
      <c r="V508" s="3">
        <v>1000</v>
      </c>
      <c r="W508" s="88">
        <v>25531019.25</v>
      </c>
    </row>
    <row r="509" spans="18:23" ht="15">
      <c r="R509" s="88"/>
      <c r="S509" s="88"/>
      <c r="U509" s="88">
        <v>40193800</v>
      </c>
      <c r="V509" s="3">
        <v>1000</v>
      </c>
      <c r="W509" s="88">
        <v>22379737.18</v>
      </c>
    </row>
    <row r="510" spans="18:23" ht="15">
      <c r="R510" s="88"/>
      <c r="S510" s="88"/>
      <c r="U510" s="88">
        <v>17051800</v>
      </c>
      <c r="V510" s="3">
        <v>1000</v>
      </c>
      <c r="W510" s="88">
        <v>8303297.65</v>
      </c>
    </row>
    <row r="511" spans="18:23" ht="15">
      <c r="R511" s="88"/>
      <c r="S511" s="88"/>
      <c r="U511" s="88">
        <v>20005400</v>
      </c>
      <c r="V511" s="3">
        <v>1000</v>
      </c>
      <c r="W511" s="88">
        <v>11930956.23</v>
      </c>
    </row>
    <row r="512" spans="18:23" ht="15">
      <c r="R512" s="88"/>
      <c r="S512" s="88"/>
      <c r="U512" s="88">
        <v>3136600</v>
      </c>
      <c r="V512" s="3">
        <v>1000</v>
      </c>
      <c r="W512" s="88">
        <v>2145483.3</v>
      </c>
    </row>
    <row r="513" spans="18:23" ht="15">
      <c r="R513" s="88"/>
      <c r="S513" s="88"/>
      <c r="U513" s="88">
        <v>4883100</v>
      </c>
      <c r="V513" s="3">
        <v>1000</v>
      </c>
      <c r="W513" s="88">
        <v>1636820.67</v>
      </c>
    </row>
    <row r="514" spans="18:23" ht="15">
      <c r="R514" s="88"/>
      <c r="S514" s="88"/>
      <c r="U514" s="88">
        <v>244800</v>
      </c>
      <c r="V514" s="3">
        <v>1000</v>
      </c>
      <c r="W514" s="88">
        <v>244043.06</v>
      </c>
    </row>
    <row r="515" spans="18:23" ht="15">
      <c r="R515" s="88"/>
      <c r="S515" s="88"/>
      <c r="U515" s="88">
        <v>243100</v>
      </c>
      <c r="V515" s="3">
        <v>1000</v>
      </c>
      <c r="W515" s="88">
        <v>167288.9</v>
      </c>
    </row>
    <row r="516" spans="18:23" ht="15">
      <c r="R516" s="88"/>
      <c r="S516" s="88"/>
      <c r="U516" s="88">
        <v>1631900</v>
      </c>
      <c r="V516" s="3">
        <v>1000</v>
      </c>
      <c r="W516" s="88">
        <v>788426.56</v>
      </c>
    </row>
    <row r="517" spans="18:23" ht="15">
      <c r="R517" s="88"/>
      <c r="S517" s="88"/>
      <c r="U517" s="88">
        <v>483000</v>
      </c>
      <c r="V517" s="3">
        <v>1000</v>
      </c>
      <c r="W517" s="88">
        <v>46778.02</v>
      </c>
    </row>
    <row r="518" spans="18:23" ht="15">
      <c r="R518" s="88"/>
      <c r="S518" s="88"/>
      <c r="U518" s="88">
        <v>2280300</v>
      </c>
      <c r="V518" s="3">
        <v>1000</v>
      </c>
      <c r="W518" s="88">
        <v>390284.13</v>
      </c>
    </row>
    <row r="519" spans="18:23" ht="15">
      <c r="R519" s="88"/>
      <c r="S519" s="88"/>
      <c r="U519" s="88">
        <v>3098900</v>
      </c>
      <c r="V519" s="3">
        <v>1000</v>
      </c>
      <c r="W519" s="88">
        <v>1323830.4</v>
      </c>
    </row>
    <row r="520" spans="18:23" ht="15">
      <c r="R520" s="88"/>
      <c r="S520" s="88"/>
      <c r="U520" s="88">
        <v>268800</v>
      </c>
      <c r="V520" s="3">
        <v>1000</v>
      </c>
      <c r="W520" s="88">
        <v>65152.56</v>
      </c>
    </row>
    <row r="521" spans="18:23" ht="15">
      <c r="R521" s="88"/>
      <c r="S521" s="88"/>
      <c r="U521" s="88">
        <v>2830100</v>
      </c>
      <c r="V521" s="3">
        <v>1000</v>
      </c>
      <c r="W521" s="88">
        <v>1258677.84</v>
      </c>
    </row>
    <row r="522" spans="18:23" ht="15">
      <c r="R522" s="88"/>
      <c r="S522" s="88"/>
      <c r="U522" s="88">
        <v>402213</v>
      </c>
      <c r="V522" s="3">
        <v>1000</v>
      </c>
      <c r="W522" s="88">
        <v>190631</v>
      </c>
    </row>
    <row r="523" spans="18:23" ht="15">
      <c r="R523" s="88"/>
      <c r="S523" s="88"/>
      <c r="U523" s="88">
        <v>535850</v>
      </c>
      <c r="V523" s="3">
        <v>1000</v>
      </c>
      <c r="W523" s="88">
        <v>162825</v>
      </c>
    </row>
    <row r="524" spans="18:23" ht="15">
      <c r="R524" s="88"/>
      <c r="S524" s="88"/>
      <c r="U524" s="88">
        <v>535850</v>
      </c>
      <c r="V524" s="3">
        <v>1000</v>
      </c>
      <c r="W524" s="88">
        <v>162825</v>
      </c>
    </row>
    <row r="525" spans="18:23" ht="15">
      <c r="R525" s="88"/>
      <c r="S525" s="88"/>
      <c r="U525" s="88">
        <v>1656600</v>
      </c>
      <c r="V525" s="3">
        <v>1000</v>
      </c>
      <c r="W525" s="88">
        <v>730000</v>
      </c>
    </row>
    <row r="526" spans="18:23" ht="15">
      <c r="R526" s="88"/>
      <c r="S526" s="88"/>
      <c r="U526" s="88">
        <v>1656600</v>
      </c>
      <c r="V526" s="3">
        <v>1000</v>
      </c>
      <c r="W526" s="88">
        <v>730000</v>
      </c>
    </row>
    <row r="527" spans="18:23" ht="15">
      <c r="R527" s="88"/>
      <c r="S527" s="88"/>
      <c r="U527" s="88">
        <v>1656600</v>
      </c>
      <c r="V527" s="3">
        <v>1000</v>
      </c>
      <c r="W527" s="88">
        <v>730000</v>
      </c>
    </row>
    <row r="528" spans="18:23" ht="15.75" customHeight="1">
      <c r="R528" s="88"/>
      <c r="S528" s="88"/>
      <c r="U528" s="88">
        <v>1656600</v>
      </c>
      <c r="V528" s="3">
        <v>1000</v>
      </c>
      <c r="W528" s="88">
        <v>730000</v>
      </c>
    </row>
    <row r="529" spans="18:23" ht="15">
      <c r="R529" s="88"/>
      <c r="S529" s="88"/>
      <c r="U529" s="88">
        <v>18874800</v>
      </c>
      <c r="V529" s="3">
        <v>1000</v>
      </c>
      <c r="W529" s="88">
        <v>11299134.07</v>
      </c>
    </row>
    <row r="530" spans="18:23" ht="15">
      <c r="R530" s="88"/>
      <c r="S530" s="88"/>
      <c r="U530" s="88">
        <v>18874800</v>
      </c>
      <c r="V530" s="3">
        <v>1000</v>
      </c>
      <c r="W530" s="88">
        <v>11299134.07</v>
      </c>
    </row>
    <row r="531" spans="18:23" ht="15">
      <c r="R531" s="88"/>
      <c r="S531" s="88"/>
      <c r="U531" s="88">
        <v>17701300</v>
      </c>
      <c r="V531" s="3">
        <v>1000</v>
      </c>
      <c r="W531" s="88">
        <v>10770456.23</v>
      </c>
    </row>
    <row r="532" spans="18:23" ht="15">
      <c r="R532" s="88"/>
      <c r="S532" s="88"/>
      <c r="U532" s="88">
        <v>17701300</v>
      </c>
      <c r="V532" s="3">
        <v>1000</v>
      </c>
      <c r="W532" s="88">
        <v>10770456.23</v>
      </c>
    </row>
    <row r="533" spans="18:23" ht="15">
      <c r="R533" s="88"/>
      <c r="S533" s="88"/>
      <c r="U533" s="88">
        <v>1173500</v>
      </c>
      <c r="V533" s="3">
        <v>1000</v>
      </c>
      <c r="W533" s="88">
        <v>528677.84</v>
      </c>
    </row>
    <row r="534" spans="18:23" ht="15">
      <c r="R534" s="88"/>
      <c r="S534" s="88"/>
      <c r="U534" s="88">
        <v>1173500</v>
      </c>
      <c r="V534" s="3">
        <v>1000</v>
      </c>
      <c r="W534" s="88">
        <v>528677.84</v>
      </c>
    </row>
    <row r="535" spans="18:23" ht="15">
      <c r="R535" s="88"/>
      <c r="S535" s="88"/>
      <c r="U535" s="88">
        <v>268800</v>
      </c>
      <c r="V535" s="3">
        <v>1000</v>
      </c>
      <c r="W535" s="88">
        <v>65152.56</v>
      </c>
    </row>
    <row r="536" spans="18:23" ht="15">
      <c r="R536" s="88"/>
      <c r="S536" s="88"/>
      <c r="U536" s="88">
        <v>268800</v>
      </c>
      <c r="V536" s="3">
        <v>1000</v>
      </c>
      <c r="W536" s="88">
        <v>65152.56</v>
      </c>
    </row>
    <row r="537" spans="18:23" ht="15">
      <c r="R537" s="88"/>
      <c r="S537" s="88"/>
      <c r="U537" s="88">
        <v>268800</v>
      </c>
      <c r="V537" s="3">
        <v>1000</v>
      </c>
      <c r="W537" s="88">
        <v>65152.56</v>
      </c>
    </row>
    <row r="538" spans="18:23" ht="15">
      <c r="R538" s="88"/>
      <c r="S538" s="88"/>
      <c r="U538" s="88">
        <v>268800</v>
      </c>
      <c r="V538" s="3">
        <v>1000</v>
      </c>
      <c r="W538" s="88">
        <v>65152.56</v>
      </c>
    </row>
    <row r="539" spans="18:23" ht="15">
      <c r="R539" s="88"/>
      <c r="S539" s="88"/>
      <c r="U539" s="88">
        <v>28313663</v>
      </c>
      <c r="V539" s="3">
        <v>1000</v>
      </c>
      <c r="W539" s="88">
        <v>13599557.62</v>
      </c>
    </row>
    <row r="540" spans="18:23" ht="15">
      <c r="R540" s="88"/>
      <c r="S540" s="88"/>
      <c r="U540" s="88">
        <v>27777813</v>
      </c>
      <c r="V540" s="3">
        <v>1000</v>
      </c>
      <c r="W540" s="88">
        <v>13436732.62</v>
      </c>
    </row>
    <row r="541" spans="18:23" ht="15">
      <c r="R541" s="88"/>
      <c r="S541" s="88"/>
      <c r="U541" s="88">
        <v>22492500</v>
      </c>
      <c r="V541" s="3">
        <v>1000</v>
      </c>
      <c r="W541" s="88">
        <v>11609280.95</v>
      </c>
    </row>
    <row r="542" spans="18:23" ht="15.75" customHeight="1">
      <c r="R542" s="88"/>
      <c r="S542" s="88"/>
      <c r="U542" s="88">
        <v>17051800</v>
      </c>
      <c r="V542" s="3">
        <v>1000</v>
      </c>
      <c r="W542" s="88">
        <v>8303297.65</v>
      </c>
    </row>
    <row r="543" spans="18:23" ht="15" hidden="1">
      <c r="R543" s="88"/>
      <c r="S543" s="88"/>
      <c r="U543" s="88">
        <v>2304100</v>
      </c>
      <c r="V543" s="3">
        <v>1000</v>
      </c>
      <c r="W543" s="88">
        <v>1160500</v>
      </c>
    </row>
    <row r="544" spans="18:23" ht="15" hidden="1">
      <c r="R544" s="88"/>
      <c r="S544" s="88"/>
      <c r="U544" s="88">
        <v>3136600</v>
      </c>
      <c r="V544" s="3">
        <v>1000</v>
      </c>
      <c r="W544" s="88">
        <v>2145483.3</v>
      </c>
    </row>
    <row r="545" spans="18:23" ht="15" hidden="1">
      <c r="R545" s="88"/>
      <c r="S545" s="88"/>
      <c r="U545" s="88">
        <v>4883100</v>
      </c>
      <c r="V545" s="3">
        <v>1000</v>
      </c>
      <c r="W545" s="88">
        <v>1636820.67</v>
      </c>
    </row>
    <row r="546" spans="18:23" ht="15" hidden="1">
      <c r="R546" s="88"/>
      <c r="S546" s="88"/>
      <c r="U546" s="88">
        <v>244800</v>
      </c>
      <c r="V546" s="3">
        <v>1000</v>
      </c>
      <c r="W546" s="88">
        <v>244043.06</v>
      </c>
    </row>
    <row r="547" spans="18:23" ht="15" hidden="1">
      <c r="R547" s="88"/>
      <c r="S547" s="88"/>
      <c r="U547" s="88">
        <v>243100</v>
      </c>
      <c r="V547" s="3">
        <v>1000</v>
      </c>
      <c r="W547" s="88">
        <v>167288.9</v>
      </c>
    </row>
    <row r="548" spans="18:23" ht="15" hidden="1">
      <c r="R548" s="88"/>
      <c r="S548" s="88"/>
      <c r="U548" s="88">
        <v>1631900</v>
      </c>
      <c r="V548" s="3">
        <v>1000</v>
      </c>
      <c r="W548" s="88">
        <v>788426.56</v>
      </c>
    </row>
    <row r="549" spans="18:23" ht="15" hidden="1">
      <c r="R549" s="88"/>
      <c r="S549" s="88"/>
      <c r="U549" s="88">
        <v>483000</v>
      </c>
      <c r="V549" s="3">
        <v>1000</v>
      </c>
      <c r="W549" s="88">
        <v>46778.02</v>
      </c>
    </row>
    <row r="550" spans="18:23" ht="15" hidden="1">
      <c r="R550" s="88"/>
      <c r="S550" s="88"/>
      <c r="U550" s="88">
        <v>2280300</v>
      </c>
      <c r="V550" s="3">
        <v>1000</v>
      </c>
      <c r="W550" s="88">
        <v>390284.13</v>
      </c>
    </row>
    <row r="551" spans="18:23" ht="15" hidden="1">
      <c r="R551" s="88"/>
      <c r="S551" s="88"/>
      <c r="U551" s="88">
        <v>402213</v>
      </c>
      <c r="V551" s="3">
        <v>1000</v>
      </c>
      <c r="W551" s="88">
        <v>190631</v>
      </c>
    </row>
    <row r="552" spans="18:23" ht="15" hidden="1">
      <c r="R552" s="88"/>
      <c r="S552" s="88"/>
      <c r="U552" s="88">
        <v>535850</v>
      </c>
      <c r="V552" s="3">
        <v>1000</v>
      </c>
      <c r="W552" s="88">
        <v>162825</v>
      </c>
    </row>
    <row r="553" spans="18:23" ht="15" hidden="1">
      <c r="R553" s="88"/>
      <c r="S553" s="88"/>
      <c r="U553" s="88">
        <v>535850</v>
      </c>
      <c r="V553" s="3">
        <v>1000</v>
      </c>
      <c r="W553" s="88">
        <v>162825</v>
      </c>
    </row>
    <row r="554" spans="18:23" ht="15" hidden="1">
      <c r="R554" s="88">
        <v>209110400.76</v>
      </c>
      <c r="S554" s="88"/>
      <c r="U554" s="88"/>
      <c r="V554" s="3">
        <v>1000</v>
      </c>
      <c r="W554" s="88"/>
    </row>
    <row r="555" spans="18:23" ht="15" hidden="1">
      <c r="R555" s="88">
        <v>209110400.76</v>
      </c>
      <c r="S555" s="88"/>
      <c r="U555" s="88"/>
      <c r="V555" s="3">
        <v>1000</v>
      </c>
      <c r="W555" s="88"/>
    </row>
    <row r="556" spans="18:23" ht="13.5" customHeight="1" hidden="1">
      <c r="R556" s="88">
        <v>209110400.76</v>
      </c>
      <c r="S556" s="88"/>
      <c r="U556" s="88"/>
      <c r="V556" s="3">
        <v>1000</v>
      </c>
      <c r="W556" s="88"/>
    </row>
    <row r="557" spans="18:23" ht="15" hidden="1">
      <c r="R557" s="88">
        <v>209110400.76</v>
      </c>
      <c r="S557" s="88"/>
      <c r="U557" s="88"/>
      <c r="V557" s="3">
        <v>1000</v>
      </c>
      <c r="W557" s="88"/>
    </row>
    <row r="558" spans="18:23" ht="15" hidden="1">
      <c r="R558" s="88">
        <v>209110400.76</v>
      </c>
      <c r="S558" s="88"/>
      <c r="U558" s="88"/>
      <c r="V558" s="3">
        <v>1000</v>
      </c>
      <c r="W558" s="88"/>
    </row>
    <row r="559" spans="18:23" ht="15" hidden="1">
      <c r="R559" s="88">
        <v>209110400.76</v>
      </c>
      <c r="S559" s="88"/>
      <c r="U559" s="88"/>
      <c r="V559" s="3">
        <v>1000</v>
      </c>
      <c r="W559" s="88"/>
    </row>
    <row r="560" spans="18:23" ht="15" hidden="1">
      <c r="R560" s="88">
        <v>209110400.76</v>
      </c>
      <c r="S560" s="88"/>
      <c r="U560" s="88"/>
      <c r="V560" s="3">
        <v>1000</v>
      </c>
      <c r="W560" s="88"/>
    </row>
    <row r="561" spans="18:23" ht="15" hidden="1">
      <c r="R561" s="88">
        <v>209110400.76</v>
      </c>
      <c r="S561" s="88"/>
      <c r="U561" s="88"/>
      <c r="V561" s="3">
        <v>1000</v>
      </c>
      <c r="W561" s="88"/>
    </row>
    <row r="562" spans="18:23" ht="15" hidden="1">
      <c r="R562" s="88">
        <v>209110400.76</v>
      </c>
      <c r="S562" s="88"/>
      <c r="U562" s="88"/>
      <c r="V562" s="3">
        <v>1000</v>
      </c>
      <c r="W562" s="88"/>
    </row>
    <row r="563" spans="18:23" ht="15" hidden="1">
      <c r="R563" s="88">
        <v>209110400.76</v>
      </c>
      <c r="S563" s="88"/>
      <c r="U563" s="88"/>
      <c r="V563" s="3">
        <v>1000</v>
      </c>
      <c r="W563" s="88"/>
    </row>
    <row r="564" spans="18:23" ht="15" hidden="1">
      <c r="R564" s="92"/>
      <c r="S564" s="92"/>
      <c r="U564" s="94">
        <v>1167763995</v>
      </c>
      <c r="V564" s="3">
        <v>1000</v>
      </c>
      <c r="W564" s="94">
        <v>555822240.99</v>
      </c>
    </row>
    <row r="565" spans="18:23" ht="15" hidden="1">
      <c r="R565" s="92"/>
      <c r="S565" s="92"/>
      <c r="U565" s="92"/>
      <c r="W565" s="92"/>
    </row>
    <row r="566" ht="15" hidden="1"/>
    <row r="567" spans="18:23" ht="15.75">
      <c r="R567" s="88">
        <v>-134264.06</v>
      </c>
      <c r="S567" s="88"/>
      <c r="U567" s="89">
        <v>12467675</v>
      </c>
      <c r="V567" s="3">
        <v>1000</v>
      </c>
      <c r="W567" s="89">
        <v>7166653.01</v>
      </c>
    </row>
    <row r="568" spans="18:23" ht="15.75">
      <c r="R568" s="88">
        <v>-134264.06</v>
      </c>
      <c r="S568" s="88"/>
      <c r="U568" s="89">
        <v>12467675</v>
      </c>
      <c r="V568" s="3">
        <v>1000</v>
      </c>
      <c r="W568" s="88">
        <v>7166653.01</v>
      </c>
    </row>
    <row r="569" spans="18:23" ht="15">
      <c r="R569" s="88">
        <v>-216287329.79</v>
      </c>
      <c r="S569" s="88"/>
      <c r="U569" s="88">
        <v>-1155296320</v>
      </c>
      <c r="V569" s="3">
        <v>1000</v>
      </c>
      <c r="W569" s="88">
        <v>-560134143.57</v>
      </c>
    </row>
    <row r="570" spans="18:23" ht="15">
      <c r="R570" s="88">
        <v>-216287329.79</v>
      </c>
      <c r="S570" s="88"/>
      <c r="U570" s="88">
        <v>-1155296320</v>
      </c>
      <c r="V570" s="3">
        <v>1000</v>
      </c>
      <c r="W570" s="88">
        <v>-560134143.57</v>
      </c>
    </row>
    <row r="571" spans="18:23" ht="15">
      <c r="R571" s="88">
        <v>-216287329.79</v>
      </c>
      <c r="S571" s="88"/>
      <c r="U571" s="88">
        <v>-1155296320</v>
      </c>
      <c r="V571" s="3">
        <v>1000</v>
      </c>
      <c r="W571" s="88">
        <v>-560134143.57</v>
      </c>
    </row>
    <row r="572" spans="18:23" ht="15">
      <c r="R572" s="88"/>
      <c r="S572" s="88"/>
      <c r="U572" s="88">
        <v>-1155296320</v>
      </c>
      <c r="V572" s="3">
        <v>1000</v>
      </c>
      <c r="W572" s="88">
        <v>-560134143.57</v>
      </c>
    </row>
    <row r="573" spans="18:23" ht="15">
      <c r="R573" s="88">
        <v>216153065.73</v>
      </c>
      <c r="S573" s="88"/>
      <c r="U573" s="88">
        <v>1167763995</v>
      </c>
      <c r="V573" s="3">
        <v>1000</v>
      </c>
      <c r="W573" s="88">
        <v>567300796.58</v>
      </c>
    </row>
    <row r="574" spans="18:23" ht="15">
      <c r="R574" s="88">
        <v>216153065.73</v>
      </c>
      <c r="S574" s="88"/>
      <c r="U574" s="88">
        <v>1167763995</v>
      </c>
      <c r="V574" s="3">
        <v>1000</v>
      </c>
      <c r="W574" s="88">
        <v>567300796.58</v>
      </c>
    </row>
    <row r="575" spans="18:23" ht="15">
      <c r="R575" s="88">
        <v>216153065.73</v>
      </c>
      <c r="S575" s="88"/>
      <c r="U575" s="88">
        <v>1167763995</v>
      </c>
      <c r="V575" s="3">
        <v>1000</v>
      </c>
      <c r="W575" s="88">
        <v>567300796.58</v>
      </c>
    </row>
    <row r="576" spans="18:23" ht="15">
      <c r="R576" s="88"/>
      <c r="S576" s="88"/>
      <c r="U576" s="88">
        <v>1167763995</v>
      </c>
      <c r="V576" s="3">
        <v>1000</v>
      </c>
      <c r="W576" s="88">
        <v>567300796.58</v>
      </c>
    </row>
    <row r="577" spans="18:23" ht="15">
      <c r="R577" s="88">
        <v>209110400.76</v>
      </c>
      <c r="S577" s="88"/>
      <c r="U577" s="88">
        <v>-429193400</v>
      </c>
      <c r="V577" s="3">
        <v>1000</v>
      </c>
      <c r="W577" s="88">
        <v>-209110400.76</v>
      </c>
    </row>
    <row r="578" spans="18:23" ht="15">
      <c r="R578" s="88"/>
      <c r="S578" s="88"/>
      <c r="U578" s="88">
        <v>-429193400</v>
      </c>
      <c r="V578" s="3">
        <v>1000</v>
      </c>
      <c r="W578" s="88">
        <v>-209110400.76</v>
      </c>
    </row>
  </sheetData>
  <sheetProtection/>
  <mergeCells count="9">
    <mergeCell ref="I1:Q1"/>
    <mergeCell ref="C4:Q4"/>
    <mergeCell ref="C2:Q2"/>
    <mergeCell ref="I14:J14"/>
    <mergeCell ref="A5:Q5"/>
    <mergeCell ref="A6:Q6"/>
    <mergeCell ref="A12:Q12"/>
    <mergeCell ref="A8:C8"/>
    <mergeCell ref="C3:Q3"/>
  </mergeCells>
  <printOptions/>
  <pageMargins left="0.3937007874015748" right="0.3937007874015748" top="0.7874015748031497" bottom="0.7874015748031497" header="0.5118110236220472" footer="0.5118110236220472"/>
  <pageSetup fitToHeight="0"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fino-14</dc:creator>
  <cp:keywords/>
  <dc:description/>
  <cp:lastModifiedBy>Евгения В. Истрашкина</cp:lastModifiedBy>
  <cp:lastPrinted>2014-10-17T01:14:13Z</cp:lastPrinted>
  <dcterms:created xsi:type="dcterms:W3CDTF">2009-07-15T03:54:26Z</dcterms:created>
  <dcterms:modified xsi:type="dcterms:W3CDTF">2014-10-17T01:14:17Z</dcterms:modified>
  <cp:category/>
  <cp:version/>
  <cp:contentType/>
  <cp:contentStatus/>
</cp:coreProperties>
</file>