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6" windowWidth="14256" windowHeight="11016" firstSheet="1" activeTab="1"/>
  </bookViews>
  <sheets>
    <sheet name="31.12.2018" sheetId="1" state="hidden" r:id="rId1"/>
    <sheet name="2019 год" sheetId="2" r:id="rId2"/>
    <sheet name="Лист3" sheetId="3" r:id="rId3"/>
  </sheets>
  <externalReferences>
    <externalReference r:id="rId4"/>
  </externalReferences>
  <calcPr calcId="144525" fullPrecision="0"/>
</workbook>
</file>

<file path=xl/calcChain.xml><?xml version="1.0" encoding="utf-8"?>
<calcChain xmlns="http://schemas.openxmlformats.org/spreadsheetml/2006/main">
  <c r="M40" i="2" l="1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39" i="2"/>
  <c r="M33" i="2"/>
  <c r="M34" i="2"/>
  <c r="M35" i="2"/>
  <c r="M37" i="2"/>
  <c r="M38" i="2"/>
  <c r="M32" i="2"/>
  <c r="M31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B14" i="2" l="1"/>
  <c r="C14" i="2" s="1"/>
  <c r="D14" i="2" s="1"/>
  <c r="E14" i="2" s="1"/>
  <c r="F14" i="2" s="1"/>
  <c r="G14" i="2" s="1"/>
  <c r="H14" i="2" s="1"/>
  <c r="S73" i="2"/>
  <c r="I14" i="2" l="1"/>
  <c r="J14" i="2" s="1"/>
  <c r="K14" i="2" s="1"/>
  <c r="L14" i="2" s="1"/>
  <c r="M14" i="2" s="1"/>
  <c r="N14" i="2" s="1"/>
  <c r="O14" i="2" s="1"/>
  <c r="P14" i="2" s="1"/>
  <c r="Q14" i="2" s="1"/>
  <c r="R14" i="2" s="1"/>
  <c r="N66" i="3"/>
  <c r="M66" i="3"/>
  <c r="O66" i="3"/>
  <c r="L66" i="3"/>
  <c r="W28" i="2" l="1"/>
  <c r="U28" i="2" s="1"/>
  <c r="Y35" i="2"/>
  <c r="W35" i="2" s="1"/>
  <c r="U35" i="2" s="1"/>
  <c r="Y36" i="2"/>
  <c r="W36" i="2" s="1"/>
  <c r="U36" i="2" s="1"/>
  <c r="N36" i="2" s="1"/>
  <c r="P36" i="2" s="1"/>
  <c r="Y34" i="2"/>
  <c r="Y38" i="2"/>
  <c r="W38" i="2" s="1"/>
  <c r="U38" i="2" s="1"/>
  <c r="W15" i="2"/>
  <c r="K36" i="2" l="1"/>
  <c r="M36" i="2" s="1"/>
  <c r="W16" i="2" l="1"/>
  <c r="U16" i="2" s="1"/>
  <c r="W17" i="2"/>
  <c r="U17" i="2" s="1"/>
  <c r="W18" i="2"/>
  <c r="U18" i="2" s="1"/>
  <c r="W19" i="2"/>
  <c r="U19" i="2" s="1"/>
  <c r="W20" i="2"/>
  <c r="U20" i="2" s="1"/>
  <c r="W21" i="2"/>
  <c r="U21" i="2" s="1"/>
  <c r="W22" i="2"/>
  <c r="U22" i="2" s="1"/>
  <c r="W23" i="2"/>
  <c r="U23" i="2" s="1"/>
  <c r="W24" i="2"/>
  <c r="U24" i="2" s="1"/>
  <c r="W25" i="2"/>
  <c r="U25" i="2" s="1"/>
  <c r="W26" i="2"/>
  <c r="U26" i="2" s="1"/>
  <c r="W27" i="2"/>
  <c r="U27" i="2" s="1"/>
  <c r="W29" i="2"/>
  <c r="U29" i="2" s="1"/>
  <c r="W30" i="2"/>
  <c r="U30" i="2" s="1"/>
  <c r="W31" i="2"/>
  <c r="U31" i="2" s="1"/>
  <c r="U15" i="2"/>
  <c r="Q27" i="2"/>
  <c r="V31" i="2" l="1"/>
  <c r="P5" i="3"/>
  <c r="Q5" i="3"/>
  <c r="P6" i="3"/>
  <c r="Q6" i="3"/>
  <c r="P7" i="3"/>
  <c r="Q7" i="3"/>
  <c r="P8" i="3"/>
  <c r="Q8" i="3"/>
  <c r="P9" i="3"/>
  <c r="Q9" i="3"/>
  <c r="P10" i="3"/>
  <c r="Q10" i="3"/>
  <c r="P11" i="3"/>
  <c r="Q11" i="3"/>
  <c r="P12" i="3"/>
  <c r="Q12" i="3"/>
  <c r="P13" i="3"/>
  <c r="Q13" i="3"/>
  <c r="P14" i="3"/>
  <c r="Q14" i="3"/>
  <c r="P15" i="3"/>
  <c r="Q15" i="3"/>
  <c r="P16" i="3"/>
  <c r="Q16" i="3"/>
  <c r="P17" i="3"/>
  <c r="Q17" i="3"/>
  <c r="P18" i="3"/>
  <c r="Q18" i="3"/>
  <c r="P19" i="3"/>
  <c r="Q19" i="3"/>
  <c r="P20" i="3"/>
  <c r="Q20" i="3"/>
  <c r="P21" i="3"/>
  <c r="Q21" i="3"/>
  <c r="P22" i="3"/>
  <c r="Q22" i="3"/>
  <c r="P23" i="3"/>
  <c r="Q23" i="3"/>
  <c r="P24" i="3"/>
  <c r="Q24" i="3"/>
  <c r="P25" i="3"/>
  <c r="Q25" i="3"/>
  <c r="P26" i="3"/>
  <c r="Q26" i="3"/>
  <c r="P27" i="3"/>
  <c r="Q27" i="3"/>
  <c r="P28" i="3"/>
  <c r="Q28" i="3"/>
  <c r="P29" i="3"/>
  <c r="Q29" i="3"/>
  <c r="P30" i="3"/>
  <c r="Q30" i="3"/>
  <c r="P31" i="3"/>
  <c r="Q31" i="3"/>
  <c r="P32" i="3"/>
  <c r="Q32" i="3"/>
  <c r="P33" i="3"/>
  <c r="Q33" i="3"/>
  <c r="P34" i="3"/>
  <c r="Q34" i="3"/>
  <c r="P35" i="3"/>
  <c r="Q35" i="3"/>
  <c r="P36" i="3"/>
  <c r="Q36" i="3"/>
  <c r="P37" i="3"/>
  <c r="Q37" i="3"/>
  <c r="P38" i="3"/>
  <c r="Q38" i="3"/>
  <c r="P39" i="3"/>
  <c r="Q39" i="3"/>
  <c r="P40" i="3"/>
  <c r="Q40" i="3"/>
  <c r="P41" i="3"/>
  <c r="Q41" i="3"/>
  <c r="P42" i="3"/>
  <c r="Q42" i="3"/>
  <c r="P43" i="3"/>
  <c r="Q43" i="3"/>
  <c r="P44" i="3"/>
  <c r="Q44" i="3"/>
  <c r="P45" i="3"/>
  <c r="Q45" i="3"/>
  <c r="P46" i="3"/>
  <c r="Q46" i="3"/>
  <c r="P47" i="3"/>
  <c r="Q47" i="3"/>
  <c r="P48" i="3"/>
  <c r="Q48" i="3"/>
  <c r="P49" i="3"/>
  <c r="Q49" i="3"/>
  <c r="P50" i="3"/>
  <c r="Q50" i="3"/>
  <c r="P51" i="3"/>
  <c r="Q51" i="3"/>
  <c r="P52" i="3"/>
  <c r="Q52" i="3"/>
  <c r="P53" i="3"/>
  <c r="Q53" i="3"/>
  <c r="P54" i="3"/>
  <c r="Q54" i="3"/>
  <c r="P55" i="3"/>
  <c r="Q55" i="3"/>
  <c r="P56" i="3"/>
  <c r="Q56" i="3"/>
  <c r="P57" i="3"/>
  <c r="Q57" i="3"/>
  <c r="P58" i="3"/>
  <c r="Q58" i="3"/>
  <c r="P59" i="3"/>
  <c r="Q59" i="3"/>
  <c r="P60" i="3"/>
  <c r="Q60" i="3"/>
  <c r="P61" i="3"/>
  <c r="Q61" i="3"/>
  <c r="P62" i="3"/>
  <c r="Q62" i="3"/>
  <c r="P63" i="3"/>
  <c r="Q63" i="3"/>
  <c r="P64" i="3"/>
  <c r="Q64" i="3"/>
  <c r="P65" i="3"/>
  <c r="Q65" i="3"/>
  <c r="P67" i="3"/>
  <c r="Q67" i="3"/>
  <c r="P68" i="3"/>
  <c r="Q68" i="3"/>
  <c r="P69" i="3"/>
  <c r="Q69" i="3"/>
  <c r="P70" i="3"/>
  <c r="Q70" i="3"/>
  <c r="P71" i="3"/>
  <c r="Q71" i="3"/>
  <c r="P72" i="3"/>
  <c r="Q72" i="3"/>
  <c r="P73" i="3"/>
  <c r="Q73" i="3"/>
  <c r="P74" i="3"/>
  <c r="Q74" i="3"/>
  <c r="P75" i="3"/>
  <c r="Q75" i="3"/>
  <c r="P76" i="3"/>
  <c r="Q76" i="3"/>
  <c r="P77" i="3"/>
  <c r="Q77" i="3"/>
  <c r="P78" i="3"/>
  <c r="Q78" i="3"/>
  <c r="P79" i="3"/>
  <c r="Q79" i="3"/>
  <c r="Q4" i="3"/>
  <c r="P4" i="3"/>
  <c r="Q16" i="2" l="1"/>
  <c r="Q17" i="2"/>
  <c r="Q18" i="2"/>
  <c r="Q19" i="2"/>
  <c r="Q20" i="2"/>
  <c r="Q21" i="2"/>
  <c r="Q22" i="2"/>
  <c r="Q23" i="2"/>
  <c r="Q24" i="2"/>
  <c r="Q25" i="2"/>
  <c r="Q26" i="2"/>
  <c r="Q28" i="2"/>
  <c r="Q29" i="2"/>
  <c r="Q30" i="2"/>
  <c r="Q31" i="2"/>
  <c r="Q35" i="2"/>
  <c r="Q38" i="2"/>
  <c r="Q39" i="2"/>
  <c r="Q40" i="2"/>
  <c r="Q41" i="2"/>
  <c r="Q42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15" i="2"/>
  <c r="N16" i="2"/>
  <c r="N17" i="2"/>
  <c r="N18" i="2"/>
  <c r="N19" i="2"/>
  <c r="N20" i="2"/>
  <c r="N21" i="2"/>
  <c r="N22" i="2"/>
  <c r="N23" i="2"/>
  <c r="N24" i="2"/>
  <c r="N25" i="2"/>
  <c r="N26" i="2"/>
  <c r="N15" i="2"/>
  <c r="S44" i="2" l="1"/>
  <c r="Q44" i="2" l="1"/>
  <c r="U43" i="2"/>
  <c r="W43" i="2" s="1"/>
  <c r="U71" i="2" l="1"/>
  <c r="U55" i="2"/>
  <c r="N55" i="2" s="1"/>
  <c r="W55" i="2" s="1"/>
  <c r="U56" i="2"/>
  <c r="N56" i="2" s="1"/>
  <c r="W56" i="2" s="1"/>
  <c r="U57" i="2"/>
  <c r="N57" i="2" s="1"/>
  <c r="W57" i="2" s="1"/>
  <c r="U58" i="2"/>
  <c r="N58" i="2" s="1"/>
  <c r="W58" i="2" s="1"/>
  <c r="U59" i="2"/>
  <c r="N59" i="2" s="1"/>
  <c r="W59" i="2" s="1"/>
  <c r="U60" i="2"/>
  <c r="N60" i="2" s="1"/>
  <c r="W60" i="2" s="1"/>
  <c r="U61" i="2"/>
  <c r="N61" i="2" s="1"/>
  <c r="W61" i="2" s="1"/>
  <c r="U62" i="2"/>
  <c r="N62" i="2" s="1"/>
  <c r="W62" i="2" s="1"/>
  <c r="U63" i="2"/>
  <c r="N63" i="2" s="1"/>
  <c r="W63" i="2" s="1"/>
  <c r="U64" i="2"/>
  <c r="N64" i="2" s="1"/>
  <c r="W64" i="2" s="1"/>
  <c r="U65" i="2"/>
  <c r="N65" i="2" s="1"/>
  <c r="W65" i="2" s="1"/>
  <c r="U66" i="2"/>
  <c r="N66" i="2" s="1"/>
  <c r="W66" i="2" s="1"/>
  <c r="U67" i="2"/>
  <c r="N67" i="2" s="1"/>
  <c r="W67" i="2" s="1"/>
  <c r="U68" i="2"/>
  <c r="N68" i="2" s="1"/>
  <c r="W68" i="2" s="1"/>
  <c r="U69" i="2"/>
  <c r="N69" i="2" s="1"/>
  <c r="W69" i="2" s="1"/>
  <c r="U70" i="2"/>
  <c r="N70" i="2" s="1"/>
  <c r="W70" i="2" s="1"/>
  <c r="U51" i="2"/>
  <c r="N51" i="2" s="1"/>
  <c r="W51" i="2" s="1"/>
  <c r="U52" i="2"/>
  <c r="N52" i="2" s="1"/>
  <c r="W52" i="2" s="1"/>
  <c r="U53" i="2"/>
  <c r="N53" i="2" s="1"/>
  <c r="W53" i="2" s="1"/>
  <c r="U54" i="2"/>
  <c r="N54" i="2" s="1"/>
  <c r="W54" i="2" s="1"/>
  <c r="U49" i="2"/>
  <c r="N49" i="2" s="1"/>
  <c r="W49" i="2" s="1"/>
  <c r="U50" i="2"/>
  <c r="N50" i="2" s="1"/>
  <c r="W50" i="2" s="1"/>
  <c r="U47" i="2"/>
  <c r="N47" i="2" s="1"/>
  <c r="W47" i="2" s="1"/>
  <c r="U48" i="2"/>
  <c r="N48" i="2" s="1"/>
  <c r="W48" i="2" s="1"/>
  <c r="U45" i="2"/>
  <c r="N45" i="2" s="1"/>
  <c r="W45" i="2" s="1"/>
  <c r="U46" i="2"/>
  <c r="N46" i="2" s="1"/>
  <c r="W46" i="2" s="1"/>
  <c r="U44" i="2"/>
  <c r="N44" i="2" s="1"/>
  <c r="U42" i="2"/>
  <c r="N42" i="2" s="1"/>
  <c r="W42" i="2" s="1"/>
  <c r="U40" i="2"/>
  <c r="N40" i="2" s="1"/>
  <c r="W40" i="2" s="1"/>
  <c r="U41" i="2"/>
  <c r="N41" i="2" s="1"/>
  <c r="W41" i="2" s="1"/>
  <c r="U39" i="2"/>
  <c r="N38" i="2"/>
  <c r="S37" i="2"/>
  <c r="W37" i="2" s="1"/>
  <c r="U37" i="2" s="1"/>
  <c r="N35" i="2"/>
  <c r="S34" i="2"/>
  <c r="W34" i="2" s="1"/>
  <c r="U34" i="2" s="1"/>
  <c r="S33" i="2"/>
  <c r="W33" i="2" s="1"/>
  <c r="U33" i="2" s="1"/>
  <c r="S32" i="2"/>
  <c r="N28" i="2"/>
  <c r="N29" i="2"/>
  <c r="N30" i="2"/>
  <c r="N31" i="2"/>
  <c r="W44" i="2" l="1"/>
  <c r="W32" i="2"/>
  <c r="U32" i="2" s="1"/>
  <c r="V38" i="2" s="1"/>
  <c r="V70" i="2"/>
  <c r="O44" i="2" s="1"/>
  <c r="P44" i="2" s="1"/>
  <c r="N39" i="2"/>
  <c r="W39" i="2" s="1"/>
  <c r="N71" i="2"/>
  <c r="O16" i="2"/>
  <c r="N27" i="2"/>
  <c r="U73" i="2"/>
  <c r="Q73" i="2"/>
  <c r="N33" i="2"/>
  <c r="Q33" i="2"/>
  <c r="N34" i="2"/>
  <c r="Q34" i="2"/>
  <c r="Q32" i="2"/>
  <c r="N37" i="2"/>
  <c r="Q37" i="2"/>
  <c r="N32" i="2" l="1"/>
  <c r="W71" i="2"/>
  <c r="P71" i="2"/>
  <c r="O40" i="2"/>
  <c r="P40" i="2" s="1"/>
  <c r="O41" i="2"/>
  <c r="P41" i="2" s="1"/>
  <c r="O49" i="2"/>
  <c r="P49" i="2" s="1"/>
  <c r="O48" i="2"/>
  <c r="P48" i="2" s="1"/>
  <c r="O57" i="2"/>
  <c r="P57" i="2" s="1"/>
  <c r="O56" i="2"/>
  <c r="P56" i="2" s="1"/>
  <c r="O65" i="2"/>
  <c r="P65" i="2" s="1"/>
  <c r="O64" i="2"/>
  <c r="P64" i="2" s="1"/>
  <c r="O63" i="2"/>
  <c r="P63" i="2" s="1"/>
  <c r="O47" i="2"/>
  <c r="P47" i="2" s="1"/>
  <c r="O62" i="2"/>
  <c r="P62" i="2" s="1"/>
  <c r="O46" i="2"/>
  <c r="P46" i="2" s="1"/>
  <c r="O39" i="2"/>
  <c r="P39" i="2" s="1"/>
  <c r="O55" i="2"/>
  <c r="P55" i="2" s="1"/>
  <c r="O70" i="2"/>
  <c r="P70" i="2" s="1"/>
  <c r="O54" i="2"/>
  <c r="P54" i="2" s="1"/>
  <c r="O67" i="2"/>
  <c r="P67" i="2" s="1"/>
  <c r="O59" i="2"/>
  <c r="P59" i="2" s="1"/>
  <c r="O51" i="2"/>
  <c r="P51" i="2" s="1"/>
  <c r="O66" i="2"/>
  <c r="P66" i="2" s="1"/>
  <c r="O58" i="2"/>
  <c r="P58" i="2" s="1"/>
  <c r="O50" i="2"/>
  <c r="P50" i="2" s="1"/>
  <c r="O42" i="2"/>
  <c r="P42" i="2" s="1"/>
  <c r="O69" i="2"/>
  <c r="P69" i="2" s="1"/>
  <c r="O61" i="2"/>
  <c r="P61" i="2" s="1"/>
  <c r="O53" i="2"/>
  <c r="P53" i="2" s="1"/>
  <c r="O45" i="2"/>
  <c r="P45" i="2" s="1"/>
  <c r="O68" i="2"/>
  <c r="P68" i="2" s="1"/>
  <c r="O60" i="2"/>
  <c r="P60" i="2" s="1"/>
  <c r="O52" i="2"/>
  <c r="P52" i="2" s="1"/>
  <c r="O18" i="2"/>
  <c r="O17" i="2"/>
  <c r="P17" i="2" s="1"/>
  <c r="O26" i="2"/>
  <c r="O24" i="2"/>
  <c r="O23" i="2"/>
  <c r="O25" i="2"/>
  <c r="O15" i="2"/>
  <c r="O27" i="2"/>
  <c r="P27" i="2" s="1"/>
  <c r="O28" i="2"/>
  <c r="P28" i="2" s="1"/>
  <c r="O20" i="2"/>
  <c r="O29" i="2"/>
  <c r="O19" i="2"/>
  <c r="O30" i="2"/>
  <c r="O22" i="2"/>
  <c r="O31" i="2"/>
  <c r="P31" i="2" s="1"/>
  <c r="O21" i="2"/>
  <c r="N73" i="2"/>
  <c r="O33" i="2"/>
  <c r="W73" i="2" l="1"/>
  <c r="O37" i="2"/>
  <c r="O38" i="2"/>
  <c r="P38" i="2" s="1"/>
  <c r="O32" i="2"/>
  <c r="O34" i="2"/>
  <c r="O35" i="2"/>
  <c r="K5" i="1"/>
  <c r="P32" i="2" l="1"/>
  <c r="P73" i="2"/>
  <c r="P37" i="2"/>
  <c r="P35" i="2"/>
  <c r="P34" i="2"/>
  <c r="P33" i="2"/>
  <c r="P30" i="2"/>
  <c r="P29" i="2"/>
  <c r="P26" i="2"/>
  <c r="P25" i="2"/>
  <c r="P24" i="2"/>
  <c r="P23" i="2"/>
  <c r="P22" i="2"/>
  <c r="P21" i="2"/>
  <c r="P20" i="2"/>
  <c r="P19" i="2"/>
  <c r="P18" i="2"/>
  <c r="P16" i="2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P15" i="2"/>
  <c r="A38" i="2" l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3" i="2" s="1"/>
  <c r="N35" i="1" l="1"/>
  <c r="N34" i="1"/>
  <c r="T32" i="1" l="1"/>
  <c r="N61" i="1"/>
  <c r="N62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5" i="1"/>
  <c r="I7" i="1" l="1"/>
  <c r="I73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</calcChain>
</file>

<file path=xl/sharedStrings.xml><?xml version="1.0" encoding="utf-8"?>
<sst xmlns="http://schemas.openxmlformats.org/spreadsheetml/2006/main" count="1173" uniqueCount="243">
  <si>
    <t>№ п/п</t>
  </si>
  <si>
    <t>Наименование организации</t>
  </si>
  <si>
    <t>Вид экономической деятельности (по ОКВЭД)</t>
  </si>
  <si>
    <t>Наименование учредителя организации</t>
  </si>
  <si>
    <t>Суммарная доля участия (собственности) муниципалитета в хозяйствующем субъекте. %</t>
  </si>
  <si>
    <t>Наименование рынка присутствия хозяйствующего субъекта</t>
  </si>
  <si>
    <t>Рыночная доля хозяйствующего субъекта в натуральном выражении (по объемам реализованных товаров/ работ/ услуг). %</t>
  </si>
  <si>
    <t>Рыночная доля хозяйствующего субъекта в стоимостном выражении (по выручке от реализации товаров/ работ/ услуг),%</t>
  </si>
  <si>
    <t>Суммарный объем бюджетного финансирования хозяйствующего субъекта, тыс.рублей</t>
  </si>
  <si>
    <t>отраслевой</t>
  </si>
  <si>
    <t>территориальный</t>
  </si>
  <si>
    <t>Единица измерения</t>
  </si>
  <si>
    <t>Значение показателя за год</t>
  </si>
  <si>
    <t>Объем рынка</t>
  </si>
  <si>
    <t>Рыночная доля хозяйствуюшего субъекта в натуральном выражении, %</t>
  </si>
  <si>
    <t>Выручка (оборот) хозяйствующего субъекта от реализации товаров, работ, услуг, тыс. рублей</t>
  </si>
  <si>
    <t xml:space="preserve">Объем рынка (по выручке,обороту), тыс. рублей </t>
  </si>
  <si>
    <t>Рыночная доля хозяйствуюшего субъекта в в стоимостном выражении, %</t>
  </si>
  <si>
    <t>Муниципальное бюджетное общеобразовательное учреждение средняя общеобразовательная школа №1 города Невинномысска</t>
  </si>
  <si>
    <t xml:space="preserve">85.14 </t>
  </si>
  <si>
    <t>управление образования администрации города Невинномысска (далее-УО)</t>
  </si>
  <si>
    <t>Рынок социальных услуг</t>
  </si>
  <si>
    <t>обучающийся</t>
  </si>
  <si>
    <t>Муниципальное бюджетное общеобразовательное учреждение средняя общеобразовательная школа №2 города Невинномысска</t>
  </si>
  <si>
    <t>85.14</t>
  </si>
  <si>
    <t>УО</t>
  </si>
  <si>
    <t>Муниципальное бюджетное учреждение «Центр административно-хозяйственного обслуживания»  города Невинномысска</t>
  </si>
  <si>
    <t>транспортное обслуживание</t>
  </si>
  <si>
    <t>м2</t>
  </si>
  <si>
    <t>Муниципальное бюджетное общеобразовательное учреждение среднего общеобразовательная школа №3 города Невинномысска</t>
  </si>
  <si>
    <t>Муниципальное бюджетное общеобразовательное учреждение средняя общеобразовательная школа № 5 города Невинномысска имени Героя Советского Союза, Маршала Советского Союза Куликова Виктора Георгиевича</t>
  </si>
  <si>
    <t>Муниципальное бюджетное общеобразовательное учреждение Лицей №6 города Невинномысска</t>
  </si>
  <si>
    <t xml:space="preserve">Муниципальное бюджетное общеобразовательное учреждение средняя общеобразовательная школа № 7 города Невинномысска  </t>
  </si>
  <si>
    <t xml:space="preserve">Муниципальное бюджетное общеобразовательное учреждение средняя  общеобразовательная школа № 8 имени Героя Советского Союза Т.Н.Подгорного города Невинномысска  </t>
  </si>
  <si>
    <t>Муниципальное бюджетное общеобразовательное учреждение гимназия № 9 города Невинномысска</t>
  </si>
  <si>
    <t>Муниципальное бюджетное общеобразовательное учреждение для детей и подростков, имеющих высокие интеллектуальные способности, гимназия № 10 ЛИК города Невинномысска</t>
  </si>
  <si>
    <t xml:space="preserve">Муниципальное бюджетное общеобразовательное учреждение средняя общеобразовательная школа № 11 города Невинномысска </t>
  </si>
  <si>
    <t>муниципальное бюджетное общеобразовательное учреждение средняя общеобразовательная школа № 12 города Невинномысска</t>
  </si>
  <si>
    <t>Муниципальное бюджетное общеобразовательное учреждение средняя общеобразовательная школа № 14 города Невинномысска</t>
  </si>
  <si>
    <t>Муниципальное бюджетное общеобразовательное учреждение средняя общеобразовательная школа № 15 города Невинномысска</t>
  </si>
  <si>
    <t>Муниципальное бюджетное общеобразовательное учреждение средняя общеобразовательная школа № 16 города Невинномысска</t>
  </si>
  <si>
    <t>Муниципальное бюджетное общеобразовательное учреждение средняя общеобразовательная школа № 18 с углубленным изучением отдельных предметов города Невинномысска</t>
  </si>
  <si>
    <t>Муниципальное бюджетное общеобразовательное учреждение средняя общеобразовательная школа № 20 города Невинномысска</t>
  </si>
  <si>
    <t>Муниципальное бюджетное общеобразовательное учреждение Лицей № 1 города Невинномысска</t>
  </si>
  <si>
    <t>Муниципальное бюджетное учреждение дополнительного образования детский оздоровительно-образовательный (профильный) центр "Гренада" города Невинномысска</t>
  </si>
  <si>
    <t>85.41</t>
  </si>
  <si>
    <t>Муниципальное  бюджетное образовательное  учреждение «Центр психолого-медико-социального сопровождения» города Невинномысска</t>
  </si>
  <si>
    <t xml:space="preserve">Муниципальное бюджетное учреждение дополнительного образования детско-юношеская спортивная школа «Шерстяник» </t>
  </si>
  <si>
    <t>Муниципальное бюджетное учреждение дополнительного образования детско-юношеская спортивная школа «Рекорд» города Невинномысска</t>
  </si>
  <si>
    <t>Муниципальное бюджетное учреждение дополнительного образования «Дворец детского творчества» города Невинномысска</t>
  </si>
  <si>
    <t> 85.41</t>
  </si>
  <si>
    <t>Муниципальное  бюджетное учреждение  дополнительного образования  «Детско-юношеская спортивная школа  №1» города Невинномысска</t>
  </si>
  <si>
    <t>Муниципальное бюджетное дошкольное образовательное учреждение «Центр развития ребенка – детский сад № 1 «Малыш» города Невинномысска</t>
  </si>
  <si>
    <t>85.11    88.91</t>
  </si>
  <si>
    <t>Муниципальное бюджетное дошкольное образовательное учреждение «Детский сад общеразвивающего вида №2 «Теремок» с приоритетным осуществлением физического направления развития воспитанников города Невинномысска»</t>
  </si>
  <si>
    <t>Муниципальное бюджетное дошкольное образовательное учреждение «Центр развития ребенка - детский сад № 3 «Улыбка» города Невинномысска</t>
  </si>
  <si>
    <t>Муниципальное бюджетное дошкольное образовательное учреждение «Детский сад №4 «Пчелка» города Невинномысска</t>
  </si>
  <si>
    <t>85.11, 88.91</t>
  </si>
  <si>
    <t>Муниципальное бюджетное дошкольное образовательное учреждение «Детский сад обще-развивающего вида № 14 «Ромашка» с приоритетным осуществлением физического направления развития воспитанников» города Невинномысска</t>
  </si>
  <si>
    <t>Муниципальное бюджетное дошкольное образовательное учреждение «Детский сад  общеразвивающего вида № 15 «Солнышко» с приоритетным осуществлением познавательно-речевого направления развития воспитанников» города Невинномысска</t>
  </si>
  <si>
    <t>Муниципальное бюджетное дошкольное образовательное учреждение «Детский сад общеразвивающего вида № 16 «Ручеек» с приоритетным осуществлением физического направления развития воспитанников» города Невинномысска</t>
  </si>
  <si>
    <t>Муниципальное бюджетное дошкольное образовательное учреждение «Детский сад общеразвивающего вида № 18 «Красная шапочка» с приоритетным осуществлением познавательно – речевого направления развития воспитанников» города Невинномысска</t>
  </si>
  <si>
    <t>муниципальное бюджетное дошкольное образовательное учреждение «Детский сад общеразвивающего вида № 19 «Тополек» с приоритетным осуществлением художественно-эстетического направления развития воспитанников» города Невинномысска</t>
  </si>
  <si>
    <t>Муниципальное бюджетное дошкольное образовательное учреждение «Центр развития ребенка – детский сад № 22 «Гамма» города Невинномысска</t>
  </si>
  <si>
    <t>Муниципальное бюджетное дошкольное образовательное учреждение «Детский сад общеразвивающего вида № 23 «Огонек» с приоритетным осуществлением физического направления развития воспитанников» города Невинномысска</t>
  </si>
  <si>
    <t xml:space="preserve">Муниципальное бюджетное дошкольное образовательное учреждение «Детский сад общеразвивающего вида №24 «Радуга» с приоритетным осуществлением художественно-эстетического направления развития воспитанников» города Невинномысска </t>
  </si>
  <si>
    <t>Муниципальное бюджетное дошкольное образовательное учреждение «Детский сад общеразвивающего вида № 25 «Теремок» с приоритетным осуществлением физического направления развития воспитанников» города Невинномысска</t>
  </si>
  <si>
    <t>Муниципальное бюджетное дошкольное образовательное учреждение «Детский сад общеразвивающего вида №26 «Белочка» с приоритетным осуществлением художественно - эстетического направления развития воспитанников» города Невинномысска</t>
  </si>
  <si>
    <t xml:space="preserve"> Муниципальное бюджетное дошкольное образовательное учреждение «Детский сад общеразвивающего вида № 27 «Ласточка» с  приоритетным осуществлением познавательно-речевого направления развития воспитанников» города Невинномысска</t>
  </si>
  <si>
    <t>Муниципальное бюджетное дошкольное образовательное учреждение «Детский сад № 29 «Медвежонок» города Невинномысска</t>
  </si>
  <si>
    <t>85.11; 88.91</t>
  </si>
  <si>
    <t>Муниципальное бюджетное дошкольное общеобразовательное учреждение «Детский сад комбинированного вида № 30 «Солнышко» города Невинномысска</t>
  </si>
  <si>
    <t>Муниципальное бюджетное дошкольное образовательное учреждение «Детский сад общеразвивающего вида № 40 «Светлячок» с приоритетным осуществлением социально-личностного направления развития воспитанников» города Невинномысска</t>
  </si>
  <si>
    <t>Муниципальное бюджетное дошкольное образовательное учреждение «Детский сад комбинированного вида № 41 «Скворушка» города Невинномысска</t>
  </si>
  <si>
    <t>Муниципальное бюджетное дошкольное образовательное учреждение «Детский сад №42 «Материнская школа» города Невинномысска</t>
  </si>
  <si>
    <t>Муниципальное бюджетное дошкольное образовательное учреждение «Детский сад общеразвивающего вида № 43 «Аленушка» с приоритетным осуществлением познавательно – речевого направления развития воспитанников» города Невинномысска</t>
  </si>
  <si>
    <t>Муниципальное бюджетное дошкольное образовательное учреждение «Центр развития ребенка - детский сад № 45 «Гармония» города Невинномысска</t>
  </si>
  <si>
    <t>муниципальное бюджетное дошкольное образовательное учреждение «Детский сад комбинированного вида № 46» города Невинномысска</t>
  </si>
  <si>
    <t>Муниципальное бюджетное дошкольное образовательное учреждение «Центр развития ребенка – детский сад № 47 «Родничок» города Невинномысска</t>
  </si>
  <si>
    <t>муниципальное бюджетное дошкольное образовательное учреждение «Детский сад комбинированного вида № 48 «Незабудка» города Невинномысска</t>
  </si>
  <si>
    <t>Муниципальное бюджетное дошкольное образовательное учреждение «Центр развития ребенка – детский сад № 49 «Аленький цветочек» города Невинномысска</t>
  </si>
  <si>
    <t>Муниципальное бюджетное дошкольное образовательное учреждение «Центр развития ребенка - детский сад № 50 «Светофорик» города Невинномысска</t>
  </si>
  <si>
    <t>Муниципальное бюджетное дошкольное образовательное учреждение «Детский сад общеразвивающего вида № 51 «Радость» с приоритетным осуществлением социально-личностного направления развития воспитанников» города Невинномысска</t>
  </si>
  <si>
    <t>Муниципальное бюджетное дошкольное образовательное учреждение  "Детский сад общеразвивающего вида № 154 "Почемучка" с приоритетным осуществлением физического направления развития воспитанников" города Невинномысска</t>
  </si>
  <si>
    <t>Муниципальное бюджетное учреждение «Центр развития образования» города Невинномысска</t>
  </si>
  <si>
    <t>Муниципальное бюджетное учреждение дополнительного образования «Центр детского научного и инженерно-технического творчества» города Невинномысска</t>
  </si>
  <si>
    <t>Муниципальное казенное дошкольное образовательное учреждение «Детский сад № 9 «Одуванчик» города Невинномысска</t>
  </si>
  <si>
    <t>-</t>
  </si>
  <si>
    <t>мероприятие     курсы переподготовки</t>
  </si>
  <si>
    <t>Муниципальное бюджетное дошкольное образовательное учреждение «Детский сад комбинированного вида № 10 «Золотой ключик» города Невинномысска</t>
  </si>
  <si>
    <t>Муниципальное бюджетное дошкольное  образовательное учреждение «Детский сад № 12 «Аленький цветочек» города Невинномысска</t>
  </si>
  <si>
    <t xml:space="preserve">85.12,  85.13,   85.14,  85.41  </t>
  </si>
  <si>
    <t>всего по бюджету(местный+край)</t>
  </si>
  <si>
    <t>внебюджет</t>
  </si>
  <si>
    <t>Суммарный объем бюджетного финансирования хозяйствующего субъекта, тыс. рублей</t>
  </si>
  <si>
    <t>Муниципальное бюджетное общеобразовательное учреждение средняя общеобразовательная школа № 1 города Невинномысска</t>
  </si>
  <si>
    <t>Муниципальное бюджетное общеобразовательное учреждение средняя общеобразовательная школа № 2 города Невинномысска</t>
  </si>
  <si>
    <t>Муниципальное бюджетное общеобразовательное учреждение среднего общеобразовательная школа № 3 города Невинномысска</t>
  </si>
  <si>
    <t>Муниципальное бюджетное общеобразовательное учреждение Лицей № 6 города Невинномысска</t>
  </si>
  <si>
    <t>Муниципальное бюджетное общеобразовательное учреждение гимназия  № 9 города Невинномысска</t>
  </si>
  <si>
    <t>Муниципальное бюджетное общеобразовательное учреждение средняя общеобразовательная школа № 12 города Невинномысска</t>
  </si>
  <si>
    <t xml:space="preserve">85.13,   85.14,  85.41  </t>
  </si>
  <si>
    <t> 18</t>
  </si>
  <si>
    <t>Данные только по учреждениям доп.образования, подведомственных управлению образования</t>
  </si>
  <si>
    <t>85.11</t>
  </si>
  <si>
    <t>88.91</t>
  </si>
  <si>
    <t>мероприятие</t>
  </si>
  <si>
    <t>курсы переподготовки</t>
  </si>
  <si>
    <t>Бюджет</t>
  </si>
  <si>
    <t>Осн. Меропр. 1+лето - гренада +  внебюджет</t>
  </si>
  <si>
    <t>Наименование хозяйствующего субъекта (юридического лица)</t>
  </si>
  <si>
    <t>Основной государственный регистрационный номер (ОГРН)</t>
  </si>
  <si>
    <t>Код ОКОПФ</t>
  </si>
  <si>
    <t>Наименование органа местного самоуправления, юридического лица, осуществляющего права учредителя (участника)</t>
  </si>
  <si>
    <t>Доля участия муниципального образования (муниципальной собственности, %</t>
  </si>
  <si>
    <t>Наименование товарного рынка присутствия хозяйствующего субъекта</t>
  </si>
  <si>
    <t>территориальное (географические границы товарного рынка)</t>
  </si>
  <si>
    <t>местный</t>
  </si>
  <si>
    <t>Объем реализованных на товарном рынке товаров, работ, услуг в натуральном выражении</t>
  </si>
  <si>
    <t>хозяйствующим субъектом</t>
  </si>
  <si>
    <t>всеми хозяйствующими субъектами в географических границах товарного рынка</t>
  </si>
  <si>
    <t>Доля хозяйствующего субъекта на товарном рынке в натуральном выражении, %</t>
  </si>
  <si>
    <t>Объем выручки (оборот) на товарном рынке в стоимостном выражении, тыс. рублей</t>
  </si>
  <si>
    <t>Доля хозяйствующего субъекта на товарном рынке в стоимостном выражении, %</t>
  </si>
  <si>
    <t>Примечания</t>
  </si>
  <si>
    <t xml:space="preserve">транспортное обслуживание, час.          </t>
  </si>
  <si>
    <t xml:space="preserve">мероприятие     </t>
  </si>
  <si>
    <t>1102648001103</t>
  </si>
  <si>
    <t xml:space="preserve">81.29.9  </t>
  </si>
  <si>
    <t>1102648001114</t>
  </si>
  <si>
    <t>35.30.3</t>
  </si>
  <si>
    <t>Гкал</t>
  </si>
  <si>
    <t>т</t>
  </si>
  <si>
    <t>1022603623998</t>
  </si>
  <si>
    <t>47.73</t>
  </si>
  <si>
    <t>тыс.шт.</t>
  </si>
  <si>
    <t>1062648014142</t>
  </si>
  <si>
    <t>местный/  региональный</t>
  </si>
  <si>
    <t>коли-чество догово-ров</t>
  </si>
  <si>
    <t>1102651004906</t>
  </si>
  <si>
    <t>тыс.кв.м</t>
  </si>
  <si>
    <t>1062648015022</t>
  </si>
  <si>
    <t>58.13.1</t>
  </si>
  <si>
    <t>издание газеты в печатном виде</t>
  </si>
  <si>
    <t>кв.см</t>
  </si>
  <si>
    <t>1022603627001</t>
  </si>
  <si>
    <t>1022603626407</t>
  </si>
  <si>
    <t>чел./час.</t>
  </si>
  <si>
    <t>Обеспечение сведениями, необходимыми для осуществления градостроительной деятельности, проведения землеустройства на територии города Невинномысска</t>
  </si>
  <si>
    <t>Открытое акционерное общество "Стройбытгарант"</t>
  </si>
  <si>
    <t>Выполнение работ по благоустройст-ву городской среды</t>
  </si>
  <si>
    <t>Рынок теплоснабже-ния (произ-водство тепловой энергии)</t>
  </si>
  <si>
    <t>Торговля пищевыми продуктами</t>
  </si>
  <si>
    <t>Муниципальное унитарное предприятие "Аптека № 164" г. Невинномысска</t>
  </si>
  <si>
    <t>Фармация</t>
  </si>
  <si>
    <t>Муниципальное унитарное предприятие "Архитектурно-планировочное бюро" города Невинномысска</t>
  </si>
  <si>
    <t>Архитектурно-строительное проектирование</t>
  </si>
  <si>
    <t>Муниципальное унитарное предприятие "Гарантия" города Невинномысска</t>
  </si>
  <si>
    <t>Содержание и текущий ремонт жилого фонда</t>
  </si>
  <si>
    <t>Ритуальные услуги</t>
  </si>
  <si>
    <t>Муниципальное унитарное предприятие "Редакция городской газеты "Невинномысский рабочий"</t>
  </si>
  <si>
    <t>шт. (похорон)</t>
  </si>
  <si>
    <t>Муниципальное унитарное предприятие "Ремонтно-эксплуатационный участок №2" г.Невинномысска</t>
  </si>
  <si>
    <t>Муниципальное унитарное предприятие коммунального хозяйства "Нептун" г. Невинномысска</t>
  </si>
  <si>
    <t>Бытовые услуги</t>
  </si>
  <si>
    <t>36.11.1</t>
  </si>
  <si>
    <t>шт.</t>
  </si>
  <si>
    <t>Муниципальное казенное учреждение "Информационный центр обеспечения градостроительной деятельности" города Невинномысска</t>
  </si>
  <si>
    <t>содержание, ремонт зданий образовательных организаций, ед.</t>
  </si>
  <si>
    <t>Акционерное общество "Теплосеть" г.Невинномысск</t>
  </si>
  <si>
    <t>Общественная безопасность</t>
  </si>
  <si>
    <t>Муниципальное казенное учреждение "Управление по чрезвычайным ситуациям и гражданской обороне города Невинномысска"</t>
  </si>
  <si>
    <t>1062648000403</t>
  </si>
  <si>
    <t>Администрация города Невинномысска Ставропольского края</t>
  </si>
  <si>
    <t>Муниципальное бюджетное учреждение «Центральная городская библиотека» города Невинномысска</t>
  </si>
  <si>
    <t>91.01</t>
  </si>
  <si>
    <t xml:space="preserve">единица, количество посещений </t>
  </si>
  <si>
    <t>Муниципальное бюджетное учреждение культуры "Парки культуры и отдыха " города Невинномысска</t>
  </si>
  <si>
    <t>единица, количество мероприятий</t>
  </si>
  <si>
    <t>Муниципальное бюджетное учреждение дополнительного образования «Детская школа искусств» города Невинномысска</t>
  </si>
  <si>
    <t>1032601992356</t>
  </si>
  <si>
    <t>количество обучающихся, человек</t>
  </si>
  <si>
    <t>Муниципальное бюджетное учреждение культуры «КДЦ «РОДИНА» города Невинномысска</t>
  </si>
  <si>
    <t>90.04</t>
  </si>
  <si>
    <t>количество мероприятий, еденица</t>
  </si>
  <si>
    <t>Муниципальное бюджетное учреждение культуры «Городской Дворец культуры им. Горького» города Невинномысска</t>
  </si>
  <si>
    <t>единица</t>
  </si>
  <si>
    <t>Муниципальное бюджетное учреждение дополнительного образования «Детская музыкальная школа № 1» города Невинномысска</t>
  </si>
  <si>
    <t>1022603628805</t>
  </si>
  <si>
    <t>Комитет по культуре администрации города Невинномысска</t>
  </si>
  <si>
    <t>Культура</t>
  </si>
  <si>
    <t>Дополнительное образование</t>
  </si>
  <si>
    <t>Муниципальное бюджетное учреждение "Спортивная школа по зимним видам спорта" города Невинномысска</t>
  </si>
  <si>
    <t>1132651002483</t>
  </si>
  <si>
    <t>96.04</t>
  </si>
  <si>
    <t>чел</t>
  </si>
  <si>
    <t>Муниципальное бюджетное учреждение «Спортивно-культурный комплекс «Олимп» города Невинномысска</t>
  </si>
  <si>
    <t>1112651020833</t>
  </si>
  <si>
    <t>93.11</t>
  </si>
  <si>
    <t>физическая культура и спорт</t>
  </si>
  <si>
    <t>Муниципальное бюджетное учреждение по работе с молодежью «Молодежный центр развития личности» города Невинномысска</t>
  </si>
  <si>
    <t>1122651005289</t>
  </si>
  <si>
    <t>93.2</t>
  </si>
  <si>
    <t>молодежная политика</t>
  </si>
  <si>
    <t>Комитет по молодежной политике, физической культуре и спорту админитрации города Невинномысска</t>
  </si>
  <si>
    <t xml:space="preserve">4. Рынок услуг дополнительного образования детей </t>
  </si>
  <si>
    <t>81.29.9</t>
  </si>
  <si>
    <t>уборка территории и аналогичная деятельность</t>
  </si>
  <si>
    <t>город Невинномысск</t>
  </si>
  <si>
    <t>га</t>
  </si>
  <si>
    <t>Муниципальное бюджетное учреждение по благоустройству города Невинномысска</t>
  </si>
  <si>
    <t>Администрация города Невинномысска в лице управления жилищно-коммунального хозяйства администрации города Невинномысска</t>
  </si>
  <si>
    <t>1162651058855</t>
  </si>
  <si>
    <t>количество обслуживаемых муниципальных учреждений</t>
  </si>
  <si>
    <t>Муниципальное казенное учреждение "Межведомственный учетный центр" города Невинномысска</t>
  </si>
  <si>
    <t>Финансовое управление администрации города Невинномысска Ставропольского края</t>
  </si>
  <si>
    <t>Решением арбитражного суда Ставропольского края от 24.09.2015  А 63-12063/2014 муниципальное унитарное предприятие "Ремонтно-эксплуатационный участок № 2" г. Невиномысска признано банкротом и в отношении него открыто конкурсное производство</t>
  </si>
  <si>
    <t>Муниципальное казенное учреждение «Многофункциональный центр предоставления государственных и муниципальных услуг» города Невинномысска</t>
  </si>
  <si>
    <t>1142651051124</t>
  </si>
  <si>
    <t>84.11.3 Деятельность органов местного самоуправления по управлению вопросами общего характера</t>
  </si>
  <si>
    <t>услуга</t>
  </si>
  <si>
    <t>Общество с ограниченной ответственностью "Юг-Гарант"</t>
  </si>
  <si>
    <t>по состоянию на 01.01.2020</t>
  </si>
  <si>
    <t>Наименование муниципального района (городского округа)</t>
  </si>
  <si>
    <t>шт, договоров</t>
  </si>
  <si>
    <t>город Невинномысск Ставропольского края</t>
  </si>
  <si>
    <t>Приложение к письму</t>
  </si>
  <si>
    <t>от «___» _________ 2020 г. № ______</t>
  </si>
  <si>
    <t>85.11
88.91</t>
  </si>
  <si>
    <t xml:space="preserve">85.12
85.13
85.14
85.41  </t>
  </si>
  <si>
    <t xml:space="preserve"> 85.13
85.14
85.41 </t>
  </si>
  <si>
    <t>43.29  43.21  43.22  43.39 49.39.3 52.29</t>
  </si>
  <si>
    <t>47.11</t>
  </si>
  <si>
    <t>68.32</t>
  </si>
  <si>
    <t>96.03</t>
  </si>
  <si>
    <t>71.11</t>
  </si>
  <si>
    <t>69.20
Деятельность по оказанию услуг в области бухгалтерского учета, по проведению финансового аудита, по налоговому консультированию</t>
  </si>
  <si>
    <t>96.04
Деятельность физкультурно-оздоровительная</t>
  </si>
  <si>
    <t>84.25.9
Деятельность по обеспечению безопасности в чрезвычайных ситуациях прочая</t>
  </si>
  <si>
    <t>Управление образования администрации города Невинномысска (далее-УО)</t>
  </si>
  <si>
    <t>Реестр хозяйствующих субъектов, доля участия муниципального образования в которых составляет 50 и более процентов</t>
  </si>
  <si>
    <t>Муниципальное унитарное предприятие "\Гарантия" города Невинномысска</t>
  </si>
  <si>
    <t>Комитет по управлению муниципальным имуществом администрации города Невинномысска Ставропольского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</si>
</sst>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rgb="FF000000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</cellStyleXfs>
  <cellXfs count="235">
    <xf numFmtId="0" fontId="0" fillId="0" borderId="0" xfId="0"/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1" fontId="9" fillId="0" borderId="1" xfId="1" applyNumberFormat="1" applyFont="1" applyFill="1" applyBorder="1" applyAlignment="1" applyProtection="1">
      <alignment horizontal="center" vertical="top" wrapText="1"/>
    </xf>
    <xf numFmtId="2" fontId="4" fillId="0" borderId="1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/>
    </xf>
    <xf numFmtId="0" fontId="8" fillId="0" borderId="2" xfId="0" applyFont="1" applyFill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2" fontId="0" fillId="0" borderId="0" xfId="0" applyNumberFormat="1" applyAlignment="1">
      <alignment horizontal="center" vertical="top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 vertical="top"/>
    </xf>
    <xf numFmtId="2" fontId="5" fillId="0" borderId="2" xfId="0" applyNumberFormat="1" applyFont="1" applyBorder="1" applyAlignment="1">
      <alignment horizontal="center" vertical="top"/>
    </xf>
    <xf numFmtId="2" fontId="5" fillId="0" borderId="3" xfId="0" applyNumberFormat="1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2" fontId="7" fillId="0" borderId="0" xfId="0" applyNumberFormat="1" applyFont="1"/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/>
    </xf>
    <xf numFmtId="2" fontId="4" fillId="0" borderId="0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/>
    <xf numFmtId="1" fontId="4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/>
    </xf>
    <xf numFmtId="4" fontId="0" fillId="0" borderId="0" xfId="0" applyNumberFormat="1" applyFill="1" applyAlignment="1">
      <alignment vertical="top"/>
    </xf>
    <xf numFmtId="2" fontId="0" fillId="0" borderId="0" xfId="0" applyNumberFormat="1" applyFill="1"/>
    <xf numFmtId="4" fontId="0" fillId="0" borderId="0" xfId="0" applyNumberFormat="1" applyFill="1"/>
    <xf numFmtId="4" fontId="0" fillId="0" borderId="1" xfId="0" applyNumberFormat="1" applyFill="1" applyBorder="1"/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2" fontId="10" fillId="0" borderId="0" xfId="0" applyNumberFormat="1" applyFont="1" applyFill="1" applyAlignment="1">
      <alignment vertical="top"/>
    </xf>
    <xf numFmtId="0" fontId="0" fillId="0" borderId="0" xfId="0" applyFill="1" applyAlignment="1">
      <alignment horizontal="center" vertical="top" wrapText="1"/>
    </xf>
    <xf numFmtId="2" fontId="0" fillId="0" borderId="0" xfId="0" applyNumberFormat="1" applyFill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vertical="top" wrapText="1"/>
    </xf>
    <xf numFmtId="0" fontId="5" fillId="0" borderId="6" xfId="0" applyFont="1" applyFill="1" applyBorder="1" applyAlignment="1">
      <alignment wrapText="1"/>
    </xf>
    <xf numFmtId="0" fontId="4" fillId="0" borderId="9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4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horizontal="center" vertical="top"/>
    </xf>
    <xf numFmtId="1" fontId="12" fillId="0" borderId="1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1" fontId="12" fillId="0" borderId="2" xfId="0" applyNumberFormat="1" applyFont="1" applyFill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>
      <alignment horizontal="center" vertical="top"/>
    </xf>
    <xf numFmtId="0" fontId="10" fillId="0" borderId="1" xfId="2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0" fontId="10" fillId="0" borderId="1" xfId="3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>
      <alignment vertical="top"/>
    </xf>
    <xf numFmtId="2" fontId="10" fillId="0" borderId="1" xfId="0" applyNumberFormat="1" applyFont="1" applyFill="1" applyBorder="1" applyAlignment="1">
      <alignment vertical="top" wrapText="1"/>
    </xf>
    <xf numFmtId="1" fontId="10" fillId="0" borderId="1" xfId="3" applyNumberFormat="1" applyFont="1" applyFill="1" applyBorder="1" applyAlignment="1" applyProtection="1">
      <alignment horizontal="center" vertical="top"/>
    </xf>
    <xf numFmtId="1" fontId="10" fillId="0" borderId="1" xfId="3" applyNumberFormat="1" applyFont="1" applyFill="1" applyBorder="1" applyAlignment="1" applyProtection="1">
      <alignment vertical="top" wrapText="1"/>
    </xf>
    <xf numFmtId="1" fontId="10" fillId="0" borderId="1" xfId="3" applyNumberFormat="1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center" vertical="top"/>
    </xf>
    <xf numFmtId="0" fontId="5" fillId="0" borderId="1" xfId="2" applyFont="1" applyFill="1" applyBorder="1" applyAlignment="1">
      <alignment horizontal="center" vertical="top" wrapText="1"/>
    </xf>
    <xf numFmtId="0" fontId="5" fillId="0" borderId="1" xfId="2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vertical="top"/>
    </xf>
    <xf numFmtId="0" fontId="5" fillId="0" borderId="1" xfId="2" applyFont="1" applyFill="1" applyBorder="1" applyAlignment="1">
      <alignment vertical="top" wrapText="1"/>
    </xf>
    <xf numFmtId="0" fontId="5" fillId="0" borderId="1" xfId="2" applyFont="1" applyFill="1" applyBorder="1" applyAlignment="1">
      <alignment horizontal="center" vertical="top"/>
    </xf>
    <xf numFmtId="2" fontId="5" fillId="0" borderId="1" xfId="2" applyNumberFormat="1" applyFont="1" applyFill="1" applyBorder="1" applyAlignment="1">
      <alignment horizontal="center" vertical="top"/>
    </xf>
    <xf numFmtId="0" fontId="4" fillId="0" borderId="1" xfId="2" applyFont="1" applyFill="1" applyBorder="1" applyAlignment="1">
      <alignment horizontal="center" vertical="top" wrapText="1"/>
    </xf>
    <xf numFmtId="0" fontId="4" fillId="0" borderId="1" xfId="2" applyFont="1" applyFill="1" applyBorder="1" applyAlignment="1">
      <alignment horizontal="left" vertical="top" wrapText="1"/>
    </xf>
    <xf numFmtId="49" fontId="4" fillId="0" borderId="1" xfId="2" applyNumberFormat="1" applyFont="1" applyFill="1" applyBorder="1" applyAlignment="1">
      <alignment horizontal="center" vertical="top" wrapText="1"/>
    </xf>
    <xf numFmtId="1" fontId="4" fillId="0" borderId="1" xfId="2" applyNumberFormat="1" applyFont="1" applyFill="1" applyBorder="1" applyAlignment="1">
      <alignment horizontal="center" vertical="top" wrapText="1"/>
    </xf>
    <xf numFmtId="2" fontId="4" fillId="0" borderId="1" xfId="2" applyNumberFormat="1" applyFont="1" applyFill="1" applyBorder="1" applyAlignment="1">
      <alignment horizontal="center" vertical="top" wrapText="1"/>
    </xf>
    <xf numFmtId="0" fontId="4" fillId="0" borderId="2" xfId="2" applyFont="1" applyFill="1" applyBorder="1" applyAlignment="1">
      <alignment horizontal="left" vertical="top" wrapText="1"/>
    </xf>
    <xf numFmtId="1" fontId="4" fillId="0" borderId="2" xfId="2" applyNumberFormat="1" applyFont="1" applyFill="1" applyBorder="1" applyAlignment="1">
      <alignment horizontal="center" vertical="top" wrapText="1"/>
    </xf>
    <xf numFmtId="0" fontId="4" fillId="0" borderId="2" xfId="2" applyFont="1" applyFill="1" applyBorder="1" applyAlignment="1">
      <alignment horizontal="center" vertical="top" wrapText="1"/>
    </xf>
    <xf numFmtId="2" fontId="4" fillId="0" borderId="2" xfId="2" applyNumberFormat="1" applyFont="1" applyFill="1" applyBorder="1" applyAlignment="1">
      <alignment horizontal="center" vertical="top" wrapText="1"/>
    </xf>
    <xf numFmtId="0" fontId="16" fillId="0" borderId="1" xfId="2" applyFont="1" applyFill="1" applyBorder="1" applyAlignment="1">
      <alignment horizontal="center" vertical="top"/>
    </xf>
    <xf numFmtId="3" fontId="4" fillId="0" borderId="1" xfId="2" applyNumberFormat="1" applyFont="1" applyFill="1" applyBorder="1" applyAlignment="1">
      <alignment horizontal="center" vertical="top" wrapText="1"/>
    </xf>
    <xf numFmtId="4" fontId="4" fillId="0" borderId="1" xfId="2" applyNumberFormat="1" applyFont="1" applyFill="1" applyBorder="1" applyAlignment="1">
      <alignment horizontal="center" vertical="top" wrapText="1"/>
    </xf>
    <xf numFmtId="0" fontId="4" fillId="0" borderId="1" xfId="5" applyFont="1" applyFill="1" applyBorder="1" applyAlignment="1">
      <alignment horizontal="center" vertical="top" wrapText="1"/>
    </xf>
    <xf numFmtId="0" fontId="4" fillId="0" borderId="1" xfId="5" applyFont="1" applyFill="1" applyBorder="1" applyAlignment="1">
      <alignment horizontal="left" vertical="top" wrapText="1"/>
    </xf>
    <xf numFmtId="49" fontId="4" fillId="0" borderId="1" xfId="5" applyNumberFormat="1" applyFont="1" applyFill="1" applyBorder="1" applyAlignment="1">
      <alignment horizontal="center" vertical="top" wrapText="1"/>
    </xf>
    <xf numFmtId="0" fontId="13" fillId="0" borderId="0" xfId="0" applyFont="1" applyFill="1"/>
    <xf numFmtId="0" fontId="13" fillId="0" borderId="0" xfId="0" applyFont="1" applyFill="1" applyAlignment="1">
      <alignment vertical="top"/>
    </xf>
    <xf numFmtId="0" fontId="13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vertical="top"/>
    </xf>
    <xf numFmtId="2" fontId="13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/>
    <xf numFmtId="0" fontId="3" fillId="0" borderId="1" xfId="0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13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left" vertical="top"/>
    </xf>
    <xf numFmtId="0" fontId="13" fillId="0" borderId="0" xfId="0" applyFont="1" applyFill="1" applyAlignment="1">
      <alignment horizontal="right"/>
    </xf>
    <xf numFmtId="0" fontId="13" fillId="0" borderId="1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4" fillId="0" borderId="7" xfId="0" applyNumberFormat="1" applyFont="1" applyFill="1" applyBorder="1" applyAlignment="1">
      <alignment horizontal="center" vertical="top" wrapText="1"/>
    </xf>
    <xf numFmtId="2" fontId="4" fillId="0" borderId="8" xfId="0" applyNumberFormat="1" applyFont="1" applyFill="1" applyBorder="1" applyAlignment="1">
      <alignment horizontal="center" vertical="top" wrapText="1"/>
    </xf>
    <xf numFmtId="2" fontId="4" fillId="0" borderId="2" xfId="0" applyNumberFormat="1" applyFont="1" applyFill="1" applyBorder="1" applyAlignment="1">
      <alignment horizontal="center" vertical="top"/>
    </xf>
    <xf numFmtId="2" fontId="4" fillId="0" borderId="4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1" fontId="5" fillId="0" borderId="3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2" fontId="5" fillId="0" borderId="2" xfId="0" applyNumberFormat="1" applyFont="1" applyFill="1" applyBorder="1" applyAlignment="1">
      <alignment horizontal="center" vertical="top"/>
    </xf>
    <xf numFmtId="2" fontId="5" fillId="0" borderId="4" xfId="0" applyNumberFormat="1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2" applyFont="1" applyFill="1" applyBorder="1" applyAlignment="1">
      <alignment horizontal="center" vertical="top" wrapText="1"/>
    </xf>
    <xf numFmtId="0" fontId="4" fillId="0" borderId="4" xfId="2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10" fillId="0" borderId="2" xfId="3" applyFont="1" applyFill="1" applyBorder="1" applyAlignment="1" applyProtection="1">
      <alignment horizontal="center" vertical="top" wrapText="1"/>
    </xf>
    <xf numFmtId="0" fontId="10" fillId="0" borderId="4" xfId="3" applyFont="1" applyFill="1" applyBorder="1" applyAlignment="1" applyProtection="1">
      <alignment horizontal="center" vertical="top" wrapText="1"/>
    </xf>
    <xf numFmtId="0" fontId="4" fillId="0" borderId="2" xfId="2" applyFont="1" applyFill="1" applyBorder="1" applyAlignment="1">
      <alignment horizontal="left" vertical="top" wrapText="1"/>
    </xf>
    <xf numFmtId="0" fontId="4" fillId="0" borderId="4" xfId="2" applyFont="1" applyFill="1" applyBorder="1" applyAlignment="1">
      <alignment horizontal="left" vertical="top" wrapText="1"/>
    </xf>
    <xf numFmtId="49" fontId="4" fillId="0" borderId="2" xfId="2" applyNumberFormat="1" applyFont="1" applyFill="1" applyBorder="1" applyAlignment="1">
      <alignment horizontal="center" vertical="top" wrapText="1"/>
    </xf>
    <xf numFmtId="49" fontId="4" fillId="0" borderId="4" xfId="2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10" fillId="0" borderId="2" xfId="2" applyFont="1" applyFill="1" applyBorder="1" applyAlignment="1">
      <alignment horizontal="center" vertical="top"/>
    </xf>
    <xf numFmtId="0" fontId="10" fillId="0" borderId="4" xfId="2" applyFont="1" applyFill="1" applyBorder="1" applyAlignment="1">
      <alignment horizontal="center" vertical="top"/>
    </xf>
    <xf numFmtId="1" fontId="10" fillId="0" borderId="2" xfId="3" applyNumberFormat="1" applyFont="1" applyFill="1" applyBorder="1" applyAlignment="1" applyProtection="1">
      <alignment horizontal="center" vertical="top"/>
    </xf>
    <xf numFmtId="1" fontId="10" fillId="0" borderId="4" xfId="3" applyNumberFormat="1" applyFont="1" applyFill="1" applyBorder="1" applyAlignment="1" applyProtection="1">
      <alignment horizontal="center" vertical="top"/>
    </xf>
    <xf numFmtId="2" fontId="10" fillId="0" borderId="2" xfId="0" applyNumberFormat="1" applyFont="1" applyFill="1" applyBorder="1" applyAlignment="1">
      <alignment horizontal="left" vertical="top" wrapText="1"/>
    </xf>
    <xf numFmtId="2" fontId="10" fillId="0" borderId="4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top" wrapText="1"/>
    </xf>
  </cellXfs>
  <cellStyles count="6">
    <cellStyle name="Гиперссылка" xfId="3" builtinId="8"/>
    <cellStyle name="Обычный" xfId="0" builtinId="0"/>
    <cellStyle name="Обычный 2" xfId="2"/>
    <cellStyle name="Обычный 2 2" xfId="1"/>
    <cellStyle name="Обычный 2 2 2" xfId="4"/>
    <cellStyle name="Обычный 3" xf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8;&#1072;&#1073;&#1083;&#1080;&#1094;&#1072;%20&#1089;%20&#1050;&#1041;&#1050;%20%20&#1085;&#1072;%202019%20&#1075;&#1086;&#1076;_&#1056;&#1072;&#1073;.&#1089;&#1090;&#1086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С_2019"/>
      <sheetName val="СОШ_2019"/>
      <sheetName val="ДОП_2019"/>
      <sheetName val="ИЦ_СОШ_2019"/>
      <sheetName val="ИЦ_ДОП_2019"/>
      <sheetName val="ИЦ_ДС_2019"/>
      <sheetName val="График COШ)"/>
      <sheetName val="График ДОП"/>
      <sheetName val="График ДС"/>
      <sheetName val="разбивка по Июньск.Думе"/>
      <sheetName val="Иные цели_анализ"/>
      <sheetName val="разбивка по окт.Думе"/>
      <sheetName val="остатки финансирования"/>
    </sheetNames>
    <sheetDataSet>
      <sheetData sheetId="0">
        <row r="8">
          <cell r="J8">
            <v>18600389.030000001</v>
          </cell>
        </row>
      </sheetData>
      <sheetData sheetId="1"/>
      <sheetData sheetId="2">
        <row r="6">
          <cell r="H6">
            <v>7102512.6699999999</v>
          </cell>
        </row>
        <row r="8">
          <cell r="H8">
            <v>17001411.640000001</v>
          </cell>
        </row>
        <row r="11">
          <cell r="H11">
            <v>6885998.6600000001</v>
          </cell>
        </row>
        <row r="12">
          <cell r="H12">
            <v>7333266.0899999999</v>
          </cell>
        </row>
        <row r="13">
          <cell r="H13">
            <v>20793345.620000001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workbookViewId="0">
      <selection activeCell="M5" sqref="M5"/>
    </sheetView>
  </sheetViews>
  <sheetFormatPr defaultRowHeight="13.8" x14ac:dyDescent="0.25"/>
  <cols>
    <col min="2" max="2" width="31" customWidth="1"/>
    <col min="3" max="3" width="9.109375" style="14"/>
    <col min="9" max="9" width="9.109375" style="15"/>
    <col min="10" max="10" width="9.109375" style="14"/>
    <col min="11" max="11" width="9.109375" style="40"/>
    <col min="12" max="12" width="10.5546875" style="40" customWidth="1"/>
    <col min="13" max="13" width="10.44140625" style="40" customWidth="1"/>
    <col min="14" max="15" width="9.109375" style="40"/>
    <col min="20" max="20" width="12.44140625" customWidth="1"/>
  </cols>
  <sheetData>
    <row r="1" spans="1:15" ht="12.75" customHeight="1" x14ac:dyDescent="0.25"/>
    <row r="2" spans="1:15" ht="66.75" customHeight="1" x14ac:dyDescent="0.25">
      <c r="A2" s="171" t="s">
        <v>0</v>
      </c>
      <c r="B2" s="171" t="s">
        <v>1</v>
      </c>
      <c r="C2" s="171" t="s">
        <v>2</v>
      </c>
      <c r="D2" s="171" t="s">
        <v>3</v>
      </c>
      <c r="E2" s="171" t="s">
        <v>4</v>
      </c>
      <c r="F2" s="171" t="s">
        <v>5</v>
      </c>
      <c r="G2" s="171"/>
      <c r="H2" s="171" t="s">
        <v>6</v>
      </c>
      <c r="I2" s="171"/>
      <c r="J2" s="171"/>
      <c r="K2" s="171"/>
      <c r="L2" s="172" t="s">
        <v>7</v>
      </c>
      <c r="M2" s="172"/>
      <c r="N2" s="172"/>
      <c r="O2" s="173" t="s">
        <v>8</v>
      </c>
    </row>
    <row r="3" spans="1:15" ht="132" x14ac:dyDescent="0.25">
      <c r="A3" s="171"/>
      <c r="B3" s="171"/>
      <c r="C3" s="171"/>
      <c r="D3" s="171"/>
      <c r="E3" s="171"/>
      <c r="F3" s="2" t="s">
        <v>9</v>
      </c>
      <c r="G3" s="2" t="s">
        <v>10</v>
      </c>
      <c r="H3" s="3" t="s">
        <v>11</v>
      </c>
      <c r="I3" s="11" t="s">
        <v>12</v>
      </c>
      <c r="J3" s="3" t="s">
        <v>13</v>
      </c>
      <c r="K3" s="41" t="s">
        <v>14</v>
      </c>
      <c r="L3" s="41" t="s">
        <v>15</v>
      </c>
      <c r="M3" s="41" t="s">
        <v>16</v>
      </c>
      <c r="N3" s="47" t="s">
        <v>17</v>
      </c>
      <c r="O3" s="173"/>
    </row>
    <row r="4" spans="1:15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11">
        <v>9</v>
      </c>
      <c r="J4" s="3">
        <v>10</v>
      </c>
      <c r="K4" s="48">
        <v>11</v>
      </c>
      <c r="L4" s="48">
        <v>12</v>
      </c>
      <c r="M4" s="48">
        <v>13</v>
      </c>
      <c r="N4" s="48">
        <v>14</v>
      </c>
      <c r="O4" s="48">
        <v>15</v>
      </c>
    </row>
    <row r="5" spans="1:15" ht="145.19999999999999" x14ac:dyDescent="0.25">
      <c r="A5" s="4">
        <v>1</v>
      </c>
      <c r="B5" s="2" t="s">
        <v>18</v>
      </c>
      <c r="C5" s="8" t="s">
        <v>19</v>
      </c>
      <c r="D5" s="2" t="s">
        <v>20</v>
      </c>
      <c r="E5" s="4">
        <v>100</v>
      </c>
      <c r="F5" s="2" t="s">
        <v>21</v>
      </c>
      <c r="G5" s="5"/>
      <c r="H5" s="2" t="s">
        <v>22</v>
      </c>
      <c r="I5" s="12">
        <v>844</v>
      </c>
      <c r="J5" s="8">
        <v>16170</v>
      </c>
      <c r="K5" s="17">
        <f>I5/J5*100</f>
        <v>5.22</v>
      </c>
      <c r="L5" s="17">
        <v>28451.88</v>
      </c>
      <c r="M5" s="17">
        <v>1043891.75</v>
      </c>
      <c r="N5" s="17">
        <f>L5/M5*100</f>
        <v>2.73</v>
      </c>
      <c r="O5" s="17">
        <v>27969.05</v>
      </c>
    </row>
    <row r="6" spans="1:15" ht="52.8" x14ac:dyDescent="0.25">
      <c r="A6" s="4">
        <f>A5+1</f>
        <v>2</v>
      </c>
      <c r="B6" s="2" t="s">
        <v>23</v>
      </c>
      <c r="C6" s="8" t="s">
        <v>24</v>
      </c>
      <c r="D6" s="4" t="s">
        <v>25</v>
      </c>
      <c r="E6" s="4">
        <v>100</v>
      </c>
      <c r="F6" s="2" t="s">
        <v>21</v>
      </c>
      <c r="G6" s="5"/>
      <c r="H6" s="2" t="s">
        <v>22</v>
      </c>
      <c r="I6" s="12">
        <v>579</v>
      </c>
      <c r="J6" s="8">
        <v>16170</v>
      </c>
      <c r="K6" s="17">
        <v>3.45</v>
      </c>
      <c r="L6" s="17">
        <v>19807.599999999999</v>
      </c>
      <c r="M6" s="17">
        <v>1043891.75</v>
      </c>
      <c r="N6" s="17">
        <f t="shared" ref="N6:N60" si="0">L6/M6*100</f>
        <v>1.9</v>
      </c>
      <c r="O6" s="17">
        <v>19567.71</v>
      </c>
    </row>
    <row r="7" spans="1:15" ht="52.8" x14ac:dyDescent="0.25">
      <c r="A7" s="32">
        <f t="shared" ref="A7:A62" si="1">A6+1</f>
        <v>3</v>
      </c>
      <c r="B7" s="2" t="s">
        <v>29</v>
      </c>
      <c r="C7" s="8" t="s">
        <v>24</v>
      </c>
      <c r="D7" s="4" t="s">
        <v>25</v>
      </c>
      <c r="E7" s="4">
        <v>100</v>
      </c>
      <c r="F7" s="2" t="s">
        <v>21</v>
      </c>
      <c r="G7" s="5"/>
      <c r="H7" s="2" t="s">
        <v>22</v>
      </c>
      <c r="I7" s="12">
        <f>236+206</f>
        <v>442</v>
      </c>
      <c r="J7" s="8">
        <v>16170</v>
      </c>
      <c r="K7" s="17">
        <v>2.63</v>
      </c>
      <c r="L7" s="17">
        <v>24392.34</v>
      </c>
      <c r="M7" s="17">
        <v>1043891.75</v>
      </c>
      <c r="N7" s="17">
        <f t="shared" si="0"/>
        <v>2.34</v>
      </c>
      <c r="O7" s="17">
        <v>24299.46</v>
      </c>
    </row>
    <row r="8" spans="1:15" ht="92.4" x14ac:dyDescent="0.25">
      <c r="A8" s="32">
        <f t="shared" si="1"/>
        <v>4</v>
      </c>
      <c r="B8" s="2" t="s">
        <v>30</v>
      </c>
      <c r="C8" s="8" t="s">
        <v>24</v>
      </c>
      <c r="D8" s="4" t="s">
        <v>25</v>
      </c>
      <c r="E8" s="4">
        <v>100</v>
      </c>
      <c r="F8" s="2" t="s">
        <v>21</v>
      </c>
      <c r="G8" s="5"/>
      <c r="H8" s="2" t="s">
        <v>22</v>
      </c>
      <c r="I8" s="12">
        <v>233</v>
      </c>
      <c r="J8" s="8">
        <v>16170</v>
      </c>
      <c r="K8" s="17">
        <v>1.57</v>
      </c>
      <c r="L8" s="17">
        <v>11195.56</v>
      </c>
      <c r="M8" s="17">
        <v>1043891.75</v>
      </c>
      <c r="N8" s="17">
        <f t="shared" si="0"/>
        <v>1.07</v>
      </c>
      <c r="O8" s="17">
        <v>11140.52</v>
      </c>
    </row>
    <row r="9" spans="1:15" ht="39.6" x14ac:dyDescent="0.25">
      <c r="A9" s="32">
        <f t="shared" si="1"/>
        <v>5</v>
      </c>
      <c r="B9" s="2" t="s">
        <v>31</v>
      </c>
      <c r="C9" s="8" t="s">
        <v>24</v>
      </c>
      <c r="D9" s="4" t="s">
        <v>25</v>
      </c>
      <c r="E9" s="4">
        <v>100</v>
      </c>
      <c r="F9" s="2" t="s">
        <v>21</v>
      </c>
      <c r="G9" s="5"/>
      <c r="H9" s="2" t="s">
        <v>22</v>
      </c>
      <c r="I9" s="12">
        <v>1061</v>
      </c>
      <c r="J9" s="8">
        <v>16170</v>
      </c>
      <c r="K9" s="17">
        <v>6.44</v>
      </c>
      <c r="L9" s="17">
        <v>35306.620000000003</v>
      </c>
      <c r="M9" s="17">
        <v>1043891.75</v>
      </c>
      <c r="N9" s="17">
        <f t="shared" si="0"/>
        <v>3.38</v>
      </c>
      <c r="O9" s="17">
        <v>33580.68</v>
      </c>
    </row>
    <row r="10" spans="1:15" ht="52.8" x14ac:dyDescent="0.25">
      <c r="A10" s="32">
        <f t="shared" si="1"/>
        <v>6</v>
      </c>
      <c r="B10" s="2" t="s">
        <v>32</v>
      </c>
      <c r="C10" s="8" t="s">
        <v>19</v>
      </c>
      <c r="D10" s="4" t="s">
        <v>25</v>
      </c>
      <c r="E10" s="4">
        <v>100</v>
      </c>
      <c r="F10" s="2" t="s">
        <v>21</v>
      </c>
      <c r="G10" s="5"/>
      <c r="H10" s="2" t="s">
        <v>22</v>
      </c>
      <c r="I10" s="12">
        <v>234</v>
      </c>
      <c r="J10" s="8">
        <v>16170</v>
      </c>
      <c r="K10" s="17">
        <v>1.41</v>
      </c>
      <c r="L10" s="17">
        <v>9420.92</v>
      </c>
      <c r="M10" s="17">
        <v>1043891.75</v>
      </c>
      <c r="N10" s="17">
        <f t="shared" si="0"/>
        <v>0.9</v>
      </c>
      <c r="O10" s="17">
        <v>9369.32</v>
      </c>
    </row>
    <row r="11" spans="1:15" ht="79.2" x14ac:dyDescent="0.25">
      <c r="A11" s="32">
        <f t="shared" si="1"/>
        <v>7</v>
      </c>
      <c r="B11" s="2" t="s">
        <v>33</v>
      </c>
      <c r="C11" s="8" t="s">
        <v>19</v>
      </c>
      <c r="D11" s="4" t="s">
        <v>25</v>
      </c>
      <c r="E11" s="4">
        <v>100</v>
      </c>
      <c r="F11" s="2" t="s">
        <v>21</v>
      </c>
      <c r="G11" s="5"/>
      <c r="H11" s="2" t="s">
        <v>22</v>
      </c>
      <c r="I11" s="12">
        <v>603</v>
      </c>
      <c r="J11" s="8">
        <v>16170</v>
      </c>
      <c r="K11" s="17">
        <v>3.85</v>
      </c>
      <c r="L11" s="17">
        <v>22651.279999999999</v>
      </c>
      <c r="M11" s="17">
        <v>1043891.75</v>
      </c>
      <c r="N11" s="17">
        <f t="shared" si="0"/>
        <v>2.17</v>
      </c>
      <c r="O11" s="17">
        <v>22417.88</v>
      </c>
    </row>
    <row r="12" spans="1:15" ht="52.8" x14ac:dyDescent="0.25">
      <c r="A12" s="32">
        <f t="shared" si="1"/>
        <v>8</v>
      </c>
      <c r="B12" s="2" t="s">
        <v>34</v>
      </c>
      <c r="C12" s="8" t="s">
        <v>19</v>
      </c>
      <c r="D12" s="4" t="s">
        <v>25</v>
      </c>
      <c r="E12" s="4">
        <v>100</v>
      </c>
      <c r="F12" s="2" t="s">
        <v>21</v>
      </c>
      <c r="G12" s="5"/>
      <c r="H12" s="2" t="s">
        <v>22</v>
      </c>
      <c r="I12" s="12">
        <v>727</v>
      </c>
      <c r="J12" s="8">
        <v>16170</v>
      </c>
      <c r="K12" s="17">
        <v>4.43</v>
      </c>
      <c r="L12" s="17">
        <v>24670.39</v>
      </c>
      <c r="M12" s="17">
        <v>1043891.75</v>
      </c>
      <c r="N12" s="17">
        <f t="shared" si="0"/>
        <v>2.36</v>
      </c>
      <c r="O12" s="17">
        <v>24291.26</v>
      </c>
    </row>
    <row r="13" spans="1:15" ht="79.2" x14ac:dyDescent="0.25">
      <c r="A13" s="32">
        <f t="shared" si="1"/>
        <v>9</v>
      </c>
      <c r="B13" s="2" t="s">
        <v>35</v>
      </c>
      <c r="C13" s="8" t="s">
        <v>19</v>
      </c>
      <c r="D13" s="4" t="s">
        <v>25</v>
      </c>
      <c r="E13" s="4">
        <v>100</v>
      </c>
      <c r="F13" s="2" t="s">
        <v>21</v>
      </c>
      <c r="G13" s="5"/>
      <c r="H13" s="2" t="s">
        <v>22</v>
      </c>
      <c r="I13" s="12">
        <v>793</v>
      </c>
      <c r="J13" s="8">
        <v>16170</v>
      </c>
      <c r="K13" s="17">
        <v>4.79</v>
      </c>
      <c r="L13" s="17">
        <v>25879.65</v>
      </c>
      <c r="M13" s="17">
        <v>1043891.75</v>
      </c>
      <c r="N13" s="17">
        <f t="shared" si="0"/>
        <v>2.48</v>
      </c>
      <c r="O13" s="17">
        <v>25369.17</v>
      </c>
    </row>
    <row r="14" spans="1:15" ht="52.8" x14ac:dyDescent="0.25">
      <c r="A14" s="32">
        <f t="shared" si="1"/>
        <v>10</v>
      </c>
      <c r="B14" s="2" t="s">
        <v>36</v>
      </c>
      <c r="C14" s="8" t="s">
        <v>19</v>
      </c>
      <c r="D14" s="4" t="s">
        <v>25</v>
      </c>
      <c r="E14" s="4">
        <v>100</v>
      </c>
      <c r="F14" s="2" t="s">
        <v>21</v>
      </c>
      <c r="G14" s="5"/>
      <c r="H14" s="2" t="s">
        <v>22</v>
      </c>
      <c r="I14" s="12">
        <v>480</v>
      </c>
      <c r="J14" s="8">
        <v>16170</v>
      </c>
      <c r="K14" s="17">
        <v>2.85</v>
      </c>
      <c r="L14" s="17">
        <v>17120.46</v>
      </c>
      <c r="M14" s="17">
        <v>1043891.75</v>
      </c>
      <c r="N14" s="17">
        <f t="shared" si="0"/>
        <v>1.64</v>
      </c>
      <c r="O14" s="17">
        <v>16871.560000000001</v>
      </c>
    </row>
    <row r="15" spans="1:15" ht="52.8" x14ac:dyDescent="0.25">
      <c r="A15" s="32">
        <f t="shared" si="1"/>
        <v>11</v>
      </c>
      <c r="B15" s="2" t="s">
        <v>37</v>
      </c>
      <c r="C15" s="8" t="s">
        <v>19</v>
      </c>
      <c r="D15" s="4" t="s">
        <v>25</v>
      </c>
      <c r="E15" s="4">
        <v>100</v>
      </c>
      <c r="F15" s="2" t="s">
        <v>21</v>
      </c>
      <c r="G15" s="5"/>
      <c r="H15" s="2" t="s">
        <v>22</v>
      </c>
      <c r="I15" s="12">
        <v>894</v>
      </c>
      <c r="J15" s="8">
        <v>16170</v>
      </c>
      <c r="K15" s="17">
        <v>5.6</v>
      </c>
      <c r="L15" s="17">
        <v>30145.759999999998</v>
      </c>
      <c r="M15" s="17">
        <v>1043891.75</v>
      </c>
      <c r="N15" s="17">
        <f t="shared" si="0"/>
        <v>2.89</v>
      </c>
      <c r="O15" s="17">
        <v>29424.46</v>
      </c>
    </row>
    <row r="16" spans="1:15" ht="52.8" x14ac:dyDescent="0.25">
      <c r="A16" s="32">
        <f t="shared" si="1"/>
        <v>12</v>
      </c>
      <c r="B16" s="2" t="s">
        <v>38</v>
      </c>
      <c r="C16" s="8" t="s">
        <v>19</v>
      </c>
      <c r="D16" s="4" t="s">
        <v>25</v>
      </c>
      <c r="E16" s="4">
        <v>100</v>
      </c>
      <c r="F16" s="2" t="s">
        <v>21</v>
      </c>
      <c r="G16" s="5"/>
      <c r="H16" s="2" t="s">
        <v>22</v>
      </c>
      <c r="I16" s="12">
        <v>506</v>
      </c>
      <c r="J16" s="8">
        <v>16170</v>
      </c>
      <c r="K16" s="17">
        <v>3.14</v>
      </c>
      <c r="L16" s="17">
        <v>18538.93</v>
      </c>
      <c r="M16" s="17">
        <v>1043891.75</v>
      </c>
      <c r="N16" s="17">
        <f t="shared" si="0"/>
        <v>1.78</v>
      </c>
      <c r="O16" s="17">
        <v>18425.41</v>
      </c>
    </row>
    <row r="17" spans="1:20" ht="52.8" x14ac:dyDescent="0.25">
      <c r="A17" s="32">
        <f t="shared" si="1"/>
        <v>13</v>
      </c>
      <c r="B17" s="2" t="s">
        <v>39</v>
      </c>
      <c r="C17" s="8" t="s">
        <v>19</v>
      </c>
      <c r="D17" s="4" t="s">
        <v>25</v>
      </c>
      <c r="E17" s="4">
        <v>100</v>
      </c>
      <c r="F17" s="2" t="s">
        <v>21</v>
      </c>
      <c r="G17" s="5"/>
      <c r="H17" s="2" t="s">
        <v>22</v>
      </c>
      <c r="I17" s="12">
        <v>779</v>
      </c>
      <c r="J17" s="8">
        <v>16170</v>
      </c>
      <c r="K17" s="17">
        <v>4.5999999999999996</v>
      </c>
      <c r="L17" s="17">
        <v>26761.52</v>
      </c>
      <c r="M17" s="17">
        <v>1043891.75</v>
      </c>
      <c r="N17" s="17">
        <f t="shared" si="0"/>
        <v>2.56</v>
      </c>
      <c r="O17" s="17">
        <v>26646.52</v>
      </c>
    </row>
    <row r="18" spans="1:20" ht="52.8" x14ac:dyDescent="0.25">
      <c r="A18" s="32">
        <f t="shared" si="1"/>
        <v>14</v>
      </c>
      <c r="B18" s="2" t="s">
        <v>40</v>
      </c>
      <c r="C18" s="8" t="s">
        <v>24</v>
      </c>
      <c r="D18" s="4" t="s">
        <v>25</v>
      </c>
      <c r="E18" s="4">
        <v>100</v>
      </c>
      <c r="F18" s="2" t="s">
        <v>21</v>
      </c>
      <c r="G18" s="5"/>
      <c r="H18" s="2" t="s">
        <v>22</v>
      </c>
      <c r="I18" s="12">
        <v>773</v>
      </c>
      <c r="J18" s="8">
        <v>16170</v>
      </c>
      <c r="K18" s="17">
        <v>4.4000000000000004</v>
      </c>
      <c r="L18" s="17">
        <v>26166.45</v>
      </c>
      <c r="M18" s="17">
        <v>1043891.75</v>
      </c>
      <c r="N18" s="17">
        <f t="shared" si="0"/>
        <v>2.5099999999999998</v>
      </c>
      <c r="O18" s="17">
        <v>25813.35</v>
      </c>
    </row>
    <row r="19" spans="1:20" ht="79.2" x14ac:dyDescent="0.25">
      <c r="A19" s="32">
        <f t="shared" si="1"/>
        <v>15</v>
      </c>
      <c r="B19" s="2" t="s">
        <v>41</v>
      </c>
      <c r="C19" s="8" t="s">
        <v>24</v>
      </c>
      <c r="D19" s="4" t="s">
        <v>25</v>
      </c>
      <c r="E19" s="4">
        <v>100</v>
      </c>
      <c r="F19" s="2" t="s">
        <v>21</v>
      </c>
      <c r="G19" s="5"/>
      <c r="H19" s="2" t="s">
        <v>22</v>
      </c>
      <c r="I19" s="12">
        <v>1458</v>
      </c>
      <c r="J19" s="8">
        <v>16170</v>
      </c>
      <c r="K19" s="17">
        <v>8.6999999999999993</v>
      </c>
      <c r="L19" s="17">
        <v>47451.92</v>
      </c>
      <c r="M19" s="17">
        <v>1043891.75</v>
      </c>
      <c r="N19" s="17">
        <f t="shared" si="0"/>
        <v>4.55</v>
      </c>
      <c r="O19" s="17">
        <v>46859.54</v>
      </c>
    </row>
    <row r="20" spans="1:20" ht="52.8" x14ac:dyDescent="0.25">
      <c r="A20" s="32">
        <f t="shared" si="1"/>
        <v>16</v>
      </c>
      <c r="B20" s="7" t="s">
        <v>42</v>
      </c>
      <c r="C20" s="8" t="s">
        <v>24</v>
      </c>
      <c r="D20" s="4" t="s">
        <v>25</v>
      </c>
      <c r="E20" s="4">
        <v>100</v>
      </c>
      <c r="F20" s="2" t="s">
        <v>21</v>
      </c>
      <c r="G20" s="5"/>
      <c r="H20" s="2" t="s">
        <v>22</v>
      </c>
      <c r="I20" s="12">
        <v>1392</v>
      </c>
      <c r="J20" s="8">
        <v>16170</v>
      </c>
      <c r="K20" s="17">
        <v>8.02</v>
      </c>
      <c r="L20" s="17">
        <v>43725.36</v>
      </c>
      <c r="M20" s="17">
        <v>1043891.75</v>
      </c>
      <c r="N20" s="17">
        <f t="shared" si="0"/>
        <v>4.1900000000000004</v>
      </c>
      <c r="O20" s="17">
        <v>42267.81</v>
      </c>
    </row>
    <row r="21" spans="1:20" ht="39.6" x14ac:dyDescent="0.25">
      <c r="A21" s="32">
        <f t="shared" si="1"/>
        <v>17</v>
      </c>
      <c r="B21" s="2" t="s">
        <v>43</v>
      </c>
      <c r="C21" s="8" t="s">
        <v>24</v>
      </c>
      <c r="D21" s="4" t="s">
        <v>25</v>
      </c>
      <c r="E21" s="4">
        <v>100</v>
      </c>
      <c r="F21" s="2" t="s">
        <v>21</v>
      </c>
      <c r="G21" s="5"/>
      <c r="H21" s="2" t="s">
        <v>22</v>
      </c>
      <c r="I21" s="12">
        <v>211</v>
      </c>
      <c r="J21" s="8">
        <v>16170</v>
      </c>
      <c r="K21" s="17">
        <v>1.31</v>
      </c>
      <c r="L21" s="17">
        <v>11485.2</v>
      </c>
      <c r="M21" s="17">
        <v>1043891.75</v>
      </c>
      <c r="N21" s="17">
        <f t="shared" si="0"/>
        <v>1.1000000000000001</v>
      </c>
      <c r="O21" s="17">
        <v>7816.05</v>
      </c>
    </row>
    <row r="22" spans="1:20" ht="79.2" x14ac:dyDescent="0.25">
      <c r="A22" s="32">
        <f t="shared" si="1"/>
        <v>18</v>
      </c>
      <c r="B22" s="7" t="s">
        <v>44</v>
      </c>
      <c r="C22" s="8" t="s">
        <v>45</v>
      </c>
      <c r="D22" s="4" t="s">
        <v>25</v>
      </c>
      <c r="E22" s="4">
        <v>100</v>
      </c>
      <c r="F22" s="2" t="s">
        <v>21</v>
      </c>
      <c r="G22" s="5"/>
      <c r="H22" s="2" t="s">
        <v>22</v>
      </c>
      <c r="I22" s="13">
        <v>350</v>
      </c>
      <c r="J22" s="8">
        <v>16170</v>
      </c>
      <c r="K22" s="17">
        <v>2.16</v>
      </c>
      <c r="L22" s="17">
        <v>8249.56</v>
      </c>
      <c r="M22" s="17">
        <v>1043891.75</v>
      </c>
      <c r="N22" s="17">
        <f t="shared" si="0"/>
        <v>0.79</v>
      </c>
      <c r="O22" s="17">
        <v>6886.61</v>
      </c>
    </row>
    <row r="23" spans="1:20" ht="66" x14ac:dyDescent="0.25">
      <c r="A23" s="32">
        <f t="shared" si="1"/>
        <v>19</v>
      </c>
      <c r="B23" s="2" t="s">
        <v>46</v>
      </c>
      <c r="C23" s="8" t="s">
        <v>45</v>
      </c>
      <c r="D23" s="4" t="s">
        <v>25</v>
      </c>
      <c r="E23" s="4">
        <v>100</v>
      </c>
      <c r="F23" s="2" t="s">
        <v>21</v>
      </c>
      <c r="G23" s="5"/>
      <c r="H23" s="2" t="s">
        <v>22</v>
      </c>
      <c r="I23" s="13"/>
      <c r="J23" s="8">
        <v>16170</v>
      </c>
      <c r="K23" s="17">
        <v>1.58</v>
      </c>
      <c r="L23" s="17">
        <v>4448.0600000000004</v>
      </c>
      <c r="M23" s="17">
        <v>1043891.75</v>
      </c>
      <c r="N23" s="17">
        <f t="shared" si="0"/>
        <v>0.43</v>
      </c>
      <c r="O23" s="17">
        <v>4437.74</v>
      </c>
    </row>
    <row r="24" spans="1:20" ht="52.8" x14ac:dyDescent="0.25">
      <c r="A24" s="32">
        <f t="shared" si="1"/>
        <v>20</v>
      </c>
      <c r="B24" s="2" t="s">
        <v>47</v>
      </c>
      <c r="C24" s="8" t="s">
        <v>45</v>
      </c>
      <c r="D24" s="4" t="s">
        <v>25</v>
      </c>
      <c r="E24" s="4">
        <v>100</v>
      </c>
      <c r="F24" s="2" t="s">
        <v>21</v>
      </c>
      <c r="G24" s="5"/>
      <c r="H24" s="2" t="s">
        <v>22</v>
      </c>
      <c r="I24" s="13"/>
      <c r="J24" s="8">
        <v>16170</v>
      </c>
      <c r="K24" s="17">
        <v>2.42</v>
      </c>
      <c r="L24" s="17">
        <v>7885.72</v>
      </c>
      <c r="M24" s="17">
        <v>1043891.75</v>
      </c>
      <c r="N24" s="17">
        <f t="shared" si="0"/>
        <v>0.76</v>
      </c>
      <c r="O24" s="17">
        <v>7208.66</v>
      </c>
    </row>
    <row r="25" spans="1:20" ht="66" x14ac:dyDescent="0.25">
      <c r="A25" s="32">
        <f t="shared" si="1"/>
        <v>21</v>
      </c>
      <c r="B25" s="2" t="s">
        <v>48</v>
      </c>
      <c r="C25" s="8" t="s">
        <v>45</v>
      </c>
      <c r="D25" s="4" t="s">
        <v>25</v>
      </c>
      <c r="E25" s="4">
        <v>100</v>
      </c>
      <c r="F25" s="2" t="s">
        <v>21</v>
      </c>
      <c r="G25" s="5"/>
      <c r="H25" s="2" t="s">
        <v>22</v>
      </c>
      <c r="I25" s="13"/>
      <c r="J25" s="8">
        <v>16170</v>
      </c>
      <c r="K25" s="17">
        <v>3.9</v>
      </c>
      <c r="L25" s="17">
        <v>23112.09</v>
      </c>
      <c r="M25" s="17">
        <v>1043891.75</v>
      </c>
      <c r="N25" s="17">
        <f t="shared" si="0"/>
        <v>2.21</v>
      </c>
      <c r="O25" s="17">
        <v>15611.86</v>
      </c>
    </row>
    <row r="26" spans="1:20" ht="52.8" x14ac:dyDescent="0.25">
      <c r="A26" s="32">
        <f t="shared" si="1"/>
        <v>22</v>
      </c>
      <c r="B26" s="2" t="s">
        <v>49</v>
      </c>
      <c r="C26" s="8" t="s">
        <v>50</v>
      </c>
      <c r="D26" s="4" t="s">
        <v>25</v>
      </c>
      <c r="E26" s="4">
        <v>100</v>
      </c>
      <c r="F26" s="2" t="s">
        <v>21</v>
      </c>
      <c r="G26" s="5"/>
      <c r="H26" s="2" t="s">
        <v>22</v>
      </c>
      <c r="I26" s="13"/>
      <c r="J26" s="8">
        <v>16170</v>
      </c>
      <c r="K26" s="17">
        <v>7.95</v>
      </c>
      <c r="L26" s="17">
        <v>19441.509999999998</v>
      </c>
      <c r="M26" s="17">
        <v>1043891.75</v>
      </c>
      <c r="N26" s="17">
        <f t="shared" si="0"/>
        <v>1.86</v>
      </c>
      <c r="O26" s="17">
        <v>19153.189999999999</v>
      </c>
    </row>
    <row r="27" spans="1:20" ht="67.5" customHeight="1" x14ac:dyDescent="0.25">
      <c r="A27" s="32">
        <f t="shared" si="1"/>
        <v>23</v>
      </c>
      <c r="B27" s="6" t="s">
        <v>85</v>
      </c>
      <c r="C27" s="8" t="s">
        <v>50</v>
      </c>
      <c r="D27" s="4" t="s">
        <v>25</v>
      </c>
      <c r="E27" s="4">
        <v>100</v>
      </c>
      <c r="F27" s="2" t="s">
        <v>21</v>
      </c>
      <c r="G27" s="5"/>
      <c r="H27" s="2" t="s">
        <v>22</v>
      </c>
      <c r="I27" s="13"/>
      <c r="J27" s="8"/>
      <c r="K27" s="17"/>
      <c r="L27" s="17">
        <v>3215.01</v>
      </c>
      <c r="M27" s="17">
        <v>1043891.75</v>
      </c>
      <c r="N27" s="17">
        <f t="shared" si="0"/>
        <v>0.31</v>
      </c>
      <c r="O27" s="17">
        <v>3215.01</v>
      </c>
    </row>
    <row r="28" spans="1:20" ht="66" x14ac:dyDescent="0.25">
      <c r="A28" s="32">
        <f t="shared" si="1"/>
        <v>24</v>
      </c>
      <c r="B28" s="2" t="s">
        <v>51</v>
      </c>
      <c r="C28" s="8" t="s">
        <v>45</v>
      </c>
      <c r="D28" s="4" t="s">
        <v>25</v>
      </c>
      <c r="E28" s="4">
        <v>100</v>
      </c>
      <c r="F28" s="2" t="s">
        <v>21</v>
      </c>
      <c r="G28" s="5"/>
      <c r="H28" s="2" t="s">
        <v>22</v>
      </c>
      <c r="I28" s="13"/>
      <c r="J28" s="8">
        <v>16170</v>
      </c>
      <c r="K28" s="17">
        <v>2.5</v>
      </c>
      <c r="L28" s="17">
        <v>7359.18</v>
      </c>
      <c r="M28" s="17">
        <v>1043891.75</v>
      </c>
      <c r="N28" s="17">
        <f t="shared" si="0"/>
        <v>0.7</v>
      </c>
      <c r="O28" s="17">
        <v>6785.71</v>
      </c>
    </row>
    <row r="29" spans="1:20" ht="66" x14ac:dyDescent="0.25">
      <c r="A29" s="32">
        <f t="shared" si="1"/>
        <v>25</v>
      </c>
      <c r="B29" s="2" t="s">
        <v>52</v>
      </c>
      <c r="C29" s="3" t="s">
        <v>53</v>
      </c>
      <c r="D29" s="4" t="s">
        <v>25</v>
      </c>
      <c r="E29" s="4">
        <v>100</v>
      </c>
      <c r="F29" s="2" t="s">
        <v>21</v>
      </c>
      <c r="G29" s="5"/>
      <c r="H29" s="2" t="s">
        <v>22</v>
      </c>
      <c r="I29" s="16">
        <v>245</v>
      </c>
      <c r="J29" s="8">
        <v>16170</v>
      </c>
      <c r="K29" s="17">
        <v>1.55</v>
      </c>
      <c r="L29" s="17">
        <v>18496.23</v>
      </c>
      <c r="M29" s="17">
        <v>1043891.75</v>
      </c>
      <c r="N29" s="17">
        <f t="shared" si="0"/>
        <v>1.77</v>
      </c>
      <c r="O29" s="17">
        <v>15587.07</v>
      </c>
    </row>
    <row r="30" spans="1:20" ht="105.6" x14ac:dyDescent="0.25">
      <c r="A30" s="32">
        <f t="shared" si="1"/>
        <v>26</v>
      </c>
      <c r="B30" s="9" t="s">
        <v>54</v>
      </c>
      <c r="C30" s="3" t="s">
        <v>53</v>
      </c>
      <c r="D30" s="4" t="s">
        <v>25</v>
      </c>
      <c r="E30" s="4">
        <v>100</v>
      </c>
      <c r="F30" s="2" t="s">
        <v>21</v>
      </c>
      <c r="G30" s="5"/>
      <c r="H30" s="2" t="s">
        <v>22</v>
      </c>
      <c r="I30" s="13">
        <v>318</v>
      </c>
      <c r="J30" s="8">
        <v>16170</v>
      </c>
      <c r="K30" s="17">
        <v>1.98</v>
      </c>
      <c r="L30" s="17">
        <v>21051.49</v>
      </c>
      <c r="M30" s="17">
        <v>1043891.75</v>
      </c>
      <c r="N30" s="17">
        <f t="shared" si="0"/>
        <v>2.02</v>
      </c>
      <c r="O30" s="17">
        <v>17541.7</v>
      </c>
    </row>
    <row r="31" spans="1:20" ht="66" x14ac:dyDescent="0.25">
      <c r="A31" s="32">
        <f t="shared" si="1"/>
        <v>27</v>
      </c>
      <c r="B31" s="2" t="s">
        <v>55</v>
      </c>
      <c r="C31" s="3" t="s">
        <v>53</v>
      </c>
      <c r="D31" s="4" t="s">
        <v>25</v>
      </c>
      <c r="E31" s="4">
        <v>100</v>
      </c>
      <c r="F31" s="2" t="s">
        <v>21</v>
      </c>
      <c r="G31" s="5"/>
      <c r="H31" s="2" t="s">
        <v>22</v>
      </c>
      <c r="I31" s="13">
        <v>198</v>
      </c>
      <c r="J31" s="8">
        <v>16170</v>
      </c>
      <c r="K31" s="17">
        <v>1.21</v>
      </c>
      <c r="L31" s="17">
        <v>15576.33</v>
      </c>
      <c r="M31" s="17">
        <v>1043891.75</v>
      </c>
      <c r="N31" s="17">
        <f t="shared" si="0"/>
        <v>1.49</v>
      </c>
      <c r="O31" s="17">
        <v>13053.43</v>
      </c>
    </row>
    <row r="32" spans="1:20" ht="52.8" x14ac:dyDescent="0.25">
      <c r="A32" s="32">
        <f t="shared" si="1"/>
        <v>28</v>
      </c>
      <c r="B32" s="33" t="s">
        <v>56</v>
      </c>
      <c r="C32" s="34" t="s">
        <v>53</v>
      </c>
      <c r="D32" s="18" t="s">
        <v>25</v>
      </c>
      <c r="E32" s="18">
        <v>100</v>
      </c>
      <c r="F32" s="33" t="s">
        <v>21</v>
      </c>
      <c r="G32" s="35"/>
      <c r="H32" s="33" t="s">
        <v>22</v>
      </c>
      <c r="I32" s="36">
        <v>90</v>
      </c>
      <c r="J32" s="18">
        <v>16170</v>
      </c>
      <c r="K32" s="37">
        <v>0.56999999999999995</v>
      </c>
      <c r="L32" s="37">
        <v>7724.63</v>
      </c>
      <c r="M32" s="17">
        <v>1043891.75</v>
      </c>
      <c r="N32" s="37">
        <f t="shared" si="0"/>
        <v>0.74</v>
      </c>
      <c r="O32" s="37">
        <v>6799.13</v>
      </c>
      <c r="T32" s="49">
        <f>M36+O33</f>
        <v>1045268.46</v>
      </c>
    </row>
    <row r="33" spans="1:15" ht="59.25" customHeight="1" x14ac:dyDescent="0.25">
      <c r="A33" s="32">
        <f t="shared" si="1"/>
        <v>29</v>
      </c>
      <c r="B33" s="38" t="s">
        <v>86</v>
      </c>
      <c r="C33" s="27" t="s">
        <v>53</v>
      </c>
      <c r="D33" s="26" t="s">
        <v>25</v>
      </c>
      <c r="E33" s="26">
        <v>100</v>
      </c>
      <c r="F33" s="39" t="s">
        <v>21</v>
      </c>
      <c r="G33" s="26"/>
      <c r="H33" s="27" t="s">
        <v>87</v>
      </c>
      <c r="I33" s="26" t="s">
        <v>87</v>
      </c>
      <c r="J33" s="26" t="s">
        <v>87</v>
      </c>
      <c r="K33" s="17" t="s">
        <v>87</v>
      </c>
      <c r="L33" s="17" t="s">
        <v>87</v>
      </c>
      <c r="M33" s="17"/>
      <c r="N33" s="17"/>
      <c r="O33" s="17">
        <v>1376.71</v>
      </c>
    </row>
    <row r="34" spans="1:15" ht="81" customHeight="1" x14ac:dyDescent="0.25">
      <c r="A34" s="32">
        <f t="shared" si="1"/>
        <v>30</v>
      </c>
      <c r="B34" s="25" t="s">
        <v>89</v>
      </c>
      <c r="C34" s="25" t="s">
        <v>57</v>
      </c>
      <c r="D34" s="26" t="s">
        <v>25</v>
      </c>
      <c r="E34" s="26">
        <v>100</v>
      </c>
      <c r="F34" s="25" t="s">
        <v>21</v>
      </c>
      <c r="G34" s="24"/>
      <c r="H34" s="25" t="s">
        <v>22</v>
      </c>
      <c r="I34" s="50">
        <v>237</v>
      </c>
      <c r="J34" s="26"/>
      <c r="K34" s="17"/>
      <c r="L34" s="17">
        <v>20506.36</v>
      </c>
      <c r="M34" s="17">
        <v>1043891.75</v>
      </c>
      <c r="N34" s="37">
        <f>L34/M34*100</f>
        <v>1.96</v>
      </c>
      <c r="O34" s="17">
        <v>17753.13</v>
      </c>
    </row>
    <row r="35" spans="1:15" ht="69.75" customHeight="1" x14ac:dyDescent="0.25">
      <c r="A35" s="32">
        <f t="shared" si="1"/>
        <v>31</v>
      </c>
      <c r="B35" s="25" t="s">
        <v>90</v>
      </c>
      <c r="C35" s="25" t="s">
        <v>53</v>
      </c>
      <c r="D35" s="26" t="s">
        <v>25</v>
      </c>
      <c r="E35" s="26">
        <v>100</v>
      </c>
      <c r="F35" s="25" t="s">
        <v>21</v>
      </c>
      <c r="G35" s="24"/>
      <c r="H35" s="25" t="s">
        <v>22</v>
      </c>
      <c r="I35" s="50">
        <v>70</v>
      </c>
      <c r="J35" s="26"/>
      <c r="K35" s="17"/>
      <c r="L35" s="17">
        <v>5792.7</v>
      </c>
      <c r="M35" s="17">
        <v>1043891.75</v>
      </c>
      <c r="N35" s="37">
        <f>L35/M35*100</f>
        <v>0.55000000000000004</v>
      </c>
      <c r="O35" s="17">
        <v>5060.4799999999996</v>
      </c>
    </row>
    <row r="36" spans="1:15" ht="108" customHeight="1" x14ac:dyDescent="0.25">
      <c r="A36" s="32">
        <f t="shared" si="1"/>
        <v>32</v>
      </c>
      <c r="B36" s="51" t="s">
        <v>58</v>
      </c>
      <c r="C36" s="52" t="s">
        <v>53</v>
      </c>
      <c r="D36" s="19" t="s">
        <v>25</v>
      </c>
      <c r="E36" s="19">
        <v>100</v>
      </c>
      <c r="F36" s="51" t="s">
        <v>21</v>
      </c>
      <c r="G36" s="53"/>
      <c r="H36" s="51" t="s">
        <v>22</v>
      </c>
      <c r="I36" s="13">
        <v>100</v>
      </c>
      <c r="J36" s="8">
        <v>16170</v>
      </c>
      <c r="K36" s="17">
        <v>0.64</v>
      </c>
      <c r="L36" s="17">
        <v>7902.58</v>
      </c>
      <c r="M36" s="17">
        <v>1043891.75</v>
      </c>
      <c r="N36" s="17">
        <f t="shared" si="0"/>
        <v>0.76</v>
      </c>
      <c r="O36" s="17">
        <v>6638.31</v>
      </c>
    </row>
    <row r="37" spans="1:15" ht="118.8" x14ac:dyDescent="0.25">
      <c r="A37" s="32">
        <f t="shared" si="1"/>
        <v>33</v>
      </c>
      <c r="B37" s="2" t="s">
        <v>59</v>
      </c>
      <c r="C37" s="3" t="s">
        <v>53</v>
      </c>
      <c r="D37" s="4" t="s">
        <v>25</v>
      </c>
      <c r="E37" s="4">
        <v>100</v>
      </c>
      <c r="F37" s="2" t="s">
        <v>21</v>
      </c>
      <c r="G37" s="5"/>
      <c r="H37" s="2" t="s">
        <v>22</v>
      </c>
      <c r="I37" s="13">
        <v>141</v>
      </c>
      <c r="J37" s="8">
        <v>16170</v>
      </c>
      <c r="K37" s="17">
        <v>0.93</v>
      </c>
      <c r="L37" s="17">
        <v>10858.1</v>
      </c>
      <c r="M37" s="17">
        <v>1043891.75</v>
      </c>
      <c r="N37" s="17">
        <f t="shared" si="0"/>
        <v>1.04</v>
      </c>
      <c r="O37" s="17">
        <v>9130.65</v>
      </c>
    </row>
    <row r="38" spans="1:15" ht="118.8" x14ac:dyDescent="0.25">
      <c r="A38" s="32">
        <f t="shared" si="1"/>
        <v>34</v>
      </c>
      <c r="B38" s="2" t="s">
        <v>60</v>
      </c>
      <c r="C38" s="3" t="s">
        <v>53</v>
      </c>
      <c r="D38" s="4" t="s">
        <v>25</v>
      </c>
      <c r="E38" s="4">
        <v>100</v>
      </c>
      <c r="F38" s="2" t="s">
        <v>21</v>
      </c>
      <c r="G38" s="5"/>
      <c r="H38" s="2" t="s">
        <v>22</v>
      </c>
      <c r="I38" s="13">
        <v>249</v>
      </c>
      <c r="J38" s="8">
        <v>16170</v>
      </c>
      <c r="K38" s="17">
        <v>1.53</v>
      </c>
      <c r="L38" s="17">
        <v>18764.18</v>
      </c>
      <c r="M38" s="17">
        <v>1043891.75</v>
      </c>
      <c r="N38" s="17">
        <f t="shared" si="0"/>
        <v>1.8</v>
      </c>
      <c r="O38" s="17">
        <v>15946</v>
      </c>
    </row>
    <row r="39" spans="1:15" ht="118.8" x14ac:dyDescent="0.25">
      <c r="A39" s="32">
        <f t="shared" si="1"/>
        <v>35</v>
      </c>
      <c r="B39" s="2" t="s">
        <v>61</v>
      </c>
      <c r="C39" s="3" t="s">
        <v>53</v>
      </c>
      <c r="D39" s="4" t="s">
        <v>25</v>
      </c>
      <c r="E39" s="4">
        <v>100</v>
      </c>
      <c r="F39" s="2" t="s">
        <v>21</v>
      </c>
      <c r="G39" s="5"/>
      <c r="H39" s="2" t="s">
        <v>22</v>
      </c>
      <c r="I39" s="13">
        <v>105</v>
      </c>
      <c r="J39" s="8">
        <v>16170</v>
      </c>
      <c r="K39" s="17">
        <v>0.63</v>
      </c>
      <c r="L39" s="17">
        <v>7926.37</v>
      </c>
      <c r="M39" s="17">
        <v>1043891.75</v>
      </c>
      <c r="N39" s="17">
        <f t="shared" si="0"/>
        <v>0.76</v>
      </c>
      <c r="O39" s="17">
        <v>6683.06</v>
      </c>
    </row>
    <row r="40" spans="1:15" ht="118.8" x14ac:dyDescent="0.25">
      <c r="A40" s="32">
        <f t="shared" si="1"/>
        <v>36</v>
      </c>
      <c r="B40" s="2" t="s">
        <v>62</v>
      </c>
      <c r="C40" s="3" t="s">
        <v>53</v>
      </c>
      <c r="D40" s="4" t="s">
        <v>25</v>
      </c>
      <c r="E40" s="4">
        <v>100</v>
      </c>
      <c r="F40" s="2" t="s">
        <v>21</v>
      </c>
      <c r="G40" s="5"/>
      <c r="H40" s="2" t="s">
        <v>22</v>
      </c>
      <c r="I40" s="13">
        <v>106</v>
      </c>
      <c r="J40" s="8">
        <v>16170</v>
      </c>
      <c r="K40" s="17">
        <v>0.62</v>
      </c>
      <c r="L40" s="17">
        <v>7958.52</v>
      </c>
      <c r="M40" s="17">
        <v>1043891.75</v>
      </c>
      <c r="N40" s="17">
        <f t="shared" si="0"/>
        <v>0.76</v>
      </c>
      <c r="O40" s="17">
        <v>6685.3</v>
      </c>
    </row>
    <row r="41" spans="1:15" ht="66" x14ac:dyDescent="0.25">
      <c r="A41" s="32">
        <f t="shared" si="1"/>
        <v>37</v>
      </c>
      <c r="B41" s="2" t="s">
        <v>63</v>
      </c>
      <c r="C41" s="3" t="s">
        <v>53</v>
      </c>
      <c r="D41" s="4" t="s">
        <v>25</v>
      </c>
      <c r="E41" s="4">
        <v>100</v>
      </c>
      <c r="F41" s="2" t="s">
        <v>21</v>
      </c>
      <c r="G41" s="5"/>
      <c r="H41" s="2" t="s">
        <v>22</v>
      </c>
      <c r="I41" s="13">
        <v>252</v>
      </c>
      <c r="J41" s="8">
        <v>16170</v>
      </c>
      <c r="K41" s="17">
        <v>1.58</v>
      </c>
      <c r="L41" s="17">
        <v>19048.09</v>
      </c>
      <c r="M41" s="17">
        <v>1043891.75</v>
      </c>
      <c r="N41" s="17">
        <f t="shared" si="0"/>
        <v>1.82</v>
      </c>
      <c r="O41" s="17">
        <v>13505.34</v>
      </c>
    </row>
    <row r="42" spans="1:15" ht="118.8" x14ac:dyDescent="0.25">
      <c r="A42" s="32">
        <f t="shared" si="1"/>
        <v>38</v>
      </c>
      <c r="B42" s="2" t="s">
        <v>64</v>
      </c>
      <c r="C42" s="3" t="s">
        <v>53</v>
      </c>
      <c r="D42" s="4" t="s">
        <v>25</v>
      </c>
      <c r="E42" s="4">
        <v>100</v>
      </c>
      <c r="F42" s="2" t="s">
        <v>21</v>
      </c>
      <c r="G42" s="5"/>
      <c r="H42" s="2" t="s">
        <v>22</v>
      </c>
      <c r="I42" s="13">
        <v>253</v>
      </c>
      <c r="J42" s="8">
        <v>16170</v>
      </c>
      <c r="K42" s="17">
        <v>1.53</v>
      </c>
      <c r="L42" s="17">
        <v>18446.5</v>
      </c>
      <c r="M42" s="17">
        <v>1043891.75</v>
      </c>
      <c r="N42" s="17">
        <f t="shared" si="0"/>
        <v>1.77</v>
      </c>
      <c r="O42" s="17">
        <v>15584.15</v>
      </c>
    </row>
    <row r="43" spans="1:15" ht="118.8" x14ac:dyDescent="0.25">
      <c r="A43" s="32">
        <f t="shared" si="1"/>
        <v>39</v>
      </c>
      <c r="B43" s="2" t="s">
        <v>65</v>
      </c>
      <c r="C43" s="3" t="s">
        <v>53</v>
      </c>
      <c r="D43" s="4" t="s">
        <v>25</v>
      </c>
      <c r="E43" s="4">
        <v>100</v>
      </c>
      <c r="F43" s="2" t="s">
        <v>21</v>
      </c>
      <c r="G43" s="5"/>
      <c r="H43" s="2" t="s">
        <v>22</v>
      </c>
      <c r="I43" s="13">
        <v>242</v>
      </c>
      <c r="J43" s="8">
        <v>16170</v>
      </c>
      <c r="K43" s="17">
        <v>1.43</v>
      </c>
      <c r="L43" s="17">
        <v>18766.48</v>
      </c>
      <c r="M43" s="17">
        <v>1043891.75</v>
      </c>
      <c r="N43" s="17">
        <f t="shared" si="0"/>
        <v>1.8</v>
      </c>
      <c r="O43" s="17">
        <v>15707.01</v>
      </c>
    </row>
    <row r="44" spans="1:15" ht="118.8" x14ac:dyDescent="0.25">
      <c r="A44" s="32">
        <f t="shared" si="1"/>
        <v>40</v>
      </c>
      <c r="B44" s="2" t="s">
        <v>66</v>
      </c>
      <c r="C44" s="3" t="s">
        <v>53</v>
      </c>
      <c r="D44" s="4" t="s">
        <v>25</v>
      </c>
      <c r="E44" s="4">
        <v>100</v>
      </c>
      <c r="F44" s="2" t="s">
        <v>21</v>
      </c>
      <c r="G44" s="5"/>
      <c r="H44" s="2" t="s">
        <v>22</v>
      </c>
      <c r="I44" s="13">
        <v>240</v>
      </c>
      <c r="J44" s="8">
        <v>16170</v>
      </c>
      <c r="K44" s="17">
        <v>1.45</v>
      </c>
      <c r="L44" s="17">
        <v>18177.82</v>
      </c>
      <c r="M44" s="17">
        <v>1043891.75</v>
      </c>
      <c r="N44" s="17">
        <f t="shared" si="0"/>
        <v>1.74</v>
      </c>
      <c r="O44" s="17">
        <v>15564.83</v>
      </c>
    </row>
    <row r="45" spans="1:15" ht="118.8" x14ac:dyDescent="0.25">
      <c r="A45" s="32">
        <f t="shared" si="1"/>
        <v>41</v>
      </c>
      <c r="B45" s="2" t="s">
        <v>67</v>
      </c>
      <c r="C45" s="3" t="s">
        <v>53</v>
      </c>
      <c r="D45" s="4" t="s">
        <v>25</v>
      </c>
      <c r="E45" s="4">
        <v>100</v>
      </c>
      <c r="F45" s="2" t="s">
        <v>21</v>
      </c>
      <c r="G45" s="5"/>
      <c r="H45" s="2" t="s">
        <v>22</v>
      </c>
      <c r="I45" s="13">
        <v>247</v>
      </c>
      <c r="J45" s="8">
        <v>16170</v>
      </c>
      <c r="K45" s="17">
        <v>1.63</v>
      </c>
      <c r="L45" s="17">
        <v>17579.71</v>
      </c>
      <c r="M45" s="17">
        <v>1043891.75</v>
      </c>
      <c r="N45" s="17">
        <f t="shared" si="0"/>
        <v>1.68</v>
      </c>
      <c r="O45" s="17">
        <v>15021.54</v>
      </c>
    </row>
    <row r="46" spans="1:15" ht="118.8" x14ac:dyDescent="0.25">
      <c r="A46" s="32">
        <f t="shared" si="1"/>
        <v>42</v>
      </c>
      <c r="B46" s="2" t="s">
        <v>68</v>
      </c>
      <c r="C46" s="3" t="s">
        <v>53</v>
      </c>
      <c r="D46" s="4" t="s">
        <v>25</v>
      </c>
      <c r="E46" s="4">
        <v>100</v>
      </c>
      <c r="F46" s="2" t="s">
        <v>21</v>
      </c>
      <c r="G46" s="5"/>
      <c r="H46" s="2" t="s">
        <v>22</v>
      </c>
      <c r="I46" s="13">
        <v>241</v>
      </c>
      <c r="J46" s="8">
        <v>16170</v>
      </c>
      <c r="K46" s="17">
        <v>1.5</v>
      </c>
      <c r="L46" s="17">
        <v>19587.63</v>
      </c>
      <c r="M46" s="17">
        <v>1043891.75</v>
      </c>
      <c r="N46" s="17">
        <f t="shared" si="0"/>
        <v>1.88</v>
      </c>
      <c r="O46" s="17">
        <v>16863.32</v>
      </c>
    </row>
    <row r="47" spans="1:15" ht="66" x14ac:dyDescent="0.25">
      <c r="A47" s="32">
        <f t="shared" si="1"/>
        <v>43</v>
      </c>
      <c r="B47" s="2" t="s">
        <v>69</v>
      </c>
      <c r="C47" s="1" t="s">
        <v>70</v>
      </c>
      <c r="D47" s="4" t="s">
        <v>25</v>
      </c>
      <c r="E47" s="4">
        <v>100</v>
      </c>
      <c r="F47" s="2" t="s">
        <v>21</v>
      </c>
      <c r="G47" s="5"/>
      <c r="H47" s="2" t="s">
        <v>22</v>
      </c>
      <c r="I47" s="13">
        <v>231</v>
      </c>
      <c r="J47" s="8">
        <v>16170</v>
      </c>
      <c r="K47" s="17">
        <v>1.41</v>
      </c>
      <c r="L47" s="17">
        <v>17402.990000000002</v>
      </c>
      <c r="M47" s="17">
        <v>1043891.75</v>
      </c>
      <c r="N47" s="17">
        <f t="shared" si="0"/>
        <v>1.67</v>
      </c>
      <c r="O47" s="17">
        <v>14965.38</v>
      </c>
    </row>
    <row r="48" spans="1:15" ht="79.2" x14ac:dyDescent="0.25">
      <c r="A48" s="32">
        <f t="shared" si="1"/>
        <v>44</v>
      </c>
      <c r="B48" s="2" t="s">
        <v>71</v>
      </c>
      <c r="C48" s="3" t="s">
        <v>53</v>
      </c>
      <c r="D48" s="4" t="s">
        <v>25</v>
      </c>
      <c r="E48" s="4">
        <v>100</v>
      </c>
      <c r="F48" s="2" t="s">
        <v>21</v>
      </c>
      <c r="G48" s="5"/>
      <c r="H48" s="2" t="s">
        <v>22</v>
      </c>
      <c r="I48" s="13">
        <v>131</v>
      </c>
      <c r="J48" s="8">
        <v>16170</v>
      </c>
      <c r="K48" s="17">
        <v>0.78</v>
      </c>
      <c r="L48" s="17">
        <v>12331.1</v>
      </c>
      <c r="M48" s="17">
        <v>1043891.75</v>
      </c>
      <c r="N48" s="17">
        <f t="shared" si="0"/>
        <v>1.18</v>
      </c>
      <c r="O48" s="17">
        <v>10794.47</v>
      </c>
    </row>
    <row r="49" spans="1:15" ht="118.8" x14ac:dyDescent="0.25">
      <c r="A49" s="32">
        <f t="shared" si="1"/>
        <v>45</v>
      </c>
      <c r="B49" s="2" t="s">
        <v>72</v>
      </c>
      <c r="C49" s="3" t="s">
        <v>53</v>
      </c>
      <c r="D49" s="4" t="s">
        <v>25</v>
      </c>
      <c r="E49" s="4">
        <v>100</v>
      </c>
      <c r="F49" s="2" t="s">
        <v>21</v>
      </c>
      <c r="G49" s="5"/>
      <c r="H49" s="2" t="s">
        <v>22</v>
      </c>
      <c r="I49" s="13">
        <v>277</v>
      </c>
      <c r="J49" s="8">
        <v>16170</v>
      </c>
      <c r="K49" s="17">
        <v>1.73</v>
      </c>
      <c r="L49" s="17">
        <v>20071.7</v>
      </c>
      <c r="M49" s="17">
        <v>1043891.75</v>
      </c>
      <c r="N49" s="17">
        <f t="shared" si="0"/>
        <v>1.92</v>
      </c>
      <c r="O49" s="17">
        <v>17151.62</v>
      </c>
    </row>
    <row r="50" spans="1:15" ht="79.2" x14ac:dyDescent="0.25">
      <c r="A50" s="32">
        <f t="shared" si="1"/>
        <v>46</v>
      </c>
      <c r="B50" s="2" t="s">
        <v>73</v>
      </c>
      <c r="C50" s="3" t="s">
        <v>53</v>
      </c>
      <c r="D50" s="4" t="s">
        <v>25</v>
      </c>
      <c r="E50" s="4">
        <v>100</v>
      </c>
      <c r="F50" s="2" t="s">
        <v>21</v>
      </c>
      <c r="G50" s="5"/>
      <c r="H50" s="2" t="s">
        <v>22</v>
      </c>
      <c r="I50" s="13">
        <v>185</v>
      </c>
      <c r="J50" s="8">
        <v>16170</v>
      </c>
      <c r="K50" s="17">
        <v>1.1299999999999999</v>
      </c>
      <c r="L50" s="17">
        <v>20491.43</v>
      </c>
      <c r="M50" s="17">
        <v>1043891.75</v>
      </c>
      <c r="N50" s="17">
        <f t="shared" si="0"/>
        <v>1.96</v>
      </c>
      <c r="O50" s="17">
        <v>17401</v>
      </c>
    </row>
    <row r="51" spans="1:15" ht="66" x14ac:dyDescent="0.25">
      <c r="A51" s="32">
        <f t="shared" si="1"/>
        <v>47</v>
      </c>
      <c r="B51" s="2" t="s">
        <v>74</v>
      </c>
      <c r="C51" s="3" t="s">
        <v>53</v>
      </c>
      <c r="D51" s="4" t="s">
        <v>25</v>
      </c>
      <c r="E51" s="4">
        <v>100</v>
      </c>
      <c r="F51" s="2" t="s">
        <v>21</v>
      </c>
      <c r="G51" s="5"/>
      <c r="H51" s="2" t="s">
        <v>22</v>
      </c>
      <c r="I51" s="13">
        <v>168</v>
      </c>
      <c r="J51" s="8">
        <v>16170</v>
      </c>
      <c r="K51" s="17">
        <v>1.01</v>
      </c>
      <c r="L51" s="17">
        <v>22904.07</v>
      </c>
      <c r="M51" s="17">
        <v>1043891.75</v>
      </c>
      <c r="N51" s="17">
        <f t="shared" si="0"/>
        <v>2.19</v>
      </c>
      <c r="O51" s="17">
        <v>21353.97</v>
      </c>
    </row>
    <row r="52" spans="1:15" ht="118.8" x14ac:dyDescent="0.25">
      <c r="A52" s="32">
        <f t="shared" si="1"/>
        <v>48</v>
      </c>
      <c r="B52" s="2" t="s">
        <v>75</v>
      </c>
      <c r="C52" s="3" t="s">
        <v>57</v>
      </c>
      <c r="D52" s="4" t="s">
        <v>25</v>
      </c>
      <c r="E52" s="4">
        <v>100</v>
      </c>
      <c r="F52" s="2" t="s">
        <v>21</v>
      </c>
      <c r="G52" s="5"/>
      <c r="H52" s="2" t="s">
        <v>22</v>
      </c>
      <c r="I52" s="13">
        <v>258</v>
      </c>
      <c r="J52" s="8">
        <v>16170</v>
      </c>
      <c r="K52" s="17">
        <v>1.66</v>
      </c>
      <c r="L52" s="17">
        <v>18329.310000000001</v>
      </c>
      <c r="M52" s="17">
        <v>1043891.75</v>
      </c>
      <c r="N52" s="17">
        <f t="shared" si="0"/>
        <v>1.76</v>
      </c>
      <c r="O52" s="17">
        <v>15221.73</v>
      </c>
    </row>
    <row r="53" spans="1:15" ht="66" x14ac:dyDescent="0.25">
      <c r="A53" s="32">
        <f t="shared" si="1"/>
        <v>49</v>
      </c>
      <c r="B53" s="2" t="s">
        <v>76</v>
      </c>
      <c r="C53" s="3" t="s">
        <v>53</v>
      </c>
      <c r="D53" s="4" t="s">
        <v>25</v>
      </c>
      <c r="E53" s="4">
        <v>100</v>
      </c>
      <c r="F53" s="2" t="s">
        <v>21</v>
      </c>
      <c r="G53" s="5"/>
      <c r="H53" s="2" t="s">
        <v>22</v>
      </c>
      <c r="I53" s="13">
        <v>250</v>
      </c>
      <c r="J53" s="8">
        <v>16170</v>
      </c>
      <c r="K53" s="17">
        <v>1.53</v>
      </c>
      <c r="L53" s="17">
        <v>18742.97</v>
      </c>
      <c r="M53" s="17">
        <v>1043891.75</v>
      </c>
      <c r="N53" s="17">
        <f t="shared" si="0"/>
        <v>1.8</v>
      </c>
      <c r="O53" s="17">
        <v>14983.28</v>
      </c>
    </row>
    <row r="54" spans="1:15" ht="66" x14ac:dyDescent="0.25">
      <c r="A54" s="32">
        <f t="shared" si="1"/>
        <v>50</v>
      </c>
      <c r="B54" s="2" t="s">
        <v>77</v>
      </c>
      <c r="C54" s="3" t="s">
        <v>53</v>
      </c>
      <c r="D54" s="4" t="s">
        <v>25</v>
      </c>
      <c r="E54" s="4">
        <v>100</v>
      </c>
      <c r="F54" s="2" t="s">
        <v>21</v>
      </c>
      <c r="G54" s="5"/>
      <c r="H54" s="2" t="s">
        <v>22</v>
      </c>
      <c r="I54" s="13">
        <v>226</v>
      </c>
      <c r="J54" s="8">
        <v>16170</v>
      </c>
      <c r="K54" s="17">
        <v>1.41</v>
      </c>
      <c r="L54" s="17">
        <v>19889.62</v>
      </c>
      <c r="M54" s="17">
        <v>1043891.75</v>
      </c>
      <c r="N54" s="17">
        <f t="shared" si="0"/>
        <v>1.91</v>
      </c>
      <c r="O54" s="17">
        <v>16937.650000000001</v>
      </c>
    </row>
    <row r="55" spans="1:15" ht="66" x14ac:dyDescent="0.25">
      <c r="A55" s="32">
        <f t="shared" si="1"/>
        <v>51</v>
      </c>
      <c r="B55" s="2" t="s">
        <v>78</v>
      </c>
      <c r="C55" s="3" t="s">
        <v>53</v>
      </c>
      <c r="D55" s="4" t="s">
        <v>25</v>
      </c>
      <c r="E55" s="4">
        <v>100</v>
      </c>
      <c r="F55" s="2" t="s">
        <v>21</v>
      </c>
      <c r="G55" s="5"/>
      <c r="H55" s="2" t="s">
        <v>22</v>
      </c>
      <c r="I55" s="13">
        <v>276</v>
      </c>
      <c r="J55" s="8">
        <v>16170</v>
      </c>
      <c r="K55" s="17">
        <v>1.65</v>
      </c>
      <c r="L55" s="17">
        <v>20879.849999999999</v>
      </c>
      <c r="M55" s="17">
        <v>1043891.75</v>
      </c>
      <c r="N55" s="17">
        <f t="shared" si="0"/>
        <v>2</v>
      </c>
      <c r="O55" s="17">
        <v>17000.97</v>
      </c>
    </row>
    <row r="56" spans="1:15" ht="79.2" x14ac:dyDescent="0.25">
      <c r="A56" s="32">
        <f t="shared" si="1"/>
        <v>52</v>
      </c>
      <c r="B56" s="2" t="s">
        <v>79</v>
      </c>
      <c r="C56" s="3" t="s">
        <v>53</v>
      </c>
      <c r="D56" s="4" t="s">
        <v>25</v>
      </c>
      <c r="E56" s="4">
        <v>100</v>
      </c>
      <c r="F56" s="2" t="s">
        <v>21</v>
      </c>
      <c r="G56" s="5"/>
      <c r="H56" s="2" t="s">
        <v>22</v>
      </c>
      <c r="I56" s="13">
        <v>271</v>
      </c>
      <c r="J56" s="8">
        <v>16170</v>
      </c>
      <c r="K56" s="17">
        <v>1.66</v>
      </c>
      <c r="L56" s="17">
        <v>19856.03</v>
      </c>
      <c r="M56" s="17">
        <v>1043891.75</v>
      </c>
      <c r="N56" s="17">
        <f t="shared" si="0"/>
        <v>1.9</v>
      </c>
      <c r="O56" s="17">
        <v>16779.54</v>
      </c>
    </row>
    <row r="57" spans="1:15" ht="79.2" x14ac:dyDescent="0.25">
      <c r="A57" s="32">
        <f t="shared" si="1"/>
        <v>53</v>
      </c>
      <c r="B57" s="2" t="s">
        <v>80</v>
      </c>
      <c r="C57" s="20" t="s">
        <v>57</v>
      </c>
      <c r="D57" s="4" t="s">
        <v>25</v>
      </c>
      <c r="E57" s="4">
        <v>100</v>
      </c>
      <c r="F57" s="2" t="s">
        <v>21</v>
      </c>
      <c r="G57" s="5"/>
      <c r="H57" s="2" t="s">
        <v>22</v>
      </c>
      <c r="I57" s="13">
        <v>256</v>
      </c>
      <c r="J57" s="8">
        <v>16170</v>
      </c>
      <c r="K57" s="17">
        <v>1.51</v>
      </c>
      <c r="L57" s="17">
        <v>18514.98</v>
      </c>
      <c r="M57" s="17">
        <v>1043891.75</v>
      </c>
      <c r="N57" s="17">
        <f t="shared" si="0"/>
        <v>1.77</v>
      </c>
      <c r="O57" s="17">
        <v>15819.92</v>
      </c>
    </row>
    <row r="58" spans="1:15" ht="79.2" x14ac:dyDescent="0.25">
      <c r="A58" s="32">
        <f t="shared" si="1"/>
        <v>54</v>
      </c>
      <c r="B58" s="2" t="s">
        <v>81</v>
      </c>
      <c r="C58" s="3" t="s">
        <v>53</v>
      </c>
      <c r="D58" s="4" t="s">
        <v>25</v>
      </c>
      <c r="E58" s="4">
        <v>100</v>
      </c>
      <c r="F58" s="2" t="s">
        <v>21</v>
      </c>
      <c r="G58" s="5"/>
      <c r="H58" s="2" t="s">
        <v>22</v>
      </c>
      <c r="I58" s="16">
        <v>253</v>
      </c>
      <c r="J58" s="8">
        <v>16170</v>
      </c>
      <c r="K58" s="17">
        <v>1.61</v>
      </c>
      <c r="L58" s="17">
        <v>18905.29</v>
      </c>
      <c r="M58" s="17">
        <v>1043891.75</v>
      </c>
      <c r="N58" s="17">
        <f t="shared" si="0"/>
        <v>1.81</v>
      </c>
      <c r="O58" s="17">
        <v>15688.31</v>
      </c>
    </row>
    <row r="59" spans="1:15" ht="118.8" x14ac:dyDescent="0.25">
      <c r="A59" s="32">
        <f t="shared" si="1"/>
        <v>55</v>
      </c>
      <c r="B59" s="2" t="s">
        <v>82</v>
      </c>
      <c r="C59" s="3" t="s">
        <v>53</v>
      </c>
      <c r="D59" s="4" t="s">
        <v>25</v>
      </c>
      <c r="E59" s="4">
        <v>100</v>
      </c>
      <c r="F59" s="2" t="s">
        <v>21</v>
      </c>
      <c r="G59" s="5"/>
      <c r="H59" s="2" t="s">
        <v>22</v>
      </c>
      <c r="I59" s="13">
        <v>224</v>
      </c>
      <c r="J59" s="8">
        <v>16170</v>
      </c>
      <c r="K59" s="17">
        <v>1.36</v>
      </c>
      <c r="L59" s="17">
        <v>16804.93</v>
      </c>
      <c r="M59" s="17">
        <v>1043891.75</v>
      </c>
      <c r="N59" s="17">
        <f t="shared" si="0"/>
        <v>1.61</v>
      </c>
      <c r="O59" s="17">
        <v>14420.54</v>
      </c>
    </row>
    <row r="60" spans="1:15" ht="118.8" x14ac:dyDescent="0.25">
      <c r="A60" s="32">
        <f t="shared" si="1"/>
        <v>56</v>
      </c>
      <c r="B60" s="2" t="s">
        <v>83</v>
      </c>
      <c r="C60" s="3" t="s">
        <v>53</v>
      </c>
      <c r="D60" s="4" t="s">
        <v>25</v>
      </c>
      <c r="E60" s="4">
        <v>100</v>
      </c>
      <c r="F60" s="2" t="s">
        <v>21</v>
      </c>
      <c r="G60" s="5"/>
      <c r="H60" s="2" t="s">
        <v>22</v>
      </c>
      <c r="I60" s="13">
        <v>283</v>
      </c>
      <c r="J60" s="8">
        <v>16170</v>
      </c>
      <c r="K60" s="17">
        <v>1.73</v>
      </c>
      <c r="L60" s="17">
        <v>21053.17</v>
      </c>
      <c r="M60" s="17">
        <v>1043891.75</v>
      </c>
      <c r="N60" s="17">
        <f t="shared" si="0"/>
        <v>2.02</v>
      </c>
      <c r="O60" s="17">
        <v>17034.05</v>
      </c>
    </row>
    <row r="61" spans="1:15" ht="69.75" customHeight="1" x14ac:dyDescent="0.25">
      <c r="A61" s="32">
        <f t="shared" si="1"/>
        <v>57</v>
      </c>
      <c r="B61" s="29" t="s">
        <v>84</v>
      </c>
      <c r="C61" s="21" t="s">
        <v>19</v>
      </c>
      <c r="D61" s="28" t="s">
        <v>20</v>
      </c>
      <c r="E61" s="21">
        <v>100</v>
      </c>
      <c r="F61" s="22" t="s">
        <v>21</v>
      </c>
      <c r="G61" s="23"/>
      <c r="H61" s="22" t="s">
        <v>88</v>
      </c>
      <c r="I61" s="12">
        <v>21</v>
      </c>
      <c r="J61" s="8"/>
      <c r="K61" s="17"/>
      <c r="L61" s="44">
        <v>8348.07</v>
      </c>
      <c r="M61" s="17">
        <v>1043891.75</v>
      </c>
      <c r="N61" s="17">
        <f>L61/M61*100</f>
        <v>0.8</v>
      </c>
      <c r="O61" s="44">
        <v>8348.07</v>
      </c>
    </row>
    <row r="62" spans="1:15" ht="62.25" customHeight="1" x14ac:dyDescent="0.25">
      <c r="A62" s="32">
        <f t="shared" si="1"/>
        <v>58</v>
      </c>
      <c r="B62" s="6" t="s">
        <v>26</v>
      </c>
      <c r="C62" s="168" t="s">
        <v>24</v>
      </c>
      <c r="D62" s="168" t="s">
        <v>25</v>
      </c>
      <c r="E62" s="168">
        <v>100</v>
      </c>
      <c r="F62" s="170" t="s">
        <v>21</v>
      </c>
      <c r="G62" s="169"/>
      <c r="H62" s="25" t="s">
        <v>27</v>
      </c>
      <c r="I62" s="12">
        <v>57</v>
      </c>
      <c r="J62" s="166"/>
      <c r="K62" s="167"/>
      <c r="L62" s="44">
        <v>18319.580000000002</v>
      </c>
      <c r="M62" s="17">
        <v>1043891.75</v>
      </c>
      <c r="N62" s="17">
        <f>L62/M62*100</f>
        <v>1.75</v>
      </c>
      <c r="O62" s="44">
        <v>18319.580000000002</v>
      </c>
    </row>
    <row r="63" spans="1:15" x14ac:dyDescent="0.25">
      <c r="A63" s="30"/>
      <c r="B63" s="6"/>
      <c r="C63" s="168"/>
      <c r="D63" s="168"/>
      <c r="E63" s="168"/>
      <c r="F63" s="170"/>
      <c r="G63" s="169"/>
      <c r="H63" s="2"/>
      <c r="I63" s="12"/>
      <c r="J63" s="166"/>
      <c r="K63" s="167"/>
      <c r="L63" s="45"/>
      <c r="M63" s="42"/>
      <c r="N63" s="42"/>
      <c r="O63" s="45"/>
    </row>
    <row r="64" spans="1:15" x14ac:dyDescent="0.25">
      <c r="A64" s="30"/>
      <c r="B64" s="6"/>
      <c r="C64" s="168"/>
      <c r="D64" s="168"/>
      <c r="E64" s="168"/>
      <c r="F64" s="170"/>
      <c r="G64" s="169"/>
      <c r="H64" s="2" t="s">
        <v>28</v>
      </c>
      <c r="I64" s="12"/>
      <c r="J64" s="166"/>
      <c r="K64" s="167"/>
      <c r="L64" s="45"/>
      <c r="M64" s="42"/>
      <c r="N64" s="42"/>
      <c r="O64" s="45"/>
    </row>
    <row r="65" spans="1:15" x14ac:dyDescent="0.25">
      <c r="A65" s="30"/>
      <c r="B65" s="6"/>
      <c r="C65" s="168"/>
      <c r="D65" s="168"/>
      <c r="E65" s="168"/>
      <c r="F65" s="170"/>
      <c r="G65" s="169"/>
      <c r="H65" s="2"/>
      <c r="I65" s="12"/>
      <c r="J65" s="166"/>
      <c r="K65" s="167"/>
      <c r="L65" s="45"/>
      <c r="M65" s="42"/>
      <c r="N65" s="42"/>
      <c r="O65" s="45"/>
    </row>
    <row r="66" spans="1:15" x14ac:dyDescent="0.25">
      <c r="A66" s="30"/>
      <c r="B66" s="6"/>
      <c r="C66" s="168"/>
      <c r="D66" s="168"/>
      <c r="E66" s="168"/>
      <c r="F66" s="170"/>
      <c r="G66" s="169"/>
      <c r="H66" s="10"/>
      <c r="I66" s="12"/>
      <c r="J66" s="166"/>
      <c r="K66" s="167"/>
      <c r="L66" s="45"/>
      <c r="M66" s="42"/>
      <c r="N66" s="42"/>
      <c r="O66" s="45"/>
    </row>
    <row r="67" spans="1:15" x14ac:dyDescent="0.25">
      <c r="A67" s="30"/>
      <c r="B67" s="6"/>
      <c r="C67" s="168"/>
      <c r="D67" s="168"/>
      <c r="E67" s="168"/>
      <c r="F67" s="170"/>
      <c r="G67" s="169"/>
      <c r="H67" s="10"/>
      <c r="I67" s="12"/>
      <c r="J67" s="166"/>
      <c r="K67" s="167"/>
      <c r="L67" s="45"/>
      <c r="M67" s="42"/>
      <c r="N67" s="42"/>
      <c r="O67" s="45"/>
    </row>
    <row r="68" spans="1:15" x14ac:dyDescent="0.25">
      <c r="A68" s="30"/>
      <c r="B68" s="6"/>
      <c r="C68" s="168"/>
      <c r="D68" s="168"/>
      <c r="E68" s="168"/>
      <c r="F68" s="170"/>
      <c r="G68" s="169"/>
      <c r="H68" s="10"/>
      <c r="I68" s="12"/>
      <c r="J68" s="166"/>
      <c r="K68" s="167"/>
      <c r="L68" s="45"/>
      <c r="M68" s="42"/>
      <c r="N68" s="42"/>
      <c r="O68" s="45"/>
    </row>
    <row r="69" spans="1:15" x14ac:dyDescent="0.25">
      <c r="A69" s="30"/>
      <c r="B69" s="6"/>
      <c r="C69" s="168"/>
      <c r="D69" s="168"/>
      <c r="E69" s="168"/>
      <c r="F69" s="170"/>
      <c r="G69" s="169"/>
      <c r="H69" s="10"/>
      <c r="I69" s="12">
        <v>1833</v>
      </c>
      <c r="J69" s="166"/>
      <c r="K69" s="167"/>
      <c r="L69" s="45"/>
      <c r="M69" s="42"/>
      <c r="N69" s="42"/>
      <c r="O69" s="45"/>
    </row>
    <row r="70" spans="1:15" x14ac:dyDescent="0.25">
      <c r="A70" s="31"/>
      <c r="B70" s="6"/>
      <c r="C70" s="168"/>
      <c r="D70" s="168"/>
      <c r="E70" s="168"/>
      <c r="F70" s="170"/>
      <c r="G70" s="169"/>
      <c r="H70" s="10"/>
      <c r="I70" s="12"/>
      <c r="J70" s="166"/>
      <c r="K70" s="167"/>
      <c r="L70" s="46"/>
      <c r="M70" s="43"/>
      <c r="N70" s="43"/>
      <c r="O70" s="46"/>
    </row>
    <row r="73" spans="1:15" x14ac:dyDescent="0.25">
      <c r="I73" s="15">
        <f>SUM(I5:I72)-I69-I62-I61</f>
        <v>18982</v>
      </c>
    </row>
  </sheetData>
  <mergeCells count="16">
    <mergeCell ref="H2:K2"/>
    <mergeCell ref="L2:N2"/>
    <mergeCell ref="O2:O3"/>
    <mergeCell ref="A2:A3"/>
    <mergeCell ref="B2:B3"/>
    <mergeCell ref="C2:C3"/>
    <mergeCell ref="D2:D3"/>
    <mergeCell ref="E2:E3"/>
    <mergeCell ref="F2:G2"/>
    <mergeCell ref="J62:J70"/>
    <mergeCell ref="K62:K70"/>
    <mergeCell ref="C62:C70"/>
    <mergeCell ref="D62:D70"/>
    <mergeCell ref="E62:E70"/>
    <mergeCell ref="G62:G70"/>
    <mergeCell ref="F62:F7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"/>
  <sheetViews>
    <sheetView tabSelected="1" view="pageLayout" topLeftCell="A85" zoomScale="55" zoomScaleNormal="55" zoomScalePageLayoutView="55" workbookViewId="0">
      <selection activeCell="E85" sqref="E85"/>
    </sheetView>
  </sheetViews>
  <sheetFormatPr defaultRowHeight="13.8" x14ac:dyDescent="0.25"/>
  <cols>
    <col min="1" max="1" width="9.109375" style="74"/>
    <col min="2" max="2" width="29" style="74" customWidth="1"/>
    <col min="3" max="3" width="20.44140625" style="73" customWidth="1"/>
    <col min="4" max="4" width="10.44140625" style="74" customWidth="1"/>
    <col min="5" max="5" width="12.88671875" style="74" customWidth="1"/>
    <col min="6" max="6" width="11.5546875" style="110" customWidth="1"/>
    <col min="7" max="7" width="9.109375" style="84" customWidth="1"/>
    <col min="8" max="8" width="9.109375" style="114" customWidth="1"/>
    <col min="9" max="10" width="9.109375" style="74" customWidth="1"/>
    <col min="11" max="11" width="9.109375" style="15"/>
    <col min="12" max="12" width="9.109375" style="72"/>
    <col min="13" max="13" width="9.109375" style="85"/>
    <col min="14" max="14" width="11.88671875" style="85" customWidth="1"/>
    <col min="15" max="15" width="12" style="85" customWidth="1"/>
    <col min="16" max="16" width="9.109375" style="85"/>
    <col min="17" max="17" width="9.109375" style="85" customWidth="1"/>
    <col min="18" max="18" width="9.109375" style="85"/>
    <col min="19" max="19" width="14.109375" style="73" hidden="1" customWidth="1"/>
    <col min="20" max="20" width="12.5546875" style="74" hidden="1" customWidth="1"/>
    <col min="21" max="21" width="13.33203125" style="74" hidden="1" customWidth="1"/>
    <col min="22" max="22" width="10.88671875" style="74" hidden="1" customWidth="1"/>
    <col min="23" max="23" width="12.44140625" style="74" hidden="1" customWidth="1"/>
    <col min="24" max="31" width="0" style="74" hidden="1" customWidth="1"/>
    <col min="32" max="16384" width="8.88671875" style="74"/>
  </cols>
  <sheetData>
    <row r="1" spans="1:27" ht="15.6" x14ac:dyDescent="0.3">
      <c r="A1" s="159"/>
      <c r="B1" s="159"/>
      <c r="C1" s="160"/>
      <c r="D1" s="159"/>
      <c r="E1" s="159"/>
      <c r="F1" s="102"/>
      <c r="G1" s="161"/>
      <c r="H1" s="162"/>
      <c r="I1" s="159"/>
      <c r="J1" s="159"/>
      <c r="K1" s="163"/>
      <c r="L1" s="163"/>
      <c r="M1" s="164"/>
      <c r="N1" s="164"/>
      <c r="O1" s="174" t="s">
        <v>226</v>
      </c>
      <c r="P1" s="174"/>
      <c r="Q1" s="174"/>
      <c r="R1" s="174"/>
    </row>
    <row r="2" spans="1:27" ht="15.6" x14ac:dyDescent="0.3">
      <c r="A2" s="159"/>
      <c r="B2" s="159"/>
      <c r="C2" s="160"/>
      <c r="D2" s="159"/>
      <c r="E2" s="159"/>
      <c r="F2" s="102"/>
      <c r="G2" s="161"/>
      <c r="H2" s="162"/>
      <c r="I2" s="159"/>
      <c r="J2" s="159"/>
      <c r="K2" s="163"/>
      <c r="L2" s="163"/>
      <c r="M2" s="164"/>
      <c r="N2" s="164"/>
      <c r="O2" s="174" t="s">
        <v>227</v>
      </c>
      <c r="P2" s="174"/>
      <c r="Q2" s="174"/>
      <c r="R2" s="174"/>
    </row>
    <row r="3" spans="1:27" ht="15.6" x14ac:dyDescent="0.3">
      <c r="A3" s="159"/>
      <c r="B3" s="159"/>
      <c r="C3" s="160"/>
      <c r="D3" s="159"/>
      <c r="E3" s="159"/>
      <c r="F3" s="102"/>
      <c r="G3" s="161"/>
      <c r="H3" s="162"/>
      <c r="I3" s="159"/>
      <c r="J3" s="159"/>
      <c r="K3" s="163"/>
      <c r="L3" s="163"/>
      <c r="M3" s="164"/>
      <c r="N3" s="164"/>
      <c r="O3" s="164"/>
      <c r="P3" s="164"/>
      <c r="Q3" s="164"/>
      <c r="R3" s="164"/>
    </row>
    <row r="4" spans="1:27" ht="15.6" x14ac:dyDescent="0.3">
      <c r="A4" s="159"/>
      <c r="B4" s="159"/>
      <c r="C4" s="160"/>
      <c r="D4" s="159"/>
      <c r="E4" s="159"/>
      <c r="F4" s="102"/>
      <c r="G4" s="161"/>
      <c r="H4" s="162"/>
      <c r="I4" s="159"/>
      <c r="J4" s="159"/>
      <c r="K4" s="163"/>
      <c r="L4" s="163"/>
      <c r="M4" s="164"/>
      <c r="N4" s="164"/>
      <c r="O4" s="164"/>
      <c r="P4" s="164"/>
      <c r="Q4" s="164"/>
      <c r="R4" s="164"/>
    </row>
    <row r="5" spans="1:27" ht="15.6" x14ac:dyDescent="0.3">
      <c r="A5" s="175" t="s">
        <v>240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</row>
    <row r="6" spans="1:27" ht="15.6" x14ac:dyDescent="0.3">
      <c r="A6" s="159"/>
      <c r="B6" s="159"/>
      <c r="C6" s="160"/>
      <c r="D6" s="159"/>
      <c r="E6" s="159"/>
      <c r="F6" s="102"/>
      <c r="G6" s="161"/>
      <c r="H6" s="162"/>
      <c r="I6" s="159"/>
      <c r="J6" s="159"/>
      <c r="K6" s="163"/>
      <c r="L6" s="163"/>
      <c r="M6" s="164"/>
      <c r="N6" s="164"/>
      <c r="O6" s="164"/>
      <c r="P6" s="164"/>
      <c r="Q6" s="164"/>
      <c r="R6" s="164"/>
    </row>
    <row r="7" spans="1:27" ht="15.6" x14ac:dyDescent="0.3">
      <c r="A7" s="159"/>
      <c r="B7" s="159"/>
      <c r="C7" s="160"/>
      <c r="D7" s="159"/>
      <c r="E7" s="159"/>
      <c r="F7" s="102"/>
      <c r="G7" s="161"/>
      <c r="H7" s="162"/>
      <c r="I7" s="159"/>
      <c r="J7" s="159"/>
      <c r="K7" s="163"/>
      <c r="L7" s="163"/>
      <c r="M7" s="164"/>
      <c r="N7" s="164"/>
      <c r="O7" s="176" t="s">
        <v>222</v>
      </c>
      <c r="P7" s="176"/>
      <c r="Q7" s="176"/>
      <c r="R7" s="176"/>
    </row>
    <row r="8" spans="1:27" ht="15.6" x14ac:dyDescent="0.3">
      <c r="A8" s="159"/>
      <c r="B8" s="159"/>
      <c r="C8" s="160"/>
      <c r="D8" s="159"/>
      <c r="E8" s="159"/>
      <c r="F8" s="102"/>
      <c r="G8" s="161"/>
      <c r="H8" s="162"/>
      <c r="I8" s="159"/>
      <c r="J8" s="159"/>
      <c r="K8" s="163"/>
      <c r="L8" s="163"/>
      <c r="M8" s="164"/>
      <c r="N8" s="164"/>
      <c r="O8" s="164"/>
      <c r="P8" s="164"/>
      <c r="Q8" s="164"/>
      <c r="R8" s="164"/>
    </row>
    <row r="9" spans="1:27" ht="15.6" x14ac:dyDescent="0.3">
      <c r="A9" s="177" t="s">
        <v>223</v>
      </c>
      <c r="B9" s="177"/>
      <c r="C9" s="177"/>
      <c r="D9" s="177"/>
      <c r="E9" s="177"/>
      <c r="F9" s="177"/>
      <c r="G9" s="177"/>
      <c r="H9" s="178" t="s">
        <v>225</v>
      </c>
      <c r="I9" s="178"/>
      <c r="J9" s="178"/>
      <c r="K9" s="178"/>
      <c r="L9" s="178"/>
      <c r="M9" s="178"/>
      <c r="N9" s="165"/>
      <c r="O9" s="165"/>
      <c r="P9" s="165"/>
      <c r="Q9" s="165"/>
      <c r="R9" s="165"/>
    </row>
    <row r="10" spans="1:27" ht="15.6" x14ac:dyDescent="0.3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</row>
    <row r="12" spans="1:27" ht="64.5" customHeight="1" x14ac:dyDescent="0.25">
      <c r="A12" s="179" t="s">
        <v>0</v>
      </c>
      <c r="B12" s="171" t="s">
        <v>110</v>
      </c>
      <c r="C12" s="180" t="s">
        <v>111</v>
      </c>
      <c r="D12" s="180" t="s">
        <v>112</v>
      </c>
      <c r="E12" s="171" t="s">
        <v>113</v>
      </c>
      <c r="F12" s="171" t="s">
        <v>114</v>
      </c>
      <c r="G12" s="179" t="s">
        <v>2</v>
      </c>
      <c r="H12" s="171" t="s">
        <v>115</v>
      </c>
      <c r="I12" s="171"/>
      <c r="J12" s="179" t="s">
        <v>118</v>
      </c>
      <c r="K12" s="179"/>
      <c r="L12" s="179"/>
      <c r="M12" s="171" t="s">
        <v>121</v>
      </c>
      <c r="N12" s="182" t="s">
        <v>122</v>
      </c>
      <c r="O12" s="182"/>
      <c r="P12" s="183" t="s">
        <v>123</v>
      </c>
      <c r="Q12" s="182" t="s">
        <v>8</v>
      </c>
      <c r="R12" s="171" t="s">
        <v>124</v>
      </c>
    </row>
    <row r="13" spans="1:27" ht="132" x14ac:dyDescent="0.25">
      <c r="A13" s="179"/>
      <c r="B13" s="171"/>
      <c r="C13" s="181"/>
      <c r="D13" s="181"/>
      <c r="E13" s="171"/>
      <c r="F13" s="171"/>
      <c r="G13" s="179"/>
      <c r="H13" s="88" t="s">
        <v>9</v>
      </c>
      <c r="I13" s="86" t="s">
        <v>116</v>
      </c>
      <c r="J13" s="69" t="s">
        <v>11</v>
      </c>
      <c r="K13" s="86" t="s">
        <v>119</v>
      </c>
      <c r="L13" s="86" t="s">
        <v>120</v>
      </c>
      <c r="M13" s="171"/>
      <c r="N13" s="86" t="s">
        <v>119</v>
      </c>
      <c r="O13" s="86" t="s">
        <v>120</v>
      </c>
      <c r="P13" s="184"/>
      <c r="Q13" s="182"/>
      <c r="R13" s="171"/>
      <c r="S13" s="54" t="s">
        <v>92</v>
      </c>
      <c r="T13" s="54" t="s">
        <v>93</v>
      </c>
      <c r="Y13" s="74" t="s">
        <v>13</v>
      </c>
      <c r="AA13" s="74" t="s">
        <v>109</v>
      </c>
    </row>
    <row r="14" spans="1:27" x14ac:dyDescent="0.25">
      <c r="A14" s="69">
        <v>1</v>
      </c>
      <c r="B14" s="69">
        <f>A14+1</f>
        <v>2</v>
      </c>
      <c r="C14" s="82">
        <f t="shared" ref="C14:R14" si="0">B14+1</f>
        <v>3</v>
      </c>
      <c r="D14" s="82">
        <f t="shared" si="0"/>
        <v>4</v>
      </c>
      <c r="E14" s="87">
        <f t="shared" si="0"/>
        <v>5</v>
      </c>
      <c r="F14" s="101">
        <f t="shared" si="0"/>
        <v>6</v>
      </c>
      <c r="G14" s="87">
        <f t="shared" si="0"/>
        <v>7</v>
      </c>
      <c r="H14" s="101">
        <f>G14+1</f>
        <v>8</v>
      </c>
      <c r="I14" s="87">
        <f t="shared" si="0"/>
        <v>9</v>
      </c>
      <c r="J14" s="87">
        <f t="shared" si="0"/>
        <v>10</v>
      </c>
      <c r="K14" s="87">
        <f t="shared" si="0"/>
        <v>11</v>
      </c>
      <c r="L14" s="87">
        <f t="shared" si="0"/>
        <v>12</v>
      </c>
      <c r="M14" s="87">
        <f t="shared" si="0"/>
        <v>13</v>
      </c>
      <c r="N14" s="87">
        <f t="shared" si="0"/>
        <v>14</v>
      </c>
      <c r="O14" s="87">
        <f t="shared" si="0"/>
        <v>15</v>
      </c>
      <c r="P14" s="87">
        <f t="shared" si="0"/>
        <v>16</v>
      </c>
      <c r="Q14" s="87">
        <f t="shared" si="0"/>
        <v>17</v>
      </c>
      <c r="R14" s="87">
        <f t="shared" si="0"/>
        <v>18</v>
      </c>
    </row>
    <row r="15" spans="1:27" ht="67.8" customHeight="1" x14ac:dyDescent="0.25">
      <c r="A15" s="105">
        <v>1</v>
      </c>
      <c r="B15" s="89" t="s">
        <v>18</v>
      </c>
      <c r="C15" s="119">
        <v>1022603627760</v>
      </c>
      <c r="D15" s="120">
        <v>75403</v>
      </c>
      <c r="E15" s="96" t="s">
        <v>239</v>
      </c>
      <c r="F15" s="105">
        <v>100</v>
      </c>
      <c r="G15" s="103" t="s">
        <v>229</v>
      </c>
      <c r="H15" s="113" t="s">
        <v>21</v>
      </c>
      <c r="I15" s="115" t="s">
        <v>117</v>
      </c>
      <c r="J15" s="113" t="s">
        <v>22</v>
      </c>
      <c r="K15" s="70">
        <v>839</v>
      </c>
      <c r="L15" s="105">
        <v>12274</v>
      </c>
      <c r="M15" s="76">
        <f t="shared" ref="M15:M29" si="1">K15/L15*100</f>
        <v>6.84</v>
      </c>
      <c r="N15" s="76">
        <f>U15</f>
        <v>30029.99</v>
      </c>
      <c r="O15" s="76">
        <f t="shared" ref="O15:O31" si="2">$V$31</f>
        <v>453466.19</v>
      </c>
      <c r="P15" s="76">
        <f>N15/O15*100</f>
        <v>6.62</v>
      </c>
      <c r="Q15" s="76">
        <f>S15/1000</f>
        <v>29481.57</v>
      </c>
      <c r="R15" s="76"/>
      <c r="S15" s="77">
        <v>29481569.899999999</v>
      </c>
      <c r="T15" s="74">
        <v>473547.34</v>
      </c>
      <c r="U15" s="74">
        <f>(W15+T15)/1000</f>
        <v>30029.9915</v>
      </c>
      <c r="V15" s="78"/>
      <c r="W15" s="78">
        <f>S15+Y15</f>
        <v>29556444.16</v>
      </c>
      <c r="Y15" s="74">
        <v>74874.259999999995</v>
      </c>
    </row>
    <row r="16" spans="1:27" ht="52.8" x14ac:dyDescent="0.25">
      <c r="A16" s="105">
        <f>A15+1</f>
        <v>2</v>
      </c>
      <c r="B16" s="89" t="s">
        <v>23</v>
      </c>
      <c r="C16" s="119">
        <v>1022603627090</v>
      </c>
      <c r="D16" s="120">
        <v>75403</v>
      </c>
      <c r="E16" s="71" t="s">
        <v>25</v>
      </c>
      <c r="F16" s="105">
        <v>100</v>
      </c>
      <c r="G16" s="103" t="s">
        <v>229</v>
      </c>
      <c r="H16" s="113" t="s">
        <v>21</v>
      </c>
      <c r="I16" s="115" t="s">
        <v>117</v>
      </c>
      <c r="J16" s="113" t="s">
        <v>22</v>
      </c>
      <c r="K16" s="70">
        <v>591</v>
      </c>
      <c r="L16" s="105">
        <v>12274</v>
      </c>
      <c r="M16" s="76">
        <f t="shared" si="1"/>
        <v>4.82</v>
      </c>
      <c r="N16" s="76">
        <f t="shared" ref="N16:N71" si="3">U16</f>
        <v>21718.1</v>
      </c>
      <c r="O16" s="76">
        <f t="shared" si="2"/>
        <v>453466.19</v>
      </c>
      <c r="P16" s="76">
        <f t="shared" ref="P16:P37" si="4">N16/O16*100</f>
        <v>4.79</v>
      </c>
      <c r="Q16" s="76">
        <f t="shared" ref="Q16:Q73" si="5">S16/1000</f>
        <v>21258.45</v>
      </c>
      <c r="R16" s="76"/>
      <c r="S16" s="77">
        <v>21258451.780000001</v>
      </c>
      <c r="T16" s="74">
        <v>419150</v>
      </c>
      <c r="U16" s="74">
        <f t="shared" ref="U16:U31" si="6">(W16+T16)/1000</f>
        <v>21718.101190000001</v>
      </c>
      <c r="W16" s="78">
        <f t="shared" ref="W16:W31" si="7">S16+Y16</f>
        <v>21298951.190000001</v>
      </c>
      <c r="Y16" s="74">
        <v>40499.410000000003</v>
      </c>
    </row>
    <row r="17" spans="1:25" ht="52.8" x14ac:dyDescent="0.25">
      <c r="A17" s="105">
        <f t="shared" ref="A17:A70" si="8">A16+1</f>
        <v>3</v>
      </c>
      <c r="B17" s="89" t="s">
        <v>29</v>
      </c>
      <c r="C17" s="119">
        <v>1022603626946</v>
      </c>
      <c r="D17" s="120">
        <v>75403</v>
      </c>
      <c r="E17" s="71" t="s">
        <v>25</v>
      </c>
      <c r="F17" s="105">
        <v>100</v>
      </c>
      <c r="G17" s="103" t="s">
        <v>229</v>
      </c>
      <c r="H17" s="113" t="s">
        <v>21</v>
      </c>
      <c r="I17" s="115" t="s">
        <v>117</v>
      </c>
      <c r="J17" s="113" t="s">
        <v>22</v>
      </c>
      <c r="K17" s="70">
        <v>429</v>
      </c>
      <c r="L17" s="105">
        <v>12274</v>
      </c>
      <c r="M17" s="76">
        <f t="shared" si="1"/>
        <v>3.5</v>
      </c>
      <c r="N17" s="76">
        <f t="shared" si="3"/>
        <v>25141.33</v>
      </c>
      <c r="O17" s="76">
        <f t="shared" si="2"/>
        <v>453466.19</v>
      </c>
      <c r="P17" s="76">
        <f>N17/O17*100</f>
        <v>5.54</v>
      </c>
      <c r="Q17" s="76">
        <f t="shared" si="5"/>
        <v>24984.35</v>
      </c>
      <c r="R17" s="76"/>
      <c r="S17" s="77">
        <v>24984348.539999999</v>
      </c>
      <c r="T17" s="74">
        <v>94230</v>
      </c>
      <c r="U17" s="74">
        <f t="shared" si="6"/>
        <v>25141.33495</v>
      </c>
      <c r="W17" s="78">
        <f t="shared" si="7"/>
        <v>25047104.949999999</v>
      </c>
      <c r="Y17" s="74">
        <v>62756.41</v>
      </c>
    </row>
    <row r="18" spans="1:25" ht="105.6" x14ac:dyDescent="0.25">
      <c r="A18" s="105">
        <f t="shared" si="8"/>
        <v>4</v>
      </c>
      <c r="B18" s="89" t="s">
        <v>30</v>
      </c>
      <c r="C18" s="119">
        <v>1052600802198</v>
      </c>
      <c r="D18" s="120">
        <v>75403</v>
      </c>
      <c r="E18" s="71" t="s">
        <v>25</v>
      </c>
      <c r="F18" s="105">
        <v>100</v>
      </c>
      <c r="G18" s="103" t="s">
        <v>229</v>
      </c>
      <c r="H18" s="113" t="s">
        <v>21</v>
      </c>
      <c r="I18" s="115" t="s">
        <v>117</v>
      </c>
      <c r="J18" s="113" t="s">
        <v>22</v>
      </c>
      <c r="K18" s="70">
        <v>246</v>
      </c>
      <c r="L18" s="105">
        <v>12274</v>
      </c>
      <c r="M18" s="76">
        <f t="shared" si="1"/>
        <v>2</v>
      </c>
      <c r="N18" s="76">
        <f t="shared" si="3"/>
        <v>11830</v>
      </c>
      <c r="O18" s="76">
        <f t="shared" si="2"/>
        <v>453466.19</v>
      </c>
      <c r="P18" s="76">
        <f t="shared" si="4"/>
        <v>2.61</v>
      </c>
      <c r="Q18" s="76">
        <f t="shared" si="5"/>
        <v>11663.87</v>
      </c>
      <c r="R18" s="76"/>
      <c r="S18" s="77">
        <v>11663874.9</v>
      </c>
      <c r="T18" s="74">
        <v>91390</v>
      </c>
      <c r="U18" s="74">
        <f t="shared" si="6"/>
        <v>11829.997660000001</v>
      </c>
      <c r="W18" s="78">
        <f t="shared" si="7"/>
        <v>11738607.66</v>
      </c>
      <c r="Y18" s="74">
        <v>74732.759999999995</v>
      </c>
    </row>
    <row r="19" spans="1:25" ht="52.8" x14ac:dyDescent="0.25">
      <c r="A19" s="105">
        <f>A18+1</f>
        <v>5</v>
      </c>
      <c r="B19" s="89" t="s">
        <v>31</v>
      </c>
      <c r="C19" s="119">
        <v>1022603631115</v>
      </c>
      <c r="D19" s="120">
        <v>75403</v>
      </c>
      <c r="E19" s="71" t="s">
        <v>25</v>
      </c>
      <c r="F19" s="105">
        <v>100</v>
      </c>
      <c r="G19" s="103" t="s">
        <v>229</v>
      </c>
      <c r="H19" s="113" t="s">
        <v>21</v>
      </c>
      <c r="I19" s="115" t="s">
        <v>117</v>
      </c>
      <c r="J19" s="113" t="s">
        <v>22</v>
      </c>
      <c r="K19" s="70">
        <v>1042</v>
      </c>
      <c r="L19" s="105">
        <v>12274</v>
      </c>
      <c r="M19" s="76">
        <f t="shared" si="1"/>
        <v>8.49</v>
      </c>
      <c r="N19" s="76">
        <f t="shared" si="3"/>
        <v>37203.65</v>
      </c>
      <c r="O19" s="76">
        <f t="shared" si="2"/>
        <v>453466.19</v>
      </c>
      <c r="P19" s="76">
        <f t="shared" si="4"/>
        <v>8.1999999999999993</v>
      </c>
      <c r="Q19" s="76">
        <f t="shared" si="5"/>
        <v>35040.57</v>
      </c>
      <c r="R19" s="76"/>
      <c r="S19" s="77">
        <v>35040567.079999998</v>
      </c>
      <c r="T19" s="74">
        <v>2088212.02</v>
      </c>
      <c r="U19" s="74">
        <f t="shared" si="6"/>
        <v>37203.654779999997</v>
      </c>
      <c r="W19" s="78">
        <f t="shared" si="7"/>
        <v>35115442.759999998</v>
      </c>
      <c r="Y19" s="74">
        <v>74875.679999999993</v>
      </c>
    </row>
    <row r="20" spans="1:25" ht="66" x14ac:dyDescent="0.25">
      <c r="A20" s="105">
        <f t="shared" si="8"/>
        <v>6</v>
      </c>
      <c r="B20" s="89" t="s">
        <v>32</v>
      </c>
      <c r="C20" s="119">
        <v>1022603626396</v>
      </c>
      <c r="D20" s="120">
        <v>75403</v>
      </c>
      <c r="E20" s="71" t="s">
        <v>25</v>
      </c>
      <c r="F20" s="105">
        <v>100</v>
      </c>
      <c r="G20" s="103" t="s">
        <v>229</v>
      </c>
      <c r="H20" s="113" t="s">
        <v>21</v>
      </c>
      <c r="I20" s="115" t="s">
        <v>117</v>
      </c>
      <c r="J20" s="113" t="s">
        <v>22</v>
      </c>
      <c r="K20" s="70">
        <v>231</v>
      </c>
      <c r="L20" s="105">
        <v>12274</v>
      </c>
      <c r="M20" s="76">
        <f t="shared" si="1"/>
        <v>1.88</v>
      </c>
      <c r="N20" s="76">
        <f t="shared" si="3"/>
        <v>9936.81</v>
      </c>
      <c r="O20" s="76">
        <f t="shared" si="2"/>
        <v>453466.19</v>
      </c>
      <c r="P20" s="76">
        <f t="shared" si="4"/>
        <v>2.19</v>
      </c>
      <c r="Q20" s="76">
        <f t="shared" si="5"/>
        <v>9838.17</v>
      </c>
      <c r="R20" s="76"/>
      <c r="S20" s="77">
        <v>9838171.3699999992</v>
      </c>
      <c r="T20" s="74">
        <v>51660.46</v>
      </c>
      <c r="U20" s="74">
        <f t="shared" si="6"/>
        <v>9936.8081700000002</v>
      </c>
      <c r="W20" s="78">
        <f t="shared" si="7"/>
        <v>9885147.7100000009</v>
      </c>
      <c r="Y20" s="74">
        <v>46976.34</v>
      </c>
    </row>
    <row r="21" spans="1:25" ht="92.4" x14ac:dyDescent="0.25">
      <c r="A21" s="105">
        <f t="shared" si="8"/>
        <v>7</v>
      </c>
      <c r="B21" s="89" t="s">
        <v>33</v>
      </c>
      <c r="C21" s="119">
        <v>1022603628827</v>
      </c>
      <c r="D21" s="120">
        <v>75403</v>
      </c>
      <c r="E21" s="71" t="s">
        <v>25</v>
      </c>
      <c r="F21" s="105">
        <v>100</v>
      </c>
      <c r="G21" s="103" t="s">
        <v>229</v>
      </c>
      <c r="H21" s="113" t="s">
        <v>21</v>
      </c>
      <c r="I21" s="115" t="s">
        <v>117</v>
      </c>
      <c r="J21" s="113" t="s">
        <v>22</v>
      </c>
      <c r="K21" s="70">
        <v>621</v>
      </c>
      <c r="L21" s="105">
        <v>12274</v>
      </c>
      <c r="M21" s="76">
        <f t="shared" si="1"/>
        <v>5.0599999999999996</v>
      </c>
      <c r="N21" s="76">
        <f t="shared" si="3"/>
        <v>23575.51</v>
      </c>
      <c r="O21" s="76">
        <f t="shared" si="2"/>
        <v>453466.19</v>
      </c>
      <c r="P21" s="76">
        <f t="shared" si="4"/>
        <v>5.2</v>
      </c>
      <c r="Q21" s="76">
        <f t="shared" si="5"/>
        <v>23279.37</v>
      </c>
      <c r="R21" s="76"/>
      <c r="S21" s="77">
        <v>23279373.309999999</v>
      </c>
      <c r="T21" s="74">
        <v>261914</v>
      </c>
      <c r="U21" s="74">
        <f t="shared" si="6"/>
        <v>23575.513080000001</v>
      </c>
      <c r="W21" s="78">
        <f t="shared" si="7"/>
        <v>23313599.079999998</v>
      </c>
      <c r="Y21" s="74">
        <v>34225.769999999997</v>
      </c>
    </row>
    <row r="22" spans="1:25" ht="52.8" x14ac:dyDescent="0.25">
      <c r="A22" s="105">
        <f t="shared" si="8"/>
        <v>8</v>
      </c>
      <c r="B22" s="89" t="s">
        <v>34</v>
      </c>
      <c r="C22" s="119">
        <v>1022603627738</v>
      </c>
      <c r="D22" s="120">
        <v>75403</v>
      </c>
      <c r="E22" s="71" t="s">
        <v>25</v>
      </c>
      <c r="F22" s="105">
        <v>100</v>
      </c>
      <c r="G22" s="103" t="s">
        <v>229</v>
      </c>
      <c r="H22" s="113" t="s">
        <v>21</v>
      </c>
      <c r="I22" s="115" t="s">
        <v>117</v>
      </c>
      <c r="J22" s="113" t="s">
        <v>22</v>
      </c>
      <c r="K22" s="70">
        <v>768</v>
      </c>
      <c r="L22" s="105">
        <v>12274</v>
      </c>
      <c r="M22" s="76">
        <f t="shared" si="1"/>
        <v>6.26</v>
      </c>
      <c r="N22" s="76">
        <f t="shared" si="3"/>
        <v>26919.81</v>
      </c>
      <c r="O22" s="76">
        <f t="shared" si="2"/>
        <v>453466.19</v>
      </c>
      <c r="P22" s="76">
        <f t="shared" si="4"/>
        <v>5.94</v>
      </c>
      <c r="Q22" s="76">
        <f t="shared" si="5"/>
        <v>26306.06</v>
      </c>
      <c r="R22" s="76"/>
      <c r="S22" s="77">
        <v>26306059.949999999</v>
      </c>
      <c r="T22" s="74">
        <v>566225.18999999994</v>
      </c>
      <c r="U22" s="74">
        <f t="shared" si="6"/>
        <v>26919.809819999999</v>
      </c>
      <c r="W22" s="78">
        <f t="shared" si="7"/>
        <v>26353584.629999999</v>
      </c>
      <c r="Y22" s="74">
        <v>47524.68</v>
      </c>
    </row>
    <row r="23" spans="1:25" ht="79.2" x14ac:dyDescent="0.25">
      <c r="A23" s="105">
        <f t="shared" si="8"/>
        <v>9</v>
      </c>
      <c r="B23" s="89" t="s">
        <v>35</v>
      </c>
      <c r="C23" s="119">
        <v>1022603625110</v>
      </c>
      <c r="D23" s="120">
        <v>75403</v>
      </c>
      <c r="E23" s="71" t="s">
        <v>25</v>
      </c>
      <c r="F23" s="105">
        <v>100</v>
      </c>
      <c r="G23" s="103" t="s">
        <v>229</v>
      </c>
      <c r="H23" s="113" t="s">
        <v>21</v>
      </c>
      <c r="I23" s="115" t="s">
        <v>117</v>
      </c>
      <c r="J23" s="113" t="s">
        <v>22</v>
      </c>
      <c r="K23" s="70">
        <v>809</v>
      </c>
      <c r="L23" s="105">
        <v>12274</v>
      </c>
      <c r="M23" s="76">
        <f t="shared" si="1"/>
        <v>6.59</v>
      </c>
      <c r="N23" s="76">
        <f t="shared" si="3"/>
        <v>27978.23</v>
      </c>
      <c r="O23" s="76">
        <f t="shared" si="2"/>
        <v>453466.19</v>
      </c>
      <c r="P23" s="76">
        <f t="shared" si="4"/>
        <v>6.17</v>
      </c>
      <c r="Q23" s="76">
        <f t="shared" si="5"/>
        <v>27048.61</v>
      </c>
      <c r="R23" s="76"/>
      <c r="S23" s="77">
        <v>27048607.98</v>
      </c>
      <c r="T23" s="74">
        <v>908511.02</v>
      </c>
      <c r="U23" s="74">
        <f t="shared" si="6"/>
        <v>27978.23386</v>
      </c>
      <c r="W23" s="78">
        <f t="shared" si="7"/>
        <v>27069722.84</v>
      </c>
      <c r="Y23" s="74">
        <v>21114.86</v>
      </c>
    </row>
    <row r="24" spans="1:25" ht="66" x14ac:dyDescent="0.25">
      <c r="A24" s="105">
        <f t="shared" si="8"/>
        <v>10</v>
      </c>
      <c r="B24" s="89" t="s">
        <v>36</v>
      </c>
      <c r="C24" s="119">
        <v>1032601990596</v>
      </c>
      <c r="D24" s="120">
        <v>75403</v>
      </c>
      <c r="E24" s="71" t="s">
        <v>25</v>
      </c>
      <c r="F24" s="105">
        <v>100</v>
      </c>
      <c r="G24" s="103" t="s">
        <v>229</v>
      </c>
      <c r="H24" s="113" t="s">
        <v>21</v>
      </c>
      <c r="I24" s="115" t="s">
        <v>117</v>
      </c>
      <c r="J24" s="113" t="s">
        <v>22</v>
      </c>
      <c r="K24" s="70">
        <v>495</v>
      </c>
      <c r="L24" s="105">
        <v>12274</v>
      </c>
      <c r="M24" s="76">
        <f t="shared" si="1"/>
        <v>4.03</v>
      </c>
      <c r="N24" s="76">
        <f t="shared" si="3"/>
        <v>18595.77</v>
      </c>
      <c r="O24" s="76">
        <f t="shared" si="2"/>
        <v>453466.19</v>
      </c>
      <c r="P24" s="76">
        <f t="shared" si="4"/>
        <v>4.0999999999999996</v>
      </c>
      <c r="Q24" s="76">
        <f t="shared" si="5"/>
        <v>18221.46</v>
      </c>
      <c r="R24" s="76"/>
      <c r="S24" s="77">
        <v>18221456.030000001</v>
      </c>
      <c r="T24" s="74">
        <v>296770.34999999998</v>
      </c>
      <c r="U24" s="74">
        <f t="shared" si="6"/>
        <v>18595.77248</v>
      </c>
      <c r="W24" s="78">
        <f t="shared" si="7"/>
        <v>18299002.129999999</v>
      </c>
      <c r="Y24" s="74">
        <v>77546.100000000006</v>
      </c>
    </row>
    <row r="25" spans="1:25" ht="66" x14ac:dyDescent="0.25">
      <c r="A25" s="105">
        <f t="shared" si="8"/>
        <v>11</v>
      </c>
      <c r="B25" s="89" t="s">
        <v>37</v>
      </c>
      <c r="C25" s="119">
        <v>1022603625880</v>
      </c>
      <c r="D25" s="120">
        <v>75403</v>
      </c>
      <c r="E25" s="71" t="s">
        <v>25</v>
      </c>
      <c r="F25" s="105">
        <v>100</v>
      </c>
      <c r="G25" s="103" t="s">
        <v>229</v>
      </c>
      <c r="H25" s="113" t="s">
        <v>21</v>
      </c>
      <c r="I25" s="115" t="s">
        <v>117</v>
      </c>
      <c r="J25" s="113" t="s">
        <v>22</v>
      </c>
      <c r="K25" s="70">
        <v>885</v>
      </c>
      <c r="L25" s="105">
        <v>12274</v>
      </c>
      <c r="M25" s="76">
        <f t="shared" si="1"/>
        <v>7.21</v>
      </c>
      <c r="N25" s="76">
        <f t="shared" si="3"/>
        <v>30776.03</v>
      </c>
      <c r="O25" s="76">
        <f t="shared" si="2"/>
        <v>453466.19</v>
      </c>
      <c r="P25" s="76">
        <f t="shared" si="4"/>
        <v>6.79</v>
      </c>
      <c r="Q25" s="76">
        <f t="shared" si="5"/>
        <v>30623.97</v>
      </c>
      <c r="R25" s="76"/>
      <c r="S25" s="77">
        <v>30623974.34</v>
      </c>
      <c r="T25" s="74">
        <v>87250</v>
      </c>
      <c r="U25" s="74">
        <f t="shared" si="6"/>
        <v>30776.029480000001</v>
      </c>
      <c r="W25" s="78">
        <f t="shared" si="7"/>
        <v>30688779.48</v>
      </c>
      <c r="Y25" s="74">
        <v>64805.14</v>
      </c>
    </row>
    <row r="26" spans="1:25" ht="66" x14ac:dyDescent="0.25">
      <c r="A26" s="105">
        <f t="shared" si="8"/>
        <v>12</v>
      </c>
      <c r="B26" s="89" t="s">
        <v>38</v>
      </c>
      <c r="C26" s="119">
        <v>1022603626540</v>
      </c>
      <c r="D26" s="120">
        <v>75403</v>
      </c>
      <c r="E26" s="71" t="s">
        <v>25</v>
      </c>
      <c r="F26" s="105">
        <v>100</v>
      </c>
      <c r="G26" s="103" t="s">
        <v>229</v>
      </c>
      <c r="H26" s="113" t="s">
        <v>21</v>
      </c>
      <c r="I26" s="115" t="s">
        <v>117</v>
      </c>
      <c r="J26" s="113" t="s">
        <v>22</v>
      </c>
      <c r="K26" s="70">
        <v>493</v>
      </c>
      <c r="L26" s="105">
        <v>12274</v>
      </c>
      <c r="M26" s="76">
        <f t="shared" si="1"/>
        <v>4.0199999999999996</v>
      </c>
      <c r="N26" s="76">
        <f t="shared" si="3"/>
        <v>19115.82</v>
      </c>
      <c r="O26" s="76">
        <f t="shared" si="2"/>
        <v>453466.19</v>
      </c>
      <c r="P26" s="76">
        <f t="shared" si="4"/>
        <v>4.22</v>
      </c>
      <c r="Q26" s="76">
        <f t="shared" si="5"/>
        <v>18919.419999999998</v>
      </c>
      <c r="R26" s="76"/>
      <c r="S26" s="77">
        <v>18919423.780000001</v>
      </c>
      <c r="T26" s="74">
        <v>156008.67000000001</v>
      </c>
      <c r="U26" s="74">
        <f t="shared" si="6"/>
        <v>19115.818670000001</v>
      </c>
      <c r="W26" s="78">
        <f t="shared" si="7"/>
        <v>18959810</v>
      </c>
      <c r="Y26" s="74">
        <v>40386.22</v>
      </c>
    </row>
    <row r="27" spans="1:25" ht="66" x14ac:dyDescent="0.25">
      <c r="A27" s="105">
        <f t="shared" si="8"/>
        <v>13</v>
      </c>
      <c r="B27" s="89" t="s">
        <v>39</v>
      </c>
      <c r="C27" s="119">
        <v>1022603626143</v>
      </c>
      <c r="D27" s="120">
        <v>75403</v>
      </c>
      <c r="E27" s="71" t="s">
        <v>25</v>
      </c>
      <c r="F27" s="105">
        <v>100</v>
      </c>
      <c r="G27" s="103" t="s">
        <v>229</v>
      </c>
      <c r="H27" s="113" t="s">
        <v>21</v>
      </c>
      <c r="I27" s="115" t="s">
        <v>117</v>
      </c>
      <c r="J27" s="113" t="s">
        <v>22</v>
      </c>
      <c r="K27" s="70">
        <v>820</v>
      </c>
      <c r="L27" s="105">
        <v>12274</v>
      </c>
      <c r="M27" s="76">
        <f t="shared" si="1"/>
        <v>6.68</v>
      </c>
      <c r="N27" s="76">
        <f>U27</f>
        <v>28727.86</v>
      </c>
      <c r="O27" s="76">
        <f t="shared" si="2"/>
        <v>453466.19</v>
      </c>
      <c r="P27" s="76">
        <f>N27/O27*100</f>
        <v>6.34</v>
      </c>
      <c r="Q27" s="76">
        <f>S27/1000</f>
        <v>28379.8</v>
      </c>
      <c r="R27" s="76"/>
      <c r="S27" s="77">
        <v>28379801.359999999</v>
      </c>
      <c r="T27" s="74">
        <v>271556</v>
      </c>
      <c r="U27" s="74">
        <f t="shared" si="6"/>
        <v>28727.856530000001</v>
      </c>
      <c r="W27" s="78">
        <f t="shared" si="7"/>
        <v>28456300.530000001</v>
      </c>
      <c r="Y27" s="74">
        <v>76499.17</v>
      </c>
    </row>
    <row r="28" spans="1:25" ht="66" x14ac:dyDescent="0.25">
      <c r="A28" s="105">
        <f>A27+1</f>
        <v>14</v>
      </c>
      <c r="B28" s="89" t="s">
        <v>40</v>
      </c>
      <c r="C28" s="119">
        <v>1022603627265</v>
      </c>
      <c r="D28" s="120">
        <v>75403</v>
      </c>
      <c r="E28" s="71" t="s">
        <v>25</v>
      </c>
      <c r="F28" s="105">
        <v>100</v>
      </c>
      <c r="G28" s="103" t="s">
        <v>229</v>
      </c>
      <c r="H28" s="113" t="s">
        <v>21</v>
      </c>
      <c r="I28" s="115" t="s">
        <v>117</v>
      </c>
      <c r="J28" s="113" t="s">
        <v>22</v>
      </c>
      <c r="K28" s="70">
        <v>830</v>
      </c>
      <c r="L28" s="105">
        <v>12274</v>
      </c>
      <c r="M28" s="76">
        <f t="shared" si="1"/>
        <v>6.76</v>
      </c>
      <c r="N28" s="76">
        <f t="shared" si="3"/>
        <v>29293.64</v>
      </c>
      <c r="O28" s="76">
        <f t="shared" si="2"/>
        <v>453466.19</v>
      </c>
      <c r="P28" s="76">
        <f>N28/O28*100</f>
        <v>6.46</v>
      </c>
      <c r="Q28" s="76">
        <f t="shared" si="5"/>
        <v>28529.97</v>
      </c>
      <c r="R28" s="76"/>
      <c r="S28" s="77">
        <v>28529970.68</v>
      </c>
      <c r="T28" s="74">
        <v>710298.28</v>
      </c>
      <c r="U28" s="74">
        <f>(W28+T28)/1000</f>
        <v>29293.643619999999</v>
      </c>
      <c r="W28" s="78">
        <f>S28+Y28</f>
        <v>28583345.34</v>
      </c>
      <c r="Y28" s="74">
        <v>53374.66</v>
      </c>
    </row>
    <row r="29" spans="1:25" ht="92.4" x14ac:dyDescent="0.25">
      <c r="A29" s="105">
        <f t="shared" si="8"/>
        <v>15</v>
      </c>
      <c r="B29" s="89" t="s">
        <v>41</v>
      </c>
      <c r="C29" s="119">
        <v>1022603627232</v>
      </c>
      <c r="D29" s="120">
        <v>75403</v>
      </c>
      <c r="E29" s="71" t="s">
        <v>25</v>
      </c>
      <c r="F29" s="105">
        <v>100</v>
      </c>
      <c r="G29" s="103" t="s">
        <v>229</v>
      </c>
      <c r="H29" s="113" t="s">
        <v>21</v>
      </c>
      <c r="I29" s="115" t="s">
        <v>117</v>
      </c>
      <c r="J29" s="113" t="s">
        <v>22</v>
      </c>
      <c r="K29" s="70">
        <v>1516</v>
      </c>
      <c r="L29" s="105">
        <v>12274</v>
      </c>
      <c r="M29" s="76">
        <f t="shared" si="1"/>
        <v>12.35</v>
      </c>
      <c r="N29" s="76">
        <f t="shared" si="3"/>
        <v>52509.120000000003</v>
      </c>
      <c r="O29" s="76">
        <f t="shared" si="2"/>
        <v>453466.19</v>
      </c>
      <c r="P29" s="76">
        <f t="shared" si="4"/>
        <v>11.58</v>
      </c>
      <c r="Q29" s="76">
        <f t="shared" si="5"/>
        <v>50849.599999999999</v>
      </c>
      <c r="R29" s="76"/>
      <c r="S29" s="77">
        <v>50849600.840000004</v>
      </c>
      <c r="T29" s="74">
        <v>1570478.78</v>
      </c>
      <c r="U29" s="74">
        <f t="shared" si="6"/>
        <v>52509.119160000002</v>
      </c>
      <c r="W29" s="78">
        <f t="shared" si="7"/>
        <v>50938640.380000003</v>
      </c>
      <c r="Y29" s="74">
        <v>89039.54</v>
      </c>
    </row>
    <row r="30" spans="1:25" ht="66" x14ac:dyDescent="0.25">
      <c r="A30" s="105">
        <f t="shared" si="8"/>
        <v>16</v>
      </c>
      <c r="B30" s="90" t="s">
        <v>42</v>
      </c>
      <c r="C30" s="119">
        <v>1022603626320</v>
      </c>
      <c r="D30" s="120">
        <v>75403</v>
      </c>
      <c r="E30" s="71" t="s">
        <v>25</v>
      </c>
      <c r="F30" s="105">
        <v>100</v>
      </c>
      <c r="G30" s="103" t="s">
        <v>229</v>
      </c>
      <c r="H30" s="113" t="s">
        <v>21</v>
      </c>
      <c r="I30" s="115" t="s">
        <v>117</v>
      </c>
      <c r="J30" s="113" t="s">
        <v>22</v>
      </c>
      <c r="K30" s="70">
        <v>1453</v>
      </c>
      <c r="L30" s="105">
        <v>12274</v>
      </c>
      <c r="M30" s="76">
        <f>K30/L30*100</f>
        <v>11.84</v>
      </c>
      <c r="N30" s="76">
        <f t="shared" si="3"/>
        <v>48087.45</v>
      </c>
      <c r="O30" s="76">
        <f t="shared" si="2"/>
        <v>453466.19</v>
      </c>
      <c r="P30" s="76">
        <f t="shared" si="4"/>
        <v>10.6</v>
      </c>
      <c r="Q30" s="76">
        <f t="shared" si="5"/>
        <v>47305.69</v>
      </c>
      <c r="R30" s="76"/>
      <c r="S30" s="77">
        <v>47305688.850000001</v>
      </c>
      <c r="T30" s="74">
        <v>713155</v>
      </c>
      <c r="U30" s="74">
        <f t="shared" si="6"/>
        <v>48087.447820000001</v>
      </c>
      <c r="W30" s="78">
        <f t="shared" si="7"/>
        <v>47374292.82</v>
      </c>
      <c r="Y30" s="74">
        <v>68603.97</v>
      </c>
    </row>
    <row r="31" spans="1:25" ht="52.8" x14ac:dyDescent="0.25">
      <c r="A31" s="105">
        <f t="shared" si="8"/>
        <v>17</v>
      </c>
      <c r="B31" s="89" t="s">
        <v>43</v>
      </c>
      <c r="C31" s="121">
        <v>1022603629949</v>
      </c>
      <c r="D31" s="120">
        <v>75403</v>
      </c>
      <c r="E31" s="71" t="s">
        <v>25</v>
      </c>
      <c r="F31" s="105">
        <v>100</v>
      </c>
      <c r="G31" s="103" t="s">
        <v>230</v>
      </c>
      <c r="H31" s="113" t="s">
        <v>21</v>
      </c>
      <c r="I31" s="115" t="s">
        <v>117</v>
      </c>
      <c r="J31" s="113" t="s">
        <v>22</v>
      </c>
      <c r="K31" s="70">
        <v>206</v>
      </c>
      <c r="L31" s="105">
        <v>12274</v>
      </c>
      <c r="M31" s="76">
        <f>K31/L31*100-0.01</f>
        <v>1.67</v>
      </c>
      <c r="N31" s="76">
        <f>U31-0.01</f>
        <v>12027.05</v>
      </c>
      <c r="O31" s="76">
        <f t="shared" si="2"/>
        <v>453466.19</v>
      </c>
      <c r="P31" s="76">
        <f>N31/O31*100</f>
        <v>2.65</v>
      </c>
      <c r="Q31" s="76">
        <f t="shared" si="5"/>
        <v>7972.86</v>
      </c>
      <c r="R31" s="76"/>
      <c r="S31" s="77">
        <v>7972856.7000000002</v>
      </c>
      <c r="T31" s="74">
        <v>4054200.33</v>
      </c>
      <c r="U31" s="74">
        <f t="shared" si="6"/>
        <v>12027.05703</v>
      </c>
      <c r="V31" s="79">
        <f>U15+U16+U17+U18+U19+U20+U21+U22+U23+U24+U25+U26+U27+U28+U29+U30+U31</f>
        <v>453466.19</v>
      </c>
      <c r="W31" s="78">
        <f t="shared" si="7"/>
        <v>7972856.7000000002</v>
      </c>
    </row>
    <row r="32" spans="1:25" ht="92.4" x14ac:dyDescent="0.25">
      <c r="A32" s="105">
        <f>A31+1</f>
        <v>18</v>
      </c>
      <c r="B32" s="90" t="s">
        <v>44</v>
      </c>
      <c r="C32" s="119">
        <v>1062648006519</v>
      </c>
      <c r="D32" s="120">
        <v>75403</v>
      </c>
      <c r="E32" s="71" t="s">
        <v>25</v>
      </c>
      <c r="F32" s="105">
        <v>100</v>
      </c>
      <c r="G32" s="103" t="s">
        <v>45</v>
      </c>
      <c r="H32" s="113" t="s">
        <v>21</v>
      </c>
      <c r="I32" s="115" t="s">
        <v>117</v>
      </c>
      <c r="J32" s="113" t="s">
        <v>22</v>
      </c>
      <c r="K32" s="70">
        <v>346</v>
      </c>
      <c r="L32" s="105">
        <v>5211</v>
      </c>
      <c r="M32" s="76">
        <f>K32/L32*100</f>
        <v>6.64</v>
      </c>
      <c r="N32" s="76">
        <f t="shared" si="3"/>
        <v>8717.9599999999991</v>
      </c>
      <c r="O32" s="76">
        <f>$V$38</f>
        <v>77125.919999999998</v>
      </c>
      <c r="P32" s="76">
        <f>N32/O32*100</f>
        <v>11.3</v>
      </c>
      <c r="Q32" s="76">
        <f t="shared" si="5"/>
        <v>7333.27</v>
      </c>
      <c r="R32" s="76"/>
      <c r="S32" s="77">
        <f>[1]ДОП_2019!$H$12</f>
        <v>7333266.0899999999</v>
      </c>
      <c r="T32" s="74">
        <v>1384689</v>
      </c>
      <c r="U32" s="78">
        <f>(W32+T32)/1000</f>
        <v>8717.9599999999991</v>
      </c>
      <c r="W32" s="78">
        <f>S32+Y32</f>
        <v>7333266.0899999999</v>
      </c>
      <c r="Y32" s="80"/>
    </row>
    <row r="33" spans="1:25" ht="52.8" x14ac:dyDescent="0.25">
      <c r="A33" s="105">
        <f t="shared" si="8"/>
        <v>19</v>
      </c>
      <c r="B33" s="89" t="s">
        <v>47</v>
      </c>
      <c r="C33" s="119">
        <v>1022603627815</v>
      </c>
      <c r="D33" s="120">
        <v>75403</v>
      </c>
      <c r="E33" s="71" t="s">
        <v>25</v>
      </c>
      <c r="F33" s="105">
        <v>100</v>
      </c>
      <c r="G33" s="103" t="s">
        <v>45</v>
      </c>
      <c r="H33" s="113" t="s">
        <v>21</v>
      </c>
      <c r="I33" s="115" t="s">
        <v>117</v>
      </c>
      <c r="J33" s="113" t="s">
        <v>22</v>
      </c>
      <c r="K33" s="105">
        <v>401</v>
      </c>
      <c r="L33" s="105">
        <v>5211</v>
      </c>
      <c r="M33" s="76">
        <f t="shared" ref="M33:M70" si="9">K33/L33*100</f>
        <v>7.7</v>
      </c>
      <c r="N33" s="76">
        <f t="shared" si="3"/>
        <v>8071.04</v>
      </c>
      <c r="O33" s="76">
        <f>$V$38</f>
        <v>77125.919999999998</v>
      </c>
      <c r="P33" s="76">
        <f t="shared" si="4"/>
        <v>10.46</v>
      </c>
      <c r="Q33" s="76">
        <f t="shared" si="5"/>
        <v>7102.51</v>
      </c>
      <c r="R33" s="76"/>
      <c r="S33" s="77">
        <f>[1]ДОП_2019!$H$6</f>
        <v>7102512.6699999999</v>
      </c>
      <c r="T33" s="74">
        <v>856356.5</v>
      </c>
      <c r="U33" s="78">
        <f t="shared" ref="U33:U38" si="10">(W33+T33)/1000</f>
        <v>8071.04</v>
      </c>
      <c r="W33" s="78">
        <f t="shared" ref="W33:W38" si="11">S33+Y33</f>
        <v>7214685.5700000003</v>
      </c>
      <c r="Y33" s="80">
        <v>112172.9</v>
      </c>
    </row>
    <row r="34" spans="1:25" ht="66" x14ac:dyDescent="0.25">
      <c r="A34" s="105">
        <f t="shared" si="8"/>
        <v>20</v>
      </c>
      <c r="B34" s="89" t="s">
        <v>48</v>
      </c>
      <c r="C34" s="122">
        <v>1022603627750</v>
      </c>
      <c r="D34" s="120">
        <v>75403</v>
      </c>
      <c r="E34" s="71" t="s">
        <v>25</v>
      </c>
      <c r="F34" s="105">
        <v>100</v>
      </c>
      <c r="G34" s="103" t="s">
        <v>45</v>
      </c>
      <c r="H34" s="113" t="s">
        <v>21</v>
      </c>
      <c r="I34" s="115" t="s">
        <v>117</v>
      </c>
      <c r="J34" s="113" t="s">
        <v>22</v>
      </c>
      <c r="K34" s="13">
        <v>689</v>
      </c>
      <c r="L34" s="105">
        <v>5211</v>
      </c>
      <c r="M34" s="76">
        <f t="shared" si="9"/>
        <v>13.22</v>
      </c>
      <c r="N34" s="76">
        <f t="shared" si="3"/>
        <v>24340.17</v>
      </c>
      <c r="O34" s="76">
        <f>$V$38</f>
        <v>77125.919999999998</v>
      </c>
      <c r="P34" s="76">
        <f t="shared" si="4"/>
        <v>31.56</v>
      </c>
      <c r="Q34" s="76">
        <f t="shared" si="5"/>
        <v>17001.41</v>
      </c>
      <c r="R34" s="76"/>
      <c r="S34" s="77">
        <f>[1]ДОП_2019!$H$8</f>
        <v>17001411.640000001</v>
      </c>
      <c r="T34" s="74">
        <v>7226365.46</v>
      </c>
      <c r="U34" s="78">
        <f t="shared" si="10"/>
        <v>24340.17</v>
      </c>
      <c r="W34" s="78">
        <f t="shared" si="11"/>
        <v>17113807.539999999</v>
      </c>
      <c r="Y34" s="80">
        <f>109668.13+2727.77</f>
        <v>112395.9</v>
      </c>
    </row>
    <row r="35" spans="1:25" ht="66" x14ac:dyDescent="0.25">
      <c r="A35" s="105">
        <f t="shared" si="8"/>
        <v>21</v>
      </c>
      <c r="B35" s="89" t="s">
        <v>49</v>
      </c>
      <c r="C35" s="119">
        <v>1152651008443</v>
      </c>
      <c r="D35" s="120">
        <v>75403</v>
      </c>
      <c r="E35" s="71" t="s">
        <v>25</v>
      </c>
      <c r="F35" s="105">
        <v>100</v>
      </c>
      <c r="G35" s="103" t="s">
        <v>50</v>
      </c>
      <c r="H35" s="113" t="s">
        <v>21</v>
      </c>
      <c r="I35" s="115" t="s">
        <v>117</v>
      </c>
      <c r="J35" s="113" t="s">
        <v>22</v>
      </c>
      <c r="K35" s="13">
        <v>2062</v>
      </c>
      <c r="L35" s="105">
        <v>5211</v>
      </c>
      <c r="M35" s="76">
        <f t="shared" si="9"/>
        <v>39.57</v>
      </c>
      <c r="N35" s="76">
        <f t="shared" si="3"/>
        <v>18559.849999999999</v>
      </c>
      <c r="O35" s="76">
        <f>$V$38</f>
        <v>77125.919999999998</v>
      </c>
      <c r="P35" s="76">
        <f t="shared" si="4"/>
        <v>24.06</v>
      </c>
      <c r="Q35" s="76">
        <f t="shared" si="5"/>
        <v>18221.349999999999</v>
      </c>
      <c r="R35" s="76"/>
      <c r="S35" s="77">
        <v>18221349.600000001</v>
      </c>
      <c r="T35" s="74">
        <v>210581.5</v>
      </c>
      <c r="U35" s="78">
        <f t="shared" si="10"/>
        <v>18559.849999999999</v>
      </c>
      <c r="W35" s="78">
        <f t="shared" si="11"/>
        <v>18349267.280000001</v>
      </c>
      <c r="Y35" s="80">
        <f>134498.65-6580.97</f>
        <v>127917.68</v>
      </c>
    </row>
    <row r="36" spans="1:25" ht="66" x14ac:dyDescent="0.25">
      <c r="A36" s="105">
        <f t="shared" si="8"/>
        <v>22</v>
      </c>
      <c r="B36" s="91" t="s">
        <v>46</v>
      </c>
      <c r="C36" s="75">
        <v>1022603626286</v>
      </c>
      <c r="D36" s="120">
        <v>75403</v>
      </c>
      <c r="E36" s="71" t="s">
        <v>25</v>
      </c>
      <c r="F36" s="105">
        <v>100</v>
      </c>
      <c r="G36" s="105" t="s">
        <v>45</v>
      </c>
      <c r="H36" s="113" t="s">
        <v>21</v>
      </c>
      <c r="I36" s="115" t="s">
        <v>117</v>
      </c>
      <c r="J36" s="81" t="s">
        <v>22</v>
      </c>
      <c r="K36" s="13">
        <f>364+175+432</f>
        <v>971</v>
      </c>
      <c r="L36" s="105">
        <v>5211</v>
      </c>
      <c r="M36" s="76">
        <f t="shared" si="9"/>
        <v>18.63</v>
      </c>
      <c r="N36" s="76">
        <f t="shared" si="3"/>
        <v>2206.09</v>
      </c>
      <c r="O36" s="76">
        <v>77125.919999999998</v>
      </c>
      <c r="P36" s="76">
        <f t="shared" si="4"/>
        <v>2.86</v>
      </c>
      <c r="Q36" s="76">
        <v>2162.9</v>
      </c>
      <c r="R36" s="76"/>
      <c r="S36" s="77">
        <v>2162895.44</v>
      </c>
      <c r="T36" s="74">
        <v>10470</v>
      </c>
      <c r="U36" s="78">
        <f t="shared" si="10"/>
        <v>2206.09</v>
      </c>
      <c r="W36" s="78">
        <f t="shared" si="11"/>
        <v>2195624.88</v>
      </c>
      <c r="Y36" s="80">
        <f>31038.15+1691.29</f>
        <v>32729.439999999999</v>
      </c>
    </row>
    <row r="37" spans="1:25" ht="67.5" customHeight="1" x14ac:dyDescent="0.25">
      <c r="A37" s="105">
        <f t="shared" si="8"/>
        <v>23</v>
      </c>
      <c r="B37" s="92" t="s">
        <v>85</v>
      </c>
      <c r="C37" s="119">
        <v>1182651007604</v>
      </c>
      <c r="D37" s="120">
        <v>75403</v>
      </c>
      <c r="E37" s="71" t="s">
        <v>25</v>
      </c>
      <c r="F37" s="105">
        <v>100</v>
      </c>
      <c r="G37" s="103" t="s">
        <v>50</v>
      </c>
      <c r="H37" s="113" t="s">
        <v>21</v>
      </c>
      <c r="I37" s="115" t="s">
        <v>117</v>
      </c>
      <c r="J37" s="113" t="s">
        <v>22</v>
      </c>
      <c r="K37" s="13">
        <v>354</v>
      </c>
      <c r="L37" s="105">
        <v>5211</v>
      </c>
      <c r="M37" s="76">
        <f t="shared" si="9"/>
        <v>6.79</v>
      </c>
      <c r="N37" s="76">
        <f t="shared" si="3"/>
        <v>7139</v>
      </c>
      <c r="O37" s="76">
        <f>$V$38</f>
        <v>77125.919999999998</v>
      </c>
      <c r="P37" s="76">
        <f t="shared" si="4"/>
        <v>9.26</v>
      </c>
      <c r="Q37" s="76">
        <f t="shared" si="5"/>
        <v>6886</v>
      </c>
      <c r="R37" s="76"/>
      <c r="S37" s="77">
        <f>[1]ДОП_2019!$H$11</f>
        <v>6885998.6600000001</v>
      </c>
      <c r="T37" s="74">
        <v>253000</v>
      </c>
      <c r="U37" s="78">
        <f t="shared" si="10"/>
        <v>7139</v>
      </c>
      <c r="W37" s="78">
        <f t="shared" si="11"/>
        <v>6885998.6600000001</v>
      </c>
    </row>
    <row r="38" spans="1:25" ht="66" x14ac:dyDescent="0.25">
      <c r="A38" s="105">
        <f t="shared" si="8"/>
        <v>24</v>
      </c>
      <c r="B38" s="89" t="s">
        <v>51</v>
      </c>
      <c r="C38" s="122">
        <v>1022603626836</v>
      </c>
      <c r="D38" s="120">
        <v>75403</v>
      </c>
      <c r="E38" s="71" t="s">
        <v>25</v>
      </c>
      <c r="F38" s="105">
        <v>100</v>
      </c>
      <c r="G38" s="103" t="s">
        <v>45</v>
      </c>
      <c r="H38" s="113" t="s">
        <v>21</v>
      </c>
      <c r="I38" s="115" t="s">
        <v>117</v>
      </c>
      <c r="J38" s="113" t="s">
        <v>22</v>
      </c>
      <c r="K38" s="13">
        <v>388</v>
      </c>
      <c r="L38" s="105">
        <v>5211</v>
      </c>
      <c r="M38" s="76">
        <f t="shared" si="9"/>
        <v>7.45</v>
      </c>
      <c r="N38" s="76">
        <f t="shared" si="3"/>
        <v>8091.81</v>
      </c>
      <c r="O38" s="76">
        <f>$V$38</f>
        <v>77125.919999999998</v>
      </c>
      <c r="P38" s="76">
        <f>N38/O38*100+0.01</f>
        <v>10.5</v>
      </c>
      <c r="Q38" s="76">
        <f t="shared" si="5"/>
        <v>7588.19</v>
      </c>
      <c r="R38" s="76"/>
      <c r="S38" s="77">
        <v>7588190.6699999999</v>
      </c>
      <c r="T38" s="74">
        <v>396694</v>
      </c>
      <c r="U38" s="78">
        <f t="shared" si="10"/>
        <v>8091.81</v>
      </c>
      <c r="V38" s="78">
        <f>U38+U37+U35+U34+U33+U32+U36</f>
        <v>77125.919999999998</v>
      </c>
      <c r="W38" s="78">
        <f t="shared" si="11"/>
        <v>7695117.3200000003</v>
      </c>
      <c r="Y38" s="80">
        <f>109668.13-2741.48</f>
        <v>106926.65</v>
      </c>
    </row>
    <row r="39" spans="1:25" ht="66" x14ac:dyDescent="0.25">
      <c r="A39" s="105">
        <f>A38+1</f>
        <v>25</v>
      </c>
      <c r="B39" s="89" t="s">
        <v>52</v>
      </c>
      <c r="C39" s="119">
        <v>1022603621105</v>
      </c>
      <c r="D39" s="120">
        <v>75403</v>
      </c>
      <c r="E39" s="71" t="s">
        <v>25</v>
      </c>
      <c r="F39" s="105">
        <v>100</v>
      </c>
      <c r="G39" s="103" t="s">
        <v>53</v>
      </c>
      <c r="H39" s="113" t="s">
        <v>21</v>
      </c>
      <c r="I39" s="115" t="s">
        <v>117</v>
      </c>
      <c r="J39" s="113" t="s">
        <v>22</v>
      </c>
      <c r="K39" s="16">
        <v>241</v>
      </c>
      <c r="L39" s="105">
        <v>6379</v>
      </c>
      <c r="M39" s="76">
        <f t="shared" si="9"/>
        <v>3.78</v>
      </c>
      <c r="N39" s="76">
        <f t="shared" si="3"/>
        <v>19378.05</v>
      </c>
      <c r="O39" s="76">
        <f>$V$70</f>
        <v>547488.57999999996</v>
      </c>
      <c r="P39" s="76">
        <f>N39/O39*100</f>
        <v>3.54</v>
      </c>
      <c r="Q39" s="76">
        <f t="shared" si="5"/>
        <v>16517.7</v>
      </c>
      <c r="R39" s="76"/>
      <c r="S39" s="77">
        <v>16517700.76</v>
      </c>
      <c r="T39" s="74">
        <v>2860344.28</v>
      </c>
      <c r="U39" s="74">
        <f t="shared" ref="U39:U73" si="12">(S39+T39)/1000</f>
        <v>19378.045040000001</v>
      </c>
      <c r="V39" s="78"/>
      <c r="W39" s="78">
        <f t="shared" ref="W39:W73" si="13">N39-U39</f>
        <v>0</v>
      </c>
    </row>
    <row r="40" spans="1:25" ht="118.8" x14ac:dyDescent="0.25">
      <c r="A40" s="105">
        <f t="shared" si="8"/>
        <v>26</v>
      </c>
      <c r="B40" s="89" t="s">
        <v>54</v>
      </c>
      <c r="C40" s="119">
        <v>1022603627144</v>
      </c>
      <c r="D40" s="120">
        <v>75403</v>
      </c>
      <c r="E40" s="71" t="s">
        <v>25</v>
      </c>
      <c r="F40" s="105">
        <v>100</v>
      </c>
      <c r="G40" s="103" t="s">
        <v>53</v>
      </c>
      <c r="H40" s="113" t="s">
        <v>21</v>
      </c>
      <c r="I40" s="115" t="s">
        <v>117</v>
      </c>
      <c r="J40" s="113" t="s">
        <v>22</v>
      </c>
      <c r="K40" s="13">
        <v>321</v>
      </c>
      <c r="L40" s="105">
        <v>6379</v>
      </c>
      <c r="M40" s="76">
        <f t="shared" si="9"/>
        <v>5.03</v>
      </c>
      <c r="N40" s="76">
        <f t="shared" si="3"/>
        <v>22471.52</v>
      </c>
      <c r="O40" s="76">
        <f t="shared" ref="O40:O70" si="14">$V$70</f>
        <v>547488.57999999996</v>
      </c>
      <c r="P40" s="76">
        <f t="shared" ref="P40:P70" si="15">N40/O40*100</f>
        <v>4.0999999999999996</v>
      </c>
      <c r="Q40" s="76">
        <f t="shared" si="5"/>
        <v>19116.29</v>
      </c>
      <c r="R40" s="76"/>
      <c r="S40" s="77">
        <v>19116293.800000001</v>
      </c>
      <c r="T40" s="74">
        <v>3355221.45</v>
      </c>
      <c r="U40" s="74">
        <f t="shared" si="12"/>
        <v>22471.51525</v>
      </c>
      <c r="V40" s="78"/>
      <c r="W40" s="78">
        <f t="shared" si="13"/>
        <v>0</v>
      </c>
    </row>
    <row r="41" spans="1:25" ht="66" x14ac:dyDescent="0.25">
      <c r="A41" s="105">
        <f t="shared" si="8"/>
        <v>27</v>
      </c>
      <c r="B41" s="89" t="s">
        <v>55</v>
      </c>
      <c r="C41" s="119">
        <v>1152651005396</v>
      </c>
      <c r="D41" s="120">
        <v>75403</v>
      </c>
      <c r="E41" s="71" t="s">
        <v>25</v>
      </c>
      <c r="F41" s="105">
        <v>100</v>
      </c>
      <c r="G41" s="103" t="s">
        <v>53</v>
      </c>
      <c r="H41" s="113" t="s">
        <v>21</v>
      </c>
      <c r="I41" s="115" t="s">
        <v>117</v>
      </c>
      <c r="J41" s="113" t="s">
        <v>22</v>
      </c>
      <c r="K41" s="13">
        <v>197</v>
      </c>
      <c r="L41" s="105">
        <v>6379</v>
      </c>
      <c r="M41" s="76">
        <f t="shared" si="9"/>
        <v>3.09</v>
      </c>
      <c r="N41" s="76">
        <f t="shared" si="3"/>
        <v>16451.939999999999</v>
      </c>
      <c r="O41" s="76">
        <f t="shared" si="14"/>
        <v>547488.57999999996</v>
      </c>
      <c r="P41" s="76">
        <f t="shared" si="15"/>
        <v>3</v>
      </c>
      <c r="Q41" s="76">
        <f t="shared" si="5"/>
        <v>13821.58</v>
      </c>
      <c r="R41" s="76"/>
      <c r="S41" s="77">
        <v>13821579.050000001</v>
      </c>
      <c r="T41" s="74">
        <v>2630363.79</v>
      </c>
      <c r="U41" s="74">
        <f t="shared" si="12"/>
        <v>16451.94284</v>
      </c>
      <c r="V41" s="78"/>
      <c r="W41" s="78">
        <f t="shared" si="13"/>
        <v>0</v>
      </c>
    </row>
    <row r="42" spans="1:25" ht="52.8" x14ac:dyDescent="0.25">
      <c r="A42" s="105">
        <f t="shared" si="8"/>
        <v>28</v>
      </c>
      <c r="B42" s="93" t="s">
        <v>56</v>
      </c>
      <c r="C42" s="119">
        <v>1022603621512</v>
      </c>
      <c r="D42" s="120">
        <v>75403</v>
      </c>
      <c r="E42" s="97" t="s">
        <v>25</v>
      </c>
      <c r="F42" s="106">
        <v>100</v>
      </c>
      <c r="G42" s="108" t="s">
        <v>53</v>
      </c>
      <c r="H42" s="111" t="s">
        <v>21</v>
      </c>
      <c r="I42" s="115" t="s">
        <v>117</v>
      </c>
      <c r="J42" s="111" t="s">
        <v>22</v>
      </c>
      <c r="K42" s="36">
        <v>90</v>
      </c>
      <c r="L42" s="105">
        <v>6379</v>
      </c>
      <c r="M42" s="76">
        <f t="shared" si="9"/>
        <v>1.41</v>
      </c>
      <c r="N42" s="76">
        <f t="shared" si="3"/>
        <v>8221.19</v>
      </c>
      <c r="O42" s="76">
        <f t="shared" si="14"/>
        <v>547488.57999999996</v>
      </c>
      <c r="P42" s="76">
        <f t="shared" si="15"/>
        <v>1.5</v>
      </c>
      <c r="Q42" s="76">
        <f t="shared" si="5"/>
        <v>7369.05</v>
      </c>
      <c r="R42" s="76"/>
      <c r="S42" s="77">
        <v>7369050.0800000001</v>
      </c>
      <c r="T42" s="74">
        <v>852138.76</v>
      </c>
      <c r="U42" s="74">
        <f t="shared" si="12"/>
        <v>8221.1888400000007</v>
      </c>
      <c r="V42" s="78"/>
      <c r="W42" s="78">
        <f t="shared" si="13"/>
        <v>0</v>
      </c>
      <c r="Y42" s="74">
        <v>106926.65</v>
      </c>
    </row>
    <row r="43" spans="1:25" ht="66" x14ac:dyDescent="0.25">
      <c r="A43" s="105">
        <f t="shared" si="8"/>
        <v>29</v>
      </c>
      <c r="B43" s="94" t="s">
        <v>86</v>
      </c>
      <c r="C43" s="119">
        <v>1022603621787</v>
      </c>
      <c r="D43" s="120">
        <v>75403</v>
      </c>
      <c r="E43" s="71" t="s">
        <v>25</v>
      </c>
      <c r="F43" s="105">
        <v>100</v>
      </c>
      <c r="G43" s="103" t="s">
        <v>53</v>
      </c>
      <c r="H43" s="113" t="s">
        <v>21</v>
      </c>
      <c r="I43" s="115" t="s">
        <v>117</v>
      </c>
      <c r="J43" s="103" t="s">
        <v>87</v>
      </c>
      <c r="K43" s="105" t="s">
        <v>87</v>
      </c>
      <c r="L43" s="105">
        <v>6379</v>
      </c>
      <c r="M43" s="76" t="e">
        <f t="shared" si="9"/>
        <v>#VALUE!</v>
      </c>
      <c r="N43" s="76"/>
      <c r="O43" s="76"/>
      <c r="P43" s="76"/>
      <c r="Q43" s="76">
        <v>1446.2</v>
      </c>
      <c r="R43" s="76"/>
      <c r="S43" s="83"/>
      <c r="T43" s="74">
        <v>0</v>
      </c>
      <c r="U43" s="74">
        <f t="shared" si="12"/>
        <v>0</v>
      </c>
      <c r="V43" s="78"/>
      <c r="W43" s="78">
        <f t="shared" si="13"/>
        <v>0</v>
      </c>
    </row>
    <row r="44" spans="1:25" ht="79.2" x14ac:dyDescent="0.25">
      <c r="A44" s="105">
        <f t="shared" si="8"/>
        <v>30</v>
      </c>
      <c r="B44" s="89" t="s">
        <v>89</v>
      </c>
      <c r="C44" s="119">
        <v>1022603621116</v>
      </c>
      <c r="D44" s="120">
        <v>75403</v>
      </c>
      <c r="E44" s="71" t="s">
        <v>25</v>
      </c>
      <c r="F44" s="105">
        <v>100</v>
      </c>
      <c r="G44" s="103" t="s">
        <v>228</v>
      </c>
      <c r="H44" s="113" t="s">
        <v>21</v>
      </c>
      <c r="I44" s="115" t="s">
        <v>117</v>
      </c>
      <c r="J44" s="113" t="s">
        <v>22</v>
      </c>
      <c r="K44" s="71">
        <v>225</v>
      </c>
      <c r="L44" s="105">
        <v>6379</v>
      </c>
      <c r="M44" s="76">
        <f t="shared" si="9"/>
        <v>3.53</v>
      </c>
      <c r="N44" s="76">
        <f t="shared" si="3"/>
        <v>21316.94</v>
      </c>
      <c r="O44" s="76">
        <f t="shared" si="14"/>
        <v>547488.57999999996</v>
      </c>
      <c r="P44" s="76">
        <f t="shared" si="15"/>
        <v>3.89</v>
      </c>
      <c r="Q44" s="76">
        <f t="shared" si="5"/>
        <v>18600.39</v>
      </c>
      <c r="R44" s="76"/>
      <c r="S44" s="77">
        <f>[1]ДС_2019!J8</f>
        <v>18600389.030000001</v>
      </c>
      <c r="T44" s="74">
        <v>2716552.54</v>
      </c>
      <c r="U44" s="74">
        <f t="shared" si="12"/>
        <v>21316.941569999999</v>
      </c>
      <c r="V44" s="78"/>
      <c r="W44" s="78">
        <f t="shared" si="13"/>
        <v>0</v>
      </c>
    </row>
    <row r="45" spans="1:25" ht="66" x14ac:dyDescent="0.25">
      <c r="A45" s="105">
        <f t="shared" si="8"/>
        <v>31</v>
      </c>
      <c r="B45" s="89" t="s">
        <v>90</v>
      </c>
      <c r="C45" s="119">
        <v>1022603621380</v>
      </c>
      <c r="D45" s="120">
        <v>75403</v>
      </c>
      <c r="E45" s="71" t="s">
        <v>25</v>
      </c>
      <c r="F45" s="105">
        <v>100</v>
      </c>
      <c r="G45" s="103" t="s">
        <v>53</v>
      </c>
      <c r="H45" s="113" t="s">
        <v>21</v>
      </c>
      <c r="I45" s="115" t="s">
        <v>117</v>
      </c>
      <c r="J45" s="113" t="s">
        <v>22</v>
      </c>
      <c r="K45" s="71">
        <v>60</v>
      </c>
      <c r="L45" s="105">
        <v>6379</v>
      </c>
      <c r="M45" s="76">
        <f t="shared" si="9"/>
        <v>0.94</v>
      </c>
      <c r="N45" s="76">
        <f t="shared" si="3"/>
        <v>5931.02</v>
      </c>
      <c r="O45" s="76">
        <f t="shared" si="14"/>
        <v>547488.57999999996</v>
      </c>
      <c r="P45" s="76">
        <f t="shared" si="15"/>
        <v>1.08</v>
      </c>
      <c r="Q45" s="76">
        <f t="shared" si="5"/>
        <v>5246.02</v>
      </c>
      <c r="R45" s="76"/>
      <c r="S45" s="77">
        <v>5246017.28</v>
      </c>
      <c r="T45" s="74">
        <v>685001.04</v>
      </c>
      <c r="U45" s="74">
        <f t="shared" si="12"/>
        <v>5931.0183200000001</v>
      </c>
      <c r="V45" s="78"/>
      <c r="W45" s="78">
        <f t="shared" si="13"/>
        <v>0</v>
      </c>
    </row>
    <row r="46" spans="1:25" ht="118.8" x14ac:dyDescent="0.25">
      <c r="A46" s="105">
        <f t="shared" si="8"/>
        <v>32</v>
      </c>
      <c r="B46" s="95" t="s">
        <v>58</v>
      </c>
      <c r="C46" s="119">
        <v>1022603621260</v>
      </c>
      <c r="D46" s="120">
        <v>75403</v>
      </c>
      <c r="E46" s="98" t="s">
        <v>25</v>
      </c>
      <c r="F46" s="107">
        <v>100</v>
      </c>
      <c r="G46" s="109" t="s">
        <v>53</v>
      </c>
      <c r="H46" s="112" t="s">
        <v>21</v>
      </c>
      <c r="I46" s="115" t="s">
        <v>117</v>
      </c>
      <c r="J46" s="112" t="s">
        <v>22</v>
      </c>
      <c r="K46" s="13">
        <v>104</v>
      </c>
      <c r="L46" s="105">
        <v>6379</v>
      </c>
      <c r="M46" s="76">
        <f t="shared" si="9"/>
        <v>1.63</v>
      </c>
      <c r="N46" s="76">
        <f t="shared" si="3"/>
        <v>8554.25</v>
      </c>
      <c r="O46" s="76">
        <f t="shared" si="14"/>
        <v>547488.57999999996</v>
      </c>
      <c r="P46" s="76">
        <f t="shared" si="15"/>
        <v>1.56</v>
      </c>
      <c r="Q46" s="76">
        <f t="shared" si="5"/>
        <v>7210</v>
      </c>
      <c r="R46" s="76"/>
      <c r="S46" s="77">
        <v>7210001.5099999998</v>
      </c>
      <c r="T46" s="74">
        <v>1344253.08</v>
      </c>
      <c r="U46" s="74">
        <f t="shared" si="12"/>
        <v>8554.2545900000005</v>
      </c>
      <c r="V46" s="78"/>
      <c r="W46" s="78">
        <f t="shared" si="13"/>
        <v>0</v>
      </c>
    </row>
    <row r="47" spans="1:25" ht="118.8" x14ac:dyDescent="0.25">
      <c r="A47" s="105">
        <f t="shared" si="8"/>
        <v>33</v>
      </c>
      <c r="B47" s="89" t="s">
        <v>59</v>
      </c>
      <c r="C47" s="119">
        <v>1022603621237</v>
      </c>
      <c r="D47" s="120">
        <v>75403</v>
      </c>
      <c r="E47" s="71" t="s">
        <v>25</v>
      </c>
      <c r="F47" s="105">
        <v>100</v>
      </c>
      <c r="G47" s="103" t="s">
        <v>53</v>
      </c>
      <c r="H47" s="113" t="s">
        <v>21</v>
      </c>
      <c r="I47" s="115" t="s">
        <v>117</v>
      </c>
      <c r="J47" s="113" t="s">
        <v>22</v>
      </c>
      <c r="K47" s="13">
        <v>142</v>
      </c>
      <c r="L47" s="105">
        <v>6379</v>
      </c>
      <c r="M47" s="76">
        <f t="shared" si="9"/>
        <v>2.23</v>
      </c>
      <c r="N47" s="76">
        <f t="shared" si="3"/>
        <v>10993.57</v>
      </c>
      <c r="O47" s="76">
        <f t="shared" si="14"/>
        <v>547488.57999999996</v>
      </c>
      <c r="P47" s="76">
        <f t="shared" si="15"/>
        <v>2.0099999999999998</v>
      </c>
      <c r="Q47" s="76">
        <f t="shared" si="5"/>
        <v>9338.73</v>
      </c>
      <c r="R47" s="76"/>
      <c r="S47" s="77">
        <v>9338725.8499999996</v>
      </c>
      <c r="T47" s="74">
        <v>1654843.41</v>
      </c>
      <c r="U47" s="74">
        <f t="shared" si="12"/>
        <v>10993.56926</v>
      </c>
      <c r="V47" s="78"/>
      <c r="W47" s="78">
        <f t="shared" si="13"/>
        <v>0</v>
      </c>
    </row>
    <row r="48" spans="1:25" ht="118.8" x14ac:dyDescent="0.25">
      <c r="A48" s="105">
        <f t="shared" si="8"/>
        <v>34</v>
      </c>
      <c r="B48" s="89" t="s">
        <v>60</v>
      </c>
      <c r="C48" s="119">
        <v>1022603621248</v>
      </c>
      <c r="D48" s="120">
        <v>75403</v>
      </c>
      <c r="E48" s="71" t="s">
        <v>25</v>
      </c>
      <c r="F48" s="105">
        <v>100</v>
      </c>
      <c r="G48" s="103" t="s">
        <v>53</v>
      </c>
      <c r="H48" s="113" t="s">
        <v>21</v>
      </c>
      <c r="I48" s="115" t="s">
        <v>117</v>
      </c>
      <c r="J48" s="113" t="s">
        <v>22</v>
      </c>
      <c r="K48" s="13">
        <v>242</v>
      </c>
      <c r="L48" s="105">
        <v>6379</v>
      </c>
      <c r="M48" s="76">
        <f t="shared" si="9"/>
        <v>3.79</v>
      </c>
      <c r="N48" s="76">
        <f t="shared" si="3"/>
        <v>19856.509999999998</v>
      </c>
      <c r="O48" s="76">
        <f t="shared" si="14"/>
        <v>547488.57999999996</v>
      </c>
      <c r="P48" s="76">
        <f t="shared" si="15"/>
        <v>3.63</v>
      </c>
      <c r="Q48" s="76">
        <f t="shared" si="5"/>
        <v>17052.509999999998</v>
      </c>
      <c r="R48" s="76"/>
      <c r="S48" s="77">
        <v>17052507.32</v>
      </c>
      <c r="T48" s="74">
        <v>2804001.95</v>
      </c>
      <c r="U48" s="74">
        <f t="shared" si="12"/>
        <v>19856.509269999999</v>
      </c>
      <c r="V48" s="78"/>
      <c r="W48" s="78">
        <f t="shared" si="13"/>
        <v>0</v>
      </c>
    </row>
    <row r="49" spans="1:23" ht="132" x14ac:dyDescent="0.25">
      <c r="A49" s="105">
        <f t="shared" si="8"/>
        <v>35</v>
      </c>
      <c r="B49" s="89" t="s">
        <v>61</v>
      </c>
      <c r="C49" s="119">
        <v>1022603621204</v>
      </c>
      <c r="D49" s="120">
        <v>75403</v>
      </c>
      <c r="E49" s="71" t="s">
        <v>25</v>
      </c>
      <c r="F49" s="105">
        <v>100</v>
      </c>
      <c r="G49" s="103" t="s">
        <v>53</v>
      </c>
      <c r="H49" s="113" t="s">
        <v>21</v>
      </c>
      <c r="I49" s="115" t="s">
        <v>117</v>
      </c>
      <c r="J49" s="113" t="s">
        <v>22</v>
      </c>
      <c r="K49" s="13">
        <v>92</v>
      </c>
      <c r="L49" s="105">
        <v>6379</v>
      </c>
      <c r="M49" s="76">
        <f t="shared" si="9"/>
        <v>1.44</v>
      </c>
      <c r="N49" s="76">
        <f t="shared" si="3"/>
        <v>8213.52</v>
      </c>
      <c r="O49" s="76">
        <f t="shared" si="14"/>
        <v>547488.57999999996</v>
      </c>
      <c r="P49" s="76">
        <f t="shared" si="15"/>
        <v>1.5</v>
      </c>
      <c r="Q49" s="76">
        <f t="shared" si="5"/>
        <v>7074.88</v>
      </c>
      <c r="R49" s="76"/>
      <c r="S49" s="77">
        <v>7074875.3300000001</v>
      </c>
      <c r="T49" s="74">
        <v>1138648.1399999999</v>
      </c>
      <c r="U49" s="74">
        <f t="shared" si="12"/>
        <v>8213.5234700000001</v>
      </c>
      <c r="V49" s="78"/>
      <c r="W49" s="78">
        <f t="shared" si="13"/>
        <v>0</v>
      </c>
    </row>
    <row r="50" spans="1:23" ht="118.8" x14ac:dyDescent="0.25">
      <c r="A50" s="105">
        <f t="shared" si="8"/>
        <v>36</v>
      </c>
      <c r="B50" s="89" t="s">
        <v>62</v>
      </c>
      <c r="C50" s="119">
        <v>1022603621688</v>
      </c>
      <c r="D50" s="120">
        <v>75403</v>
      </c>
      <c r="E50" s="71" t="s">
        <v>25</v>
      </c>
      <c r="F50" s="105">
        <v>100</v>
      </c>
      <c r="G50" s="103" t="s">
        <v>53</v>
      </c>
      <c r="H50" s="113" t="s">
        <v>21</v>
      </c>
      <c r="I50" s="115" t="s">
        <v>117</v>
      </c>
      <c r="J50" s="113" t="s">
        <v>22</v>
      </c>
      <c r="K50" s="13">
        <v>92</v>
      </c>
      <c r="L50" s="105">
        <v>6379</v>
      </c>
      <c r="M50" s="76">
        <f t="shared" si="9"/>
        <v>1.44</v>
      </c>
      <c r="N50" s="76">
        <f t="shared" si="3"/>
        <v>8407.57</v>
      </c>
      <c r="O50" s="76">
        <f t="shared" si="14"/>
        <v>547488.57999999996</v>
      </c>
      <c r="P50" s="76">
        <f t="shared" si="15"/>
        <v>1.54</v>
      </c>
      <c r="Q50" s="76">
        <f t="shared" si="5"/>
        <v>7148.21</v>
      </c>
      <c r="R50" s="76"/>
      <c r="S50" s="77">
        <v>7148209.6399999997</v>
      </c>
      <c r="T50" s="74">
        <v>1259360.8600000001</v>
      </c>
      <c r="U50" s="74">
        <f t="shared" si="12"/>
        <v>8407.5704999999998</v>
      </c>
      <c r="V50" s="78"/>
      <c r="W50" s="78">
        <f t="shared" si="13"/>
        <v>0</v>
      </c>
    </row>
    <row r="51" spans="1:23" ht="66" x14ac:dyDescent="0.25">
      <c r="A51" s="105">
        <f t="shared" si="8"/>
        <v>37</v>
      </c>
      <c r="B51" s="89" t="s">
        <v>63</v>
      </c>
      <c r="C51" s="119">
        <v>1022603621358</v>
      </c>
      <c r="D51" s="120">
        <v>75403</v>
      </c>
      <c r="E51" s="71" t="s">
        <v>25</v>
      </c>
      <c r="F51" s="105">
        <v>100</v>
      </c>
      <c r="G51" s="103" t="s">
        <v>53</v>
      </c>
      <c r="H51" s="113" t="s">
        <v>21</v>
      </c>
      <c r="I51" s="115" t="s">
        <v>117</v>
      </c>
      <c r="J51" s="113" t="s">
        <v>22</v>
      </c>
      <c r="K51" s="13">
        <v>248</v>
      </c>
      <c r="L51" s="105">
        <v>6379</v>
      </c>
      <c r="M51" s="76">
        <f t="shared" si="9"/>
        <v>3.89</v>
      </c>
      <c r="N51" s="76">
        <f t="shared" si="3"/>
        <v>20932.86</v>
      </c>
      <c r="O51" s="76">
        <f t="shared" si="14"/>
        <v>547488.57999999996</v>
      </c>
      <c r="P51" s="76">
        <f t="shared" si="15"/>
        <v>3.82</v>
      </c>
      <c r="Q51" s="76">
        <f t="shared" si="5"/>
        <v>15216.99</v>
      </c>
      <c r="R51" s="76"/>
      <c r="S51" s="77">
        <v>15216987.42</v>
      </c>
      <c r="T51" s="74">
        <v>5715869.71</v>
      </c>
      <c r="U51" s="74">
        <f t="shared" si="12"/>
        <v>20932.85713</v>
      </c>
      <c r="V51" s="78"/>
      <c r="W51" s="78">
        <f t="shared" si="13"/>
        <v>0</v>
      </c>
    </row>
    <row r="52" spans="1:23" ht="118.8" x14ac:dyDescent="0.25">
      <c r="A52" s="105">
        <f t="shared" si="8"/>
        <v>38</v>
      </c>
      <c r="B52" s="89" t="s">
        <v>64</v>
      </c>
      <c r="C52" s="119">
        <v>1022603621457</v>
      </c>
      <c r="D52" s="120">
        <v>75403</v>
      </c>
      <c r="E52" s="71" t="s">
        <v>25</v>
      </c>
      <c r="F52" s="105">
        <v>100</v>
      </c>
      <c r="G52" s="103" t="s">
        <v>53</v>
      </c>
      <c r="H52" s="113" t="s">
        <v>21</v>
      </c>
      <c r="I52" s="115" t="s">
        <v>117</v>
      </c>
      <c r="J52" s="113" t="s">
        <v>22</v>
      </c>
      <c r="K52" s="13">
        <v>240</v>
      </c>
      <c r="L52" s="105">
        <v>6379</v>
      </c>
      <c r="M52" s="76">
        <f t="shared" si="9"/>
        <v>3.76</v>
      </c>
      <c r="N52" s="76">
        <f t="shared" si="3"/>
        <v>18998.599999999999</v>
      </c>
      <c r="O52" s="76">
        <f t="shared" si="14"/>
        <v>547488.57999999996</v>
      </c>
      <c r="P52" s="76">
        <f t="shared" si="15"/>
        <v>3.47</v>
      </c>
      <c r="Q52" s="76">
        <f t="shared" si="5"/>
        <v>16199.53</v>
      </c>
      <c r="R52" s="76"/>
      <c r="S52" s="77">
        <v>16199532.24</v>
      </c>
      <c r="T52" s="74">
        <v>2799065.38</v>
      </c>
      <c r="U52" s="74">
        <f t="shared" si="12"/>
        <v>18998.59762</v>
      </c>
      <c r="V52" s="78"/>
      <c r="W52" s="78">
        <f t="shared" si="13"/>
        <v>0</v>
      </c>
    </row>
    <row r="53" spans="1:23" ht="118.8" x14ac:dyDescent="0.25">
      <c r="A53" s="105">
        <f t="shared" si="8"/>
        <v>39</v>
      </c>
      <c r="B53" s="89" t="s">
        <v>65</v>
      </c>
      <c r="C53" s="119">
        <v>2082648058689</v>
      </c>
      <c r="D53" s="120">
        <v>75403</v>
      </c>
      <c r="E53" s="71" t="s">
        <v>25</v>
      </c>
      <c r="F53" s="105">
        <v>100</v>
      </c>
      <c r="G53" s="103" t="s">
        <v>53</v>
      </c>
      <c r="H53" s="113" t="s">
        <v>21</v>
      </c>
      <c r="I53" s="115" t="s">
        <v>117</v>
      </c>
      <c r="J53" s="113" t="s">
        <v>22</v>
      </c>
      <c r="K53" s="13">
        <v>243</v>
      </c>
      <c r="L53" s="105">
        <v>6379</v>
      </c>
      <c r="M53" s="76">
        <f t="shared" si="9"/>
        <v>3.81</v>
      </c>
      <c r="N53" s="76">
        <f t="shared" si="3"/>
        <v>19819.669999999998</v>
      </c>
      <c r="O53" s="76">
        <f t="shared" si="14"/>
        <v>547488.57999999996</v>
      </c>
      <c r="P53" s="76">
        <f t="shared" si="15"/>
        <v>3.62</v>
      </c>
      <c r="Q53" s="76">
        <f t="shared" si="5"/>
        <v>16638.11</v>
      </c>
      <c r="R53" s="76"/>
      <c r="S53" s="77">
        <v>16638111.949999999</v>
      </c>
      <c r="T53" s="74">
        <v>3181560.07</v>
      </c>
      <c r="U53" s="74">
        <f t="shared" si="12"/>
        <v>19819.672020000002</v>
      </c>
      <c r="V53" s="78"/>
      <c r="W53" s="78">
        <f t="shared" si="13"/>
        <v>0</v>
      </c>
    </row>
    <row r="54" spans="1:23" ht="118.8" x14ac:dyDescent="0.25">
      <c r="A54" s="105">
        <f t="shared" si="8"/>
        <v>40</v>
      </c>
      <c r="B54" s="89" t="s">
        <v>66</v>
      </c>
      <c r="C54" s="119">
        <v>1022603621369</v>
      </c>
      <c r="D54" s="120">
        <v>75403</v>
      </c>
      <c r="E54" s="71" t="s">
        <v>25</v>
      </c>
      <c r="F54" s="105">
        <v>100</v>
      </c>
      <c r="G54" s="103" t="s">
        <v>53</v>
      </c>
      <c r="H54" s="113" t="s">
        <v>21</v>
      </c>
      <c r="I54" s="115" t="s">
        <v>117</v>
      </c>
      <c r="J54" s="113" t="s">
        <v>22</v>
      </c>
      <c r="K54" s="13">
        <v>212</v>
      </c>
      <c r="L54" s="105">
        <v>6379</v>
      </c>
      <c r="M54" s="76">
        <f t="shared" si="9"/>
        <v>3.32</v>
      </c>
      <c r="N54" s="76">
        <f t="shared" si="3"/>
        <v>19070.38</v>
      </c>
      <c r="O54" s="76">
        <f t="shared" si="14"/>
        <v>547488.57999999996</v>
      </c>
      <c r="P54" s="76">
        <f t="shared" si="15"/>
        <v>3.48</v>
      </c>
      <c r="Q54" s="76">
        <f t="shared" si="5"/>
        <v>16396.72</v>
      </c>
      <c r="R54" s="76"/>
      <c r="S54" s="77">
        <v>16396724.75</v>
      </c>
      <c r="T54" s="74">
        <v>2673658.34</v>
      </c>
      <c r="U54" s="74">
        <f t="shared" si="12"/>
        <v>19070.383089999999</v>
      </c>
      <c r="V54" s="78"/>
      <c r="W54" s="78">
        <f t="shared" si="13"/>
        <v>0</v>
      </c>
    </row>
    <row r="55" spans="1:23" ht="118.8" x14ac:dyDescent="0.25">
      <c r="A55" s="105">
        <f t="shared" si="8"/>
        <v>41</v>
      </c>
      <c r="B55" s="89" t="s">
        <v>67</v>
      </c>
      <c r="C55" s="119">
        <v>1022603621480</v>
      </c>
      <c r="D55" s="120">
        <v>75403</v>
      </c>
      <c r="E55" s="71" t="s">
        <v>25</v>
      </c>
      <c r="F55" s="105">
        <v>100</v>
      </c>
      <c r="G55" s="103" t="s">
        <v>53</v>
      </c>
      <c r="H55" s="113" t="s">
        <v>21</v>
      </c>
      <c r="I55" s="115" t="s">
        <v>117</v>
      </c>
      <c r="J55" s="113" t="s">
        <v>22</v>
      </c>
      <c r="K55" s="13">
        <v>213</v>
      </c>
      <c r="L55" s="105">
        <v>6379</v>
      </c>
      <c r="M55" s="76">
        <f t="shared" si="9"/>
        <v>3.34</v>
      </c>
      <c r="N55" s="76">
        <f t="shared" si="3"/>
        <v>17708.78</v>
      </c>
      <c r="O55" s="76">
        <f t="shared" si="14"/>
        <v>547488.57999999996</v>
      </c>
      <c r="P55" s="76">
        <f t="shared" si="15"/>
        <v>3.23</v>
      </c>
      <c r="Q55" s="76">
        <f t="shared" si="5"/>
        <v>15409.81</v>
      </c>
      <c r="R55" s="76"/>
      <c r="S55" s="77">
        <v>15409814.779999999</v>
      </c>
      <c r="T55" s="74">
        <v>2298963.2400000002</v>
      </c>
      <c r="U55" s="74">
        <f t="shared" si="12"/>
        <v>17708.778020000002</v>
      </c>
      <c r="V55" s="78"/>
      <c r="W55" s="78">
        <f t="shared" si="13"/>
        <v>0</v>
      </c>
    </row>
    <row r="56" spans="1:23" ht="118.8" x14ac:dyDescent="0.25">
      <c r="A56" s="105">
        <f t="shared" si="8"/>
        <v>42</v>
      </c>
      <c r="B56" s="89" t="s">
        <v>68</v>
      </c>
      <c r="C56" s="119">
        <v>1022603621424</v>
      </c>
      <c r="D56" s="120">
        <v>75403</v>
      </c>
      <c r="E56" s="71" t="s">
        <v>25</v>
      </c>
      <c r="F56" s="105">
        <v>100</v>
      </c>
      <c r="G56" s="103" t="s">
        <v>53</v>
      </c>
      <c r="H56" s="113" t="s">
        <v>21</v>
      </c>
      <c r="I56" s="115" t="s">
        <v>117</v>
      </c>
      <c r="J56" s="113" t="s">
        <v>22</v>
      </c>
      <c r="K56" s="13">
        <v>235</v>
      </c>
      <c r="L56" s="105">
        <v>6379</v>
      </c>
      <c r="M56" s="76">
        <f t="shared" si="9"/>
        <v>3.68</v>
      </c>
      <c r="N56" s="76">
        <f t="shared" si="3"/>
        <v>21492.12</v>
      </c>
      <c r="O56" s="76">
        <f t="shared" si="14"/>
        <v>547488.57999999996</v>
      </c>
      <c r="P56" s="76">
        <f t="shared" si="15"/>
        <v>3.93</v>
      </c>
      <c r="Q56" s="76">
        <f t="shared" si="5"/>
        <v>18788.03</v>
      </c>
      <c r="R56" s="76"/>
      <c r="S56" s="77">
        <v>18788032.649999999</v>
      </c>
      <c r="T56" s="74">
        <v>2704089.09</v>
      </c>
      <c r="U56" s="74">
        <f t="shared" si="12"/>
        <v>21492.121739999999</v>
      </c>
      <c r="V56" s="78"/>
      <c r="W56" s="78">
        <f t="shared" si="13"/>
        <v>0</v>
      </c>
    </row>
    <row r="57" spans="1:23" ht="66" x14ac:dyDescent="0.25">
      <c r="A57" s="105">
        <f t="shared" si="8"/>
        <v>43</v>
      </c>
      <c r="B57" s="89" t="s">
        <v>69</v>
      </c>
      <c r="C57" s="119">
        <v>1022603621391</v>
      </c>
      <c r="D57" s="120">
        <v>75403</v>
      </c>
      <c r="E57" s="71" t="s">
        <v>25</v>
      </c>
      <c r="F57" s="105">
        <v>100</v>
      </c>
      <c r="G57" s="103" t="s">
        <v>228</v>
      </c>
      <c r="H57" s="113" t="s">
        <v>21</v>
      </c>
      <c r="I57" s="115" t="s">
        <v>117</v>
      </c>
      <c r="J57" s="113" t="s">
        <v>22</v>
      </c>
      <c r="K57" s="13">
        <v>202</v>
      </c>
      <c r="L57" s="105">
        <v>6379</v>
      </c>
      <c r="M57" s="76">
        <f t="shared" si="9"/>
        <v>3.17</v>
      </c>
      <c r="N57" s="76">
        <f t="shared" si="3"/>
        <v>18022.84</v>
      </c>
      <c r="O57" s="76">
        <f t="shared" si="14"/>
        <v>547488.57999999996</v>
      </c>
      <c r="P57" s="76">
        <f t="shared" si="15"/>
        <v>3.29</v>
      </c>
      <c r="Q57" s="76">
        <f t="shared" si="5"/>
        <v>15624.37</v>
      </c>
      <c r="R57" s="76"/>
      <c r="S57" s="77">
        <v>15624365.869999999</v>
      </c>
      <c r="T57" s="74">
        <v>2398475.2999999998</v>
      </c>
      <c r="U57" s="74">
        <f t="shared" si="12"/>
        <v>18022.84117</v>
      </c>
      <c r="V57" s="78"/>
      <c r="W57" s="78">
        <f t="shared" si="13"/>
        <v>0</v>
      </c>
    </row>
    <row r="58" spans="1:23" ht="92.4" x14ac:dyDescent="0.25">
      <c r="A58" s="105">
        <f t="shared" si="8"/>
        <v>44</v>
      </c>
      <c r="B58" s="89" t="s">
        <v>71</v>
      </c>
      <c r="C58" s="119">
        <v>1022603625274</v>
      </c>
      <c r="D58" s="120">
        <v>75403</v>
      </c>
      <c r="E58" s="71" t="s">
        <v>25</v>
      </c>
      <c r="F58" s="105">
        <v>100</v>
      </c>
      <c r="G58" s="103" t="s">
        <v>53</v>
      </c>
      <c r="H58" s="113" t="s">
        <v>21</v>
      </c>
      <c r="I58" s="115" t="s">
        <v>117</v>
      </c>
      <c r="J58" s="113" t="s">
        <v>22</v>
      </c>
      <c r="K58" s="13">
        <v>117</v>
      </c>
      <c r="L58" s="105">
        <v>6379</v>
      </c>
      <c r="M58" s="76">
        <f t="shared" si="9"/>
        <v>1.83</v>
      </c>
      <c r="N58" s="76">
        <f t="shared" si="3"/>
        <v>12884</v>
      </c>
      <c r="O58" s="76">
        <f t="shared" si="14"/>
        <v>547488.57999999996</v>
      </c>
      <c r="P58" s="76">
        <f t="shared" si="15"/>
        <v>2.35</v>
      </c>
      <c r="Q58" s="76">
        <f t="shared" si="5"/>
        <v>11475.96</v>
      </c>
      <c r="R58" s="76"/>
      <c r="S58" s="77">
        <v>11475959.85</v>
      </c>
      <c r="T58" s="74">
        <v>1408044.83</v>
      </c>
      <c r="U58" s="74">
        <f t="shared" si="12"/>
        <v>12884.00468</v>
      </c>
      <c r="V58" s="78"/>
      <c r="W58" s="78">
        <f t="shared" si="13"/>
        <v>0</v>
      </c>
    </row>
    <row r="59" spans="1:23" ht="118.8" x14ac:dyDescent="0.25">
      <c r="A59" s="105">
        <f t="shared" si="8"/>
        <v>45</v>
      </c>
      <c r="B59" s="89" t="s">
        <v>72</v>
      </c>
      <c r="C59" s="119">
        <v>1022603621270</v>
      </c>
      <c r="D59" s="120">
        <v>75403</v>
      </c>
      <c r="E59" s="71" t="s">
        <v>25</v>
      </c>
      <c r="F59" s="105">
        <v>100</v>
      </c>
      <c r="G59" s="103" t="s">
        <v>53</v>
      </c>
      <c r="H59" s="113" t="s">
        <v>21</v>
      </c>
      <c r="I59" s="115" t="s">
        <v>117</v>
      </c>
      <c r="J59" s="113" t="s">
        <v>22</v>
      </c>
      <c r="K59" s="13">
        <v>274</v>
      </c>
      <c r="L59" s="105">
        <v>6379</v>
      </c>
      <c r="M59" s="76">
        <f t="shared" si="9"/>
        <v>4.3</v>
      </c>
      <c r="N59" s="76">
        <f t="shared" si="3"/>
        <v>21247.14</v>
      </c>
      <c r="O59" s="76">
        <f t="shared" si="14"/>
        <v>547488.57999999996</v>
      </c>
      <c r="P59" s="76">
        <f t="shared" si="15"/>
        <v>3.88</v>
      </c>
      <c r="Q59" s="76">
        <f t="shared" si="5"/>
        <v>18102.55</v>
      </c>
      <c r="R59" s="76"/>
      <c r="S59" s="77">
        <v>18102554.239999998</v>
      </c>
      <c r="T59" s="74">
        <v>3144581.56</v>
      </c>
      <c r="U59" s="74">
        <f t="shared" si="12"/>
        <v>21247.1358</v>
      </c>
      <c r="V59" s="78"/>
      <c r="W59" s="78">
        <f t="shared" si="13"/>
        <v>0</v>
      </c>
    </row>
    <row r="60" spans="1:23" ht="79.2" x14ac:dyDescent="0.25">
      <c r="A60" s="105">
        <f t="shared" si="8"/>
        <v>46</v>
      </c>
      <c r="B60" s="89" t="s">
        <v>73</v>
      </c>
      <c r="C60" s="119">
        <v>1022603621370</v>
      </c>
      <c r="D60" s="120">
        <v>75403</v>
      </c>
      <c r="E60" s="71" t="s">
        <v>25</v>
      </c>
      <c r="F60" s="105">
        <v>100</v>
      </c>
      <c r="G60" s="103" t="s">
        <v>53</v>
      </c>
      <c r="H60" s="113" t="s">
        <v>21</v>
      </c>
      <c r="I60" s="115" t="s">
        <v>117</v>
      </c>
      <c r="J60" s="113" t="s">
        <v>22</v>
      </c>
      <c r="K60" s="13">
        <v>187</v>
      </c>
      <c r="L60" s="105">
        <v>6379</v>
      </c>
      <c r="M60" s="76">
        <f t="shared" si="9"/>
        <v>2.93</v>
      </c>
      <c r="N60" s="76">
        <f t="shared" si="3"/>
        <v>21700.799999999999</v>
      </c>
      <c r="O60" s="76">
        <f t="shared" si="14"/>
        <v>547488.57999999996</v>
      </c>
      <c r="P60" s="76">
        <f t="shared" si="15"/>
        <v>3.96</v>
      </c>
      <c r="Q60" s="76">
        <f t="shared" si="5"/>
        <v>18578.41</v>
      </c>
      <c r="R60" s="76"/>
      <c r="S60" s="77">
        <v>18578412.649999999</v>
      </c>
      <c r="T60" s="74">
        <v>3122382.51</v>
      </c>
      <c r="U60" s="74">
        <f t="shared" si="12"/>
        <v>21700.795160000001</v>
      </c>
      <c r="V60" s="78"/>
      <c r="W60" s="78">
        <f t="shared" si="13"/>
        <v>0</v>
      </c>
    </row>
    <row r="61" spans="1:23" ht="66" x14ac:dyDescent="0.25">
      <c r="A61" s="105">
        <f t="shared" si="8"/>
        <v>47</v>
      </c>
      <c r="B61" s="89" t="s">
        <v>74</v>
      </c>
      <c r="C61" s="119">
        <v>1022603621193</v>
      </c>
      <c r="D61" s="120">
        <v>75403</v>
      </c>
      <c r="E61" s="71" t="s">
        <v>25</v>
      </c>
      <c r="F61" s="105">
        <v>100</v>
      </c>
      <c r="G61" s="103" t="s">
        <v>53</v>
      </c>
      <c r="H61" s="113" t="s">
        <v>21</v>
      </c>
      <c r="I61" s="115" t="s">
        <v>117</v>
      </c>
      <c r="J61" s="113" t="s">
        <v>22</v>
      </c>
      <c r="K61" s="13">
        <v>166</v>
      </c>
      <c r="L61" s="105">
        <v>6379</v>
      </c>
      <c r="M61" s="76">
        <f t="shared" si="9"/>
        <v>2.6</v>
      </c>
      <c r="N61" s="76">
        <f t="shared" si="3"/>
        <v>24441.18</v>
      </c>
      <c r="O61" s="76">
        <f t="shared" si="14"/>
        <v>547488.57999999996</v>
      </c>
      <c r="P61" s="76">
        <f t="shared" si="15"/>
        <v>4.46</v>
      </c>
      <c r="Q61" s="76">
        <f t="shared" si="5"/>
        <v>22953.81</v>
      </c>
      <c r="R61" s="76"/>
      <c r="S61" s="77">
        <v>22953813.82</v>
      </c>
      <c r="T61" s="74">
        <v>1487370.38</v>
      </c>
      <c r="U61" s="74">
        <f t="shared" si="12"/>
        <v>24441.1842</v>
      </c>
      <c r="V61" s="78"/>
      <c r="W61" s="78">
        <f t="shared" si="13"/>
        <v>0</v>
      </c>
    </row>
    <row r="62" spans="1:23" ht="118.8" x14ac:dyDescent="0.25">
      <c r="A62" s="105">
        <f t="shared" si="8"/>
        <v>48</v>
      </c>
      <c r="B62" s="89" t="s">
        <v>75</v>
      </c>
      <c r="C62" s="119">
        <v>1022603621259</v>
      </c>
      <c r="D62" s="120">
        <v>75403</v>
      </c>
      <c r="E62" s="71" t="s">
        <v>25</v>
      </c>
      <c r="F62" s="105">
        <v>100</v>
      </c>
      <c r="G62" s="103" t="s">
        <v>228</v>
      </c>
      <c r="H62" s="113" t="s">
        <v>21</v>
      </c>
      <c r="I62" s="115" t="s">
        <v>117</v>
      </c>
      <c r="J62" s="113" t="s">
        <v>22</v>
      </c>
      <c r="K62" s="13">
        <v>257</v>
      </c>
      <c r="L62" s="105">
        <v>6379</v>
      </c>
      <c r="M62" s="76">
        <f t="shared" si="9"/>
        <v>4.03</v>
      </c>
      <c r="N62" s="76">
        <f t="shared" si="3"/>
        <v>19237.84</v>
      </c>
      <c r="O62" s="76">
        <f t="shared" si="14"/>
        <v>547488.57999999996</v>
      </c>
      <c r="P62" s="76">
        <f t="shared" si="15"/>
        <v>3.51</v>
      </c>
      <c r="Q62" s="76">
        <f t="shared" si="5"/>
        <v>16264.96</v>
      </c>
      <c r="R62" s="76"/>
      <c r="S62" s="77">
        <v>16264960.689999999</v>
      </c>
      <c r="T62" s="74">
        <v>2972876.91</v>
      </c>
      <c r="U62" s="74">
        <f t="shared" si="12"/>
        <v>19237.837599999999</v>
      </c>
      <c r="V62" s="78"/>
      <c r="W62" s="78">
        <f t="shared" si="13"/>
        <v>0</v>
      </c>
    </row>
    <row r="63" spans="1:23" ht="79.2" x14ac:dyDescent="0.25">
      <c r="A63" s="105">
        <f t="shared" si="8"/>
        <v>49</v>
      </c>
      <c r="B63" s="89" t="s">
        <v>76</v>
      </c>
      <c r="C63" s="119">
        <v>1022603621347</v>
      </c>
      <c r="D63" s="120">
        <v>75403</v>
      </c>
      <c r="E63" s="71" t="s">
        <v>25</v>
      </c>
      <c r="F63" s="105">
        <v>100</v>
      </c>
      <c r="G63" s="103" t="s">
        <v>53</v>
      </c>
      <c r="H63" s="113" t="s">
        <v>21</v>
      </c>
      <c r="I63" s="115" t="s">
        <v>117</v>
      </c>
      <c r="J63" s="113" t="s">
        <v>22</v>
      </c>
      <c r="K63" s="13">
        <v>255</v>
      </c>
      <c r="L63" s="105">
        <v>6379</v>
      </c>
      <c r="M63" s="76">
        <f t="shared" si="9"/>
        <v>4</v>
      </c>
      <c r="N63" s="76">
        <f t="shared" si="3"/>
        <v>20223.740000000002</v>
      </c>
      <c r="O63" s="76">
        <f t="shared" si="14"/>
        <v>547488.57999999996</v>
      </c>
      <c r="P63" s="76">
        <f t="shared" si="15"/>
        <v>3.69</v>
      </c>
      <c r="Q63" s="76">
        <f t="shared" si="5"/>
        <v>16428.400000000001</v>
      </c>
      <c r="R63" s="76"/>
      <c r="S63" s="77">
        <v>16428401.130000001</v>
      </c>
      <c r="T63" s="74">
        <v>3795338.18</v>
      </c>
      <c r="U63" s="74">
        <f t="shared" si="12"/>
        <v>20223.739310000001</v>
      </c>
      <c r="V63" s="78"/>
      <c r="W63" s="78">
        <f t="shared" si="13"/>
        <v>0</v>
      </c>
    </row>
    <row r="64" spans="1:23" ht="66" x14ac:dyDescent="0.25">
      <c r="A64" s="105">
        <f t="shared" si="8"/>
        <v>50</v>
      </c>
      <c r="B64" s="89" t="s">
        <v>77</v>
      </c>
      <c r="C64" s="119">
        <v>1022603621479</v>
      </c>
      <c r="D64" s="120">
        <v>75403</v>
      </c>
      <c r="E64" s="71" t="s">
        <v>25</v>
      </c>
      <c r="F64" s="105">
        <v>100</v>
      </c>
      <c r="G64" s="103" t="s">
        <v>53</v>
      </c>
      <c r="H64" s="113" t="s">
        <v>21</v>
      </c>
      <c r="I64" s="115" t="s">
        <v>117</v>
      </c>
      <c r="J64" s="113" t="s">
        <v>22</v>
      </c>
      <c r="K64" s="13">
        <v>223</v>
      </c>
      <c r="L64" s="105">
        <v>6379</v>
      </c>
      <c r="M64" s="76">
        <f t="shared" si="9"/>
        <v>3.5</v>
      </c>
      <c r="N64" s="76">
        <f t="shared" si="3"/>
        <v>20644.240000000002</v>
      </c>
      <c r="O64" s="76">
        <f t="shared" si="14"/>
        <v>547488.57999999996</v>
      </c>
      <c r="P64" s="76">
        <f t="shared" si="15"/>
        <v>3.77</v>
      </c>
      <c r="Q64" s="76">
        <f t="shared" si="5"/>
        <v>17527.849999999999</v>
      </c>
      <c r="R64" s="76"/>
      <c r="S64" s="77">
        <v>17527846.02</v>
      </c>
      <c r="T64" s="74">
        <v>3116390.53</v>
      </c>
      <c r="U64" s="74">
        <f t="shared" si="12"/>
        <v>20644.236550000001</v>
      </c>
      <c r="V64" s="78"/>
      <c r="W64" s="78">
        <f t="shared" si="13"/>
        <v>0</v>
      </c>
    </row>
    <row r="65" spans="1:23" ht="79.2" x14ac:dyDescent="0.25">
      <c r="A65" s="105">
        <f t="shared" si="8"/>
        <v>51</v>
      </c>
      <c r="B65" s="89" t="s">
        <v>78</v>
      </c>
      <c r="C65" s="119">
        <v>1022603621402</v>
      </c>
      <c r="D65" s="120">
        <v>75403</v>
      </c>
      <c r="E65" s="71" t="s">
        <v>25</v>
      </c>
      <c r="F65" s="105">
        <v>100</v>
      </c>
      <c r="G65" s="103" t="s">
        <v>53</v>
      </c>
      <c r="H65" s="113" t="s">
        <v>21</v>
      </c>
      <c r="I65" s="115" t="s">
        <v>117</v>
      </c>
      <c r="J65" s="113" t="s">
        <v>22</v>
      </c>
      <c r="K65" s="13">
        <v>272</v>
      </c>
      <c r="L65" s="105">
        <v>6379</v>
      </c>
      <c r="M65" s="76">
        <f t="shared" si="9"/>
        <v>4.26</v>
      </c>
      <c r="N65" s="76">
        <f t="shared" si="3"/>
        <v>21623.26</v>
      </c>
      <c r="O65" s="76">
        <f t="shared" si="14"/>
        <v>547488.57999999996</v>
      </c>
      <c r="P65" s="76">
        <f t="shared" si="15"/>
        <v>3.95</v>
      </c>
      <c r="Q65" s="76">
        <f t="shared" si="5"/>
        <v>17938.689999999999</v>
      </c>
      <c r="R65" s="76"/>
      <c r="S65" s="77">
        <v>17938692.260000002</v>
      </c>
      <c r="T65" s="74">
        <v>3684566.63</v>
      </c>
      <c r="U65" s="74">
        <f t="shared" si="12"/>
        <v>21623.258890000001</v>
      </c>
      <c r="V65" s="78"/>
      <c r="W65" s="78">
        <f t="shared" si="13"/>
        <v>0</v>
      </c>
    </row>
    <row r="66" spans="1:23" ht="79.2" x14ac:dyDescent="0.25">
      <c r="A66" s="105">
        <f t="shared" si="8"/>
        <v>52</v>
      </c>
      <c r="B66" s="89" t="s">
        <v>79</v>
      </c>
      <c r="C66" s="119">
        <v>1022603621336</v>
      </c>
      <c r="D66" s="120">
        <v>75403</v>
      </c>
      <c r="E66" s="71" t="s">
        <v>25</v>
      </c>
      <c r="F66" s="105">
        <v>100</v>
      </c>
      <c r="G66" s="103" t="s">
        <v>53</v>
      </c>
      <c r="H66" s="113" t="s">
        <v>21</v>
      </c>
      <c r="I66" s="115" t="s">
        <v>117</v>
      </c>
      <c r="J66" s="113" t="s">
        <v>22</v>
      </c>
      <c r="K66" s="13">
        <v>265</v>
      </c>
      <c r="L66" s="105">
        <v>6379</v>
      </c>
      <c r="M66" s="76">
        <f t="shared" si="9"/>
        <v>4.1500000000000004</v>
      </c>
      <c r="N66" s="76">
        <f t="shared" si="3"/>
        <v>21281.51</v>
      </c>
      <c r="O66" s="76">
        <f t="shared" si="14"/>
        <v>547488.57999999996</v>
      </c>
      <c r="P66" s="76">
        <f t="shared" si="15"/>
        <v>3.89</v>
      </c>
      <c r="Q66" s="76">
        <f t="shared" si="5"/>
        <v>18121.23</v>
      </c>
      <c r="R66" s="76"/>
      <c r="S66" s="77">
        <v>18121230.329999998</v>
      </c>
      <c r="T66" s="74">
        <v>3160283.72</v>
      </c>
      <c r="U66" s="74">
        <f t="shared" si="12"/>
        <v>21281.514050000002</v>
      </c>
      <c r="V66" s="78"/>
      <c r="W66" s="78">
        <f t="shared" si="13"/>
        <v>0</v>
      </c>
    </row>
    <row r="67" spans="1:23" ht="79.2" x14ac:dyDescent="0.25">
      <c r="A67" s="105">
        <f t="shared" si="8"/>
        <v>53</v>
      </c>
      <c r="B67" s="89" t="s">
        <v>80</v>
      </c>
      <c r="C67" s="119">
        <v>1022603621094</v>
      </c>
      <c r="D67" s="120">
        <v>75403</v>
      </c>
      <c r="E67" s="71" t="s">
        <v>25</v>
      </c>
      <c r="F67" s="105">
        <v>100</v>
      </c>
      <c r="G67" s="103" t="s">
        <v>228</v>
      </c>
      <c r="H67" s="113" t="s">
        <v>21</v>
      </c>
      <c r="I67" s="115" t="s">
        <v>117</v>
      </c>
      <c r="J67" s="113" t="s">
        <v>22</v>
      </c>
      <c r="K67" s="13">
        <v>236</v>
      </c>
      <c r="L67" s="105">
        <v>6379</v>
      </c>
      <c r="M67" s="76">
        <f t="shared" si="9"/>
        <v>3.7</v>
      </c>
      <c r="N67" s="76">
        <f t="shared" si="3"/>
        <v>19904.96</v>
      </c>
      <c r="O67" s="76">
        <f t="shared" si="14"/>
        <v>547488.57999999996</v>
      </c>
      <c r="P67" s="76">
        <f>N67/O67*100+0.01</f>
        <v>3.65</v>
      </c>
      <c r="Q67" s="76">
        <f t="shared" si="5"/>
        <v>17406.25</v>
      </c>
      <c r="R67" s="76"/>
      <c r="S67" s="77">
        <v>17406251.620000001</v>
      </c>
      <c r="T67" s="74">
        <v>2498709.75</v>
      </c>
      <c r="U67" s="74">
        <f t="shared" si="12"/>
        <v>19904.961370000001</v>
      </c>
      <c r="V67" s="78"/>
      <c r="W67" s="78">
        <f t="shared" si="13"/>
        <v>0</v>
      </c>
    </row>
    <row r="68" spans="1:23" ht="79.2" x14ac:dyDescent="0.25">
      <c r="A68" s="105">
        <f t="shared" si="8"/>
        <v>54</v>
      </c>
      <c r="B68" s="89" t="s">
        <v>81</v>
      </c>
      <c r="C68" s="119">
        <v>1022603621325</v>
      </c>
      <c r="D68" s="120">
        <v>75403</v>
      </c>
      <c r="E68" s="71" t="s">
        <v>25</v>
      </c>
      <c r="F68" s="105">
        <v>100</v>
      </c>
      <c r="G68" s="103" t="s">
        <v>53</v>
      </c>
      <c r="H68" s="113" t="s">
        <v>21</v>
      </c>
      <c r="I68" s="115" t="s">
        <v>117</v>
      </c>
      <c r="J68" s="113" t="s">
        <v>22</v>
      </c>
      <c r="K68" s="16">
        <v>262</v>
      </c>
      <c r="L68" s="105">
        <v>6379</v>
      </c>
      <c r="M68" s="76">
        <f t="shared" si="9"/>
        <v>4.1100000000000003</v>
      </c>
      <c r="N68" s="76">
        <f t="shared" si="3"/>
        <v>19400.310000000001</v>
      </c>
      <c r="O68" s="76">
        <f t="shared" si="14"/>
        <v>547488.57999999996</v>
      </c>
      <c r="P68" s="76">
        <f>N68/O68*100+0.02</f>
        <v>3.56</v>
      </c>
      <c r="Q68" s="76">
        <f t="shared" si="5"/>
        <v>16562.12</v>
      </c>
      <c r="R68" s="76"/>
      <c r="S68" s="77">
        <v>16562124.83</v>
      </c>
      <c r="T68" s="74">
        <v>2838181.87</v>
      </c>
      <c r="U68" s="74">
        <f t="shared" si="12"/>
        <v>19400.306700000001</v>
      </c>
      <c r="V68" s="78"/>
      <c r="W68" s="78">
        <f t="shared" si="13"/>
        <v>0</v>
      </c>
    </row>
    <row r="69" spans="1:23" ht="118.8" x14ac:dyDescent="0.25">
      <c r="A69" s="105">
        <f t="shared" si="8"/>
        <v>55</v>
      </c>
      <c r="B69" s="89" t="s">
        <v>82</v>
      </c>
      <c r="C69" s="104">
        <v>1022603633205</v>
      </c>
      <c r="D69" s="120">
        <v>75403</v>
      </c>
      <c r="E69" s="71" t="s">
        <v>25</v>
      </c>
      <c r="F69" s="105">
        <v>100</v>
      </c>
      <c r="G69" s="103" t="s">
        <v>53</v>
      </c>
      <c r="H69" s="113" t="s">
        <v>21</v>
      </c>
      <c r="I69" s="115" t="s">
        <v>117</v>
      </c>
      <c r="J69" s="113" t="s">
        <v>22</v>
      </c>
      <c r="K69" s="13">
        <v>179</v>
      </c>
      <c r="L69" s="105">
        <v>6379</v>
      </c>
      <c r="M69" s="76">
        <f t="shared" si="9"/>
        <v>2.81</v>
      </c>
      <c r="N69" s="76">
        <f t="shared" si="3"/>
        <v>16781.48</v>
      </c>
      <c r="O69" s="76">
        <f t="shared" si="14"/>
        <v>547488.57999999996</v>
      </c>
      <c r="P69" s="76">
        <f t="shared" si="15"/>
        <v>3.07</v>
      </c>
      <c r="Q69" s="76">
        <f t="shared" si="5"/>
        <v>14675.71</v>
      </c>
      <c r="R69" s="76"/>
      <c r="S69" s="77">
        <v>14675712.470000001</v>
      </c>
      <c r="T69" s="74">
        <v>2105763.92</v>
      </c>
      <c r="U69" s="74">
        <f t="shared" si="12"/>
        <v>16781.47639</v>
      </c>
      <c r="V69" s="78"/>
      <c r="W69" s="78">
        <f t="shared" si="13"/>
        <v>0</v>
      </c>
    </row>
    <row r="70" spans="1:23" ht="118.8" x14ac:dyDescent="0.25">
      <c r="A70" s="105">
        <f t="shared" si="8"/>
        <v>56</v>
      </c>
      <c r="B70" s="89" t="s">
        <v>83</v>
      </c>
      <c r="C70" s="104">
        <v>1022603621490</v>
      </c>
      <c r="D70" s="120">
        <v>75403</v>
      </c>
      <c r="E70" s="71" t="s">
        <v>25</v>
      </c>
      <c r="F70" s="105">
        <v>100</v>
      </c>
      <c r="G70" s="103" t="s">
        <v>53</v>
      </c>
      <c r="H70" s="113" t="s">
        <v>21</v>
      </c>
      <c r="I70" s="115" t="s">
        <v>117</v>
      </c>
      <c r="J70" s="113" t="s">
        <v>22</v>
      </c>
      <c r="K70" s="13">
        <v>287</v>
      </c>
      <c r="L70" s="105">
        <v>6379</v>
      </c>
      <c r="M70" s="76">
        <f t="shared" si="9"/>
        <v>4.5</v>
      </c>
      <c r="N70" s="76">
        <f>U70-0.01</f>
        <v>22276.79</v>
      </c>
      <c r="O70" s="76">
        <f t="shared" si="14"/>
        <v>547488.57999999996</v>
      </c>
      <c r="P70" s="76">
        <f t="shared" si="15"/>
        <v>4.07</v>
      </c>
      <c r="Q70" s="76">
        <f t="shared" si="5"/>
        <v>18418.59</v>
      </c>
      <c r="R70" s="76"/>
      <c r="S70" s="77">
        <v>18418589.890000001</v>
      </c>
      <c r="T70" s="74">
        <v>3858206.53</v>
      </c>
      <c r="U70" s="74">
        <f t="shared" si="12"/>
        <v>22276.796419999999</v>
      </c>
      <c r="V70" s="78">
        <f>SUM(U39:U70)</f>
        <v>547488.57999999996</v>
      </c>
      <c r="W70" s="78">
        <f t="shared" si="13"/>
        <v>-0.01</v>
      </c>
    </row>
    <row r="71" spans="1:23" ht="26.4" x14ac:dyDescent="0.25">
      <c r="A71" s="200">
        <f>A70+1</f>
        <v>57</v>
      </c>
      <c r="B71" s="187" t="s">
        <v>84</v>
      </c>
      <c r="C71" s="189">
        <v>1132651021678</v>
      </c>
      <c r="D71" s="202">
        <v>75403</v>
      </c>
      <c r="E71" s="200" t="s">
        <v>25</v>
      </c>
      <c r="F71" s="200">
        <v>100</v>
      </c>
      <c r="G71" s="206" t="s">
        <v>19</v>
      </c>
      <c r="H71" s="204" t="s">
        <v>21</v>
      </c>
      <c r="I71" s="191" t="s">
        <v>117</v>
      </c>
      <c r="J71" s="113" t="s">
        <v>126</v>
      </c>
      <c r="K71" s="12">
        <v>21</v>
      </c>
      <c r="L71" s="105">
        <v>21</v>
      </c>
      <c r="M71" s="76">
        <v>100</v>
      </c>
      <c r="N71" s="185">
        <f t="shared" si="3"/>
        <v>9156.68</v>
      </c>
      <c r="O71" s="193">
        <v>29950.03</v>
      </c>
      <c r="P71" s="185">
        <f>N71/O71*100</f>
        <v>30.57</v>
      </c>
      <c r="Q71" s="185">
        <f t="shared" si="5"/>
        <v>8955.68</v>
      </c>
      <c r="R71" s="185"/>
      <c r="S71" s="77">
        <v>8955682.5399999991</v>
      </c>
      <c r="T71" s="74">
        <v>201000</v>
      </c>
      <c r="U71" s="74">
        <f t="shared" si="12"/>
        <v>9156.6825399999998</v>
      </c>
      <c r="V71" s="78"/>
      <c r="W71" s="78">
        <f t="shared" si="13"/>
        <v>0</v>
      </c>
    </row>
    <row r="72" spans="1:23" ht="50.25" customHeight="1" x14ac:dyDescent="0.25">
      <c r="A72" s="201"/>
      <c r="B72" s="188"/>
      <c r="C72" s="190"/>
      <c r="D72" s="203"/>
      <c r="E72" s="201"/>
      <c r="F72" s="201"/>
      <c r="G72" s="207"/>
      <c r="H72" s="205"/>
      <c r="I72" s="192"/>
      <c r="J72" s="113" t="s">
        <v>107</v>
      </c>
      <c r="K72" s="12">
        <v>442</v>
      </c>
      <c r="L72" s="105">
        <v>442</v>
      </c>
      <c r="M72" s="76">
        <v>100</v>
      </c>
      <c r="N72" s="186"/>
      <c r="O72" s="194"/>
      <c r="P72" s="186"/>
      <c r="Q72" s="186"/>
      <c r="R72" s="186"/>
      <c r="S72" s="77"/>
      <c r="V72" s="78"/>
      <c r="W72" s="78"/>
    </row>
    <row r="73" spans="1:23" ht="52.5" customHeight="1" x14ac:dyDescent="0.25">
      <c r="A73" s="197">
        <f>A71+1</f>
        <v>58</v>
      </c>
      <c r="B73" s="187" t="s">
        <v>26</v>
      </c>
      <c r="C73" s="195">
        <v>1112651036112</v>
      </c>
      <c r="D73" s="196">
        <v>75403</v>
      </c>
      <c r="E73" s="197" t="s">
        <v>25</v>
      </c>
      <c r="F73" s="197">
        <v>100</v>
      </c>
      <c r="G73" s="179" t="s">
        <v>231</v>
      </c>
      <c r="H73" s="198" t="s">
        <v>21</v>
      </c>
      <c r="I73" s="199" t="s">
        <v>117</v>
      </c>
      <c r="J73" s="113" t="s">
        <v>125</v>
      </c>
      <c r="K73" s="99">
        <v>1550</v>
      </c>
      <c r="L73" s="116">
        <v>1550</v>
      </c>
      <c r="M73" s="76">
        <v>100</v>
      </c>
      <c r="N73" s="193">
        <f>U73</f>
        <v>20793.349999999999</v>
      </c>
      <c r="O73" s="193">
        <v>29950.03</v>
      </c>
      <c r="P73" s="185">
        <f>N73/O73*100</f>
        <v>69.430000000000007</v>
      </c>
      <c r="Q73" s="185">
        <f t="shared" si="5"/>
        <v>20793.349999999999</v>
      </c>
      <c r="R73" s="185"/>
      <c r="S73" s="77">
        <f>[1]ДОП_2019!$H$13</f>
        <v>20793345.620000001</v>
      </c>
      <c r="U73" s="74">
        <f t="shared" si="12"/>
        <v>20793.34562</v>
      </c>
      <c r="V73" s="78"/>
      <c r="W73" s="78">
        <f t="shared" si="13"/>
        <v>0</v>
      </c>
    </row>
    <row r="74" spans="1:23" ht="105.6" x14ac:dyDescent="0.25">
      <c r="A74" s="197"/>
      <c r="B74" s="188"/>
      <c r="C74" s="195"/>
      <c r="D74" s="196"/>
      <c r="E74" s="197"/>
      <c r="F74" s="197"/>
      <c r="G74" s="179"/>
      <c r="H74" s="198"/>
      <c r="I74" s="199"/>
      <c r="J74" s="117" t="s">
        <v>168</v>
      </c>
      <c r="K74" s="100">
        <v>54</v>
      </c>
      <c r="L74" s="100">
        <v>54</v>
      </c>
      <c r="M74" s="118">
        <v>100</v>
      </c>
      <c r="N74" s="194"/>
      <c r="O74" s="194"/>
      <c r="P74" s="186"/>
      <c r="Q74" s="186"/>
      <c r="R74" s="186"/>
    </row>
    <row r="75" spans="1:23" ht="159.6" customHeight="1" x14ac:dyDescent="0.25">
      <c r="A75" s="12">
        <v>59</v>
      </c>
      <c r="B75" s="123" t="s">
        <v>149</v>
      </c>
      <c r="C75" s="12" t="s">
        <v>127</v>
      </c>
      <c r="D75" s="12">
        <v>12247</v>
      </c>
      <c r="E75" s="124" t="s">
        <v>242</v>
      </c>
      <c r="F75" s="12">
        <v>100</v>
      </c>
      <c r="G75" s="12" t="s">
        <v>128</v>
      </c>
      <c r="H75" s="123" t="s">
        <v>150</v>
      </c>
      <c r="I75" s="124" t="s">
        <v>117</v>
      </c>
      <c r="J75" s="125"/>
      <c r="K75" s="116">
        <v>0</v>
      </c>
      <c r="L75" s="116"/>
      <c r="M75" s="126">
        <v>0</v>
      </c>
      <c r="N75" s="116">
        <v>0</v>
      </c>
      <c r="O75" s="116"/>
      <c r="P75" s="126">
        <v>0</v>
      </c>
      <c r="Q75" s="116">
        <v>0</v>
      </c>
      <c r="R75" s="125"/>
    </row>
    <row r="76" spans="1:23" ht="145.19999999999999" x14ac:dyDescent="0.25">
      <c r="A76" s="127">
        <v>60</v>
      </c>
      <c r="B76" s="124" t="s">
        <v>169</v>
      </c>
      <c r="C76" s="12" t="s">
        <v>129</v>
      </c>
      <c r="D76" s="70">
        <v>12267</v>
      </c>
      <c r="E76" s="124" t="s">
        <v>242</v>
      </c>
      <c r="F76" s="129">
        <v>100</v>
      </c>
      <c r="G76" s="99" t="s">
        <v>130</v>
      </c>
      <c r="H76" s="128" t="s">
        <v>151</v>
      </c>
      <c r="I76" s="130" t="s">
        <v>117</v>
      </c>
      <c r="J76" s="125" t="s">
        <v>131</v>
      </c>
      <c r="K76" s="116">
        <v>395000</v>
      </c>
      <c r="L76" s="116">
        <v>395000</v>
      </c>
      <c r="M76" s="126">
        <v>100</v>
      </c>
      <c r="N76" s="116">
        <v>535671</v>
      </c>
      <c r="O76" s="116">
        <v>535671</v>
      </c>
      <c r="P76" s="126">
        <v>100</v>
      </c>
      <c r="Q76" s="116">
        <v>0</v>
      </c>
      <c r="R76" s="125"/>
    </row>
    <row r="77" spans="1:23" ht="92.4" x14ac:dyDescent="0.25">
      <c r="A77" s="127">
        <v>61</v>
      </c>
      <c r="B77" s="131" t="s">
        <v>221</v>
      </c>
      <c r="C77" s="132">
        <v>1172651013765</v>
      </c>
      <c r="D77" s="70">
        <v>12300</v>
      </c>
      <c r="E77" s="133" t="s">
        <v>241</v>
      </c>
      <c r="F77" s="134">
        <v>100</v>
      </c>
      <c r="G77" s="99" t="s">
        <v>232</v>
      </c>
      <c r="H77" s="128" t="s">
        <v>152</v>
      </c>
      <c r="I77" s="130" t="s">
        <v>117</v>
      </c>
      <c r="J77" s="125" t="s">
        <v>132</v>
      </c>
      <c r="K77" s="116">
        <v>2420</v>
      </c>
      <c r="L77" s="116">
        <v>740000</v>
      </c>
      <c r="M77" s="126">
        <v>0.33</v>
      </c>
      <c r="N77" s="116">
        <v>87619</v>
      </c>
      <c r="O77" s="116">
        <v>26645076</v>
      </c>
      <c r="P77" s="126">
        <v>0.33</v>
      </c>
      <c r="Q77" s="116">
        <v>0</v>
      </c>
      <c r="R77" s="125"/>
    </row>
    <row r="78" spans="1:23" ht="145.19999999999999" x14ac:dyDescent="0.25">
      <c r="A78" s="127">
        <v>62</v>
      </c>
      <c r="B78" s="131" t="s">
        <v>153</v>
      </c>
      <c r="C78" s="132" t="s">
        <v>133</v>
      </c>
      <c r="D78" s="127">
        <v>65243</v>
      </c>
      <c r="E78" s="124" t="s">
        <v>242</v>
      </c>
      <c r="F78" s="129">
        <v>100</v>
      </c>
      <c r="G78" s="99" t="s">
        <v>134</v>
      </c>
      <c r="H78" s="135" t="s">
        <v>154</v>
      </c>
      <c r="I78" s="125" t="s">
        <v>117</v>
      </c>
      <c r="J78" s="125" t="s">
        <v>135</v>
      </c>
      <c r="K78" s="116">
        <v>1012</v>
      </c>
      <c r="L78" s="116">
        <v>125241</v>
      </c>
      <c r="M78" s="116">
        <v>0.81</v>
      </c>
      <c r="N78" s="116">
        <v>39189</v>
      </c>
      <c r="O78" s="116">
        <v>4405850</v>
      </c>
      <c r="P78" s="116">
        <v>0.89</v>
      </c>
      <c r="Q78" s="116">
        <v>0</v>
      </c>
      <c r="R78" s="116"/>
    </row>
    <row r="79" spans="1:23" ht="157.19999999999999" customHeight="1" x14ac:dyDescent="0.25">
      <c r="A79" s="127">
        <v>63</v>
      </c>
      <c r="B79" s="131" t="s">
        <v>155</v>
      </c>
      <c r="C79" s="132" t="s">
        <v>136</v>
      </c>
      <c r="D79" s="127">
        <v>65243</v>
      </c>
      <c r="E79" s="124" t="s">
        <v>242</v>
      </c>
      <c r="F79" s="129">
        <v>100</v>
      </c>
      <c r="G79" s="99" t="s">
        <v>235</v>
      </c>
      <c r="H79" s="135" t="s">
        <v>156</v>
      </c>
      <c r="I79" s="135" t="s">
        <v>137</v>
      </c>
      <c r="J79" s="136" t="s">
        <v>138</v>
      </c>
      <c r="K79" s="137">
        <v>734</v>
      </c>
      <c r="L79" s="116">
        <v>15240</v>
      </c>
      <c r="M79" s="116">
        <v>4.82</v>
      </c>
      <c r="N79" s="137">
        <v>8949</v>
      </c>
      <c r="O79" s="116">
        <v>194300</v>
      </c>
      <c r="P79" s="116">
        <v>4.6100000000000003</v>
      </c>
      <c r="Q79" s="116">
        <v>0</v>
      </c>
      <c r="R79" s="116"/>
    </row>
    <row r="80" spans="1:23" ht="87" customHeight="1" x14ac:dyDescent="0.25">
      <c r="A80" s="221">
        <v>64</v>
      </c>
      <c r="B80" s="225" t="s">
        <v>157</v>
      </c>
      <c r="C80" s="223" t="s">
        <v>139</v>
      </c>
      <c r="D80" s="221">
        <v>65243</v>
      </c>
      <c r="E80" s="219" t="s">
        <v>242</v>
      </c>
      <c r="F80" s="213">
        <v>100</v>
      </c>
      <c r="G80" s="129" t="s">
        <v>233</v>
      </c>
      <c r="H80" s="135" t="s">
        <v>158</v>
      </c>
      <c r="I80" s="125" t="s">
        <v>117</v>
      </c>
      <c r="J80" s="137" t="s">
        <v>140</v>
      </c>
      <c r="K80" s="116">
        <v>63</v>
      </c>
      <c r="L80" s="137">
        <v>1425</v>
      </c>
      <c r="M80" s="116">
        <v>4.45</v>
      </c>
      <c r="N80" s="116">
        <v>16783</v>
      </c>
      <c r="O80" s="116">
        <v>376947</v>
      </c>
      <c r="P80" s="116">
        <v>4.45</v>
      </c>
      <c r="Q80" s="116">
        <v>0</v>
      </c>
      <c r="R80" s="116"/>
    </row>
    <row r="81" spans="1:18" ht="60" customHeight="1" x14ac:dyDescent="0.25">
      <c r="A81" s="222"/>
      <c r="B81" s="226"/>
      <c r="C81" s="224"/>
      <c r="D81" s="222"/>
      <c r="E81" s="220"/>
      <c r="F81" s="214"/>
      <c r="G81" s="138" t="s">
        <v>234</v>
      </c>
      <c r="H81" s="139" t="s">
        <v>159</v>
      </c>
      <c r="I81" s="140" t="s">
        <v>117</v>
      </c>
      <c r="J81" s="141" t="s">
        <v>161</v>
      </c>
      <c r="K81" s="142">
        <v>1273</v>
      </c>
      <c r="L81" s="142">
        <v>5092</v>
      </c>
      <c r="M81" s="143">
        <v>25</v>
      </c>
      <c r="N81" s="142">
        <v>3041</v>
      </c>
      <c r="O81" s="142">
        <v>12164</v>
      </c>
      <c r="P81" s="143">
        <v>25</v>
      </c>
      <c r="Q81" s="142">
        <v>0</v>
      </c>
      <c r="R81" s="142"/>
    </row>
    <row r="82" spans="1:18" ht="145.19999999999999" x14ac:dyDescent="0.25">
      <c r="A82" s="127">
        <v>65</v>
      </c>
      <c r="B82" s="131" t="s">
        <v>160</v>
      </c>
      <c r="C82" s="132" t="s">
        <v>141</v>
      </c>
      <c r="D82" s="127">
        <v>65243</v>
      </c>
      <c r="E82" s="124" t="s">
        <v>242</v>
      </c>
      <c r="F82" s="129">
        <v>100</v>
      </c>
      <c r="G82" s="138" t="s">
        <v>142</v>
      </c>
      <c r="H82" s="139" t="s">
        <v>143</v>
      </c>
      <c r="I82" s="140" t="s">
        <v>117</v>
      </c>
      <c r="J82" s="140" t="s">
        <v>144</v>
      </c>
      <c r="K82" s="142">
        <v>367533</v>
      </c>
      <c r="L82" s="142">
        <v>367533</v>
      </c>
      <c r="M82" s="143">
        <v>100</v>
      </c>
      <c r="N82" s="142">
        <v>14932</v>
      </c>
      <c r="O82" s="142">
        <v>14932</v>
      </c>
      <c r="P82" s="143">
        <v>100</v>
      </c>
      <c r="Q82" s="142">
        <v>0</v>
      </c>
      <c r="R82" s="140"/>
    </row>
    <row r="83" spans="1:18" ht="145.80000000000001" customHeight="1" x14ac:dyDescent="0.25">
      <c r="A83" s="127">
        <v>66</v>
      </c>
      <c r="B83" s="131" t="s">
        <v>162</v>
      </c>
      <c r="C83" s="132" t="s">
        <v>145</v>
      </c>
      <c r="D83" s="127">
        <v>65243</v>
      </c>
      <c r="E83" s="124" t="s">
        <v>242</v>
      </c>
      <c r="F83" s="129">
        <v>100</v>
      </c>
      <c r="G83" s="210" t="s">
        <v>216</v>
      </c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2"/>
    </row>
    <row r="84" spans="1:18" ht="145.19999999999999" x14ac:dyDescent="0.25">
      <c r="A84" s="127">
        <v>67</v>
      </c>
      <c r="B84" s="133" t="s">
        <v>163</v>
      </c>
      <c r="C84" s="132" t="s">
        <v>146</v>
      </c>
      <c r="D84" s="127">
        <v>65243</v>
      </c>
      <c r="E84" s="124" t="s">
        <v>242</v>
      </c>
      <c r="F84" s="129">
        <v>100</v>
      </c>
      <c r="G84" s="99" t="s">
        <v>237</v>
      </c>
      <c r="H84" s="135" t="s">
        <v>164</v>
      </c>
      <c r="I84" s="125" t="s">
        <v>117</v>
      </c>
      <c r="J84" s="125" t="s">
        <v>147</v>
      </c>
      <c r="K84" s="116">
        <v>16056</v>
      </c>
      <c r="L84" s="116">
        <v>53520</v>
      </c>
      <c r="M84" s="126">
        <v>30</v>
      </c>
      <c r="N84" s="116">
        <v>3393</v>
      </c>
      <c r="O84" s="116">
        <v>11310</v>
      </c>
      <c r="P84" s="126">
        <v>30</v>
      </c>
      <c r="Q84" s="116">
        <v>0</v>
      </c>
      <c r="R84" s="116"/>
    </row>
    <row r="85" spans="1:18" ht="289.2" customHeight="1" x14ac:dyDescent="0.25">
      <c r="A85" s="127">
        <v>68</v>
      </c>
      <c r="B85" s="124" t="s">
        <v>167</v>
      </c>
      <c r="C85" s="132">
        <v>1102648000124</v>
      </c>
      <c r="D85" s="127">
        <v>75404</v>
      </c>
      <c r="E85" s="124" t="s">
        <v>242</v>
      </c>
      <c r="F85" s="129">
        <v>100</v>
      </c>
      <c r="G85" s="99" t="s">
        <v>165</v>
      </c>
      <c r="H85" s="135" t="s">
        <v>148</v>
      </c>
      <c r="I85" s="125" t="s">
        <v>117</v>
      </c>
      <c r="J85" s="125" t="s">
        <v>166</v>
      </c>
      <c r="K85" s="116">
        <v>46</v>
      </c>
      <c r="L85" s="116">
        <v>46</v>
      </c>
      <c r="M85" s="116">
        <v>100</v>
      </c>
      <c r="N85" s="116">
        <v>0</v>
      </c>
      <c r="O85" s="116">
        <v>0</v>
      </c>
      <c r="P85" s="116">
        <v>0</v>
      </c>
      <c r="Q85" s="116">
        <v>5640.21</v>
      </c>
      <c r="R85" s="116"/>
    </row>
    <row r="86" spans="1:18" ht="145.19999999999999" x14ac:dyDescent="0.25">
      <c r="A86" s="144">
        <v>69</v>
      </c>
      <c r="B86" s="145" t="s">
        <v>171</v>
      </c>
      <c r="C86" s="146" t="s">
        <v>172</v>
      </c>
      <c r="D86" s="144">
        <v>75404</v>
      </c>
      <c r="E86" s="145" t="s">
        <v>173</v>
      </c>
      <c r="F86" s="129">
        <v>100</v>
      </c>
      <c r="G86" s="144" t="s">
        <v>238</v>
      </c>
      <c r="H86" s="145" t="s">
        <v>170</v>
      </c>
      <c r="I86" s="125" t="s">
        <v>117</v>
      </c>
      <c r="J86" s="145" t="s">
        <v>224</v>
      </c>
      <c r="K86" s="144">
        <v>13</v>
      </c>
      <c r="L86" s="144"/>
      <c r="M86" s="116">
        <v>33</v>
      </c>
      <c r="N86" s="144">
        <v>301.52999999999997</v>
      </c>
      <c r="O86" s="144"/>
      <c r="P86" s="144"/>
      <c r="Q86" s="144">
        <v>19312.849999999999</v>
      </c>
      <c r="R86" s="144"/>
    </row>
    <row r="87" spans="1:18" ht="79.2" x14ac:dyDescent="0.25">
      <c r="A87" s="144">
        <v>70</v>
      </c>
      <c r="B87" s="145" t="s">
        <v>174</v>
      </c>
      <c r="C87" s="147">
        <v>1022603627310</v>
      </c>
      <c r="D87" s="147">
        <v>75403</v>
      </c>
      <c r="E87" s="145" t="s">
        <v>189</v>
      </c>
      <c r="F87" s="144">
        <v>100</v>
      </c>
      <c r="G87" s="144" t="s">
        <v>175</v>
      </c>
      <c r="H87" s="144" t="s">
        <v>190</v>
      </c>
      <c r="I87" s="145" t="s">
        <v>117</v>
      </c>
      <c r="J87" s="145" t="s">
        <v>176</v>
      </c>
      <c r="K87" s="147">
        <v>307844</v>
      </c>
      <c r="L87" s="147">
        <v>307844</v>
      </c>
      <c r="M87" s="148">
        <v>100</v>
      </c>
      <c r="N87" s="147">
        <v>0</v>
      </c>
      <c r="O87" s="147">
        <v>0</v>
      </c>
      <c r="P87" s="144">
        <v>0</v>
      </c>
      <c r="Q87" s="148">
        <v>18611.349999999999</v>
      </c>
      <c r="R87" s="144"/>
    </row>
    <row r="88" spans="1:18" ht="79.2" x14ac:dyDescent="0.25">
      <c r="A88" s="144">
        <v>71</v>
      </c>
      <c r="B88" s="145" t="s">
        <v>177</v>
      </c>
      <c r="C88" s="147">
        <v>1032601990410</v>
      </c>
      <c r="D88" s="147">
        <v>75403</v>
      </c>
      <c r="E88" s="145" t="s">
        <v>189</v>
      </c>
      <c r="F88" s="144">
        <v>100</v>
      </c>
      <c r="G88" s="144" t="s">
        <v>175</v>
      </c>
      <c r="H88" s="144" t="s">
        <v>190</v>
      </c>
      <c r="I88" s="145" t="s">
        <v>117</v>
      </c>
      <c r="J88" s="145" t="s">
        <v>178</v>
      </c>
      <c r="K88" s="144">
        <v>209</v>
      </c>
      <c r="L88" s="144">
        <v>686</v>
      </c>
      <c r="M88" s="148">
        <v>30.47</v>
      </c>
      <c r="N88" s="147">
        <v>32728.98</v>
      </c>
      <c r="O88" s="144">
        <v>75711</v>
      </c>
      <c r="P88" s="144">
        <v>43.23</v>
      </c>
      <c r="Q88" s="144">
        <v>30579.06</v>
      </c>
      <c r="R88" s="144"/>
    </row>
    <row r="89" spans="1:18" ht="79.2" x14ac:dyDescent="0.25">
      <c r="A89" s="144">
        <v>72</v>
      </c>
      <c r="B89" s="139" t="s">
        <v>179</v>
      </c>
      <c r="C89" s="146" t="s">
        <v>180</v>
      </c>
      <c r="D89" s="144">
        <v>75403</v>
      </c>
      <c r="E89" s="145" t="s">
        <v>189</v>
      </c>
      <c r="F89" s="144">
        <v>100</v>
      </c>
      <c r="G89" s="144" t="s">
        <v>45</v>
      </c>
      <c r="H89" s="138" t="s">
        <v>191</v>
      </c>
      <c r="I89" s="139" t="s">
        <v>117</v>
      </c>
      <c r="J89" s="139" t="s">
        <v>181</v>
      </c>
      <c r="K89" s="144">
        <v>642</v>
      </c>
      <c r="L89" s="144">
        <v>1110</v>
      </c>
      <c r="M89" s="144">
        <v>57.8</v>
      </c>
      <c r="N89" s="144">
        <v>19128</v>
      </c>
      <c r="O89" s="144">
        <v>39931.83</v>
      </c>
      <c r="P89" s="144">
        <v>47.9</v>
      </c>
      <c r="Q89" s="144">
        <v>13997.7</v>
      </c>
      <c r="R89" s="144"/>
    </row>
    <row r="90" spans="1:18" ht="79.2" x14ac:dyDescent="0.25">
      <c r="A90" s="144">
        <v>73</v>
      </c>
      <c r="B90" s="145" t="s">
        <v>182</v>
      </c>
      <c r="C90" s="147">
        <v>1032601990211</v>
      </c>
      <c r="D90" s="147">
        <v>75403</v>
      </c>
      <c r="E90" s="145" t="s">
        <v>189</v>
      </c>
      <c r="F90" s="144">
        <v>100</v>
      </c>
      <c r="G90" s="144" t="s">
        <v>183</v>
      </c>
      <c r="H90" s="144" t="s">
        <v>190</v>
      </c>
      <c r="I90" s="145" t="s">
        <v>117</v>
      </c>
      <c r="J90" s="145" t="s">
        <v>184</v>
      </c>
      <c r="K90" s="147">
        <v>257</v>
      </c>
      <c r="L90" s="147">
        <v>686</v>
      </c>
      <c r="M90" s="148">
        <v>37.46</v>
      </c>
      <c r="N90" s="147">
        <v>26788</v>
      </c>
      <c r="O90" s="144">
        <v>75711</v>
      </c>
      <c r="P90" s="144">
        <v>35.380000000000003</v>
      </c>
      <c r="Q90" s="148">
        <v>24537</v>
      </c>
      <c r="R90" s="144"/>
    </row>
    <row r="91" spans="1:18" ht="79.2" x14ac:dyDescent="0.25">
      <c r="A91" s="144">
        <v>74</v>
      </c>
      <c r="B91" s="149" t="s">
        <v>185</v>
      </c>
      <c r="C91" s="150">
        <v>1022603629025</v>
      </c>
      <c r="D91" s="147">
        <v>75403</v>
      </c>
      <c r="E91" s="145" t="s">
        <v>189</v>
      </c>
      <c r="F91" s="151">
        <v>100</v>
      </c>
      <c r="G91" s="151" t="s">
        <v>175</v>
      </c>
      <c r="H91" s="151" t="s">
        <v>190</v>
      </c>
      <c r="I91" s="149" t="s">
        <v>117</v>
      </c>
      <c r="J91" s="149" t="s">
        <v>186</v>
      </c>
      <c r="K91" s="150">
        <v>220</v>
      </c>
      <c r="L91" s="150">
        <v>686</v>
      </c>
      <c r="M91" s="152">
        <v>32.07</v>
      </c>
      <c r="N91" s="150">
        <v>16193.59</v>
      </c>
      <c r="O91" s="144">
        <v>75711</v>
      </c>
      <c r="P91" s="151">
        <v>21.39</v>
      </c>
      <c r="Q91" s="152">
        <v>13461.23</v>
      </c>
      <c r="R91" s="151"/>
    </row>
    <row r="92" spans="1:18" ht="79.2" x14ac:dyDescent="0.25">
      <c r="A92" s="144">
        <v>75</v>
      </c>
      <c r="B92" s="145" t="s">
        <v>187</v>
      </c>
      <c r="C92" s="147" t="s">
        <v>188</v>
      </c>
      <c r="D92" s="147">
        <v>75403</v>
      </c>
      <c r="E92" s="145" t="s">
        <v>189</v>
      </c>
      <c r="F92" s="144">
        <v>100</v>
      </c>
      <c r="G92" s="144" t="s">
        <v>45</v>
      </c>
      <c r="H92" s="144" t="s">
        <v>191</v>
      </c>
      <c r="I92" s="145" t="s">
        <v>117</v>
      </c>
      <c r="J92" s="145" t="s">
        <v>181</v>
      </c>
      <c r="K92" s="144">
        <v>468</v>
      </c>
      <c r="L92" s="153">
        <v>1110</v>
      </c>
      <c r="M92" s="144">
        <v>42.2</v>
      </c>
      <c r="N92" s="144">
        <v>20803.830000000002</v>
      </c>
      <c r="O92" s="144">
        <v>39931.83</v>
      </c>
      <c r="P92" s="144">
        <v>52.1</v>
      </c>
      <c r="Q92" s="144">
        <v>16064.69</v>
      </c>
      <c r="R92" s="142"/>
    </row>
    <row r="93" spans="1:18" ht="79.2" x14ac:dyDescent="0.25">
      <c r="A93" s="208">
        <v>76</v>
      </c>
      <c r="B93" s="215" t="s">
        <v>192</v>
      </c>
      <c r="C93" s="217" t="s">
        <v>193</v>
      </c>
      <c r="D93" s="208">
        <v>75403</v>
      </c>
      <c r="E93" s="215" t="s">
        <v>204</v>
      </c>
      <c r="F93" s="208">
        <v>100</v>
      </c>
      <c r="G93" s="208" t="s">
        <v>194</v>
      </c>
      <c r="H93" s="144" t="s">
        <v>205</v>
      </c>
      <c r="I93" s="144" t="s">
        <v>117</v>
      </c>
      <c r="J93" s="145" t="s">
        <v>195</v>
      </c>
      <c r="K93" s="144"/>
      <c r="L93" s="144"/>
      <c r="M93" s="144"/>
      <c r="N93" s="154">
        <v>25761</v>
      </c>
      <c r="O93" s="154">
        <v>25761</v>
      </c>
      <c r="P93" s="155">
        <v>100</v>
      </c>
      <c r="Q93" s="155">
        <v>18528.41</v>
      </c>
      <c r="R93" s="144"/>
    </row>
    <row r="94" spans="1:18" ht="52.8" x14ac:dyDescent="0.25">
      <c r="A94" s="209"/>
      <c r="B94" s="216"/>
      <c r="C94" s="218"/>
      <c r="D94" s="209"/>
      <c r="E94" s="216"/>
      <c r="F94" s="209"/>
      <c r="G94" s="209"/>
      <c r="H94" s="144" t="s">
        <v>199</v>
      </c>
      <c r="I94" s="144"/>
      <c r="J94" s="145" t="s">
        <v>195</v>
      </c>
      <c r="K94" s="144"/>
      <c r="L94" s="144"/>
      <c r="M94" s="144"/>
      <c r="N94" s="154">
        <v>5225</v>
      </c>
      <c r="O94" s="154">
        <v>20712</v>
      </c>
      <c r="P94" s="155">
        <v>25.23</v>
      </c>
      <c r="Q94" s="155">
        <v>3255.72</v>
      </c>
      <c r="R94" s="144"/>
    </row>
    <row r="95" spans="1:18" ht="132" x14ac:dyDescent="0.25">
      <c r="A95" s="144">
        <v>77</v>
      </c>
      <c r="B95" s="145" t="s">
        <v>196</v>
      </c>
      <c r="C95" s="146" t="s">
        <v>197</v>
      </c>
      <c r="D95" s="144">
        <v>75403</v>
      </c>
      <c r="E95" s="145" t="s">
        <v>204</v>
      </c>
      <c r="F95" s="144">
        <v>100</v>
      </c>
      <c r="G95" s="144" t="s">
        <v>198</v>
      </c>
      <c r="H95" s="144" t="s">
        <v>199</v>
      </c>
      <c r="I95" s="144" t="s">
        <v>117</v>
      </c>
      <c r="J95" s="145" t="s">
        <v>195</v>
      </c>
      <c r="K95" s="144"/>
      <c r="L95" s="144"/>
      <c r="M95" s="144"/>
      <c r="N95" s="154">
        <v>15487</v>
      </c>
      <c r="O95" s="154">
        <v>20712</v>
      </c>
      <c r="P95" s="155">
        <v>74.773078408651998</v>
      </c>
      <c r="Q95" s="155">
        <v>13967.72</v>
      </c>
      <c r="R95" s="144"/>
    </row>
    <row r="96" spans="1:18" ht="132" x14ac:dyDescent="0.25">
      <c r="A96" s="144">
        <v>78</v>
      </c>
      <c r="B96" s="145" t="s">
        <v>200</v>
      </c>
      <c r="C96" s="146" t="s">
        <v>201</v>
      </c>
      <c r="D96" s="144">
        <v>75403</v>
      </c>
      <c r="E96" s="145" t="s">
        <v>204</v>
      </c>
      <c r="F96" s="144">
        <v>100</v>
      </c>
      <c r="G96" s="144" t="s">
        <v>202</v>
      </c>
      <c r="H96" s="144" t="s">
        <v>203</v>
      </c>
      <c r="I96" s="144" t="s">
        <v>117</v>
      </c>
      <c r="J96" s="145" t="s">
        <v>195</v>
      </c>
      <c r="K96" s="144"/>
      <c r="L96" s="144"/>
      <c r="M96" s="144"/>
      <c r="N96" s="154">
        <v>2869</v>
      </c>
      <c r="O96" s="154">
        <v>2869</v>
      </c>
      <c r="P96" s="155">
        <v>100</v>
      </c>
      <c r="Q96" s="155">
        <v>2869.44</v>
      </c>
      <c r="R96" s="144"/>
    </row>
    <row r="97" spans="1:18" ht="158.4" x14ac:dyDescent="0.25">
      <c r="A97" s="144">
        <v>79</v>
      </c>
      <c r="B97" s="145" t="s">
        <v>210</v>
      </c>
      <c r="C97" s="147">
        <v>1112651036541</v>
      </c>
      <c r="D97" s="144">
        <v>30443479</v>
      </c>
      <c r="E97" s="145" t="s">
        <v>211</v>
      </c>
      <c r="F97" s="144">
        <v>100</v>
      </c>
      <c r="G97" s="144" t="s">
        <v>206</v>
      </c>
      <c r="H97" s="144" t="s">
        <v>207</v>
      </c>
      <c r="I97" s="144" t="s">
        <v>208</v>
      </c>
      <c r="J97" s="145" t="s">
        <v>209</v>
      </c>
      <c r="K97" s="144">
        <v>5484</v>
      </c>
      <c r="L97" s="144">
        <v>8010</v>
      </c>
      <c r="M97" s="144">
        <v>68.459999999999994</v>
      </c>
      <c r="N97" s="144">
        <v>74332</v>
      </c>
      <c r="O97" s="144">
        <v>74332</v>
      </c>
      <c r="P97" s="144">
        <v>100</v>
      </c>
      <c r="Q97" s="144">
        <v>74332.19</v>
      </c>
      <c r="R97" s="144"/>
    </row>
    <row r="98" spans="1:18" ht="237.6" x14ac:dyDescent="0.25">
      <c r="A98" s="144">
        <v>80</v>
      </c>
      <c r="B98" s="145" t="s">
        <v>214</v>
      </c>
      <c r="C98" s="147" t="s">
        <v>212</v>
      </c>
      <c r="D98" s="144">
        <v>75404</v>
      </c>
      <c r="E98" s="145" t="s">
        <v>215</v>
      </c>
      <c r="F98" s="144">
        <v>100</v>
      </c>
      <c r="G98" s="144" t="s">
        <v>236</v>
      </c>
      <c r="H98" s="144" t="s">
        <v>236</v>
      </c>
      <c r="I98" s="144" t="s">
        <v>117</v>
      </c>
      <c r="J98" s="145" t="s">
        <v>213</v>
      </c>
      <c r="K98" s="144">
        <v>80</v>
      </c>
      <c r="L98" s="144">
        <v>0</v>
      </c>
      <c r="M98" s="144">
        <v>100</v>
      </c>
      <c r="N98" s="144">
        <v>3304.43</v>
      </c>
      <c r="O98" s="144">
        <v>0</v>
      </c>
      <c r="P98" s="144">
        <v>100</v>
      </c>
      <c r="Q98" s="144">
        <v>3304.43</v>
      </c>
      <c r="R98" s="144"/>
    </row>
    <row r="99" spans="1:18" ht="158.4" x14ac:dyDescent="0.25">
      <c r="A99" s="156">
        <v>81</v>
      </c>
      <c r="B99" s="157" t="s">
        <v>217</v>
      </c>
      <c r="C99" s="158" t="s">
        <v>218</v>
      </c>
      <c r="D99" s="156">
        <v>75404</v>
      </c>
      <c r="E99" s="157" t="s">
        <v>173</v>
      </c>
      <c r="F99" s="156">
        <v>100</v>
      </c>
      <c r="G99" s="157" t="s">
        <v>219</v>
      </c>
      <c r="H99" s="157" t="s">
        <v>21</v>
      </c>
      <c r="I99" s="157" t="s">
        <v>117</v>
      </c>
      <c r="J99" s="157" t="s">
        <v>220</v>
      </c>
      <c r="K99" s="156">
        <v>92850</v>
      </c>
      <c r="L99" s="156">
        <v>92850</v>
      </c>
      <c r="M99" s="156">
        <v>100</v>
      </c>
      <c r="N99" s="156">
        <v>22719.89</v>
      </c>
      <c r="O99" s="156">
        <v>22719.89</v>
      </c>
      <c r="P99" s="156">
        <v>100</v>
      </c>
      <c r="Q99" s="156">
        <v>22719.89</v>
      </c>
      <c r="R99" s="156"/>
    </row>
  </sheetData>
  <mergeCells count="63">
    <mergeCell ref="G93:G94"/>
    <mergeCell ref="G83:R83"/>
    <mergeCell ref="F80:F81"/>
    <mergeCell ref="A93:A94"/>
    <mergeCell ref="B93:B94"/>
    <mergeCell ref="C93:C94"/>
    <mergeCell ref="D93:D94"/>
    <mergeCell ref="E93:E94"/>
    <mergeCell ref="F93:F94"/>
    <mergeCell ref="E80:E81"/>
    <mergeCell ref="D80:D81"/>
    <mergeCell ref="C80:C81"/>
    <mergeCell ref="B80:B81"/>
    <mergeCell ref="A80:A81"/>
    <mergeCell ref="A71:A72"/>
    <mergeCell ref="E71:E72"/>
    <mergeCell ref="D71:D72"/>
    <mergeCell ref="H71:H72"/>
    <mergeCell ref="G71:G72"/>
    <mergeCell ref="F71:F72"/>
    <mergeCell ref="A73:A74"/>
    <mergeCell ref="N73:N74"/>
    <mergeCell ref="O73:O74"/>
    <mergeCell ref="P73:P74"/>
    <mergeCell ref="Q73:Q74"/>
    <mergeCell ref="G73:G74"/>
    <mergeCell ref="H73:H74"/>
    <mergeCell ref="I73:I74"/>
    <mergeCell ref="R73:R74"/>
    <mergeCell ref="B71:B72"/>
    <mergeCell ref="C71:C72"/>
    <mergeCell ref="I71:I72"/>
    <mergeCell ref="R71:R72"/>
    <mergeCell ref="Q71:Q72"/>
    <mergeCell ref="P71:P72"/>
    <mergeCell ref="O71:O72"/>
    <mergeCell ref="N71:N72"/>
    <mergeCell ref="B73:B74"/>
    <mergeCell ref="C73:C74"/>
    <mergeCell ref="D73:D74"/>
    <mergeCell ref="E73:E74"/>
    <mergeCell ref="F73:F74"/>
    <mergeCell ref="A10:R10"/>
    <mergeCell ref="A12:A13"/>
    <mergeCell ref="B12:B13"/>
    <mergeCell ref="G12:G13"/>
    <mergeCell ref="E12:E13"/>
    <mergeCell ref="C12:C13"/>
    <mergeCell ref="D12:D13"/>
    <mergeCell ref="J12:L12"/>
    <mergeCell ref="Q12:Q13"/>
    <mergeCell ref="H12:I12"/>
    <mergeCell ref="F12:F13"/>
    <mergeCell ref="M12:M13"/>
    <mergeCell ref="N12:O12"/>
    <mergeCell ref="P12:P13"/>
    <mergeCell ref="R12:R13"/>
    <mergeCell ref="O1:R1"/>
    <mergeCell ref="O2:R2"/>
    <mergeCell ref="A5:R5"/>
    <mergeCell ref="O7:R7"/>
    <mergeCell ref="A9:G9"/>
    <mergeCell ref="H9:M9"/>
  </mergeCells>
  <pageMargins left="0.39370078740157483" right="0.39370078740157483" top="1.1811023622047245" bottom="0.39370078740157483" header="0.31496062992125984" footer="0.31496062992125984"/>
  <pageSetup paperSize="9" scale="68" orientation="landscape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topLeftCell="A63" workbookViewId="0">
      <selection activeCell="M65" sqref="M65"/>
    </sheetView>
  </sheetViews>
  <sheetFormatPr defaultRowHeight="13.8" x14ac:dyDescent="0.25"/>
  <cols>
    <col min="2" max="2" width="29.44140625" customWidth="1"/>
  </cols>
  <sheetData>
    <row r="1" spans="1:17" x14ac:dyDescent="0.25">
      <c r="A1" s="171" t="s">
        <v>0</v>
      </c>
      <c r="B1" s="171" t="s">
        <v>1</v>
      </c>
      <c r="C1" s="171" t="s">
        <v>2</v>
      </c>
      <c r="D1" s="171" t="s">
        <v>3</v>
      </c>
      <c r="E1" s="171" t="s">
        <v>4</v>
      </c>
      <c r="F1" s="171" t="s">
        <v>5</v>
      </c>
      <c r="G1" s="171"/>
      <c r="H1" s="171" t="s">
        <v>6</v>
      </c>
      <c r="I1" s="171"/>
      <c r="J1" s="171"/>
      <c r="K1" s="171"/>
      <c r="L1" s="227" t="s">
        <v>7</v>
      </c>
      <c r="M1" s="227"/>
      <c r="N1" s="227"/>
      <c r="O1" s="171" t="s">
        <v>94</v>
      </c>
    </row>
    <row r="2" spans="1:17" ht="171.6" x14ac:dyDescent="0.25">
      <c r="A2" s="171"/>
      <c r="B2" s="171"/>
      <c r="C2" s="171"/>
      <c r="D2" s="171"/>
      <c r="E2" s="171"/>
      <c r="F2" s="39" t="s">
        <v>9</v>
      </c>
      <c r="G2" s="39" t="s">
        <v>10</v>
      </c>
      <c r="H2" s="55" t="s">
        <v>11</v>
      </c>
      <c r="I2" s="55" t="s">
        <v>12</v>
      </c>
      <c r="J2" s="55" t="s">
        <v>13</v>
      </c>
      <c r="K2" s="55" t="s">
        <v>14</v>
      </c>
      <c r="L2" s="55" t="s">
        <v>15</v>
      </c>
      <c r="M2" s="55" t="s">
        <v>16</v>
      </c>
      <c r="N2" s="58" t="s">
        <v>17</v>
      </c>
      <c r="O2" s="171"/>
      <c r="P2" s="64" t="s">
        <v>108</v>
      </c>
      <c r="Q2" s="64" t="s">
        <v>93</v>
      </c>
    </row>
    <row r="3" spans="1:17" x14ac:dyDescent="0.25">
      <c r="A3" s="55">
        <v>1</v>
      </c>
      <c r="B3" s="55">
        <v>2</v>
      </c>
      <c r="C3" s="55">
        <v>3</v>
      </c>
      <c r="D3" s="55">
        <v>4</v>
      </c>
      <c r="E3" s="55">
        <v>5</v>
      </c>
      <c r="F3" s="55">
        <v>6</v>
      </c>
      <c r="G3" s="55">
        <v>7</v>
      </c>
      <c r="H3" s="55">
        <v>8</v>
      </c>
      <c r="I3" s="55">
        <v>9</v>
      </c>
      <c r="J3" s="55">
        <v>10</v>
      </c>
      <c r="K3" s="55">
        <v>11</v>
      </c>
      <c r="L3" s="55">
        <v>12</v>
      </c>
      <c r="M3" s="55">
        <v>13</v>
      </c>
      <c r="N3" s="55">
        <v>14</v>
      </c>
      <c r="O3" s="55">
        <v>15</v>
      </c>
    </row>
    <row r="4" spans="1:17" ht="145.19999999999999" x14ac:dyDescent="0.25">
      <c r="A4" s="56">
        <v>1</v>
      </c>
      <c r="B4" s="39" t="s">
        <v>95</v>
      </c>
      <c r="C4" s="56" t="s">
        <v>91</v>
      </c>
      <c r="D4" s="39" t="s">
        <v>20</v>
      </c>
      <c r="E4" s="56">
        <v>100</v>
      </c>
      <c r="F4" s="39" t="s">
        <v>21</v>
      </c>
      <c r="G4" s="59"/>
      <c r="H4" s="39" t="s">
        <v>22</v>
      </c>
      <c r="I4" s="55">
        <v>844</v>
      </c>
      <c r="J4" s="56">
        <v>12084</v>
      </c>
      <c r="K4" s="56">
        <v>6.98</v>
      </c>
      <c r="L4" s="56">
        <v>28451.88</v>
      </c>
      <c r="M4" s="56">
        <v>423171.84000000003</v>
      </c>
      <c r="N4" s="56">
        <v>6.72</v>
      </c>
      <c r="O4" s="56">
        <v>27969.05</v>
      </c>
      <c r="P4" s="57">
        <f>O4</f>
        <v>27969.05</v>
      </c>
      <c r="Q4" s="57">
        <f>L4-O4</f>
        <v>482.83000000000197</v>
      </c>
    </row>
    <row r="5" spans="1:17" ht="52.8" x14ac:dyDescent="0.25">
      <c r="A5" s="56">
        <v>2</v>
      </c>
      <c r="B5" s="39" t="s">
        <v>96</v>
      </c>
      <c r="C5" s="56" t="s">
        <v>91</v>
      </c>
      <c r="D5" s="56" t="s">
        <v>25</v>
      </c>
      <c r="E5" s="56">
        <v>100</v>
      </c>
      <c r="F5" s="39" t="s">
        <v>21</v>
      </c>
      <c r="G5" s="59"/>
      <c r="H5" s="39" t="s">
        <v>22</v>
      </c>
      <c r="I5" s="55">
        <v>579</v>
      </c>
      <c r="J5" s="56">
        <v>12084</v>
      </c>
      <c r="K5" s="56">
        <v>4.79</v>
      </c>
      <c r="L5" s="56">
        <v>19807.599999999999</v>
      </c>
      <c r="M5" s="56">
        <v>423171.84000000003</v>
      </c>
      <c r="N5" s="56">
        <v>4.68</v>
      </c>
      <c r="O5" s="56">
        <v>19567.71</v>
      </c>
      <c r="P5" s="57">
        <f t="shared" ref="P5:P68" si="0">O5</f>
        <v>19567.71</v>
      </c>
      <c r="Q5" s="57">
        <f t="shared" ref="Q5:Q68" si="1">L5-O5</f>
        <v>239.88999999999899</v>
      </c>
    </row>
    <row r="6" spans="1:17" ht="52.8" x14ac:dyDescent="0.25">
      <c r="A6" s="56">
        <v>3</v>
      </c>
      <c r="B6" s="39" t="s">
        <v>97</v>
      </c>
      <c r="C6" s="56" t="s">
        <v>91</v>
      </c>
      <c r="D6" s="56" t="s">
        <v>25</v>
      </c>
      <c r="E6" s="56">
        <v>100</v>
      </c>
      <c r="F6" s="39" t="s">
        <v>21</v>
      </c>
      <c r="G6" s="59"/>
      <c r="H6" s="39" t="s">
        <v>22</v>
      </c>
      <c r="I6" s="55">
        <v>442</v>
      </c>
      <c r="J6" s="56">
        <v>12084</v>
      </c>
      <c r="K6" s="56">
        <v>3.66</v>
      </c>
      <c r="L6" s="56">
        <v>24392.34</v>
      </c>
      <c r="M6" s="56">
        <v>423171.84000000003</v>
      </c>
      <c r="N6" s="56">
        <v>5.77</v>
      </c>
      <c r="O6" s="56">
        <v>24299.46</v>
      </c>
      <c r="P6" s="57">
        <f t="shared" si="0"/>
        <v>24299.46</v>
      </c>
      <c r="Q6" s="57">
        <f t="shared" si="1"/>
        <v>92.880000000001004</v>
      </c>
    </row>
    <row r="7" spans="1:17" ht="92.4" x14ac:dyDescent="0.25">
      <c r="A7" s="56">
        <v>4</v>
      </c>
      <c r="B7" s="39" t="s">
        <v>30</v>
      </c>
      <c r="C7" s="56" t="s">
        <v>91</v>
      </c>
      <c r="D7" s="56" t="s">
        <v>25</v>
      </c>
      <c r="E7" s="56">
        <v>100</v>
      </c>
      <c r="F7" s="39" t="s">
        <v>21</v>
      </c>
      <c r="G7" s="59"/>
      <c r="H7" s="39" t="s">
        <v>22</v>
      </c>
      <c r="I7" s="55">
        <v>233</v>
      </c>
      <c r="J7" s="56">
        <v>12084</v>
      </c>
      <c r="K7" s="56">
        <v>1.93</v>
      </c>
      <c r="L7" s="56">
        <v>11195.56</v>
      </c>
      <c r="M7" s="56">
        <v>423171.84000000003</v>
      </c>
      <c r="N7" s="56">
        <v>2.65</v>
      </c>
      <c r="O7" s="56">
        <v>11140.52</v>
      </c>
      <c r="P7" s="57">
        <f t="shared" si="0"/>
        <v>11140.52</v>
      </c>
      <c r="Q7" s="57">
        <f t="shared" si="1"/>
        <v>55.039999999999097</v>
      </c>
    </row>
    <row r="8" spans="1:17" ht="39.6" x14ac:dyDescent="0.25">
      <c r="A8" s="56">
        <v>5</v>
      </c>
      <c r="B8" s="39" t="s">
        <v>98</v>
      </c>
      <c r="C8" s="56" t="s">
        <v>91</v>
      </c>
      <c r="D8" s="56" t="s">
        <v>25</v>
      </c>
      <c r="E8" s="56">
        <v>100</v>
      </c>
      <c r="F8" s="39" t="s">
        <v>21</v>
      </c>
      <c r="G8" s="59"/>
      <c r="H8" s="39" t="s">
        <v>22</v>
      </c>
      <c r="I8" s="55">
        <v>1061</v>
      </c>
      <c r="J8" s="56">
        <v>12084</v>
      </c>
      <c r="K8" s="56">
        <v>8.7799999999999994</v>
      </c>
      <c r="L8" s="56">
        <v>35306.620000000003</v>
      </c>
      <c r="M8" s="56">
        <v>423171.84000000003</v>
      </c>
      <c r="N8" s="56">
        <v>8.34</v>
      </c>
      <c r="O8" s="56">
        <v>33580.68</v>
      </c>
      <c r="P8" s="57">
        <f t="shared" si="0"/>
        <v>33580.68</v>
      </c>
      <c r="Q8" s="57">
        <f t="shared" si="1"/>
        <v>1725.94</v>
      </c>
    </row>
    <row r="9" spans="1:17" ht="52.8" x14ac:dyDescent="0.25">
      <c r="A9" s="56">
        <v>6</v>
      </c>
      <c r="B9" s="39" t="s">
        <v>32</v>
      </c>
      <c r="C9" s="56" t="s">
        <v>91</v>
      </c>
      <c r="D9" s="56" t="s">
        <v>25</v>
      </c>
      <c r="E9" s="56">
        <v>100</v>
      </c>
      <c r="F9" s="39" t="s">
        <v>21</v>
      </c>
      <c r="G9" s="59"/>
      <c r="H9" s="39" t="s">
        <v>22</v>
      </c>
      <c r="I9" s="55">
        <v>234</v>
      </c>
      <c r="J9" s="56">
        <v>12084</v>
      </c>
      <c r="K9" s="56">
        <v>1.94</v>
      </c>
      <c r="L9" s="56">
        <v>9420.92</v>
      </c>
      <c r="M9" s="56">
        <v>423171.84000000003</v>
      </c>
      <c r="N9" s="56">
        <v>2.23</v>
      </c>
      <c r="O9" s="56">
        <v>9369.32</v>
      </c>
      <c r="P9" s="57">
        <f t="shared" si="0"/>
        <v>9369.32</v>
      </c>
      <c r="Q9" s="57">
        <f t="shared" si="1"/>
        <v>51.600000000000399</v>
      </c>
    </row>
    <row r="10" spans="1:17" ht="92.4" x14ac:dyDescent="0.25">
      <c r="A10" s="56">
        <v>7</v>
      </c>
      <c r="B10" s="39" t="s">
        <v>33</v>
      </c>
      <c r="C10" s="56" t="s">
        <v>91</v>
      </c>
      <c r="D10" s="56" t="s">
        <v>25</v>
      </c>
      <c r="E10" s="56">
        <v>100</v>
      </c>
      <c r="F10" s="39" t="s">
        <v>21</v>
      </c>
      <c r="G10" s="59"/>
      <c r="H10" s="39" t="s">
        <v>22</v>
      </c>
      <c r="I10" s="55">
        <v>603</v>
      </c>
      <c r="J10" s="56">
        <v>12084</v>
      </c>
      <c r="K10" s="56">
        <v>4.99</v>
      </c>
      <c r="L10" s="56">
        <v>22651.279999999999</v>
      </c>
      <c r="M10" s="56">
        <v>423171.84000000003</v>
      </c>
      <c r="N10" s="56">
        <v>5.35</v>
      </c>
      <c r="O10" s="56">
        <v>22417.88</v>
      </c>
      <c r="P10" s="57">
        <f t="shared" si="0"/>
        <v>22417.88</v>
      </c>
      <c r="Q10" s="57">
        <f t="shared" si="1"/>
        <v>233.39999999999799</v>
      </c>
    </row>
    <row r="11" spans="1:17" ht="52.8" x14ac:dyDescent="0.25">
      <c r="A11" s="56">
        <v>8</v>
      </c>
      <c r="B11" s="39" t="s">
        <v>99</v>
      </c>
      <c r="C11" s="56" t="s">
        <v>91</v>
      </c>
      <c r="D11" s="56" t="s">
        <v>25</v>
      </c>
      <c r="E11" s="56">
        <v>100</v>
      </c>
      <c r="F11" s="39" t="s">
        <v>21</v>
      </c>
      <c r="G11" s="59"/>
      <c r="H11" s="39" t="s">
        <v>22</v>
      </c>
      <c r="I11" s="55">
        <v>727</v>
      </c>
      <c r="J11" s="56">
        <v>12084</v>
      </c>
      <c r="K11" s="56">
        <v>6.02</v>
      </c>
      <c r="L11" s="56">
        <v>24670.39</v>
      </c>
      <c r="M11" s="56">
        <v>423171.84000000003</v>
      </c>
      <c r="N11" s="56">
        <v>5.83</v>
      </c>
      <c r="O11" s="56">
        <v>24291.26</v>
      </c>
      <c r="P11" s="57">
        <f t="shared" si="0"/>
        <v>24291.26</v>
      </c>
      <c r="Q11" s="57">
        <f t="shared" si="1"/>
        <v>379.13000000000102</v>
      </c>
    </row>
    <row r="12" spans="1:17" ht="79.2" x14ac:dyDescent="0.25">
      <c r="A12" s="56">
        <v>9</v>
      </c>
      <c r="B12" s="39" t="s">
        <v>35</v>
      </c>
      <c r="C12" s="56" t="s">
        <v>91</v>
      </c>
      <c r="D12" s="56" t="s">
        <v>25</v>
      </c>
      <c r="E12" s="56">
        <v>100</v>
      </c>
      <c r="F12" s="39" t="s">
        <v>21</v>
      </c>
      <c r="G12" s="59"/>
      <c r="H12" s="39" t="s">
        <v>22</v>
      </c>
      <c r="I12" s="55">
        <v>793</v>
      </c>
      <c r="J12" s="56">
        <v>12084</v>
      </c>
      <c r="K12" s="56">
        <v>6.56</v>
      </c>
      <c r="L12" s="56">
        <v>25879.65</v>
      </c>
      <c r="M12" s="56">
        <v>423171.84000000003</v>
      </c>
      <c r="N12" s="56">
        <v>6.12</v>
      </c>
      <c r="O12" s="56">
        <v>25369.17</v>
      </c>
      <c r="P12" s="57">
        <f t="shared" si="0"/>
        <v>25369.17</v>
      </c>
      <c r="Q12" s="57">
        <f t="shared" si="1"/>
        <v>510.48000000000297</v>
      </c>
    </row>
    <row r="13" spans="1:17" ht="66" x14ac:dyDescent="0.25">
      <c r="A13" s="56">
        <v>10</v>
      </c>
      <c r="B13" s="39" t="s">
        <v>36</v>
      </c>
      <c r="C13" s="56" t="s">
        <v>91</v>
      </c>
      <c r="D13" s="56" t="s">
        <v>25</v>
      </c>
      <c r="E13" s="56">
        <v>100</v>
      </c>
      <c r="F13" s="39" t="s">
        <v>21</v>
      </c>
      <c r="G13" s="59"/>
      <c r="H13" s="39" t="s">
        <v>22</v>
      </c>
      <c r="I13" s="55">
        <v>480</v>
      </c>
      <c r="J13" s="56">
        <v>12084</v>
      </c>
      <c r="K13" s="56">
        <v>3.97</v>
      </c>
      <c r="L13" s="56">
        <v>17120.46</v>
      </c>
      <c r="M13" s="56">
        <v>423171.84000000003</v>
      </c>
      <c r="N13" s="56">
        <v>4.05</v>
      </c>
      <c r="O13" s="56">
        <v>16871.560000000001</v>
      </c>
      <c r="P13" s="57">
        <f t="shared" si="0"/>
        <v>16871.560000000001</v>
      </c>
      <c r="Q13" s="57">
        <f t="shared" si="1"/>
        <v>248.89999999999799</v>
      </c>
    </row>
    <row r="14" spans="1:17" ht="66" x14ac:dyDescent="0.25">
      <c r="A14" s="56">
        <v>11</v>
      </c>
      <c r="B14" s="39" t="s">
        <v>100</v>
      </c>
      <c r="C14" s="56" t="s">
        <v>91</v>
      </c>
      <c r="D14" s="56" t="s">
        <v>25</v>
      </c>
      <c r="E14" s="56">
        <v>100</v>
      </c>
      <c r="F14" s="39" t="s">
        <v>21</v>
      </c>
      <c r="G14" s="59"/>
      <c r="H14" s="39" t="s">
        <v>22</v>
      </c>
      <c r="I14" s="55">
        <v>894</v>
      </c>
      <c r="J14" s="56">
        <v>12084</v>
      </c>
      <c r="K14" s="56">
        <v>7.4</v>
      </c>
      <c r="L14" s="56">
        <v>30145.759999999998</v>
      </c>
      <c r="M14" s="56">
        <v>423171.84000000003</v>
      </c>
      <c r="N14" s="56">
        <v>7.12</v>
      </c>
      <c r="O14" s="56">
        <v>29424.46</v>
      </c>
      <c r="P14" s="57">
        <f t="shared" si="0"/>
        <v>29424.46</v>
      </c>
      <c r="Q14" s="57">
        <f t="shared" si="1"/>
        <v>721.29999999999905</v>
      </c>
    </row>
    <row r="15" spans="1:17" ht="66" x14ac:dyDescent="0.25">
      <c r="A15" s="56">
        <v>12</v>
      </c>
      <c r="B15" s="39" t="s">
        <v>38</v>
      </c>
      <c r="C15" s="56" t="s">
        <v>91</v>
      </c>
      <c r="D15" s="56" t="s">
        <v>25</v>
      </c>
      <c r="E15" s="56">
        <v>100</v>
      </c>
      <c r="F15" s="39" t="s">
        <v>21</v>
      </c>
      <c r="G15" s="59"/>
      <c r="H15" s="39" t="s">
        <v>22</v>
      </c>
      <c r="I15" s="55">
        <v>506</v>
      </c>
      <c r="J15" s="56">
        <v>12084</v>
      </c>
      <c r="K15" s="56">
        <v>4.1900000000000004</v>
      </c>
      <c r="L15" s="56">
        <v>18538.93</v>
      </c>
      <c r="M15" s="56">
        <v>423171.84000000003</v>
      </c>
      <c r="N15" s="56">
        <v>4.38</v>
      </c>
      <c r="O15" s="56">
        <v>18425.41</v>
      </c>
      <c r="P15" s="57">
        <f t="shared" si="0"/>
        <v>18425.41</v>
      </c>
      <c r="Q15" s="57">
        <f t="shared" si="1"/>
        <v>113.52</v>
      </c>
    </row>
    <row r="16" spans="1:17" ht="66" x14ac:dyDescent="0.25">
      <c r="A16" s="56">
        <v>13</v>
      </c>
      <c r="B16" s="39" t="s">
        <v>39</v>
      </c>
      <c r="C16" s="56" t="s">
        <v>91</v>
      </c>
      <c r="D16" s="56" t="s">
        <v>25</v>
      </c>
      <c r="E16" s="56">
        <v>100</v>
      </c>
      <c r="F16" s="39" t="s">
        <v>21</v>
      </c>
      <c r="G16" s="59"/>
      <c r="H16" s="39" t="s">
        <v>22</v>
      </c>
      <c r="I16" s="55">
        <v>779</v>
      </c>
      <c r="J16" s="56">
        <v>12084</v>
      </c>
      <c r="K16" s="56">
        <v>6.45</v>
      </c>
      <c r="L16" s="56">
        <v>26761.52</v>
      </c>
      <c r="M16" s="56">
        <v>423171.84000000003</v>
      </c>
      <c r="N16" s="56">
        <v>6.32</v>
      </c>
      <c r="O16" s="56">
        <v>26646.52</v>
      </c>
      <c r="P16" s="57">
        <f t="shared" si="0"/>
        <v>26646.52</v>
      </c>
      <c r="Q16" s="57">
        <f t="shared" si="1"/>
        <v>115</v>
      </c>
    </row>
    <row r="17" spans="1:17" ht="66" x14ac:dyDescent="0.25">
      <c r="A17" s="56">
        <v>14</v>
      </c>
      <c r="B17" s="39" t="s">
        <v>40</v>
      </c>
      <c r="C17" s="56" t="s">
        <v>91</v>
      </c>
      <c r="D17" s="56" t="s">
        <v>25</v>
      </c>
      <c r="E17" s="56">
        <v>100</v>
      </c>
      <c r="F17" s="39" t="s">
        <v>21</v>
      </c>
      <c r="G17" s="59"/>
      <c r="H17" s="39" t="s">
        <v>22</v>
      </c>
      <c r="I17" s="55">
        <v>773</v>
      </c>
      <c r="J17" s="56">
        <v>12084</v>
      </c>
      <c r="K17" s="56">
        <v>6.4</v>
      </c>
      <c r="L17" s="56">
        <v>26166.45</v>
      </c>
      <c r="M17" s="56">
        <v>423171.84000000003</v>
      </c>
      <c r="N17" s="56">
        <v>6.18</v>
      </c>
      <c r="O17" s="56">
        <v>25813.35</v>
      </c>
      <c r="P17" s="57">
        <f t="shared" si="0"/>
        <v>25813.35</v>
      </c>
      <c r="Q17" s="57">
        <f t="shared" si="1"/>
        <v>353.10000000000201</v>
      </c>
    </row>
    <row r="18" spans="1:17" ht="79.2" x14ac:dyDescent="0.25">
      <c r="A18" s="56">
        <v>15</v>
      </c>
      <c r="B18" s="39" t="s">
        <v>41</v>
      </c>
      <c r="C18" s="56" t="s">
        <v>91</v>
      </c>
      <c r="D18" s="56" t="s">
        <v>25</v>
      </c>
      <c r="E18" s="56">
        <v>100</v>
      </c>
      <c r="F18" s="39" t="s">
        <v>21</v>
      </c>
      <c r="G18" s="59"/>
      <c r="H18" s="39" t="s">
        <v>22</v>
      </c>
      <c r="I18" s="55">
        <v>1458</v>
      </c>
      <c r="J18" s="56">
        <v>12084</v>
      </c>
      <c r="K18" s="56">
        <v>12.07</v>
      </c>
      <c r="L18" s="56">
        <v>47451.92</v>
      </c>
      <c r="M18" s="56">
        <v>423171.84000000003</v>
      </c>
      <c r="N18" s="56">
        <v>11.21</v>
      </c>
      <c r="O18" s="56">
        <v>46859.54</v>
      </c>
      <c r="P18" s="57">
        <f t="shared" si="0"/>
        <v>46859.54</v>
      </c>
      <c r="Q18" s="57">
        <f t="shared" si="1"/>
        <v>592.37999999999704</v>
      </c>
    </row>
    <row r="19" spans="1:17" ht="66" x14ac:dyDescent="0.25">
      <c r="A19" s="56">
        <v>16</v>
      </c>
      <c r="B19" s="7" t="s">
        <v>42</v>
      </c>
      <c r="C19" s="56" t="s">
        <v>91</v>
      </c>
      <c r="D19" s="56" t="s">
        <v>25</v>
      </c>
      <c r="E19" s="56">
        <v>100</v>
      </c>
      <c r="F19" s="39" t="s">
        <v>21</v>
      </c>
      <c r="G19" s="59"/>
      <c r="H19" s="39" t="s">
        <v>22</v>
      </c>
      <c r="I19" s="55">
        <v>1392</v>
      </c>
      <c r="J19" s="56">
        <v>12084</v>
      </c>
      <c r="K19" s="56">
        <v>11.52</v>
      </c>
      <c r="L19" s="56">
        <v>43725.36</v>
      </c>
      <c r="M19" s="56">
        <v>423171.84000000003</v>
      </c>
      <c r="N19" s="56">
        <v>10.33</v>
      </c>
      <c r="O19" s="56">
        <v>42267.81</v>
      </c>
      <c r="P19" s="57">
        <f t="shared" si="0"/>
        <v>42267.81</v>
      </c>
      <c r="Q19" s="57">
        <f t="shared" si="1"/>
        <v>1457.55</v>
      </c>
    </row>
    <row r="20" spans="1:17" ht="39.6" x14ac:dyDescent="0.25">
      <c r="A20" s="56">
        <v>17</v>
      </c>
      <c r="B20" s="39" t="s">
        <v>43</v>
      </c>
      <c r="C20" s="56" t="s">
        <v>101</v>
      </c>
      <c r="D20" s="56" t="s">
        <v>25</v>
      </c>
      <c r="E20" s="56">
        <v>100</v>
      </c>
      <c r="F20" s="39" t="s">
        <v>21</v>
      </c>
      <c r="G20" s="59"/>
      <c r="H20" s="39" t="s">
        <v>22</v>
      </c>
      <c r="I20" s="55">
        <v>211</v>
      </c>
      <c r="J20" s="56">
        <v>12084</v>
      </c>
      <c r="K20" s="56">
        <v>1.75</v>
      </c>
      <c r="L20" s="56">
        <v>11485.2</v>
      </c>
      <c r="M20" s="56">
        <v>423171.84000000003</v>
      </c>
      <c r="N20" s="56">
        <v>2.72</v>
      </c>
      <c r="O20" s="56">
        <v>7816.05</v>
      </c>
      <c r="P20" s="57">
        <f t="shared" si="0"/>
        <v>7816.05</v>
      </c>
      <c r="Q20" s="57">
        <f t="shared" si="1"/>
        <v>3669.15</v>
      </c>
    </row>
    <row r="21" spans="1:17" ht="79.2" x14ac:dyDescent="0.25">
      <c r="A21" s="56" t="s">
        <v>102</v>
      </c>
      <c r="B21" s="7" t="s">
        <v>44</v>
      </c>
      <c r="C21" s="56" t="s">
        <v>45</v>
      </c>
      <c r="D21" s="56" t="s">
        <v>25</v>
      </c>
      <c r="E21" s="56">
        <v>100</v>
      </c>
      <c r="F21" s="39" t="s">
        <v>21</v>
      </c>
      <c r="G21" s="59"/>
      <c r="H21" s="39" t="s">
        <v>22</v>
      </c>
      <c r="I21" s="56">
        <v>350</v>
      </c>
      <c r="J21" s="56">
        <v>350</v>
      </c>
      <c r="K21" s="56">
        <v>100</v>
      </c>
      <c r="L21" s="56">
        <v>8249.56</v>
      </c>
      <c r="M21" s="56">
        <v>8249.56</v>
      </c>
      <c r="N21" s="56">
        <v>100</v>
      </c>
      <c r="O21" s="56">
        <v>6886.61</v>
      </c>
      <c r="P21" s="57">
        <f t="shared" si="0"/>
        <v>6886.61</v>
      </c>
      <c r="Q21" s="57">
        <f t="shared" si="1"/>
        <v>1362.95</v>
      </c>
    </row>
    <row r="22" spans="1:17" ht="38.25" customHeight="1" x14ac:dyDescent="0.25">
      <c r="A22" s="66">
        <v>19</v>
      </c>
      <c r="B22" s="67" t="s">
        <v>46</v>
      </c>
      <c r="C22" s="66" t="s">
        <v>45</v>
      </c>
      <c r="D22" s="66" t="s">
        <v>25</v>
      </c>
      <c r="E22" s="66">
        <v>100</v>
      </c>
      <c r="F22" s="39" t="s">
        <v>21</v>
      </c>
      <c r="G22" s="59"/>
      <c r="H22" s="39" t="s">
        <v>22</v>
      </c>
      <c r="I22" s="56">
        <v>1753</v>
      </c>
      <c r="J22" s="56">
        <v>5076</v>
      </c>
      <c r="K22" s="56">
        <v>34.54</v>
      </c>
      <c r="L22" s="56">
        <v>4448.0600000000004</v>
      </c>
      <c r="M22" s="56">
        <v>65461.57</v>
      </c>
      <c r="N22" s="56">
        <v>6.79</v>
      </c>
      <c r="O22" s="56">
        <v>4437.74</v>
      </c>
      <c r="P22" s="57">
        <f t="shared" si="0"/>
        <v>4437.74</v>
      </c>
      <c r="Q22" s="57">
        <f t="shared" si="1"/>
        <v>10.320000000000601</v>
      </c>
    </row>
    <row r="23" spans="1:17" ht="39.6" x14ac:dyDescent="0.25">
      <c r="A23" s="168">
        <v>20</v>
      </c>
      <c r="B23" s="228" t="s">
        <v>47</v>
      </c>
      <c r="C23" s="168" t="s">
        <v>45</v>
      </c>
      <c r="D23" s="168" t="s">
        <v>25</v>
      </c>
      <c r="E23" s="168">
        <v>100</v>
      </c>
      <c r="F23" s="39" t="s">
        <v>21</v>
      </c>
      <c r="G23" s="59"/>
      <c r="H23" s="39" t="s">
        <v>22</v>
      </c>
      <c r="I23" s="56">
        <v>435</v>
      </c>
      <c r="J23" s="56">
        <v>5076</v>
      </c>
      <c r="K23" s="56">
        <v>8.57</v>
      </c>
      <c r="L23" s="56">
        <v>7885.72</v>
      </c>
      <c r="M23" s="56">
        <v>65461.57</v>
      </c>
      <c r="N23" s="56">
        <v>12.05</v>
      </c>
      <c r="O23" s="56">
        <v>7208.66</v>
      </c>
      <c r="P23" s="57">
        <f t="shared" si="0"/>
        <v>7208.66</v>
      </c>
      <c r="Q23" s="57">
        <f t="shared" si="1"/>
        <v>677.06</v>
      </c>
    </row>
    <row r="24" spans="1:17" ht="14.4" x14ac:dyDescent="0.25">
      <c r="A24" s="168"/>
      <c r="B24" s="228"/>
      <c r="C24" s="168"/>
      <c r="D24" s="168"/>
      <c r="E24" s="168"/>
      <c r="F24" s="60"/>
      <c r="G24" s="61"/>
      <c r="H24" s="60"/>
      <c r="I24" s="168" t="s">
        <v>103</v>
      </c>
      <c r="J24" s="168"/>
      <c r="K24" s="168"/>
      <c r="L24" s="168"/>
      <c r="M24" s="168"/>
      <c r="N24" s="168"/>
      <c r="O24" s="61"/>
      <c r="P24" s="57">
        <f t="shared" si="0"/>
        <v>0</v>
      </c>
      <c r="Q24" s="57">
        <f t="shared" si="1"/>
        <v>0</v>
      </c>
    </row>
    <row r="25" spans="1:17" ht="39.6" x14ac:dyDescent="0.25">
      <c r="A25" s="168">
        <v>21</v>
      </c>
      <c r="B25" s="228" t="s">
        <v>48</v>
      </c>
      <c r="C25" s="168" t="s">
        <v>45</v>
      </c>
      <c r="D25" s="168" t="s">
        <v>25</v>
      </c>
      <c r="E25" s="168">
        <v>100</v>
      </c>
      <c r="F25" s="39" t="s">
        <v>21</v>
      </c>
      <c r="G25" s="59"/>
      <c r="H25" s="39" t="s">
        <v>22</v>
      </c>
      <c r="I25" s="56">
        <v>646</v>
      </c>
      <c r="J25" s="56">
        <v>5076</v>
      </c>
      <c r="K25" s="56">
        <v>12.73</v>
      </c>
      <c r="L25" s="56">
        <v>23112.09</v>
      </c>
      <c r="M25" s="56">
        <v>65461.57</v>
      </c>
      <c r="N25" s="56">
        <v>35.31</v>
      </c>
      <c r="O25" s="56">
        <v>15611.86</v>
      </c>
      <c r="P25" s="57">
        <f t="shared" si="0"/>
        <v>15611.86</v>
      </c>
      <c r="Q25" s="57">
        <f t="shared" si="1"/>
        <v>7500.23</v>
      </c>
    </row>
    <row r="26" spans="1:17" ht="14.4" x14ac:dyDescent="0.25">
      <c r="A26" s="168"/>
      <c r="B26" s="228"/>
      <c r="C26" s="168"/>
      <c r="D26" s="168"/>
      <c r="E26" s="168"/>
      <c r="F26" s="60"/>
      <c r="G26" s="61"/>
      <c r="H26" s="60"/>
      <c r="I26" s="168" t="s">
        <v>103</v>
      </c>
      <c r="J26" s="168"/>
      <c r="K26" s="168"/>
      <c r="L26" s="168"/>
      <c r="M26" s="168"/>
      <c r="N26" s="168"/>
      <c r="O26" s="61"/>
      <c r="P26" s="57">
        <f t="shared" si="0"/>
        <v>0</v>
      </c>
      <c r="Q26" s="57">
        <f t="shared" si="1"/>
        <v>0</v>
      </c>
    </row>
    <row r="27" spans="1:17" ht="39.6" x14ac:dyDescent="0.25">
      <c r="A27" s="168">
        <v>22</v>
      </c>
      <c r="B27" s="228" t="s">
        <v>49</v>
      </c>
      <c r="C27" s="168" t="s">
        <v>45</v>
      </c>
      <c r="D27" s="168" t="s">
        <v>25</v>
      </c>
      <c r="E27" s="168">
        <v>100</v>
      </c>
      <c r="F27" s="39" t="s">
        <v>21</v>
      </c>
      <c r="G27" s="59"/>
      <c r="H27" s="39" t="s">
        <v>22</v>
      </c>
      <c r="I27" s="56">
        <v>1528</v>
      </c>
      <c r="J27" s="56">
        <v>5076</v>
      </c>
      <c r="K27" s="56">
        <v>30.1</v>
      </c>
      <c r="L27" s="56">
        <v>19441.509999999998</v>
      </c>
      <c r="M27" s="56">
        <v>65461.57</v>
      </c>
      <c r="N27" s="56">
        <v>29.7</v>
      </c>
      <c r="O27" s="56">
        <v>19153.189999999999</v>
      </c>
      <c r="P27" s="57">
        <f t="shared" si="0"/>
        <v>19153.189999999999</v>
      </c>
      <c r="Q27" s="57">
        <f t="shared" si="1"/>
        <v>288.32</v>
      </c>
    </row>
    <row r="28" spans="1:17" ht="14.4" x14ac:dyDescent="0.25">
      <c r="A28" s="168"/>
      <c r="B28" s="228"/>
      <c r="C28" s="168"/>
      <c r="D28" s="168"/>
      <c r="E28" s="168"/>
      <c r="F28" s="60"/>
      <c r="G28" s="61"/>
      <c r="H28" s="60"/>
      <c r="I28" s="168" t="s">
        <v>103</v>
      </c>
      <c r="J28" s="168"/>
      <c r="K28" s="168"/>
      <c r="L28" s="168"/>
      <c r="M28" s="168"/>
      <c r="N28" s="168"/>
      <c r="O28" s="61"/>
      <c r="P28" s="57">
        <f t="shared" si="0"/>
        <v>0</v>
      </c>
      <c r="Q28" s="57">
        <f t="shared" si="1"/>
        <v>0</v>
      </c>
    </row>
    <row r="29" spans="1:17" ht="39.6" x14ac:dyDescent="0.25">
      <c r="A29" s="168">
        <v>23</v>
      </c>
      <c r="B29" s="228" t="s">
        <v>85</v>
      </c>
      <c r="C29" s="168" t="s">
        <v>50</v>
      </c>
      <c r="D29" s="168" t="s">
        <v>25</v>
      </c>
      <c r="E29" s="168">
        <v>100</v>
      </c>
      <c r="F29" s="39" t="s">
        <v>21</v>
      </c>
      <c r="G29" s="59"/>
      <c r="H29" s="39" t="s">
        <v>22</v>
      </c>
      <c r="I29" s="56">
        <v>310</v>
      </c>
      <c r="J29" s="56">
        <v>5076</v>
      </c>
      <c r="K29" s="56">
        <v>6.1</v>
      </c>
      <c r="L29" s="56">
        <v>3215.01</v>
      </c>
      <c r="M29" s="56">
        <v>65461.57</v>
      </c>
      <c r="N29" s="56">
        <v>4.91</v>
      </c>
      <c r="O29" s="56">
        <v>3215.01</v>
      </c>
      <c r="P29" s="57">
        <f t="shared" si="0"/>
        <v>3215.01</v>
      </c>
      <c r="Q29" s="57">
        <f t="shared" si="1"/>
        <v>0</v>
      </c>
    </row>
    <row r="30" spans="1:17" ht="14.4" x14ac:dyDescent="0.25">
      <c r="A30" s="168"/>
      <c r="B30" s="228"/>
      <c r="C30" s="168"/>
      <c r="D30" s="168"/>
      <c r="E30" s="168"/>
      <c r="F30" s="60"/>
      <c r="G30" s="61"/>
      <c r="H30" s="60"/>
      <c r="I30" s="168" t="s">
        <v>103</v>
      </c>
      <c r="J30" s="168"/>
      <c r="K30" s="168"/>
      <c r="L30" s="168"/>
      <c r="M30" s="168"/>
      <c r="N30" s="168"/>
      <c r="O30" s="61"/>
      <c r="P30" s="57">
        <f t="shared" si="0"/>
        <v>0</v>
      </c>
      <c r="Q30" s="57">
        <f t="shared" si="1"/>
        <v>0</v>
      </c>
    </row>
    <row r="31" spans="1:17" ht="39.6" x14ac:dyDescent="0.25">
      <c r="A31" s="168">
        <v>24</v>
      </c>
      <c r="B31" s="228" t="s">
        <v>51</v>
      </c>
      <c r="C31" s="168" t="s">
        <v>45</v>
      </c>
      <c r="D31" s="168" t="s">
        <v>25</v>
      </c>
      <c r="E31" s="168">
        <v>100</v>
      </c>
      <c r="F31" s="39" t="s">
        <v>21</v>
      </c>
      <c r="G31" s="59"/>
      <c r="H31" s="39" t="s">
        <v>22</v>
      </c>
      <c r="I31" s="56">
        <v>404</v>
      </c>
      <c r="J31" s="56">
        <v>5076</v>
      </c>
      <c r="K31" s="56">
        <v>7.96</v>
      </c>
      <c r="L31" s="56">
        <v>7359.18</v>
      </c>
      <c r="M31" s="56">
        <v>65461.57</v>
      </c>
      <c r="N31" s="56">
        <v>11.24</v>
      </c>
      <c r="O31" s="56">
        <v>6785.71</v>
      </c>
      <c r="P31" s="57">
        <f t="shared" si="0"/>
        <v>6785.71</v>
      </c>
      <c r="Q31" s="57">
        <f t="shared" si="1"/>
        <v>573.47</v>
      </c>
    </row>
    <row r="32" spans="1:17" ht="14.4" x14ac:dyDescent="0.25">
      <c r="A32" s="168"/>
      <c r="B32" s="228"/>
      <c r="C32" s="168"/>
      <c r="D32" s="168"/>
      <c r="E32" s="168"/>
      <c r="F32" s="60"/>
      <c r="G32" s="61"/>
      <c r="H32" s="60"/>
      <c r="I32" s="168" t="s">
        <v>103</v>
      </c>
      <c r="J32" s="168"/>
      <c r="K32" s="168"/>
      <c r="L32" s="168"/>
      <c r="M32" s="168"/>
      <c r="N32" s="168"/>
      <c r="O32" s="61"/>
      <c r="P32" s="57">
        <f t="shared" si="0"/>
        <v>0</v>
      </c>
      <c r="Q32" s="57">
        <f t="shared" si="1"/>
        <v>0</v>
      </c>
    </row>
    <row r="33" spans="1:17" ht="66" x14ac:dyDescent="0.25">
      <c r="A33" s="56">
        <v>25</v>
      </c>
      <c r="B33" s="39" t="s">
        <v>52</v>
      </c>
      <c r="C33" s="39" t="s">
        <v>53</v>
      </c>
      <c r="D33" s="56" t="s">
        <v>25</v>
      </c>
      <c r="E33" s="56">
        <v>100</v>
      </c>
      <c r="F33" s="39" t="s">
        <v>21</v>
      </c>
      <c r="G33" s="59"/>
      <c r="H33" s="39" t="s">
        <v>22</v>
      </c>
      <c r="I33" s="56">
        <v>245</v>
      </c>
      <c r="J33" s="56">
        <v>6869</v>
      </c>
      <c r="K33" s="56">
        <v>3.57</v>
      </c>
      <c r="L33" s="56">
        <v>18496.23</v>
      </c>
      <c r="M33" s="56">
        <v>520341.16</v>
      </c>
      <c r="N33" s="56">
        <v>3.55</v>
      </c>
      <c r="O33" s="56">
        <v>15587.07</v>
      </c>
      <c r="P33" s="57">
        <f t="shared" si="0"/>
        <v>15587.07</v>
      </c>
      <c r="Q33" s="57">
        <f t="shared" si="1"/>
        <v>2909.16</v>
      </c>
    </row>
    <row r="34" spans="1:17" ht="118.8" x14ac:dyDescent="0.25">
      <c r="A34" s="56">
        <v>26</v>
      </c>
      <c r="B34" s="39" t="s">
        <v>54</v>
      </c>
      <c r="C34" s="55" t="s">
        <v>53</v>
      </c>
      <c r="D34" s="56" t="s">
        <v>25</v>
      </c>
      <c r="E34" s="56">
        <v>100</v>
      </c>
      <c r="F34" s="39" t="s">
        <v>21</v>
      </c>
      <c r="G34" s="59"/>
      <c r="H34" s="39" t="s">
        <v>22</v>
      </c>
      <c r="I34" s="56">
        <v>318</v>
      </c>
      <c r="J34" s="56">
        <v>6869</v>
      </c>
      <c r="K34" s="56">
        <v>4.63</v>
      </c>
      <c r="L34" s="56">
        <v>21051.49</v>
      </c>
      <c r="M34" s="56">
        <v>520341.16</v>
      </c>
      <c r="N34" s="56">
        <v>4.05</v>
      </c>
      <c r="O34" s="56">
        <v>17541.7</v>
      </c>
      <c r="P34" s="57">
        <f t="shared" si="0"/>
        <v>17541.7</v>
      </c>
      <c r="Q34" s="57">
        <f t="shared" si="1"/>
        <v>3509.79</v>
      </c>
    </row>
    <row r="35" spans="1:17" ht="66" x14ac:dyDescent="0.25">
      <c r="A35" s="56">
        <v>27</v>
      </c>
      <c r="B35" s="39" t="s">
        <v>55</v>
      </c>
      <c r="C35" s="55" t="s">
        <v>53</v>
      </c>
      <c r="D35" s="56" t="s">
        <v>25</v>
      </c>
      <c r="E35" s="56">
        <v>100</v>
      </c>
      <c r="F35" s="39" t="s">
        <v>21</v>
      </c>
      <c r="G35" s="59"/>
      <c r="H35" s="39" t="s">
        <v>22</v>
      </c>
      <c r="I35" s="56">
        <v>198</v>
      </c>
      <c r="J35" s="56">
        <v>6869</v>
      </c>
      <c r="K35" s="56">
        <v>2.88</v>
      </c>
      <c r="L35" s="56">
        <v>15576.33</v>
      </c>
      <c r="M35" s="56">
        <v>520341.16</v>
      </c>
      <c r="N35" s="56">
        <v>2.99</v>
      </c>
      <c r="O35" s="56">
        <v>13053.43</v>
      </c>
      <c r="P35" s="57">
        <f t="shared" si="0"/>
        <v>13053.43</v>
      </c>
      <c r="Q35" s="57">
        <f t="shared" si="1"/>
        <v>2522.9</v>
      </c>
    </row>
    <row r="36" spans="1:17" ht="52.8" x14ac:dyDescent="0.25">
      <c r="A36" s="56">
        <v>28</v>
      </c>
      <c r="B36" s="39" t="s">
        <v>56</v>
      </c>
      <c r="C36" s="55" t="s">
        <v>53</v>
      </c>
      <c r="D36" s="56" t="s">
        <v>25</v>
      </c>
      <c r="E36" s="56">
        <v>100</v>
      </c>
      <c r="F36" s="39" t="s">
        <v>21</v>
      </c>
      <c r="G36" s="59"/>
      <c r="H36" s="39" t="s">
        <v>22</v>
      </c>
      <c r="I36" s="56">
        <v>90</v>
      </c>
      <c r="J36" s="56">
        <v>6869</v>
      </c>
      <c r="K36" s="56">
        <v>1.31</v>
      </c>
      <c r="L36" s="56">
        <v>7724.63</v>
      </c>
      <c r="M36" s="56">
        <v>520341.16</v>
      </c>
      <c r="N36" s="56">
        <v>1.48</v>
      </c>
      <c r="O36" s="56">
        <v>6799.13</v>
      </c>
      <c r="P36" s="57">
        <f t="shared" si="0"/>
        <v>6799.13</v>
      </c>
      <c r="Q36" s="57">
        <f t="shared" si="1"/>
        <v>925.5</v>
      </c>
    </row>
    <row r="37" spans="1:17" x14ac:dyDescent="0.25">
      <c r="A37" s="168">
        <v>29</v>
      </c>
      <c r="B37" s="230" t="s">
        <v>86</v>
      </c>
      <c r="C37" s="62" t="s">
        <v>104</v>
      </c>
      <c r="D37" s="231" t="s">
        <v>25</v>
      </c>
      <c r="E37" s="168">
        <v>100</v>
      </c>
      <c r="F37" s="171" t="s">
        <v>21</v>
      </c>
      <c r="G37" s="229"/>
      <c r="H37" s="234" t="s">
        <v>87</v>
      </c>
      <c r="I37" s="168" t="s">
        <v>87</v>
      </c>
      <c r="J37" s="168">
        <v>6869</v>
      </c>
      <c r="K37" s="168" t="s">
        <v>87</v>
      </c>
      <c r="L37" s="168" t="s">
        <v>87</v>
      </c>
      <c r="M37" s="168"/>
      <c r="N37" s="168"/>
      <c r="O37" s="168">
        <v>1376.71</v>
      </c>
      <c r="P37" s="57">
        <f t="shared" si="0"/>
        <v>1376.71</v>
      </c>
      <c r="Q37" s="57" t="e">
        <f t="shared" si="1"/>
        <v>#VALUE!</v>
      </c>
    </row>
    <row r="38" spans="1:17" x14ac:dyDescent="0.25">
      <c r="A38" s="168"/>
      <c r="B38" s="230"/>
      <c r="C38" s="62" t="s">
        <v>105</v>
      </c>
      <c r="D38" s="231"/>
      <c r="E38" s="168"/>
      <c r="F38" s="171"/>
      <c r="G38" s="229"/>
      <c r="H38" s="234"/>
      <c r="I38" s="168"/>
      <c r="J38" s="168"/>
      <c r="K38" s="168"/>
      <c r="L38" s="168"/>
      <c r="M38" s="168"/>
      <c r="N38" s="168"/>
      <c r="O38" s="168"/>
      <c r="P38" s="57">
        <f t="shared" si="0"/>
        <v>0</v>
      </c>
      <c r="Q38" s="57">
        <f t="shared" si="1"/>
        <v>0</v>
      </c>
    </row>
    <row r="39" spans="1:17" ht="79.2" x14ac:dyDescent="0.25">
      <c r="A39" s="56">
        <v>30</v>
      </c>
      <c r="B39" s="39" t="s">
        <v>89</v>
      </c>
      <c r="C39" s="55" t="s">
        <v>57</v>
      </c>
      <c r="D39" s="56" t="s">
        <v>25</v>
      </c>
      <c r="E39" s="56">
        <v>100</v>
      </c>
      <c r="F39" s="39" t="s">
        <v>21</v>
      </c>
      <c r="G39" s="59"/>
      <c r="H39" s="39" t="s">
        <v>22</v>
      </c>
      <c r="I39" s="56">
        <v>237</v>
      </c>
      <c r="J39" s="56">
        <v>6869</v>
      </c>
      <c r="K39" s="56">
        <v>3.45</v>
      </c>
      <c r="L39" s="56">
        <v>20506.36</v>
      </c>
      <c r="M39" s="56">
        <v>520341.16</v>
      </c>
      <c r="N39" s="56">
        <v>3.94</v>
      </c>
      <c r="O39" s="56">
        <v>17753.13</v>
      </c>
      <c r="P39" s="57">
        <f t="shared" si="0"/>
        <v>17753.13</v>
      </c>
      <c r="Q39" s="57">
        <f t="shared" si="1"/>
        <v>2753.23</v>
      </c>
    </row>
    <row r="40" spans="1:17" ht="66" x14ac:dyDescent="0.25">
      <c r="A40" s="56">
        <v>31</v>
      </c>
      <c r="B40" s="39" t="s">
        <v>90</v>
      </c>
      <c r="C40" s="55" t="s">
        <v>53</v>
      </c>
      <c r="D40" s="56" t="s">
        <v>25</v>
      </c>
      <c r="E40" s="56">
        <v>100</v>
      </c>
      <c r="F40" s="39" t="s">
        <v>21</v>
      </c>
      <c r="G40" s="59"/>
      <c r="H40" s="39" t="s">
        <v>22</v>
      </c>
      <c r="I40" s="56">
        <v>70</v>
      </c>
      <c r="J40" s="56">
        <v>6869</v>
      </c>
      <c r="K40" s="56">
        <v>1.02</v>
      </c>
      <c r="L40" s="56">
        <v>5792.7</v>
      </c>
      <c r="M40" s="56">
        <v>520341.16</v>
      </c>
      <c r="N40" s="56">
        <v>1.1100000000000001</v>
      </c>
      <c r="O40" s="56">
        <v>5060.4799999999996</v>
      </c>
      <c r="P40" s="57">
        <f t="shared" si="0"/>
        <v>5060.4799999999996</v>
      </c>
      <c r="Q40" s="57">
        <f t="shared" si="1"/>
        <v>732.22</v>
      </c>
    </row>
    <row r="41" spans="1:17" ht="118.8" x14ac:dyDescent="0.25">
      <c r="A41" s="56">
        <v>32</v>
      </c>
      <c r="B41" s="39" t="s">
        <v>58</v>
      </c>
      <c r="C41" s="55" t="s">
        <v>53</v>
      </c>
      <c r="D41" s="56" t="s">
        <v>25</v>
      </c>
      <c r="E41" s="56">
        <v>100</v>
      </c>
      <c r="F41" s="39" t="s">
        <v>21</v>
      </c>
      <c r="G41" s="59"/>
      <c r="H41" s="39" t="s">
        <v>22</v>
      </c>
      <c r="I41" s="56">
        <v>100</v>
      </c>
      <c r="J41" s="56">
        <v>6869</v>
      </c>
      <c r="K41" s="56">
        <v>1.46</v>
      </c>
      <c r="L41" s="56">
        <v>7902.58</v>
      </c>
      <c r="M41" s="56">
        <v>520341.16</v>
      </c>
      <c r="N41" s="56">
        <v>1.52</v>
      </c>
      <c r="O41" s="56">
        <v>6638.31</v>
      </c>
      <c r="P41" s="57">
        <f t="shared" si="0"/>
        <v>6638.31</v>
      </c>
      <c r="Q41" s="57">
        <f t="shared" si="1"/>
        <v>1264.27</v>
      </c>
    </row>
    <row r="42" spans="1:17" ht="118.8" x14ac:dyDescent="0.25">
      <c r="A42" s="56">
        <v>33</v>
      </c>
      <c r="B42" s="39" t="s">
        <v>59</v>
      </c>
      <c r="C42" s="55" t="s">
        <v>53</v>
      </c>
      <c r="D42" s="56" t="s">
        <v>25</v>
      </c>
      <c r="E42" s="56">
        <v>100</v>
      </c>
      <c r="F42" s="39" t="s">
        <v>21</v>
      </c>
      <c r="G42" s="59"/>
      <c r="H42" s="39" t="s">
        <v>22</v>
      </c>
      <c r="I42" s="56">
        <v>141</v>
      </c>
      <c r="J42" s="56">
        <v>6869</v>
      </c>
      <c r="K42" s="56">
        <v>2.0499999999999998</v>
      </c>
      <c r="L42" s="56">
        <v>10858.1</v>
      </c>
      <c r="M42" s="56">
        <v>520341.16</v>
      </c>
      <c r="N42" s="56">
        <v>2.09</v>
      </c>
      <c r="O42" s="56">
        <v>9130.65</v>
      </c>
      <c r="P42" s="57">
        <f t="shared" si="0"/>
        <v>9130.65</v>
      </c>
      <c r="Q42" s="57">
        <f t="shared" si="1"/>
        <v>1727.45</v>
      </c>
    </row>
    <row r="43" spans="1:17" ht="118.8" x14ac:dyDescent="0.25">
      <c r="A43" s="56">
        <v>34</v>
      </c>
      <c r="B43" s="39" t="s">
        <v>60</v>
      </c>
      <c r="C43" s="55" t="s">
        <v>53</v>
      </c>
      <c r="D43" s="56" t="s">
        <v>25</v>
      </c>
      <c r="E43" s="56">
        <v>100</v>
      </c>
      <c r="F43" s="39" t="s">
        <v>21</v>
      </c>
      <c r="G43" s="59"/>
      <c r="H43" s="39" t="s">
        <v>22</v>
      </c>
      <c r="I43" s="56">
        <v>249</v>
      </c>
      <c r="J43" s="56">
        <v>6869</v>
      </c>
      <c r="K43" s="56">
        <v>3.62</v>
      </c>
      <c r="L43" s="56">
        <v>18764.18</v>
      </c>
      <c r="M43" s="56">
        <v>520341.16</v>
      </c>
      <c r="N43" s="56">
        <v>3.61</v>
      </c>
      <c r="O43" s="56">
        <v>15946</v>
      </c>
      <c r="P43" s="57">
        <f t="shared" si="0"/>
        <v>15946</v>
      </c>
      <c r="Q43" s="57">
        <f t="shared" si="1"/>
        <v>2818.18</v>
      </c>
    </row>
    <row r="44" spans="1:17" ht="132" x14ac:dyDescent="0.25">
      <c r="A44" s="56">
        <v>35</v>
      </c>
      <c r="B44" s="39" t="s">
        <v>61</v>
      </c>
      <c r="C44" s="55" t="s">
        <v>53</v>
      </c>
      <c r="D44" s="56" t="s">
        <v>25</v>
      </c>
      <c r="E44" s="56">
        <v>100</v>
      </c>
      <c r="F44" s="39" t="s">
        <v>21</v>
      </c>
      <c r="G44" s="59"/>
      <c r="H44" s="39" t="s">
        <v>22</v>
      </c>
      <c r="I44" s="56">
        <v>105</v>
      </c>
      <c r="J44" s="56">
        <v>6869</v>
      </c>
      <c r="K44" s="56">
        <v>1.53</v>
      </c>
      <c r="L44" s="56">
        <v>7926.37</v>
      </c>
      <c r="M44" s="56">
        <v>520341.16</v>
      </c>
      <c r="N44" s="56">
        <v>1.52</v>
      </c>
      <c r="O44" s="56">
        <v>6683.06</v>
      </c>
      <c r="P44" s="57">
        <f t="shared" si="0"/>
        <v>6683.06</v>
      </c>
      <c r="Q44" s="57">
        <f t="shared" si="1"/>
        <v>1243.31</v>
      </c>
    </row>
    <row r="45" spans="1:17" ht="118.8" x14ac:dyDescent="0.25">
      <c r="A45" s="56">
        <v>36</v>
      </c>
      <c r="B45" s="39" t="s">
        <v>62</v>
      </c>
      <c r="C45" s="55" t="s">
        <v>53</v>
      </c>
      <c r="D45" s="56" t="s">
        <v>25</v>
      </c>
      <c r="E45" s="56">
        <v>100</v>
      </c>
      <c r="F45" s="39" t="s">
        <v>21</v>
      </c>
      <c r="G45" s="59"/>
      <c r="H45" s="39" t="s">
        <v>22</v>
      </c>
      <c r="I45" s="56">
        <v>106</v>
      </c>
      <c r="J45" s="56">
        <v>6869</v>
      </c>
      <c r="K45" s="56">
        <v>1.54</v>
      </c>
      <c r="L45" s="56">
        <v>7958.52</v>
      </c>
      <c r="M45" s="56">
        <v>520341.16</v>
      </c>
      <c r="N45" s="56">
        <v>1.53</v>
      </c>
      <c r="O45" s="56">
        <v>6685.3</v>
      </c>
      <c r="P45" s="57">
        <f t="shared" si="0"/>
        <v>6685.3</v>
      </c>
      <c r="Q45" s="57">
        <f t="shared" si="1"/>
        <v>1273.22</v>
      </c>
    </row>
    <row r="46" spans="1:17" ht="66" x14ac:dyDescent="0.25">
      <c r="A46" s="56">
        <v>37</v>
      </c>
      <c r="B46" s="39" t="s">
        <v>63</v>
      </c>
      <c r="C46" s="55" t="s">
        <v>53</v>
      </c>
      <c r="D46" s="56" t="s">
        <v>25</v>
      </c>
      <c r="E46" s="56">
        <v>100</v>
      </c>
      <c r="F46" s="39" t="s">
        <v>21</v>
      </c>
      <c r="G46" s="59"/>
      <c r="H46" s="39" t="s">
        <v>22</v>
      </c>
      <c r="I46" s="56">
        <v>252</v>
      </c>
      <c r="J46" s="56">
        <v>6869</v>
      </c>
      <c r="K46" s="56">
        <v>3.67</v>
      </c>
      <c r="L46" s="56">
        <v>19048.09</v>
      </c>
      <c r="M46" s="56">
        <v>520341.16</v>
      </c>
      <c r="N46" s="56">
        <v>3.66</v>
      </c>
      <c r="O46" s="56">
        <v>13505.34</v>
      </c>
      <c r="P46" s="57">
        <f t="shared" si="0"/>
        <v>13505.34</v>
      </c>
      <c r="Q46" s="57">
        <f t="shared" si="1"/>
        <v>5542.75</v>
      </c>
    </row>
    <row r="47" spans="1:17" ht="118.8" x14ac:dyDescent="0.25">
      <c r="A47" s="56">
        <v>38</v>
      </c>
      <c r="B47" s="39" t="s">
        <v>64</v>
      </c>
      <c r="C47" s="55" t="s">
        <v>53</v>
      </c>
      <c r="D47" s="56" t="s">
        <v>25</v>
      </c>
      <c r="E47" s="56">
        <v>100</v>
      </c>
      <c r="F47" s="39" t="s">
        <v>21</v>
      </c>
      <c r="G47" s="59"/>
      <c r="H47" s="39" t="s">
        <v>22</v>
      </c>
      <c r="I47" s="56">
        <v>253</v>
      </c>
      <c r="J47" s="56">
        <v>6869</v>
      </c>
      <c r="K47" s="56">
        <v>3.68</v>
      </c>
      <c r="L47" s="56">
        <v>18446.5</v>
      </c>
      <c r="M47" s="56">
        <v>520341.16</v>
      </c>
      <c r="N47" s="56">
        <v>3.55</v>
      </c>
      <c r="O47" s="56">
        <v>15584.15</v>
      </c>
      <c r="P47" s="57">
        <f t="shared" si="0"/>
        <v>15584.15</v>
      </c>
      <c r="Q47" s="57">
        <f t="shared" si="1"/>
        <v>2862.35</v>
      </c>
    </row>
    <row r="48" spans="1:17" ht="118.8" x14ac:dyDescent="0.25">
      <c r="A48" s="56">
        <v>39</v>
      </c>
      <c r="B48" s="39" t="s">
        <v>65</v>
      </c>
      <c r="C48" s="55" t="s">
        <v>53</v>
      </c>
      <c r="D48" s="56" t="s">
        <v>25</v>
      </c>
      <c r="E48" s="56">
        <v>100</v>
      </c>
      <c r="F48" s="39" t="s">
        <v>21</v>
      </c>
      <c r="G48" s="59"/>
      <c r="H48" s="39" t="s">
        <v>22</v>
      </c>
      <c r="I48" s="56">
        <v>242</v>
      </c>
      <c r="J48" s="56">
        <v>6869</v>
      </c>
      <c r="K48" s="56">
        <v>3.52</v>
      </c>
      <c r="L48" s="56">
        <v>18766.48</v>
      </c>
      <c r="M48" s="56">
        <v>520341.16</v>
      </c>
      <c r="N48" s="56">
        <v>3.61</v>
      </c>
      <c r="O48" s="56">
        <v>15707.01</v>
      </c>
      <c r="P48" s="57">
        <f t="shared" si="0"/>
        <v>15707.01</v>
      </c>
      <c r="Q48" s="57">
        <f t="shared" si="1"/>
        <v>3059.47</v>
      </c>
    </row>
    <row r="49" spans="1:17" ht="118.8" x14ac:dyDescent="0.25">
      <c r="A49" s="56">
        <v>40</v>
      </c>
      <c r="B49" s="39" t="s">
        <v>66</v>
      </c>
      <c r="C49" s="55" t="s">
        <v>53</v>
      </c>
      <c r="D49" s="56" t="s">
        <v>25</v>
      </c>
      <c r="E49" s="56">
        <v>100</v>
      </c>
      <c r="F49" s="39" t="s">
        <v>21</v>
      </c>
      <c r="G49" s="59"/>
      <c r="H49" s="39" t="s">
        <v>22</v>
      </c>
      <c r="I49" s="56">
        <v>240</v>
      </c>
      <c r="J49" s="56">
        <v>6869</v>
      </c>
      <c r="K49" s="56">
        <v>3.49</v>
      </c>
      <c r="L49" s="56">
        <v>18177.82</v>
      </c>
      <c r="M49" s="56">
        <v>520341.16</v>
      </c>
      <c r="N49" s="56">
        <v>3.49</v>
      </c>
      <c r="O49" s="56">
        <v>15564.83</v>
      </c>
      <c r="P49" s="57">
        <f t="shared" si="0"/>
        <v>15564.83</v>
      </c>
      <c r="Q49" s="57">
        <f t="shared" si="1"/>
        <v>2612.9899999999998</v>
      </c>
    </row>
    <row r="50" spans="1:17" ht="118.8" x14ac:dyDescent="0.25">
      <c r="A50" s="56">
        <v>41</v>
      </c>
      <c r="B50" s="39" t="s">
        <v>67</v>
      </c>
      <c r="C50" s="55" t="s">
        <v>53</v>
      </c>
      <c r="D50" s="56" t="s">
        <v>25</v>
      </c>
      <c r="E50" s="56">
        <v>100</v>
      </c>
      <c r="F50" s="39" t="s">
        <v>21</v>
      </c>
      <c r="G50" s="59"/>
      <c r="H50" s="39" t="s">
        <v>22</v>
      </c>
      <c r="I50" s="56">
        <v>247</v>
      </c>
      <c r="J50" s="56">
        <v>6869</v>
      </c>
      <c r="K50" s="56">
        <v>3.6</v>
      </c>
      <c r="L50" s="56">
        <v>17579.71</v>
      </c>
      <c r="M50" s="56">
        <v>520341.16</v>
      </c>
      <c r="N50" s="56">
        <v>3.38</v>
      </c>
      <c r="O50" s="56">
        <v>15021.54</v>
      </c>
      <c r="P50" s="57">
        <f t="shared" si="0"/>
        <v>15021.54</v>
      </c>
      <c r="Q50" s="57">
        <f t="shared" si="1"/>
        <v>2558.17</v>
      </c>
    </row>
    <row r="51" spans="1:17" ht="118.8" x14ac:dyDescent="0.25">
      <c r="A51" s="56">
        <v>42</v>
      </c>
      <c r="B51" s="39" t="s">
        <v>68</v>
      </c>
      <c r="C51" s="55" t="s">
        <v>53</v>
      </c>
      <c r="D51" s="56" t="s">
        <v>25</v>
      </c>
      <c r="E51" s="56">
        <v>100</v>
      </c>
      <c r="F51" s="39" t="s">
        <v>21</v>
      </c>
      <c r="G51" s="59"/>
      <c r="H51" s="39" t="s">
        <v>22</v>
      </c>
      <c r="I51" s="56">
        <v>241</v>
      </c>
      <c r="J51" s="56">
        <v>6869</v>
      </c>
      <c r="K51" s="56">
        <v>3.51</v>
      </c>
      <c r="L51" s="56">
        <v>19587.63</v>
      </c>
      <c r="M51" s="56">
        <v>520341.16</v>
      </c>
      <c r="N51" s="56">
        <v>3.76</v>
      </c>
      <c r="O51" s="56">
        <v>16863.32</v>
      </c>
      <c r="P51" s="57">
        <f t="shared" si="0"/>
        <v>16863.32</v>
      </c>
      <c r="Q51" s="57">
        <f t="shared" si="1"/>
        <v>2724.31</v>
      </c>
    </row>
    <row r="52" spans="1:17" ht="66" x14ac:dyDescent="0.25">
      <c r="A52" s="56">
        <v>43</v>
      </c>
      <c r="B52" s="39" t="s">
        <v>69</v>
      </c>
      <c r="C52" s="1" t="s">
        <v>70</v>
      </c>
      <c r="D52" s="56" t="s">
        <v>25</v>
      </c>
      <c r="E52" s="56">
        <v>100</v>
      </c>
      <c r="F52" s="39" t="s">
        <v>21</v>
      </c>
      <c r="G52" s="59"/>
      <c r="H52" s="39" t="s">
        <v>22</v>
      </c>
      <c r="I52" s="56">
        <v>231</v>
      </c>
      <c r="J52" s="56">
        <v>6869</v>
      </c>
      <c r="K52" s="56">
        <v>3.36</v>
      </c>
      <c r="L52" s="56">
        <v>17402.990000000002</v>
      </c>
      <c r="M52" s="56">
        <v>520341.16</v>
      </c>
      <c r="N52" s="56">
        <v>3.35</v>
      </c>
      <c r="O52" s="56">
        <v>14965.38</v>
      </c>
      <c r="P52" s="57">
        <f t="shared" si="0"/>
        <v>14965.38</v>
      </c>
      <c r="Q52" s="57">
        <f t="shared" si="1"/>
        <v>2437.61</v>
      </c>
    </row>
    <row r="53" spans="1:17" ht="79.2" x14ac:dyDescent="0.25">
      <c r="A53" s="56">
        <v>44</v>
      </c>
      <c r="B53" s="39" t="s">
        <v>71</v>
      </c>
      <c r="C53" s="55" t="s">
        <v>53</v>
      </c>
      <c r="D53" s="56" t="s">
        <v>25</v>
      </c>
      <c r="E53" s="56">
        <v>100</v>
      </c>
      <c r="F53" s="39" t="s">
        <v>21</v>
      </c>
      <c r="G53" s="59"/>
      <c r="H53" s="39" t="s">
        <v>22</v>
      </c>
      <c r="I53" s="56">
        <v>131</v>
      </c>
      <c r="J53" s="56">
        <v>6869</v>
      </c>
      <c r="K53" s="56">
        <v>1.91</v>
      </c>
      <c r="L53" s="56">
        <v>12331.1</v>
      </c>
      <c r="M53" s="56">
        <v>520341.16</v>
      </c>
      <c r="N53" s="56">
        <v>2.37</v>
      </c>
      <c r="O53" s="56">
        <v>10794.47</v>
      </c>
      <c r="P53" s="57">
        <f t="shared" si="0"/>
        <v>10794.47</v>
      </c>
      <c r="Q53" s="57">
        <f t="shared" si="1"/>
        <v>1536.63</v>
      </c>
    </row>
    <row r="54" spans="1:17" ht="118.8" x14ac:dyDescent="0.25">
      <c r="A54" s="56">
        <v>45</v>
      </c>
      <c r="B54" s="39" t="s">
        <v>72</v>
      </c>
      <c r="C54" s="55" t="s">
        <v>53</v>
      </c>
      <c r="D54" s="56" t="s">
        <v>25</v>
      </c>
      <c r="E54" s="56">
        <v>100</v>
      </c>
      <c r="F54" s="39" t="s">
        <v>21</v>
      </c>
      <c r="G54" s="59"/>
      <c r="H54" s="39" t="s">
        <v>22</v>
      </c>
      <c r="I54" s="56">
        <v>277</v>
      </c>
      <c r="J54" s="56">
        <v>6869</v>
      </c>
      <c r="K54" s="56">
        <v>4.03</v>
      </c>
      <c r="L54" s="56">
        <v>20071.7</v>
      </c>
      <c r="M54" s="56">
        <v>520341.16</v>
      </c>
      <c r="N54" s="56">
        <v>3.86</v>
      </c>
      <c r="O54" s="56">
        <v>17151.62</v>
      </c>
      <c r="P54" s="57">
        <f t="shared" si="0"/>
        <v>17151.62</v>
      </c>
      <c r="Q54" s="57">
        <f t="shared" si="1"/>
        <v>2920.08</v>
      </c>
    </row>
    <row r="55" spans="1:17" ht="79.2" x14ac:dyDescent="0.25">
      <c r="A55" s="56">
        <v>46</v>
      </c>
      <c r="B55" s="39" t="s">
        <v>73</v>
      </c>
      <c r="C55" s="55" t="s">
        <v>53</v>
      </c>
      <c r="D55" s="56" t="s">
        <v>25</v>
      </c>
      <c r="E55" s="56">
        <v>100</v>
      </c>
      <c r="F55" s="39" t="s">
        <v>21</v>
      </c>
      <c r="G55" s="59"/>
      <c r="H55" s="39" t="s">
        <v>22</v>
      </c>
      <c r="I55" s="56">
        <v>185</v>
      </c>
      <c r="J55" s="56">
        <v>6869</v>
      </c>
      <c r="K55" s="56">
        <v>2.69</v>
      </c>
      <c r="L55" s="56">
        <v>20491.43</v>
      </c>
      <c r="M55" s="56">
        <v>520341.16</v>
      </c>
      <c r="N55" s="56">
        <v>3.94</v>
      </c>
      <c r="O55" s="56">
        <v>17401</v>
      </c>
      <c r="P55" s="57">
        <f t="shared" si="0"/>
        <v>17401</v>
      </c>
      <c r="Q55" s="57">
        <f t="shared" si="1"/>
        <v>3090.43</v>
      </c>
    </row>
    <row r="56" spans="1:17" ht="66" x14ac:dyDescent="0.25">
      <c r="A56" s="56">
        <v>47</v>
      </c>
      <c r="B56" s="39" t="s">
        <v>74</v>
      </c>
      <c r="C56" s="55" t="s">
        <v>53</v>
      </c>
      <c r="D56" s="56" t="s">
        <v>25</v>
      </c>
      <c r="E56" s="56">
        <v>100</v>
      </c>
      <c r="F56" s="39" t="s">
        <v>21</v>
      </c>
      <c r="G56" s="59"/>
      <c r="H56" s="39" t="s">
        <v>22</v>
      </c>
      <c r="I56" s="56">
        <v>168</v>
      </c>
      <c r="J56" s="56">
        <v>6869</v>
      </c>
      <c r="K56" s="56">
        <v>2.4500000000000002</v>
      </c>
      <c r="L56" s="56">
        <v>22904.07</v>
      </c>
      <c r="M56" s="56">
        <v>520341.16</v>
      </c>
      <c r="N56" s="56">
        <v>4.4000000000000004</v>
      </c>
      <c r="O56" s="56">
        <v>21353.97</v>
      </c>
      <c r="P56" s="57">
        <f t="shared" si="0"/>
        <v>21353.97</v>
      </c>
      <c r="Q56" s="57">
        <f t="shared" si="1"/>
        <v>1550.1</v>
      </c>
    </row>
    <row r="57" spans="1:17" ht="118.8" x14ac:dyDescent="0.25">
      <c r="A57" s="56">
        <v>48</v>
      </c>
      <c r="B57" s="39" t="s">
        <v>75</v>
      </c>
      <c r="C57" s="55" t="s">
        <v>57</v>
      </c>
      <c r="D57" s="56" t="s">
        <v>25</v>
      </c>
      <c r="E57" s="56">
        <v>100</v>
      </c>
      <c r="F57" s="39" t="s">
        <v>21</v>
      </c>
      <c r="G57" s="59"/>
      <c r="H57" s="39" t="s">
        <v>22</v>
      </c>
      <c r="I57" s="56">
        <v>258</v>
      </c>
      <c r="J57" s="56">
        <v>6869</v>
      </c>
      <c r="K57" s="56">
        <v>3.76</v>
      </c>
      <c r="L57" s="56">
        <v>18329.310000000001</v>
      </c>
      <c r="M57" s="56">
        <v>520341.16</v>
      </c>
      <c r="N57" s="56">
        <v>3.52</v>
      </c>
      <c r="O57" s="56">
        <v>15221.73</v>
      </c>
      <c r="P57" s="57">
        <f t="shared" si="0"/>
        <v>15221.73</v>
      </c>
      <c r="Q57" s="57">
        <f t="shared" si="1"/>
        <v>3107.58</v>
      </c>
    </row>
    <row r="58" spans="1:17" ht="79.2" x14ac:dyDescent="0.25">
      <c r="A58" s="56">
        <v>49</v>
      </c>
      <c r="B58" s="39" t="s">
        <v>76</v>
      </c>
      <c r="C58" s="55" t="s">
        <v>53</v>
      </c>
      <c r="D58" s="56" t="s">
        <v>25</v>
      </c>
      <c r="E58" s="56">
        <v>100</v>
      </c>
      <c r="F58" s="39" t="s">
        <v>21</v>
      </c>
      <c r="G58" s="59"/>
      <c r="H58" s="39" t="s">
        <v>22</v>
      </c>
      <c r="I58" s="56">
        <v>250</v>
      </c>
      <c r="J58" s="56">
        <v>6869</v>
      </c>
      <c r="K58" s="56">
        <v>3.64</v>
      </c>
      <c r="L58" s="56">
        <v>18742.97</v>
      </c>
      <c r="M58" s="56">
        <v>520341.16</v>
      </c>
      <c r="N58" s="56">
        <v>3.6</v>
      </c>
      <c r="O58" s="56">
        <v>14983.28</v>
      </c>
      <c r="P58" s="57">
        <f t="shared" si="0"/>
        <v>14983.28</v>
      </c>
      <c r="Q58" s="57">
        <f t="shared" si="1"/>
        <v>3759.69</v>
      </c>
    </row>
    <row r="59" spans="1:17" ht="66" x14ac:dyDescent="0.25">
      <c r="A59" s="56">
        <v>50</v>
      </c>
      <c r="B59" s="39" t="s">
        <v>77</v>
      </c>
      <c r="C59" s="55" t="s">
        <v>53</v>
      </c>
      <c r="D59" s="56" t="s">
        <v>25</v>
      </c>
      <c r="E59" s="56">
        <v>100</v>
      </c>
      <c r="F59" s="39" t="s">
        <v>21</v>
      </c>
      <c r="G59" s="59"/>
      <c r="H59" s="39" t="s">
        <v>22</v>
      </c>
      <c r="I59" s="56">
        <v>226</v>
      </c>
      <c r="J59" s="56">
        <v>6869</v>
      </c>
      <c r="K59" s="56">
        <v>3.29</v>
      </c>
      <c r="L59" s="56">
        <v>19889.62</v>
      </c>
      <c r="M59" s="56">
        <v>520341.16</v>
      </c>
      <c r="N59" s="56">
        <v>3.82</v>
      </c>
      <c r="O59" s="56">
        <v>16937.650000000001</v>
      </c>
      <c r="P59" s="57">
        <f t="shared" si="0"/>
        <v>16937.650000000001</v>
      </c>
      <c r="Q59" s="57">
        <f t="shared" si="1"/>
        <v>2951.97</v>
      </c>
    </row>
    <row r="60" spans="1:17" ht="79.2" x14ac:dyDescent="0.25">
      <c r="A60" s="56">
        <v>51</v>
      </c>
      <c r="B60" s="39" t="s">
        <v>78</v>
      </c>
      <c r="C60" s="55" t="s">
        <v>53</v>
      </c>
      <c r="D60" s="56" t="s">
        <v>25</v>
      </c>
      <c r="E60" s="56">
        <v>100</v>
      </c>
      <c r="F60" s="39" t="s">
        <v>21</v>
      </c>
      <c r="G60" s="59"/>
      <c r="H60" s="39" t="s">
        <v>22</v>
      </c>
      <c r="I60" s="56">
        <v>276</v>
      </c>
      <c r="J60" s="56">
        <v>6869</v>
      </c>
      <c r="K60" s="56">
        <v>4.0199999999999996</v>
      </c>
      <c r="L60" s="56">
        <v>20879.849999999999</v>
      </c>
      <c r="M60" s="56">
        <v>520341.16</v>
      </c>
      <c r="N60" s="56">
        <v>4.01</v>
      </c>
      <c r="O60" s="56">
        <v>17000.97</v>
      </c>
      <c r="P60" s="57">
        <f t="shared" si="0"/>
        <v>17000.97</v>
      </c>
      <c r="Q60" s="57">
        <f t="shared" si="1"/>
        <v>3878.88</v>
      </c>
    </row>
    <row r="61" spans="1:17" ht="79.2" x14ac:dyDescent="0.25">
      <c r="A61" s="56">
        <v>52</v>
      </c>
      <c r="B61" s="39" t="s">
        <v>79</v>
      </c>
      <c r="C61" s="55" t="s">
        <v>53</v>
      </c>
      <c r="D61" s="56" t="s">
        <v>25</v>
      </c>
      <c r="E61" s="56">
        <v>100</v>
      </c>
      <c r="F61" s="39" t="s">
        <v>21</v>
      </c>
      <c r="G61" s="59"/>
      <c r="H61" s="39" t="s">
        <v>22</v>
      </c>
      <c r="I61" s="56">
        <v>271</v>
      </c>
      <c r="J61" s="56">
        <v>6869</v>
      </c>
      <c r="K61" s="56">
        <v>3.95</v>
      </c>
      <c r="L61" s="56">
        <v>19856.03</v>
      </c>
      <c r="M61" s="56">
        <v>520341.16</v>
      </c>
      <c r="N61" s="56">
        <v>3.82</v>
      </c>
      <c r="O61" s="56">
        <v>16779.54</v>
      </c>
      <c r="P61" s="57">
        <f t="shared" si="0"/>
        <v>16779.54</v>
      </c>
      <c r="Q61" s="57">
        <f t="shared" si="1"/>
        <v>3076.49</v>
      </c>
    </row>
    <row r="62" spans="1:17" ht="79.2" x14ac:dyDescent="0.25">
      <c r="A62" s="56">
        <v>53</v>
      </c>
      <c r="B62" s="39" t="s">
        <v>80</v>
      </c>
      <c r="C62" s="55" t="s">
        <v>57</v>
      </c>
      <c r="D62" s="56" t="s">
        <v>25</v>
      </c>
      <c r="E62" s="56">
        <v>100</v>
      </c>
      <c r="F62" s="39" t="s">
        <v>21</v>
      </c>
      <c r="G62" s="59"/>
      <c r="H62" s="39" t="s">
        <v>22</v>
      </c>
      <c r="I62" s="56">
        <v>256</v>
      </c>
      <c r="J62" s="56">
        <v>6869</v>
      </c>
      <c r="K62" s="56">
        <v>3.73</v>
      </c>
      <c r="L62" s="56">
        <v>18514.98</v>
      </c>
      <c r="M62" s="56">
        <v>520341.16</v>
      </c>
      <c r="N62" s="56">
        <v>3.56</v>
      </c>
      <c r="O62" s="56">
        <v>15819.92</v>
      </c>
      <c r="P62" s="57">
        <f t="shared" si="0"/>
        <v>15819.92</v>
      </c>
      <c r="Q62" s="57">
        <f t="shared" si="1"/>
        <v>2695.06</v>
      </c>
    </row>
    <row r="63" spans="1:17" ht="79.2" x14ac:dyDescent="0.25">
      <c r="A63" s="56">
        <v>54</v>
      </c>
      <c r="B63" s="39" t="s">
        <v>81</v>
      </c>
      <c r="C63" s="55" t="s">
        <v>53</v>
      </c>
      <c r="D63" s="56" t="s">
        <v>25</v>
      </c>
      <c r="E63" s="56">
        <v>100</v>
      </c>
      <c r="F63" s="39" t="s">
        <v>21</v>
      </c>
      <c r="G63" s="59"/>
      <c r="H63" s="39" t="s">
        <v>22</v>
      </c>
      <c r="I63" s="56">
        <v>253</v>
      </c>
      <c r="J63" s="56">
        <v>6869</v>
      </c>
      <c r="K63" s="56">
        <v>3.68</v>
      </c>
      <c r="L63" s="56">
        <v>18905.29</v>
      </c>
      <c r="M63" s="56">
        <v>520341.16</v>
      </c>
      <c r="N63" s="56">
        <v>3.63</v>
      </c>
      <c r="O63" s="56">
        <v>15688.31</v>
      </c>
      <c r="P63" s="57">
        <f t="shared" si="0"/>
        <v>15688.31</v>
      </c>
      <c r="Q63" s="57">
        <f t="shared" si="1"/>
        <v>3216.98</v>
      </c>
    </row>
    <row r="64" spans="1:17" ht="118.8" x14ac:dyDescent="0.25">
      <c r="A64" s="56">
        <v>55</v>
      </c>
      <c r="B64" s="39" t="s">
        <v>82</v>
      </c>
      <c r="C64" s="55" t="s">
        <v>53</v>
      </c>
      <c r="D64" s="56" t="s">
        <v>25</v>
      </c>
      <c r="E64" s="56">
        <v>100</v>
      </c>
      <c r="F64" s="39" t="s">
        <v>21</v>
      </c>
      <c r="G64" s="59"/>
      <c r="H64" s="39" t="s">
        <v>22</v>
      </c>
      <c r="I64" s="56">
        <v>224</v>
      </c>
      <c r="J64" s="56">
        <v>6869</v>
      </c>
      <c r="K64" s="56">
        <v>3.26</v>
      </c>
      <c r="L64" s="56">
        <v>16804.93</v>
      </c>
      <c r="M64" s="56">
        <v>520341.16</v>
      </c>
      <c r="N64" s="56">
        <v>3.23</v>
      </c>
      <c r="O64" s="56">
        <v>14420.54</v>
      </c>
      <c r="P64" s="57">
        <f t="shared" si="0"/>
        <v>14420.54</v>
      </c>
      <c r="Q64" s="57">
        <f t="shared" si="1"/>
        <v>2384.39</v>
      </c>
    </row>
    <row r="65" spans="1:17" ht="118.8" x14ac:dyDescent="0.25">
      <c r="A65" s="56">
        <v>56</v>
      </c>
      <c r="B65" s="39" t="s">
        <v>83</v>
      </c>
      <c r="C65" s="55" t="s">
        <v>53</v>
      </c>
      <c r="D65" s="56" t="s">
        <v>25</v>
      </c>
      <c r="E65" s="56">
        <v>100</v>
      </c>
      <c r="F65" s="39" t="s">
        <v>21</v>
      </c>
      <c r="G65" s="59"/>
      <c r="H65" s="39" t="s">
        <v>22</v>
      </c>
      <c r="I65" s="56">
        <v>283</v>
      </c>
      <c r="J65" s="56">
        <v>6869</v>
      </c>
      <c r="K65" s="56">
        <v>4.12</v>
      </c>
      <c r="L65" s="56">
        <v>21053.17</v>
      </c>
      <c r="M65" s="56">
        <v>520341.16</v>
      </c>
      <c r="N65" s="56">
        <v>4.05</v>
      </c>
      <c r="O65" s="56">
        <v>17034.05</v>
      </c>
      <c r="P65" s="57">
        <f t="shared" si="0"/>
        <v>17034.05</v>
      </c>
      <c r="Q65" s="57">
        <f t="shared" si="1"/>
        <v>4019.12</v>
      </c>
    </row>
    <row r="66" spans="1:17" x14ac:dyDescent="0.25">
      <c r="A66" s="66"/>
      <c r="B66" s="67"/>
      <c r="C66" s="65"/>
      <c r="D66" s="66"/>
      <c r="E66" s="66"/>
      <c r="F66" s="67"/>
      <c r="G66" s="68"/>
      <c r="H66" s="67"/>
      <c r="I66" s="66"/>
      <c r="J66" s="66"/>
      <c r="K66" s="66"/>
      <c r="L66" s="66">
        <f>SUM(L33:L65)</f>
        <v>520341.16</v>
      </c>
      <c r="M66" s="66">
        <f t="shared" ref="M66:O66" si="2">SUM(M33:M65)</f>
        <v>16130575.960000001</v>
      </c>
      <c r="N66" s="66">
        <f t="shared" si="2"/>
        <v>100</v>
      </c>
      <c r="O66" s="66">
        <f t="shared" si="2"/>
        <v>440053.59</v>
      </c>
      <c r="P66" s="57"/>
      <c r="Q66" s="57"/>
    </row>
    <row r="67" spans="1:17" ht="26.4" x14ac:dyDescent="0.25">
      <c r="A67" s="168">
        <v>57</v>
      </c>
      <c r="B67" s="232" t="s">
        <v>84</v>
      </c>
      <c r="C67" s="171" t="s">
        <v>19</v>
      </c>
      <c r="D67" s="233" t="s">
        <v>20</v>
      </c>
      <c r="E67" s="168">
        <v>100</v>
      </c>
      <c r="F67" s="228" t="s">
        <v>21</v>
      </c>
      <c r="G67" s="233"/>
      <c r="H67" s="39" t="s">
        <v>106</v>
      </c>
      <c r="I67" s="63">
        <v>23</v>
      </c>
      <c r="J67" s="56"/>
      <c r="K67" s="56"/>
      <c r="L67" s="231">
        <v>7982.99</v>
      </c>
      <c r="M67" s="168">
        <v>8348.07</v>
      </c>
      <c r="N67" s="168">
        <v>100</v>
      </c>
      <c r="O67" s="231">
        <v>7982.99</v>
      </c>
      <c r="P67" s="57">
        <f t="shared" si="0"/>
        <v>7982.99</v>
      </c>
      <c r="Q67" s="57">
        <f t="shared" si="1"/>
        <v>0</v>
      </c>
    </row>
    <row r="68" spans="1:17" x14ac:dyDescent="0.25">
      <c r="A68" s="168"/>
      <c r="B68" s="232"/>
      <c r="C68" s="171"/>
      <c r="D68" s="233"/>
      <c r="E68" s="168"/>
      <c r="F68" s="228"/>
      <c r="G68" s="233"/>
      <c r="H68" s="39"/>
      <c r="I68" s="63"/>
      <c r="J68" s="56"/>
      <c r="K68" s="56"/>
      <c r="L68" s="231"/>
      <c r="M68" s="168"/>
      <c r="N68" s="168"/>
      <c r="O68" s="231"/>
      <c r="P68" s="57">
        <f t="shared" si="0"/>
        <v>0</v>
      </c>
      <c r="Q68" s="57">
        <f t="shared" si="1"/>
        <v>0</v>
      </c>
    </row>
    <row r="69" spans="1:17" ht="39.6" x14ac:dyDescent="0.25">
      <c r="A69" s="168"/>
      <c r="B69" s="232"/>
      <c r="C69" s="171"/>
      <c r="D69" s="233"/>
      <c r="E69" s="168"/>
      <c r="F69" s="228"/>
      <c r="G69" s="233"/>
      <c r="H69" s="39" t="s">
        <v>107</v>
      </c>
      <c r="I69" s="63"/>
      <c r="J69" s="56"/>
      <c r="K69" s="56"/>
      <c r="L69" s="231"/>
      <c r="M69" s="168"/>
      <c r="N69" s="168"/>
      <c r="O69" s="231"/>
      <c r="P69" s="57">
        <f t="shared" ref="P69:P79" si="3">O69</f>
        <v>0</v>
      </c>
      <c r="Q69" s="57">
        <f t="shared" ref="Q69:Q79" si="4">L69-O69</f>
        <v>0</v>
      </c>
    </row>
    <row r="70" spans="1:17" x14ac:dyDescent="0.25">
      <c r="A70" s="168"/>
      <c r="B70" s="232"/>
      <c r="C70" s="171"/>
      <c r="D70" s="233"/>
      <c r="E70" s="168"/>
      <c r="F70" s="228"/>
      <c r="G70" s="233"/>
      <c r="H70" s="10"/>
      <c r="I70" s="63"/>
      <c r="J70" s="56"/>
      <c r="K70" s="56"/>
      <c r="L70" s="231"/>
      <c r="M70" s="168"/>
      <c r="N70" s="168"/>
      <c r="O70" s="231"/>
      <c r="P70" s="57">
        <f t="shared" si="3"/>
        <v>0</v>
      </c>
      <c r="Q70" s="57">
        <f t="shared" si="4"/>
        <v>0</v>
      </c>
    </row>
    <row r="71" spans="1:17" x14ac:dyDescent="0.25">
      <c r="A71" s="168"/>
      <c r="B71" s="232"/>
      <c r="C71" s="171"/>
      <c r="D71" s="233"/>
      <c r="E71" s="168"/>
      <c r="F71" s="228"/>
      <c r="G71" s="233"/>
      <c r="H71" s="10"/>
      <c r="I71" s="63">
        <v>231</v>
      </c>
      <c r="J71" s="56">
        <v>231</v>
      </c>
      <c r="K71" s="56">
        <v>100</v>
      </c>
      <c r="L71" s="231"/>
      <c r="M71" s="168"/>
      <c r="N71" s="168"/>
      <c r="O71" s="231"/>
      <c r="P71" s="57">
        <f t="shared" si="3"/>
        <v>0</v>
      </c>
      <c r="Q71" s="57">
        <f t="shared" si="4"/>
        <v>0</v>
      </c>
    </row>
    <row r="72" spans="1:17" ht="52.8" x14ac:dyDescent="0.25">
      <c r="A72" s="168">
        <v>58</v>
      </c>
      <c r="B72" s="232" t="s">
        <v>26</v>
      </c>
      <c r="C72" s="171" t="s">
        <v>24</v>
      </c>
      <c r="D72" s="168" t="s">
        <v>25</v>
      </c>
      <c r="E72" s="168">
        <v>100</v>
      </c>
      <c r="F72" s="228" t="s">
        <v>21</v>
      </c>
      <c r="G72" s="233"/>
      <c r="H72" s="39" t="s">
        <v>27</v>
      </c>
      <c r="I72" s="63">
        <v>57</v>
      </c>
      <c r="J72" s="229"/>
      <c r="K72" s="229"/>
      <c r="L72" s="231">
        <v>16643.05</v>
      </c>
      <c r="M72" s="168">
        <v>18319.580000000002</v>
      </c>
      <c r="N72" s="168">
        <v>100</v>
      </c>
      <c r="O72" s="231">
        <v>16643.05</v>
      </c>
      <c r="P72" s="57">
        <f t="shared" si="3"/>
        <v>16643.05</v>
      </c>
      <c r="Q72" s="57">
        <f t="shared" si="4"/>
        <v>0</v>
      </c>
    </row>
    <row r="73" spans="1:17" x14ac:dyDescent="0.25">
      <c r="A73" s="168"/>
      <c r="B73" s="232"/>
      <c r="C73" s="171"/>
      <c r="D73" s="168"/>
      <c r="E73" s="168"/>
      <c r="F73" s="228"/>
      <c r="G73" s="233"/>
      <c r="H73" s="39"/>
      <c r="I73" s="63"/>
      <c r="J73" s="229"/>
      <c r="K73" s="229"/>
      <c r="L73" s="231"/>
      <c r="M73" s="168"/>
      <c r="N73" s="168"/>
      <c r="O73" s="231"/>
      <c r="P73" s="57">
        <f t="shared" si="3"/>
        <v>0</v>
      </c>
      <c r="Q73" s="57">
        <f t="shared" si="4"/>
        <v>0</v>
      </c>
    </row>
    <row r="74" spans="1:17" x14ac:dyDescent="0.25">
      <c r="A74" s="168"/>
      <c r="B74" s="232"/>
      <c r="C74" s="171"/>
      <c r="D74" s="168"/>
      <c r="E74" s="168"/>
      <c r="F74" s="228"/>
      <c r="G74" s="233"/>
      <c r="H74" s="39" t="s">
        <v>28</v>
      </c>
      <c r="I74" s="63"/>
      <c r="J74" s="229"/>
      <c r="K74" s="229"/>
      <c r="L74" s="231"/>
      <c r="M74" s="168"/>
      <c r="N74" s="168"/>
      <c r="O74" s="231"/>
      <c r="P74" s="57">
        <f t="shared" si="3"/>
        <v>0</v>
      </c>
      <c r="Q74" s="57">
        <f t="shared" si="4"/>
        <v>0</v>
      </c>
    </row>
    <row r="75" spans="1:17" x14ac:dyDescent="0.25">
      <c r="A75" s="168"/>
      <c r="B75" s="232"/>
      <c r="C75" s="171"/>
      <c r="D75" s="168"/>
      <c r="E75" s="168"/>
      <c r="F75" s="228"/>
      <c r="G75" s="233"/>
      <c r="H75" s="10"/>
      <c r="I75" s="63"/>
      <c r="J75" s="229"/>
      <c r="K75" s="229"/>
      <c r="L75" s="231"/>
      <c r="M75" s="168"/>
      <c r="N75" s="168"/>
      <c r="O75" s="231"/>
      <c r="P75" s="57">
        <f t="shared" si="3"/>
        <v>0</v>
      </c>
      <c r="Q75" s="57">
        <f t="shared" si="4"/>
        <v>0</v>
      </c>
    </row>
    <row r="76" spans="1:17" x14ac:dyDescent="0.25">
      <c r="A76" s="168"/>
      <c r="B76" s="232"/>
      <c r="C76" s="171"/>
      <c r="D76" s="168"/>
      <c r="E76" s="168"/>
      <c r="F76" s="228"/>
      <c r="G76" s="233"/>
      <c r="H76" s="10"/>
      <c r="I76" s="63"/>
      <c r="J76" s="229"/>
      <c r="K76" s="229"/>
      <c r="L76" s="231"/>
      <c r="M76" s="168"/>
      <c r="N76" s="168"/>
      <c r="O76" s="231"/>
      <c r="P76" s="57">
        <f t="shared" si="3"/>
        <v>0</v>
      </c>
      <c r="Q76" s="57">
        <f t="shared" si="4"/>
        <v>0</v>
      </c>
    </row>
    <row r="77" spans="1:17" x14ac:dyDescent="0.25">
      <c r="A77" s="168"/>
      <c r="B77" s="232"/>
      <c r="C77" s="171"/>
      <c r="D77" s="168"/>
      <c r="E77" s="168"/>
      <c r="F77" s="228"/>
      <c r="G77" s="233"/>
      <c r="H77" s="10"/>
      <c r="I77" s="63"/>
      <c r="J77" s="229"/>
      <c r="K77" s="229"/>
      <c r="L77" s="231"/>
      <c r="M77" s="168"/>
      <c r="N77" s="168"/>
      <c r="O77" s="231"/>
      <c r="P77" s="57">
        <f t="shared" si="3"/>
        <v>0</v>
      </c>
      <c r="Q77" s="57">
        <f t="shared" si="4"/>
        <v>0</v>
      </c>
    </row>
    <row r="78" spans="1:17" x14ac:dyDescent="0.25">
      <c r="A78" s="168"/>
      <c r="B78" s="232"/>
      <c r="C78" s="171"/>
      <c r="D78" s="168"/>
      <c r="E78" s="168"/>
      <c r="F78" s="228"/>
      <c r="G78" s="233"/>
      <c r="H78" s="10"/>
      <c r="I78" s="63"/>
      <c r="J78" s="229"/>
      <c r="K78" s="229"/>
      <c r="L78" s="231"/>
      <c r="M78" s="168"/>
      <c r="N78" s="168"/>
      <c r="O78" s="231"/>
      <c r="P78" s="57">
        <f t="shared" si="3"/>
        <v>0</v>
      </c>
      <c r="Q78" s="57">
        <f t="shared" si="4"/>
        <v>0</v>
      </c>
    </row>
    <row r="79" spans="1:17" x14ac:dyDescent="0.25">
      <c r="A79" s="168"/>
      <c r="B79" s="232"/>
      <c r="C79" s="171"/>
      <c r="D79" s="168"/>
      <c r="E79" s="168"/>
      <c r="F79" s="228"/>
      <c r="G79" s="233"/>
      <c r="H79" s="10"/>
      <c r="I79" s="63">
        <v>1833</v>
      </c>
      <c r="J79" s="229"/>
      <c r="K79" s="229"/>
      <c r="L79" s="231"/>
      <c r="M79" s="168"/>
      <c r="N79" s="168"/>
      <c r="O79" s="231"/>
      <c r="P79" s="57">
        <f t="shared" si="3"/>
        <v>0</v>
      </c>
      <c r="Q79" s="57">
        <f t="shared" si="4"/>
        <v>0</v>
      </c>
    </row>
  </sheetData>
  <mergeCells count="77">
    <mergeCell ref="O72:O79"/>
    <mergeCell ref="M67:M71"/>
    <mergeCell ref="N67:N71"/>
    <mergeCell ref="O67:O71"/>
    <mergeCell ref="A72:A79"/>
    <mergeCell ref="B72:B79"/>
    <mergeCell ref="C72:C79"/>
    <mergeCell ref="D72:D79"/>
    <mergeCell ref="E72:E79"/>
    <mergeCell ref="F72:F79"/>
    <mergeCell ref="G72:G79"/>
    <mergeCell ref="J72:J79"/>
    <mergeCell ref="K72:K79"/>
    <mergeCell ref="L72:L79"/>
    <mergeCell ref="M72:M79"/>
    <mergeCell ref="N72:N79"/>
    <mergeCell ref="N37:N38"/>
    <mergeCell ref="O37:O38"/>
    <mergeCell ref="A67:A71"/>
    <mergeCell ref="B67:B71"/>
    <mergeCell ref="C67:C71"/>
    <mergeCell ref="D67:D71"/>
    <mergeCell ref="E67:E71"/>
    <mergeCell ref="F67:F71"/>
    <mergeCell ref="G67:G71"/>
    <mergeCell ref="L67:L71"/>
    <mergeCell ref="H37:H38"/>
    <mergeCell ref="I37:I38"/>
    <mergeCell ref="J37:J38"/>
    <mergeCell ref="K37:K38"/>
    <mergeCell ref="L37:L38"/>
    <mergeCell ref="M37:M38"/>
    <mergeCell ref="G37:G38"/>
    <mergeCell ref="A31:A32"/>
    <mergeCell ref="B31:B32"/>
    <mergeCell ref="C31:C32"/>
    <mergeCell ref="D31:D32"/>
    <mergeCell ref="E31:E32"/>
    <mergeCell ref="A37:A38"/>
    <mergeCell ref="B37:B38"/>
    <mergeCell ref="D37:D38"/>
    <mergeCell ref="E37:E38"/>
    <mergeCell ref="F37:F38"/>
    <mergeCell ref="I32:N32"/>
    <mergeCell ref="A29:A30"/>
    <mergeCell ref="B29:B30"/>
    <mergeCell ref="C29:C30"/>
    <mergeCell ref="D29:D30"/>
    <mergeCell ref="E29:E30"/>
    <mergeCell ref="I30:N30"/>
    <mergeCell ref="I28:N28"/>
    <mergeCell ref="A25:A26"/>
    <mergeCell ref="B25:B26"/>
    <mergeCell ref="C25:C26"/>
    <mergeCell ref="D25:D26"/>
    <mergeCell ref="E25:E26"/>
    <mergeCell ref="I26:N26"/>
    <mergeCell ref="A27:A28"/>
    <mergeCell ref="B27:B28"/>
    <mergeCell ref="C27:C28"/>
    <mergeCell ref="D27:D28"/>
    <mergeCell ref="E27:E28"/>
    <mergeCell ref="I24:N24"/>
    <mergeCell ref="H1:K1"/>
    <mergeCell ref="L1:N1"/>
    <mergeCell ref="O1:O2"/>
    <mergeCell ref="A1:A2"/>
    <mergeCell ref="B1:B2"/>
    <mergeCell ref="C1:C2"/>
    <mergeCell ref="D1:D2"/>
    <mergeCell ref="E1:E2"/>
    <mergeCell ref="F1:G1"/>
    <mergeCell ref="A23:A24"/>
    <mergeCell ref="B23:B24"/>
    <mergeCell ref="C23:C24"/>
    <mergeCell ref="D23:D24"/>
    <mergeCell ref="E23:E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31.12.2018</vt:lpstr>
      <vt:lpstr>2019 год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zam-nach-3</dc:creator>
  <cp:lastModifiedBy>User</cp:lastModifiedBy>
  <cp:lastPrinted>2020-02-14T12:14:19Z</cp:lastPrinted>
  <dcterms:created xsi:type="dcterms:W3CDTF">2019-01-24T09:33:06Z</dcterms:created>
  <dcterms:modified xsi:type="dcterms:W3CDTF">2020-02-14T12:20:24Z</dcterms:modified>
</cp:coreProperties>
</file>