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sub_191" localSheetId="0">Лист1!$B$20</definedName>
    <definedName name="_xlnm.Print_Area" localSheetId="0">Лист1!$B$1:$M$218</definedName>
  </definedNames>
  <calcPr calcId="124519"/>
</workbook>
</file>

<file path=xl/calcChain.xml><?xml version="1.0" encoding="utf-8"?>
<calcChain xmlns="http://schemas.openxmlformats.org/spreadsheetml/2006/main">
  <c r="H107" i="1"/>
  <c r="H108"/>
  <c r="H118"/>
  <c r="K118"/>
  <c r="J118" s="1"/>
  <c r="I118" s="1"/>
  <c r="D119"/>
  <c r="D120"/>
  <c r="D114"/>
  <c r="H203"/>
  <c r="H140"/>
  <c r="H138" s="1"/>
  <c r="H155"/>
  <c r="H114"/>
  <c r="H42"/>
  <c r="H57"/>
  <c r="H195"/>
  <c r="G89"/>
  <c r="G31"/>
  <c r="H133"/>
  <c r="D183"/>
  <c r="D184"/>
  <c r="D185"/>
  <c r="H182"/>
  <c r="D182" s="1"/>
  <c r="J134"/>
  <c r="I134"/>
  <c r="D181"/>
  <c r="D180"/>
  <c r="D77"/>
  <c r="D76"/>
  <c r="D118" l="1"/>
  <c r="D99" s="1"/>
  <c r="H134"/>
  <c r="J153"/>
  <c r="J63"/>
  <c r="I63"/>
  <c r="E133" l="1"/>
  <c r="F133"/>
  <c r="G133"/>
  <c r="I133"/>
  <c r="J133"/>
  <c r="E134"/>
  <c r="G134"/>
  <c r="K134"/>
  <c r="J200"/>
  <c r="I200"/>
  <c r="H166"/>
  <c r="K23" l="1"/>
  <c r="H214"/>
  <c r="H96"/>
  <c r="K54"/>
  <c r="I54"/>
  <c r="J54"/>
  <c r="H54"/>
  <c r="J65"/>
  <c r="I65"/>
  <c r="I72"/>
  <c r="J72"/>
  <c r="I43"/>
  <c r="J43"/>
  <c r="I153" l="1"/>
  <c r="H153"/>
  <c r="I100" l="1"/>
  <c r="J100"/>
  <c r="I104"/>
  <c r="I102" s="1"/>
  <c r="J104"/>
  <c r="J101" s="1"/>
  <c r="I170"/>
  <c r="J170"/>
  <c r="J138"/>
  <c r="I138"/>
  <c r="I210"/>
  <c r="I207" s="1"/>
  <c r="I205" s="1"/>
  <c r="J210"/>
  <c r="J207" s="1"/>
  <c r="J205" s="1"/>
  <c r="J129"/>
  <c r="K28"/>
  <c r="I212"/>
  <c r="J212"/>
  <c r="I193"/>
  <c r="I190" s="1"/>
  <c r="I188" s="1"/>
  <c r="I187" s="1"/>
  <c r="J193"/>
  <c r="J190" s="1"/>
  <c r="J188" s="1"/>
  <c r="J187" s="1"/>
  <c r="I194"/>
  <c r="J194"/>
  <c r="I128"/>
  <c r="J128"/>
  <c r="I106"/>
  <c r="J106"/>
  <c r="I109"/>
  <c r="J109"/>
  <c r="K109"/>
  <c r="I112"/>
  <c r="J112"/>
  <c r="K80"/>
  <c r="K79" s="1"/>
  <c r="I87"/>
  <c r="J87"/>
  <c r="I88"/>
  <c r="I84" s="1"/>
  <c r="I81" s="1"/>
  <c r="J88"/>
  <c r="J84" s="1"/>
  <c r="J81" s="1"/>
  <c r="J96"/>
  <c r="I96"/>
  <c r="J93"/>
  <c r="I93"/>
  <c r="J91"/>
  <c r="I91"/>
  <c r="J89"/>
  <c r="I89"/>
  <c r="J50"/>
  <c r="J47" s="1"/>
  <c r="I50"/>
  <c r="I47" s="1"/>
  <c r="J61"/>
  <c r="I61"/>
  <c r="I55"/>
  <c r="I51" s="1"/>
  <c r="I48" s="1"/>
  <c r="J58"/>
  <c r="I58"/>
  <c r="K53"/>
  <c r="J55"/>
  <c r="J53" s="1"/>
  <c r="J56"/>
  <c r="K40"/>
  <c r="J40"/>
  <c r="I40"/>
  <c r="I56"/>
  <c r="K37"/>
  <c r="J39"/>
  <c r="J35" s="1"/>
  <c r="I38"/>
  <c r="J38"/>
  <c r="I39"/>
  <c r="I35" s="1"/>
  <c r="G129"/>
  <c r="H129"/>
  <c r="E129"/>
  <c r="I32" l="1"/>
  <c r="J32"/>
  <c r="J37"/>
  <c r="I53"/>
  <c r="J102"/>
  <c r="I82"/>
  <c r="I46"/>
  <c r="J82"/>
  <c r="J99"/>
  <c r="I37"/>
  <c r="I49"/>
  <c r="I34"/>
  <c r="J86"/>
  <c r="J83"/>
  <c r="J80" s="1"/>
  <c r="J79" s="1"/>
  <c r="J192"/>
  <c r="J189" s="1"/>
  <c r="I131"/>
  <c r="I208"/>
  <c r="I101"/>
  <c r="I99" s="1"/>
  <c r="J51"/>
  <c r="J48" s="1"/>
  <c r="J46" s="1"/>
  <c r="J34"/>
  <c r="I86"/>
  <c r="I83"/>
  <c r="I80" s="1"/>
  <c r="I79" s="1"/>
  <c r="I192"/>
  <c r="I189" s="1"/>
  <c r="J208"/>
  <c r="I129"/>
  <c r="I28" s="1"/>
  <c r="J126"/>
  <c r="J125"/>
  <c r="J122" s="1"/>
  <c r="J131"/>
  <c r="D168"/>
  <c r="D166" l="1"/>
  <c r="J28"/>
  <c r="J24" s="1"/>
  <c r="I125"/>
  <c r="I122" s="1"/>
  <c r="J31"/>
  <c r="J33"/>
  <c r="I31"/>
  <c r="I33"/>
  <c r="J49"/>
  <c r="I24"/>
  <c r="I126"/>
  <c r="H210"/>
  <c r="H207" s="1"/>
  <c r="H205" s="1"/>
  <c r="H212"/>
  <c r="H193"/>
  <c r="H190" s="1"/>
  <c r="H188" s="1"/>
  <c r="H187" s="1"/>
  <c r="H200"/>
  <c r="H196"/>
  <c r="H194"/>
  <c r="H127"/>
  <c r="H128"/>
  <c r="H124" s="1"/>
  <c r="D178"/>
  <c r="D179"/>
  <c r="J30" l="1"/>
  <c r="J27"/>
  <c r="I30"/>
  <c r="I27"/>
  <c r="H208"/>
  <c r="H192"/>
  <c r="H189" s="1"/>
  <c r="D171"/>
  <c r="D172"/>
  <c r="D173"/>
  <c r="D174"/>
  <c r="H175"/>
  <c r="D175" s="1"/>
  <c r="G175"/>
  <c r="H170"/>
  <c r="H143"/>
  <c r="H135"/>
  <c r="H103"/>
  <c r="H100" s="1"/>
  <c r="H104"/>
  <c r="H101" s="1"/>
  <c r="H106"/>
  <c r="H112"/>
  <c r="H109"/>
  <c r="H87"/>
  <c r="H83" s="1"/>
  <c r="H80" s="1"/>
  <c r="H88"/>
  <c r="H84" s="1"/>
  <c r="H93"/>
  <c r="H91"/>
  <c r="H89"/>
  <c r="D89" s="1"/>
  <c r="H50"/>
  <c r="H55"/>
  <c r="H51" s="1"/>
  <c r="H48" s="1"/>
  <c r="H72"/>
  <c r="H65"/>
  <c r="H63"/>
  <c r="H61"/>
  <c r="H58"/>
  <c r="H56"/>
  <c r="H39"/>
  <c r="H43"/>
  <c r="H40"/>
  <c r="H38"/>
  <c r="H34" s="1"/>
  <c r="B204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154"/>
  <c r="B143"/>
  <c r="B122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72"/>
  <c r="B73" s="1"/>
  <c r="B74" s="1"/>
  <c r="B75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22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G38"/>
  <c r="J23" l="1"/>
  <c r="J21" s="1"/>
  <c r="J25"/>
  <c r="I23"/>
  <c r="I21" s="1"/>
  <c r="I25"/>
  <c r="H81"/>
  <c r="H79" s="1"/>
  <c r="H86"/>
  <c r="H49"/>
  <c r="H99"/>
  <c r="H53"/>
  <c r="H47"/>
  <c r="H46" s="1"/>
  <c r="H102"/>
  <c r="H82"/>
  <c r="H31"/>
  <c r="H37"/>
  <c r="H35"/>
  <c r="H32" s="1"/>
  <c r="G127"/>
  <c r="G132"/>
  <c r="G123" s="1"/>
  <c r="G170"/>
  <c r="H27" l="1"/>
  <c r="H23" s="1"/>
  <c r="H28"/>
  <c r="H33"/>
  <c r="H30"/>
  <c r="G39"/>
  <c r="G128" l="1"/>
  <c r="G124" s="1"/>
  <c r="G148"/>
  <c r="G205" l="1"/>
  <c r="G208"/>
  <c r="G212"/>
  <c r="G215"/>
  <c r="G143" l="1"/>
  <c r="D143" s="1"/>
  <c r="G193" l="1"/>
  <c r="G192" l="1"/>
  <c r="G189" s="1"/>
  <c r="G187" s="1"/>
  <c r="G190"/>
  <c r="G188" s="1"/>
  <c r="E125"/>
  <c r="F124"/>
  <c r="D139"/>
  <c r="G35"/>
  <c r="G40"/>
  <c r="G32" l="1"/>
  <c r="H131"/>
  <c r="D136"/>
  <c r="D154"/>
  <c r="D215"/>
  <c r="D216"/>
  <c r="D217"/>
  <c r="D218"/>
  <c r="D200"/>
  <c r="D212"/>
  <c r="D213"/>
  <c r="D214"/>
  <c r="D206"/>
  <c r="D207"/>
  <c r="D208"/>
  <c r="D209"/>
  <c r="D210"/>
  <c r="D205"/>
  <c r="H126" l="1"/>
  <c r="H125"/>
  <c r="H122" s="1"/>
  <c r="D203"/>
  <c r="D197"/>
  <c r="D195"/>
  <c r="D194"/>
  <c r="K193"/>
  <c r="F193"/>
  <c r="E193"/>
  <c r="K192"/>
  <c r="F192"/>
  <c r="E192"/>
  <c r="D188"/>
  <c r="D189"/>
  <c r="D192" s="1"/>
  <c r="D190"/>
  <c r="D193" s="1"/>
  <c r="D187"/>
  <c r="D141"/>
  <c r="D170"/>
  <c r="D162"/>
  <c r="D156"/>
  <c r="D26"/>
  <c r="D151"/>
  <c r="D149"/>
  <c r="D144"/>
  <c r="D145"/>
  <c r="D146"/>
  <c r="D137"/>
  <c r="D135"/>
  <c r="D132"/>
  <c r="D127"/>
  <c r="D123" s="1"/>
  <c r="D128"/>
  <c r="D124" s="1"/>
  <c r="D110"/>
  <c r="D111"/>
  <c r="G108"/>
  <c r="E107"/>
  <c r="G107"/>
  <c r="E106"/>
  <c r="F106"/>
  <c r="K106"/>
  <c r="D100"/>
  <c r="D101"/>
  <c r="D103"/>
  <c r="D107" s="1"/>
  <c r="G93"/>
  <c r="D97"/>
  <c r="G96"/>
  <c r="D94"/>
  <c r="D95"/>
  <c r="E93"/>
  <c r="D92"/>
  <c r="G88"/>
  <c r="D88" s="1"/>
  <c r="D87"/>
  <c r="D83"/>
  <c r="F84"/>
  <c r="F82" s="1"/>
  <c r="D80"/>
  <c r="D73"/>
  <c r="D70"/>
  <c r="D64"/>
  <c r="D62"/>
  <c r="D61"/>
  <c r="D60"/>
  <c r="D59"/>
  <c r="G54"/>
  <c r="G50" s="1"/>
  <c r="F55"/>
  <c r="F53" s="1"/>
  <c r="F51"/>
  <c r="F49" s="1"/>
  <c r="E40"/>
  <c r="D133" l="1"/>
  <c r="D50"/>
  <c r="D38"/>
  <c r="H24"/>
  <c r="H21" s="1"/>
  <c r="H25"/>
  <c r="D22"/>
  <c r="D93"/>
  <c r="D96"/>
  <c r="D54"/>
  <c r="F39"/>
  <c r="D39" s="1"/>
  <c r="G37"/>
  <c r="D37" s="1"/>
  <c r="F28"/>
  <c r="F35"/>
  <c r="D35" s="1"/>
  <c r="D34"/>
  <c r="G33"/>
  <c r="D33" s="1"/>
  <c r="D31"/>
  <c r="G196" l="1"/>
  <c r="D196" s="1"/>
  <c r="G99"/>
  <c r="G112"/>
  <c r="D112" s="1"/>
  <c r="G109"/>
  <c r="D109" s="1"/>
  <c r="D91"/>
  <c r="G72"/>
  <c r="D72" s="1"/>
  <c r="G65"/>
  <c r="D65" s="1"/>
  <c r="G63"/>
  <c r="D63" s="1"/>
  <c r="G58"/>
  <c r="G56"/>
  <c r="G30"/>
  <c r="D79" l="1"/>
  <c r="D58"/>
  <c r="G55"/>
  <c r="G53" s="1"/>
  <c r="D53" s="1"/>
  <c r="G43"/>
  <c r="D43" s="1"/>
  <c r="D44"/>
  <c r="G81"/>
  <c r="G47"/>
  <c r="G23" s="1"/>
  <c r="F155"/>
  <c r="F150"/>
  <c r="F138"/>
  <c r="F86"/>
  <c r="F81"/>
  <c r="F79" s="1"/>
  <c r="F57"/>
  <c r="F48"/>
  <c r="F46" s="1"/>
  <c r="F32"/>
  <c r="D32" s="1"/>
  <c r="F24"/>
  <c r="F134" l="1"/>
  <c r="F129" s="1"/>
  <c r="G51"/>
  <c r="G49" s="1"/>
  <c r="D49" s="1"/>
  <c r="D55"/>
  <c r="G27"/>
  <c r="D23"/>
  <c r="F56"/>
  <c r="D56" s="1"/>
  <c r="D46" s="1"/>
  <c r="D57"/>
  <c r="F153"/>
  <c r="D153" s="1"/>
  <c r="D155"/>
  <c r="D51"/>
  <c r="F148"/>
  <c r="D148" s="1"/>
  <c r="D150"/>
  <c r="D90"/>
  <c r="D81"/>
  <c r="G84"/>
  <c r="D47"/>
  <c r="G79"/>
  <c r="G86"/>
  <c r="D86" s="1"/>
  <c r="F40"/>
  <c r="F125" l="1"/>
  <c r="F122" s="1"/>
  <c r="F126"/>
  <c r="D27"/>
  <c r="G48"/>
  <c r="F131"/>
  <c r="F42"/>
  <c r="D42" s="1"/>
  <c r="D40"/>
  <c r="D30" s="1"/>
  <c r="G82"/>
  <c r="D82" s="1"/>
  <c r="D84"/>
  <c r="G104"/>
  <c r="G102" s="1"/>
  <c r="D48" l="1"/>
  <c r="G46"/>
  <c r="D102"/>
  <c r="D106" s="1"/>
  <c r="G106"/>
  <c r="D104"/>
  <c r="D108" s="1"/>
  <c r="D138"/>
  <c r="G131" l="1"/>
  <c r="G125"/>
  <c r="G28"/>
  <c r="D140"/>
  <c r="D134" s="1"/>
  <c r="D129" l="1"/>
  <c r="D125" s="1"/>
  <c r="G24"/>
  <c r="G21" s="1"/>
  <c r="G25"/>
  <c r="D131"/>
  <c r="D122" s="1"/>
  <c r="G126"/>
  <c r="D28" l="1"/>
  <c r="D24" s="1"/>
  <c r="D126"/>
  <c r="G122"/>
  <c r="D25" l="1"/>
  <c r="D21" s="1"/>
</calcChain>
</file>

<file path=xl/sharedStrings.xml><?xml version="1.0" encoding="utf-8"?>
<sst xmlns="http://schemas.openxmlformats.org/spreadsheetml/2006/main" count="242" uniqueCount="106">
  <si>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</si>
  <si>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рублей</t>
  </si>
  <si>
    <t>Всего</t>
  </si>
  <si>
    <t>год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</si>
  <si>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</si>
  <si>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</si>
  <si>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</si>
  <si>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</si>
  <si>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Прочие нужды</t>
  </si>
  <si>
    <t>Подпрограмма 1 «Развитие системы дошкольного образования в Асбестовском городском округе»</t>
  </si>
  <si>
    <t>ВСЕГО ПО ПОДПРОГРАММЕ, В ТОМ ЧИСЛЕ</t>
  </si>
  <si>
    <t>3. Прочие нужды</t>
  </si>
  <si>
    <t>Всего по направлению «Прочие нужды», в том числе</t>
  </si>
  <si>
    <r>
      <t>Мероприятие 1.</t>
    </r>
    <r>
      <rPr>
        <sz val="12"/>
        <color theme="1"/>
        <rFont val="Times New Roman"/>
        <family val="1"/>
        <charset val="204"/>
      </rPr>
      <t xml:space="preserve">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организациях, всего, из них:</t>
    </r>
  </si>
  <si>
    <t>4, 5, 7, 48, 64</t>
  </si>
  <si>
    <r>
      <t>Мероприятие 2.</t>
    </r>
    <r>
      <rPr>
        <sz val="12"/>
        <color theme="1"/>
        <rFont val="Times New Roman"/>
        <family val="1"/>
        <charset val="204"/>
      </rPr>
  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  </r>
  </si>
  <si>
    <t>4, 5, 7, 20</t>
  </si>
  <si>
    <t>Подпрограмма 2 «Развитие системы общего образования в Асбестовском городском округе»</t>
  </si>
  <si>
    <r>
      <t>Мероприятие 1.</t>
    </r>
    <r>
      <rPr>
        <sz val="12"/>
        <color rgb="FF000000"/>
        <rFont val="Times New Roman"/>
        <family val="1"/>
        <charset val="204"/>
      </rPr>
      <t xml:space="preserve"> Организация предоставления общего образования и создание условий для содержания детей в муниципальных общеобразовательных организациях, всего, из них:</t>
    </r>
  </si>
  <si>
    <r>
      <t>Мероприятие 2.</t>
    </r>
    <r>
      <rPr>
        <sz val="12"/>
        <color theme="1"/>
        <rFont val="Times New Roman"/>
        <family val="1"/>
        <charset val="204"/>
      </rPr>
      <t xml:space="preserve"> Организация предоставления дошкольного образования, создание условий для присмотра и ухода за детьми, содержания детей в </t>
    </r>
    <r>
      <rPr>
        <sz val="12"/>
        <color rgb="FF000000"/>
        <rFont val="Times New Roman"/>
        <family val="1"/>
        <charset val="204"/>
      </rPr>
      <t>общеобразовательных организациях, всего, из них:</t>
    </r>
  </si>
  <si>
    <r>
      <t>Мероприятие 3.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Предоставление общеобразовательными учреждениями услуг логопеда, программ дополнительного образования с выдачей документа, всего, из них:</t>
    </r>
    <r>
      <rPr>
        <sz val="12"/>
        <color theme="1"/>
        <rFont val="Times New Roman"/>
        <family val="1"/>
        <charset val="204"/>
      </rPr>
      <t xml:space="preserve"> </t>
    </r>
  </si>
  <si>
    <r>
      <t>Мероприятие 4.</t>
    </r>
    <r>
      <rPr>
        <sz val="12"/>
        <color rgb="FF000000"/>
        <rFont val="Times New Roman"/>
        <family val="1"/>
        <charset val="204"/>
      </rPr>
      <t xml:space="preserve"> Обеспечение государственных  гарантий прав граждан на получение  общедоступного и бесплатного дошкольного, начального общего, основного  общего, среднего общего образования в муниципальных общеобразовательных организациях, обеспечение дополнительного   образования детей в муниципальных общеобразовательных организациях, всего, из них:</t>
    </r>
  </si>
  <si>
    <r>
      <t>Мероприятие 5.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Обеспечение государственных  гарантий прав граждан на получение общедоступного и бесплатного дошкольного  образования в </t>
    </r>
    <r>
      <rPr>
        <sz val="12"/>
        <color rgb="FF000000"/>
        <rFont val="Times New Roman"/>
        <family val="1"/>
        <charset val="204"/>
      </rPr>
      <t>муниципальных общеобразовательных организациях, всего, из них:</t>
    </r>
  </si>
  <si>
    <t>4,5,7,20</t>
  </si>
  <si>
    <r>
      <t xml:space="preserve">Мероприятие 6. </t>
    </r>
    <r>
      <rPr>
        <sz val="12"/>
        <color rgb="FF000000"/>
        <rFont val="Times New Roman"/>
        <family val="1"/>
        <charset val="204"/>
      </rPr>
      <t>Осуществление мероприятий по организации питания в муниципальных общеобразовательных организациях, всего, из них:</t>
    </r>
  </si>
  <si>
    <r>
      <t>Мероприятие 7.</t>
    </r>
    <r>
      <rPr>
        <sz val="12"/>
        <color rgb="FF000000"/>
        <rFont val="Times New Roman"/>
        <family val="1"/>
        <charset val="204"/>
      </rPr>
      <t xml:space="preserve"> Обеспечение организации бесплатного проезда детей-сирот и детей, оставшихся без попечения родителей, обучающихся в муниципальных образовательных организациях, всего, из них:</t>
    </r>
  </si>
  <si>
    <t>-</t>
  </si>
  <si>
    <t>Подпрограмма 3 «Развитие системы дополнительного образования, отдыха и оздоровления детей в Асбестовском городском округе»</t>
  </si>
  <si>
    <r>
      <t>Мероприятие 1.</t>
    </r>
    <r>
      <rPr>
        <sz val="12"/>
        <color theme="1"/>
        <rFont val="Times New Roman"/>
        <family val="1"/>
        <charset val="204"/>
      </rPr>
      <t xml:space="preserve"> Организация предоставления дополнительного образования детей в муниципальных организациях дополнительного образованиях, всего, из них:</t>
    </r>
  </si>
  <si>
    <t>35,36,48,64</t>
  </si>
  <si>
    <r>
      <t>Мероприятие 2.</t>
    </r>
    <r>
      <rPr>
        <sz val="12"/>
        <color theme="1"/>
        <rFont val="Times New Roman"/>
        <family val="1"/>
        <charset val="204"/>
      </rPr>
      <t xml:space="preserve"> Обеспечение деятельности муниципальных учреждений, осуществляющих полномочия по организации отдыха и оздоровления детей и   подростков всего, из них: </t>
    </r>
  </si>
  <si>
    <r>
      <t xml:space="preserve">Мероприятие 3. </t>
    </r>
    <r>
      <rPr>
        <sz val="12"/>
        <color theme="1"/>
        <rFont val="Times New Roman"/>
        <family val="1"/>
        <charset val="204"/>
      </rPr>
      <t>Организация отдыха и оздоровления детей и подростков всего, из них:</t>
    </r>
  </si>
  <si>
    <r>
      <t>Мероприятие 4.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Организация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реализации плана  природоохранных мероприятий, всего, из них: </t>
    </r>
  </si>
  <si>
    <t>Подпрограмма 4 «Патриотическое воспитание граждан в Асбестовском городском округе»</t>
  </si>
  <si>
    <r>
      <t>Мероприятие 1.</t>
    </r>
    <r>
      <rPr>
        <sz val="12"/>
        <color rgb="FF000000"/>
        <rFont val="Times New Roman"/>
        <family val="1"/>
        <charset val="204"/>
      </rPr>
      <t xml:space="preserve"> Организация участия в областных, общероссийских, международных  мероприятиях и организация муниципальных мероприятий, всего, из них:</t>
    </r>
  </si>
  <si>
    <r>
      <t>Мероприятие 2.</t>
    </r>
    <r>
      <rPr>
        <sz val="12"/>
        <color rgb="FF000000"/>
        <rFont val="Times New Roman"/>
        <family val="1"/>
        <charset val="204"/>
      </rPr>
      <t xml:space="preserve"> Создание условий для организации патриотического воспитания граждан, всего, из них:</t>
    </r>
  </si>
  <si>
    <t>Всего по направлению «Прочие нужды», в том числе:</t>
  </si>
  <si>
    <r>
      <t>Мероприятие 1.</t>
    </r>
    <r>
      <rPr>
        <sz val="12"/>
        <color theme="1"/>
        <rFont val="Times New Roman"/>
        <family val="1"/>
        <charset val="204"/>
      </rPr>
      <t xml:space="preserve"> Организация мероприятий по укреплению и развитию материально-технической базы муниципальных образовательных организаций АГО, всего, из них: </t>
    </r>
  </si>
  <si>
    <t>52,57, 64,76-1</t>
  </si>
  <si>
    <t>76-1</t>
  </si>
  <si>
    <t>52,57,64</t>
  </si>
  <si>
    <r>
      <t>Мероприятие 2.</t>
    </r>
    <r>
      <rPr>
        <sz val="12"/>
        <color theme="1"/>
        <rFont val="Times New Roman"/>
        <family val="1"/>
        <charset val="204"/>
      </rPr>
      <t xml:space="preserve">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  </r>
  </si>
  <si>
    <t>местный бюджет, из них:</t>
  </si>
  <si>
    <t>местный бюджет на софинансирование областной субсидии</t>
  </si>
  <si>
    <r>
      <t>Мероприятие 3.</t>
    </r>
    <r>
      <rPr>
        <sz val="12"/>
        <color theme="1"/>
        <rFont val="Times New Roman"/>
        <family val="1"/>
        <charset val="204"/>
      </rPr>
      <t xml:space="preserve">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  </r>
  </si>
  <si>
    <r>
      <t>Мероприятие 4.</t>
    </r>
    <r>
      <rPr>
        <sz val="12"/>
        <color theme="1"/>
        <rFont val="Times New Roman"/>
        <family val="1"/>
        <charset val="204"/>
      </rPr>
      <t xml:space="preserve"> 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организации, всего, из них:</t>
    </r>
  </si>
  <si>
    <r>
      <t>Мероприятие 5.</t>
    </r>
    <r>
      <rPr>
        <sz val="12"/>
        <color theme="1"/>
        <rFont val="Times New Roman"/>
        <family val="1"/>
        <charset val="204"/>
      </rPr>
      <t xml:space="preserve"> Организация мероприятий антитеррористической защищенности образовательных учреждений, всего, из них:</t>
    </r>
  </si>
  <si>
    <t>58-1</t>
  </si>
  <si>
    <t>Подпрограмма 6 «Обеспечение реализации муниципальной программы Асбестовского городского округа «Развитие системы образования в Асбестовском городском округе до 2020 года»</t>
  </si>
  <si>
    <r>
      <t>Мероприятие 2.</t>
    </r>
    <r>
      <rPr>
        <sz val="12"/>
        <color theme="1"/>
        <rFont val="Times New Roman"/>
        <family val="1"/>
        <charset val="204"/>
      </rPr>
      <t xml:space="preserve"> Организация и проведение общеобластных и муниципальных мероприятий в сфере образования, всего, из них:</t>
    </r>
  </si>
  <si>
    <r>
      <t>Мероприятие 3.</t>
    </r>
    <r>
      <rPr>
        <sz val="12"/>
        <color rgb="FF000000"/>
        <rFont val="Times New Roman"/>
        <family val="1"/>
        <charset val="204"/>
      </rPr>
      <t xml:space="preserve"> Создание условий для оздоровления педагогических работников Свердловской области, всего, из них: </t>
    </r>
  </si>
  <si>
    <r>
      <t>Мероприятие 4.</t>
    </r>
    <r>
      <rPr>
        <sz val="12"/>
        <color theme="1"/>
        <rFont val="Times New Roman"/>
        <family val="1"/>
        <charset val="204"/>
      </rPr>
      <t xml:space="preserve"> Обеспечение деятельности муниципальных органов (Управление образованием АГО), всего, из них:</t>
    </r>
  </si>
  <si>
    <t>64,68,70,72,74,75,78,79,80,82</t>
  </si>
  <si>
    <t>Номер строки  целевых показателей, на достижение которых направлены мероприятия</t>
  </si>
  <si>
    <t>4,5,7,12, 13, 14, 15,48,64</t>
  </si>
  <si>
    <t>План мероприятий муниципальной программы "Развитие системы образования в Асбестовском городском округе до 2020 года"</t>
  </si>
  <si>
    <t>№ строки</t>
  </si>
  <si>
    <t>местный бюджет на условиях софинансирования</t>
  </si>
  <si>
    <t>Подпрограмма 7. "Реализация комплексной программы "Уральская инженерная школа"</t>
  </si>
  <si>
    <r>
      <t xml:space="preserve">Мероприятие 1. </t>
    </r>
    <r>
      <rPr>
        <sz val="12"/>
        <color theme="1"/>
        <rFont val="Times New Roman"/>
        <family val="1"/>
        <charset val="204"/>
      </rPr>
      <t xml:space="preserve">Создание материально-технических условий для обеспечения деятельности муниципальных образовательных организаций и органа местного самоуправления в сфере образования (АМБУ ЦОУ), всего, из них: </t>
    </r>
  </si>
  <si>
    <r>
      <t xml:space="preserve">Мероприятие 8. </t>
    </r>
    <r>
      <rPr>
        <sz val="12"/>
        <color theme="1"/>
        <rFont val="Times New Roman"/>
        <family val="1"/>
        <charset val="204"/>
      </rPr>
      <t>Обеспечение мероприятий по оборудованию спортивных площадок в муниципальных общеобразовательных организациях, всего, из них:</t>
    </r>
  </si>
  <si>
    <r>
      <t xml:space="preserve">Мероприятие 7.  </t>
    </r>
    <r>
      <rPr>
        <sz val="12"/>
        <color theme="1"/>
        <rFont val="Times New Roman"/>
        <family val="1"/>
        <charset val="204"/>
      </rPr>
      <t>Проведение мероприятий по распространению современных моделей успешной социализации детей в образовательных организациях, всего, их них:</t>
    </r>
  </si>
  <si>
    <r>
      <t xml:space="preserve">Мероприятие 9.  </t>
    </r>
    <r>
      <rPr>
        <sz val="12"/>
        <color theme="1"/>
        <rFont val="Times New Roman"/>
        <family val="1"/>
        <charset val="204"/>
      </rPr>
      <t>Создание в образовательных организациях условий для получения детьми-инвалидами качественного образования, всего, ихз них:</t>
    </r>
  </si>
  <si>
    <r>
      <t xml:space="preserve">Мероприятие 1. </t>
    </r>
    <r>
      <rPr>
        <sz val="12"/>
        <color theme="1"/>
        <rFont val="Times New Roman"/>
        <family val="1"/>
        <charset val="204"/>
      </rPr>
      <t>Обеспечение условий реализации муниципальными образовательными организациями Асбестовского городского округа образовательных программ естественно-научного цикла и профориентационной работы, всего, из них:</t>
    </r>
  </si>
  <si>
    <t>местный бюджет, в том числе:</t>
  </si>
  <si>
    <r>
      <t xml:space="preserve">Мероприятие 6. </t>
    </r>
    <r>
      <rPr>
        <sz val="12"/>
        <color theme="1"/>
        <rFont val="Times New Roman"/>
        <family val="1"/>
        <charset val="204"/>
      </rPr>
      <t>Проведение мероприятий по формированию в Асбестовском городском округе сети общеобразовательных организаций, в которых созданы условия для инклюзивного образования детей-инвалидов, в том числе, всего, из них:</t>
    </r>
  </si>
  <si>
    <r>
      <t xml:space="preserve">Мероприятие 10.  </t>
    </r>
    <r>
      <rPr>
        <sz val="12"/>
        <color theme="1"/>
        <rFont val="Times New Roman"/>
        <family val="1"/>
        <charset val="204"/>
      </rPr>
      <t>Разработка проектно-сметной документации и начало реконструкции здания МБОУ "Основная общеобразовательная школа № 12 АГО, расположенного по адресу: г.Асбест, ул.Физкультурников, 38, всего, ихз них:</t>
    </r>
  </si>
  <si>
    <r>
      <t>Мероприятие 8.</t>
    </r>
    <r>
      <rPr>
        <sz val="12"/>
        <color rgb="FF000000"/>
        <rFont val="Times New Roman"/>
        <family val="1"/>
        <charset val="204"/>
      </rPr>
      <t xml:space="preserve"> Обеспечение дополнительного образования детей в муниципальных общеобразовательных организациях, всего, из них: </t>
    </r>
  </si>
  <si>
    <t>Подпрограмма 5 «Укрепление и развитие материально-технической базы, обеспечение безопасных условий функционирования образовательных организаций, подведомственных Управлению образованием Асбестовского городского округа»</t>
  </si>
  <si>
    <r>
      <rPr>
        <b/>
        <sz val="12"/>
        <color theme="1"/>
        <rFont val="Times New Roman"/>
        <family val="1"/>
        <charset val="204"/>
      </rPr>
      <t xml:space="preserve">Мероприятие 11. </t>
    </r>
    <r>
      <rPr>
        <sz val="12"/>
        <color theme="1"/>
        <rFont val="Times New Roman"/>
        <family val="1"/>
        <charset val="204"/>
      </rPr>
      <t>Выполнение обрезки деревьев на территориях образовательных организаций, всего, из них:</t>
    </r>
  </si>
  <si>
    <t>11, 12, 13, 14,  15, 16, 17,  20, 23, 29, 31, 58</t>
  </si>
  <si>
    <t>11, 12, 13, 14,  15, 16, 17,  20 23, 29, 31, 35, 58</t>
  </si>
  <si>
    <t>39, 64</t>
  </si>
  <si>
    <t>52,57,60</t>
  </si>
  <si>
    <t>58-3</t>
  </si>
  <si>
    <t>31-2</t>
  </si>
  <si>
    <t>52-2</t>
  </si>
  <si>
    <r>
      <t>55</t>
    </r>
    <r>
      <rPr>
        <sz val="12"/>
        <color rgb="FF000000"/>
        <rFont val="Times New Roman"/>
        <family val="1"/>
        <charset val="204"/>
      </rPr>
      <t xml:space="preserve">, </t>
    </r>
    <r>
      <rPr>
        <sz val="10"/>
        <color rgb="FF000000"/>
        <rFont val="Times New Roman"/>
        <family val="1"/>
        <charset val="204"/>
      </rPr>
      <t>64, 66, 72, 78, 79</t>
    </r>
  </si>
  <si>
    <t xml:space="preserve">76, 80, 86 </t>
  </si>
  <si>
    <t>86,89,89-1, 89-2, 89-3, 90, 91, 92</t>
  </si>
  <si>
    <t>50.1</t>
  </si>
  <si>
    <t>50.2</t>
  </si>
  <si>
    <t>134.1</t>
  </si>
  <si>
    <t>136.1</t>
  </si>
  <si>
    <t>136.2</t>
  </si>
  <si>
    <t>136.3</t>
  </si>
  <si>
    <t>136.4</t>
  </si>
  <si>
    <t>136.5</t>
  </si>
  <si>
    <t>136.7</t>
  </si>
  <si>
    <t>136.8</t>
  </si>
  <si>
    <t>136.9</t>
  </si>
  <si>
    <t>136.10</t>
  </si>
  <si>
    <t>136.11</t>
  </si>
  <si>
    <t>136.12</t>
  </si>
  <si>
    <t xml:space="preserve">местный бюджет </t>
  </si>
  <si>
    <t>136.13</t>
  </si>
  <si>
    <t>52-3</t>
  </si>
  <si>
    <r>
      <rPr>
        <b/>
        <sz val="12"/>
        <color theme="1"/>
        <rFont val="Times New Roman"/>
        <family val="1"/>
        <charset val="204"/>
      </rPr>
      <t xml:space="preserve">Мероприятие 12. </t>
    </r>
    <r>
      <rPr>
        <sz val="12"/>
        <color theme="1"/>
        <rFont val="Times New Roman"/>
        <family val="1"/>
        <charset val="204"/>
      </rPr>
      <t>Капитальный ремонт зданий и помещений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2016 - 2025 годы, всего, из них:</t>
    </r>
  </si>
  <si>
    <t>58-2; 58-4</t>
  </si>
  <si>
    <t>52-1, 52-4</t>
  </si>
  <si>
    <t>87.1</t>
  </si>
  <si>
    <t>87.2</t>
  </si>
  <si>
    <t>87.3</t>
  </si>
  <si>
    <r>
      <rPr>
        <b/>
        <sz val="12"/>
        <color rgb="FF000000"/>
        <rFont val="Times New Roman"/>
        <family val="1"/>
        <charset val="204"/>
      </rPr>
      <t>Мероприятие 3</t>
    </r>
    <r>
      <rPr>
        <sz val="12"/>
        <color rgb="FF000000"/>
        <rFont val="Times New Roman"/>
        <family val="1"/>
        <charset val="204"/>
      </rPr>
      <t>. Организация военно-спортивных игр, всего, из них</t>
    </r>
  </si>
  <si>
    <t>44-2</t>
  </si>
  <si>
    <t>Приложение № 2 к постановлению администрации Асбестовского городского округа от 04.12.2013 № 766-ПА            (в ред. от 23.12.2013 № 831-ПА; от 12.03.2014 № 149-ПА;           от 25.04.2014 № 251-ПА; от 17.07.2014 № 506-ПА;  
от 13.11.2014 № 748-ПА; от 24.12.2014 № 859-ПА; 
от 02.03.2015 № 109-ПА; от 24.06.2015 № 341-ПА; 
от 06.08.2015 № 393-ПА; от 01.09.2015 № 426-ПА; 
от 16.10.2015  № 496-ПА; от 29.12.2015 № 680-ПА; 
от 05.02.2016 № 69-ПА; от 12.04.2016 № 166-ПА; 
от 12.05.2016 № 236-ПА, от 09.08.2016 № 445-ПА;
от 18.10.2016 № 545-ПА; от 02.12.2016 № 603-ПА;
от 03.02.2017 № 58-ПА; от 06.03.2017 № 123-ПА; 
от 26.04.2017 № 267-ПА; от 13.06.2017 № 344-ПА;                      от 20.07.2017 № 427-ПА; от 04.08.2017 № 469-ПА )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</si>
</sst>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.0"/>
    <numFmt numFmtId="165" formatCode="0.000"/>
    <numFmt numFmtId="166" formatCode="#,##0.000"/>
  </numFmts>
  <fonts count="19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1">
    <xf numFmtId="0" fontId="0" fillId="0" borderId="0" xfId="0"/>
    <xf numFmtId="0" fontId="2" fillId="0" borderId="0" xfId="0" applyFont="1" applyAlignment="1">
      <alignment horizontal="justify" vertical="center"/>
    </xf>
    <xf numFmtId="0" fontId="13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0" fillId="0" borderId="3" xfId="0" applyBorder="1"/>
    <xf numFmtId="0" fontId="6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164" fontId="0" fillId="0" borderId="0" xfId="0" applyNumberFormat="1"/>
    <xf numFmtId="4" fontId="0" fillId="0" borderId="0" xfId="0" applyNumberFormat="1"/>
    <xf numFmtId="49" fontId="0" fillId="0" borderId="0" xfId="0" applyNumberFormat="1"/>
    <xf numFmtId="43" fontId="9" fillId="0" borderId="3" xfId="0" applyNumberFormat="1" applyFont="1" applyBorder="1" applyAlignment="1">
      <alignment horizontal="center" vertical="center"/>
    </xf>
    <xf numFmtId="43" fontId="9" fillId="0" borderId="7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  <xf numFmtId="43" fontId="11" fillId="0" borderId="3" xfId="0" applyNumberFormat="1" applyFont="1" applyBorder="1" applyAlignment="1">
      <alignment horizontal="center" vertical="center"/>
    </xf>
    <xf numFmtId="43" fontId="2" fillId="0" borderId="7" xfId="0" applyNumberFormat="1" applyFont="1" applyBorder="1" applyAlignment="1">
      <alignment horizontal="center" vertical="center"/>
    </xf>
    <xf numFmtId="43" fontId="0" fillId="0" borderId="0" xfId="0" applyNumberFormat="1"/>
    <xf numFmtId="43" fontId="9" fillId="0" borderId="8" xfId="0" applyNumberFormat="1" applyFont="1" applyBorder="1" applyAlignment="1">
      <alignment horizontal="center" vertical="center"/>
    </xf>
    <xf numFmtId="43" fontId="2" fillId="0" borderId="8" xfId="0" applyNumberFormat="1" applyFont="1" applyBorder="1" applyAlignment="1">
      <alignment horizontal="center" vertical="center"/>
    </xf>
    <xf numFmtId="43" fontId="6" fillId="0" borderId="8" xfId="0" applyNumberFormat="1" applyFont="1" applyBorder="1" applyAlignment="1">
      <alignment horizontal="justify" vertical="center" wrapText="1"/>
    </xf>
    <xf numFmtId="43" fontId="6" fillId="0" borderId="3" xfId="0" applyNumberFormat="1" applyFont="1" applyBorder="1" applyAlignment="1">
      <alignment vertical="center" wrapText="1"/>
    </xf>
    <xf numFmtId="43" fontId="6" fillId="0" borderId="7" xfId="0" applyNumberFormat="1" applyFont="1" applyBorder="1" applyAlignment="1">
      <alignment vertical="center" wrapText="1"/>
    </xf>
    <xf numFmtId="43" fontId="6" fillId="0" borderId="8" xfId="0" applyNumberFormat="1" applyFon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3" fontId="2" fillId="0" borderId="0" xfId="0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/>
    </xf>
    <xf numFmtId="43" fontId="9" fillId="0" borderId="8" xfId="0" applyNumberFormat="1" applyFont="1" applyFill="1" applyBorder="1" applyAlignment="1">
      <alignment horizontal="center" vertical="center"/>
    </xf>
    <xf numFmtId="43" fontId="9" fillId="0" borderId="3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9" fillId="3" borderId="3" xfId="0" applyNumberFormat="1" applyFont="1" applyFill="1" applyBorder="1" applyAlignment="1">
      <alignment horizontal="center" vertical="center"/>
    </xf>
    <xf numFmtId="165" fontId="10" fillId="0" borderId="3" xfId="0" applyNumberFormat="1" applyFont="1" applyBorder="1" applyAlignment="1">
      <alignment horizontal="left" vertical="center" wrapText="1"/>
    </xf>
    <xf numFmtId="165" fontId="6" fillId="0" borderId="3" xfId="0" applyNumberFormat="1" applyFont="1" applyBorder="1" applyAlignment="1">
      <alignment vertical="center" wrapText="1"/>
    </xf>
    <xf numFmtId="165" fontId="10" fillId="0" borderId="3" xfId="0" applyNumberFormat="1" applyFont="1" applyBorder="1" applyAlignment="1">
      <alignment vertical="center" wrapText="1"/>
    </xf>
    <xf numFmtId="165" fontId="6" fillId="0" borderId="7" xfId="0" applyNumberFormat="1" applyFont="1" applyBorder="1" applyAlignment="1">
      <alignment vertical="center" wrapText="1"/>
    </xf>
    <xf numFmtId="165" fontId="9" fillId="0" borderId="7" xfId="0" applyNumberFormat="1" applyFont="1" applyBorder="1" applyAlignment="1">
      <alignment horizontal="center" vertical="center"/>
    </xf>
    <xf numFmtId="165" fontId="8" fillId="3" borderId="8" xfId="0" applyNumberFormat="1" applyFont="1" applyFill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vertical="center" wrapText="1"/>
    </xf>
    <xf numFmtId="165" fontId="2" fillId="3" borderId="8" xfId="0" applyNumberFormat="1" applyFont="1" applyFill="1" applyBorder="1" applyAlignment="1">
      <alignment horizontal="center" vertical="center"/>
    </xf>
    <xf numFmtId="165" fontId="12" fillId="0" borderId="3" xfId="0" applyNumberFormat="1" applyFont="1" applyBorder="1" applyAlignment="1">
      <alignment vertical="center" wrapText="1"/>
    </xf>
    <xf numFmtId="165" fontId="11" fillId="3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5" fontId="0" fillId="0" borderId="0" xfId="0" applyNumberFormat="1"/>
    <xf numFmtId="165" fontId="11" fillId="0" borderId="3" xfId="0" applyNumberFormat="1" applyFont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9" fillId="3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3" fontId="0" fillId="0" borderId="3" xfId="0" applyNumberFormat="1" applyBorder="1" applyAlignment="1">
      <alignment horizontal="center"/>
    </xf>
    <xf numFmtId="0" fontId="5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vertical="center" wrapText="1"/>
    </xf>
    <xf numFmtId="0" fontId="0" fillId="0" borderId="3" xfId="0" applyNumberFormat="1" applyBorder="1"/>
    <xf numFmtId="0" fontId="7" fillId="0" borderId="7" xfId="0" applyNumberFormat="1" applyFont="1" applyBorder="1" applyAlignment="1">
      <alignment horizontal="center" vertical="center" wrapText="1"/>
    </xf>
    <xf numFmtId="0" fontId="2" fillId="0" borderId="3" xfId="0" applyFont="1" applyBorder="1"/>
    <xf numFmtId="0" fontId="18" fillId="0" borderId="3" xfId="0" applyFont="1" applyBorder="1"/>
    <xf numFmtId="0" fontId="10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43" fontId="9" fillId="0" borderId="3" xfId="0" applyNumberFormat="1" applyFont="1" applyFill="1" applyBorder="1" applyAlignment="1">
      <alignment horizontal="center" vertical="center"/>
    </xf>
    <xf numFmtId="43" fontId="16" fillId="0" borderId="3" xfId="0" applyNumberFormat="1" applyFont="1" applyFill="1" applyBorder="1" applyAlignment="1">
      <alignment horizontal="center" vertical="center"/>
    </xf>
    <xf numFmtId="165" fontId="0" fillId="0" borderId="0" xfId="0" applyNumberFormat="1" applyFill="1"/>
    <xf numFmtId="0" fontId="5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0" fillId="0" borderId="3" xfId="0" applyNumberFormat="1" applyFill="1" applyBorder="1"/>
    <xf numFmtId="0" fontId="7" fillId="0" borderId="7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43" fontId="2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3" fillId="0" borderId="16" xfId="0" applyFont="1" applyBorder="1" applyAlignment="1">
      <alignment vertical="center" wrapText="1"/>
    </xf>
    <xf numFmtId="166" fontId="8" fillId="3" borderId="5" xfId="0" applyNumberFormat="1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166" fontId="9" fillId="3" borderId="8" xfId="0" applyNumberFormat="1" applyFont="1" applyFill="1" applyBorder="1" applyAlignment="1">
      <alignment horizontal="center" vertical="center" wrapText="1"/>
    </xf>
    <xf numFmtId="166" fontId="2" fillId="0" borderId="8" xfId="0" applyNumberFormat="1" applyFont="1" applyFill="1" applyBorder="1" applyAlignment="1">
      <alignment horizontal="center" vertical="center" wrapText="1"/>
    </xf>
    <xf numFmtId="166" fontId="2" fillId="3" borderId="8" xfId="0" applyNumberFormat="1" applyFont="1" applyFill="1" applyBorder="1" applyAlignment="1">
      <alignment horizontal="center" vertical="center" wrapText="1"/>
    </xf>
    <xf numFmtId="166" fontId="9" fillId="3" borderId="3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Border="1" applyAlignment="1">
      <alignment horizontal="center" vertical="center" wrapText="1"/>
    </xf>
    <xf numFmtId="166" fontId="11" fillId="3" borderId="8" xfId="0" applyNumberFormat="1" applyFont="1" applyFill="1" applyBorder="1" applyAlignment="1">
      <alignment horizontal="center" vertical="center"/>
    </xf>
    <xf numFmtId="166" fontId="11" fillId="0" borderId="8" xfId="0" applyNumberFormat="1" applyFont="1" applyFill="1" applyBorder="1" applyAlignment="1">
      <alignment horizontal="center" vertical="center"/>
    </xf>
    <xf numFmtId="166" fontId="9" fillId="3" borderId="3" xfId="0" applyNumberFormat="1" applyFont="1" applyFill="1" applyBorder="1" applyAlignment="1">
      <alignment horizontal="center" vertical="center"/>
    </xf>
    <xf numFmtId="166" fontId="2" fillId="3" borderId="3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11" fillId="3" borderId="3" xfId="0" applyNumberFormat="1" applyFont="1" applyFill="1" applyBorder="1" applyAlignment="1">
      <alignment horizontal="center" vertical="center"/>
    </xf>
    <xf numFmtId="166" fontId="11" fillId="0" borderId="8" xfId="0" applyNumberFormat="1" applyFont="1" applyBorder="1" applyAlignment="1">
      <alignment horizontal="center" vertical="center"/>
    </xf>
    <xf numFmtId="166" fontId="9" fillId="0" borderId="3" xfId="0" applyNumberFormat="1" applyFont="1" applyBorder="1" applyAlignment="1">
      <alignment horizontal="center" vertical="center"/>
    </xf>
    <xf numFmtId="166" fontId="9" fillId="0" borderId="7" xfId="0" applyNumberFormat="1" applyFont="1" applyBorder="1" applyAlignment="1">
      <alignment horizontal="center" vertical="center"/>
    </xf>
    <xf numFmtId="166" fontId="9" fillId="0" borderId="3" xfId="0" applyNumberFormat="1" applyFont="1" applyFill="1" applyBorder="1" applyAlignment="1">
      <alignment horizontal="center" vertical="center"/>
    </xf>
    <xf numFmtId="166" fontId="9" fillId="0" borderId="7" xfId="0" applyNumberFormat="1" applyFont="1" applyFill="1" applyBorder="1" applyAlignment="1">
      <alignment horizontal="center" vertical="center"/>
    </xf>
    <xf numFmtId="166" fontId="11" fillId="0" borderId="7" xfId="0" applyNumberFormat="1" applyFont="1" applyFill="1" applyBorder="1" applyAlignment="1">
      <alignment horizontal="center" vertical="center"/>
    </xf>
    <xf numFmtId="166" fontId="8" fillId="0" borderId="8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6" fontId="2" fillId="0" borderId="7" xfId="0" applyNumberFormat="1" applyFont="1" applyFill="1" applyBorder="1" applyAlignment="1">
      <alignment horizontal="center" vertical="center"/>
    </xf>
    <xf numFmtId="166" fontId="9" fillId="0" borderId="8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  <xf numFmtId="166" fontId="9" fillId="3" borderId="8" xfId="0" applyNumberFormat="1" applyFont="1" applyFill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66" fontId="9" fillId="3" borderId="7" xfId="0" applyNumberFormat="1" applyFont="1" applyFill="1" applyBorder="1" applyAlignment="1">
      <alignment horizontal="center" vertical="center"/>
    </xf>
    <xf numFmtId="43" fontId="9" fillId="0" borderId="3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center" vertical="center"/>
    </xf>
    <xf numFmtId="166" fontId="2" fillId="0" borderId="7" xfId="0" applyNumberFormat="1" applyFont="1" applyFill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6" fontId="9" fillId="0" borderId="3" xfId="0" applyNumberFormat="1" applyFont="1" applyFill="1" applyBorder="1" applyAlignment="1">
      <alignment horizontal="center" vertical="center"/>
    </xf>
    <xf numFmtId="166" fontId="2" fillId="3" borderId="3" xfId="0" applyNumberFormat="1" applyFont="1" applyFill="1" applyBorder="1" applyAlignment="1">
      <alignment horizontal="center" vertical="center"/>
    </xf>
    <xf numFmtId="43" fontId="2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166" fontId="2" fillId="3" borderId="7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165" fontId="6" fillId="0" borderId="8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166" fontId="9" fillId="0" borderId="3" xfId="0" applyNumberFormat="1" applyFont="1" applyFill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/>
    </xf>
    <xf numFmtId="166" fontId="2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165" fontId="0" fillId="4" borderId="0" xfId="0" applyNumberFormat="1" applyFill="1"/>
    <xf numFmtId="0" fontId="5" fillId="4" borderId="3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vertical="center" wrapText="1"/>
    </xf>
    <xf numFmtId="0" fontId="0" fillId="4" borderId="3" xfId="0" applyNumberFormat="1" applyFill="1" applyBorder="1"/>
    <xf numFmtId="0" fontId="7" fillId="4" borderId="7" xfId="0" applyNumberFormat="1" applyFont="1" applyFill="1" applyBorder="1" applyAlignment="1">
      <alignment horizontal="center" vertical="center" wrapText="1"/>
    </xf>
    <xf numFmtId="166" fontId="8" fillId="4" borderId="5" xfId="0" applyNumberFormat="1" applyFont="1" applyFill="1" applyBorder="1" applyAlignment="1">
      <alignment horizontal="center" vertical="center" wrapText="1"/>
    </xf>
    <xf numFmtId="166" fontId="2" fillId="4" borderId="8" xfId="0" applyNumberFormat="1" applyFont="1" applyFill="1" applyBorder="1" applyAlignment="1">
      <alignment horizontal="center" vertical="center" wrapText="1"/>
    </xf>
    <xf numFmtId="166" fontId="2" fillId="4" borderId="3" xfId="0" applyNumberFormat="1" applyFont="1" applyFill="1" applyBorder="1" applyAlignment="1">
      <alignment horizontal="center" vertical="center" wrapText="1"/>
    </xf>
    <xf numFmtId="166" fontId="11" fillId="4" borderId="8" xfId="0" applyNumberFormat="1" applyFont="1" applyFill="1" applyBorder="1" applyAlignment="1">
      <alignment horizontal="center" vertical="center"/>
    </xf>
    <xf numFmtId="165" fontId="9" fillId="4" borderId="7" xfId="0" applyNumberFormat="1" applyFont="1" applyFill="1" applyBorder="1" applyAlignment="1">
      <alignment horizontal="center" vertical="center"/>
    </xf>
    <xf numFmtId="166" fontId="9" fillId="4" borderId="7" xfId="0" applyNumberFormat="1" applyFont="1" applyFill="1" applyBorder="1" applyAlignment="1">
      <alignment horizontal="center" vertical="center"/>
    </xf>
    <xf numFmtId="165" fontId="8" fillId="4" borderId="8" xfId="0" applyNumberFormat="1" applyFont="1" applyFill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/>
    </xf>
    <xf numFmtId="165" fontId="11" fillId="4" borderId="3" xfId="0" applyNumberFormat="1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/>
    </xf>
    <xf numFmtId="166" fontId="8" fillId="4" borderId="8" xfId="0" applyNumberFormat="1" applyFont="1" applyFill="1" applyBorder="1" applyAlignment="1">
      <alignment horizontal="center" vertical="center"/>
    </xf>
    <xf numFmtId="166" fontId="8" fillId="4" borderId="3" xfId="0" applyNumberFormat="1" applyFont="1" applyFill="1" applyBorder="1" applyAlignment="1">
      <alignment horizontal="center" vertical="center"/>
    </xf>
    <xf numFmtId="166" fontId="9" fillId="4" borderId="8" xfId="0" applyNumberFormat="1" applyFont="1" applyFill="1" applyBorder="1" applyAlignment="1">
      <alignment horizontal="center" vertical="center"/>
    </xf>
    <xf numFmtId="166" fontId="2" fillId="4" borderId="7" xfId="0" applyNumberFormat="1" applyFont="1" applyFill="1" applyBorder="1" applyAlignment="1">
      <alignment horizontal="center" vertical="center"/>
    </xf>
    <xf numFmtId="166" fontId="2" fillId="4" borderId="3" xfId="0" applyNumberFormat="1" applyFont="1" applyFill="1" applyBorder="1" applyAlignment="1">
      <alignment horizontal="center"/>
    </xf>
    <xf numFmtId="165" fontId="9" fillId="4" borderId="0" xfId="0" applyNumberFormat="1" applyFont="1" applyFill="1" applyBorder="1" applyAlignment="1">
      <alignment horizontal="center" vertical="center"/>
    </xf>
    <xf numFmtId="166" fontId="9" fillId="0" borderId="3" xfId="0" applyNumberFormat="1" applyFont="1" applyBorder="1" applyAlignment="1">
      <alignment horizontal="center" vertical="center"/>
    </xf>
    <xf numFmtId="166" fontId="2" fillId="4" borderId="3" xfId="0" applyNumberFormat="1" applyFont="1" applyFill="1" applyBorder="1" applyAlignment="1">
      <alignment horizontal="center" vertical="center"/>
    </xf>
    <xf numFmtId="166" fontId="2" fillId="0" borderId="7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center" vertical="center"/>
    </xf>
    <xf numFmtId="166" fontId="9" fillId="0" borderId="3" xfId="0" applyNumberFormat="1" applyFont="1" applyFill="1" applyBorder="1" applyAlignment="1">
      <alignment horizontal="center" vertical="center"/>
    </xf>
    <xf numFmtId="166" fontId="9" fillId="4" borderId="3" xfId="0" applyNumberFormat="1" applyFont="1" applyFill="1" applyBorder="1" applyAlignment="1">
      <alignment horizontal="center" vertical="center"/>
    </xf>
    <xf numFmtId="43" fontId="9" fillId="0" borderId="3" xfId="0" applyNumberFormat="1" applyFont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43" fontId="9" fillId="0" borderId="3" xfId="0" applyNumberFormat="1" applyFont="1" applyFill="1" applyBorder="1" applyAlignment="1">
      <alignment vertical="center"/>
    </xf>
    <xf numFmtId="41" fontId="9" fillId="0" borderId="3" xfId="0" applyNumberFormat="1" applyFont="1" applyBorder="1" applyAlignment="1">
      <alignment horizontal="center" vertical="center"/>
    </xf>
    <xf numFmtId="43" fontId="9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166" fontId="2" fillId="4" borderId="3" xfId="0" applyNumberFormat="1" applyFont="1" applyFill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 horizontal="center" vertical="center"/>
    </xf>
    <xf numFmtId="165" fontId="0" fillId="3" borderId="0" xfId="0" applyNumberFormat="1" applyFill="1"/>
    <xf numFmtId="166" fontId="2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43" fontId="9" fillId="0" borderId="3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7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center" vertical="center"/>
    </xf>
    <xf numFmtId="166" fontId="2" fillId="4" borderId="7" xfId="0" applyNumberFormat="1" applyFont="1" applyFill="1" applyBorder="1" applyAlignment="1">
      <alignment horizontal="center" vertical="center"/>
    </xf>
    <xf numFmtId="166" fontId="2" fillId="4" borderId="8" xfId="0" applyNumberFormat="1" applyFont="1" applyFill="1" applyBorder="1" applyAlignment="1">
      <alignment horizontal="center" vertical="center"/>
    </xf>
    <xf numFmtId="166" fontId="2" fillId="0" borderId="7" xfId="0" applyNumberFormat="1" applyFont="1" applyFill="1" applyBorder="1" applyAlignment="1">
      <alignment horizontal="center" vertical="center"/>
    </xf>
    <xf numFmtId="166" fontId="2" fillId="0" borderId="8" xfId="0" applyNumberFormat="1" applyFont="1" applyFill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166" fontId="9" fillId="3" borderId="3" xfId="0" applyNumberFormat="1" applyFont="1" applyFill="1" applyBorder="1" applyAlignment="1">
      <alignment horizontal="center" vertical="center"/>
    </xf>
    <xf numFmtId="166" fontId="2" fillId="4" borderId="3" xfId="0" applyNumberFormat="1" applyFont="1" applyFill="1" applyBorder="1" applyAlignment="1">
      <alignment horizontal="center" vertical="center"/>
    </xf>
    <xf numFmtId="43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65" fontId="2" fillId="4" borderId="7" xfId="0" applyNumberFormat="1" applyFont="1" applyFill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  <xf numFmtId="166" fontId="9" fillId="4" borderId="3" xfId="0" applyNumberFormat="1" applyFont="1" applyFill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166" fontId="9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43" fontId="12" fillId="0" borderId="9" xfId="0" applyNumberFormat="1" applyFont="1" applyBorder="1" applyAlignment="1">
      <alignment horizontal="center" vertical="center" wrapText="1"/>
    </xf>
    <xf numFmtId="43" fontId="12" fillId="0" borderId="2" xfId="0" applyNumberFormat="1" applyFont="1" applyBorder="1" applyAlignment="1">
      <alignment horizontal="center" vertical="center" wrapText="1"/>
    </xf>
    <xf numFmtId="43" fontId="12" fillId="0" borderId="1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165" fontId="12" fillId="3" borderId="5" xfId="0" applyNumberFormat="1" applyFont="1" applyFill="1" applyBorder="1" applyAlignment="1">
      <alignment horizontal="center" vertical="center" wrapText="1"/>
    </xf>
    <xf numFmtId="165" fontId="12" fillId="3" borderId="6" xfId="0" applyNumberFormat="1" applyFont="1" applyFill="1" applyBorder="1" applyAlignment="1">
      <alignment horizontal="center" vertical="center" wrapText="1"/>
    </xf>
    <xf numFmtId="166" fontId="2" fillId="3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43" fontId="16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9"/>
  <sheetViews>
    <sheetView showGridLines="0" tabSelected="1" view="pageBreakPreview" topLeftCell="B4" zoomScale="85" zoomScaleSheetLayoutView="85" workbookViewId="0">
      <selection activeCell="G8" sqref="G8"/>
    </sheetView>
  </sheetViews>
  <sheetFormatPr defaultRowHeight="15"/>
  <cols>
    <col min="1" max="1" width="27.28515625" hidden="1" customWidth="1"/>
    <col min="2" max="2" width="7.28515625" customWidth="1"/>
    <col min="3" max="3" width="25.42578125" customWidth="1"/>
    <col min="4" max="4" width="14.7109375" style="91" customWidth="1"/>
    <col min="5" max="5" width="14.5703125" style="91" customWidth="1"/>
    <col min="6" max="6" width="13.28515625" style="91" customWidth="1"/>
    <col min="7" max="7" width="14.140625" style="112" customWidth="1"/>
    <col min="8" max="8" width="14" style="191" customWidth="1"/>
    <col min="9" max="9" width="14.140625" style="112" customWidth="1"/>
    <col min="10" max="10" width="14.28515625" style="112" customWidth="1"/>
    <col min="11" max="11" width="13.85546875" style="91" customWidth="1"/>
    <col min="12" max="12" width="16.28515625" customWidth="1"/>
    <col min="13" max="14" width="14.28515625" hidden="1" customWidth="1"/>
    <col min="15" max="15" width="1.42578125" hidden="1" customWidth="1"/>
    <col min="16" max="16" width="2.85546875" hidden="1" customWidth="1"/>
    <col min="17" max="17" width="2.7109375" hidden="1" customWidth="1"/>
    <col min="18" max="18" width="4.7109375" customWidth="1"/>
    <col min="19" max="20" width="9.140625" hidden="1" customWidth="1"/>
    <col min="21" max="22" width="13.7109375" bestFit="1" customWidth="1"/>
    <col min="23" max="23" width="12.140625" bestFit="1" customWidth="1"/>
  </cols>
  <sheetData>
    <row r="1" spans="1:22" ht="15" hidden="1" customHeight="1">
      <c r="J1" s="253" t="s">
        <v>105</v>
      </c>
      <c r="K1" s="253"/>
      <c r="L1" s="253"/>
    </row>
    <row r="2" spans="1:22" ht="15" hidden="1" customHeight="1">
      <c r="J2" s="253"/>
      <c r="K2" s="253"/>
      <c r="L2" s="253"/>
    </row>
    <row r="3" spans="1:22" ht="15" hidden="1" customHeight="1">
      <c r="J3" s="253"/>
      <c r="K3" s="253"/>
      <c r="L3" s="253"/>
    </row>
    <row r="4" spans="1:22" ht="30.75" customHeight="1">
      <c r="H4" s="236"/>
      <c r="J4" s="253"/>
      <c r="K4" s="253"/>
      <c r="L4" s="253"/>
    </row>
    <row r="5" spans="1:22">
      <c r="H5" s="236"/>
      <c r="J5" s="253"/>
      <c r="K5" s="253"/>
      <c r="L5" s="253"/>
    </row>
    <row r="6" spans="1:22" ht="12.75" hidden="1" customHeight="1">
      <c r="H6" s="236"/>
      <c r="J6" s="253"/>
      <c r="K6" s="253"/>
      <c r="L6" s="253"/>
      <c r="M6" s="273"/>
      <c r="N6" s="273"/>
    </row>
    <row r="7" spans="1:22" ht="15" hidden="1" customHeight="1">
      <c r="H7" s="236"/>
      <c r="J7" s="253"/>
      <c r="K7" s="253"/>
      <c r="L7" s="253"/>
      <c r="M7" s="273"/>
      <c r="N7" s="273"/>
    </row>
    <row r="8" spans="1:22" ht="151.5" customHeight="1">
      <c r="B8" s="1"/>
      <c r="H8" s="236"/>
      <c r="J8" s="253"/>
      <c r="K8" s="253"/>
      <c r="L8" s="253"/>
      <c r="M8" s="273"/>
      <c r="N8" s="273"/>
      <c r="Q8" s="271"/>
      <c r="R8" s="271"/>
      <c r="S8" s="271"/>
      <c r="T8" s="271"/>
      <c r="U8" s="271"/>
      <c r="V8" s="271"/>
    </row>
    <row r="9" spans="1:22" ht="19.5" hidden="1" customHeight="1">
      <c r="B9" s="1"/>
      <c r="J9" s="253"/>
      <c r="K9" s="253"/>
      <c r="L9" s="253"/>
      <c r="M9" s="273"/>
      <c r="N9" s="273"/>
      <c r="Q9" s="272"/>
      <c r="R9" s="272"/>
      <c r="S9" s="272"/>
      <c r="T9" s="272"/>
      <c r="U9" s="272"/>
      <c r="V9" s="272"/>
    </row>
    <row r="10" spans="1:22" ht="20.25" customHeight="1">
      <c r="A10" s="255" t="s">
        <v>55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</row>
    <row r="11" spans="1:22" ht="15" customHeight="1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</row>
    <row r="12" spans="1:22" hidden="1">
      <c r="A12" s="255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</row>
    <row r="13" spans="1:22" ht="94.5" customHeight="1">
      <c r="B13" s="256" t="s">
        <v>56</v>
      </c>
      <c r="C13" s="254" t="s">
        <v>0</v>
      </c>
      <c r="D13" s="292" t="s">
        <v>1</v>
      </c>
      <c r="E13" s="292"/>
      <c r="F13" s="292"/>
      <c r="G13" s="292"/>
      <c r="H13" s="292"/>
      <c r="I13" s="292"/>
      <c r="J13" s="292"/>
      <c r="K13" s="292"/>
      <c r="L13" s="254" t="s">
        <v>53</v>
      </c>
    </row>
    <row r="14" spans="1:22">
      <c r="B14" s="256"/>
      <c r="C14" s="254"/>
      <c r="D14" s="292"/>
      <c r="E14" s="292"/>
      <c r="F14" s="292"/>
      <c r="G14" s="292"/>
      <c r="H14" s="292"/>
      <c r="I14" s="292"/>
      <c r="J14" s="292"/>
      <c r="K14" s="292"/>
      <c r="L14" s="254"/>
    </row>
    <row r="15" spans="1:22">
      <c r="B15" s="256"/>
      <c r="C15" s="254"/>
      <c r="D15" s="293" t="s">
        <v>2</v>
      </c>
      <c r="E15" s="101">
        <v>2014</v>
      </c>
      <c r="F15" s="101">
        <v>2015</v>
      </c>
      <c r="G15" s="113">
        <v>2016</v>
      </c>
      <c r="H15" s="192">
        <v>2017</v>
      </c>
      <c r="I15" s="113">
        <v>2018</v>
      </c>
      <c r="J15" s="113">
        <v>2019</v>
      </c>
      <c r="K15" s="101">
        <v>2020</v>
      </c>
      <c r="L15" s="254"/>
    </row>
    <row r="16" spans="1:22">
      <c r="B16" s="256"/>
      <c r="C16" s="254"/>
      <c r="D16" s="293"/>
      <c r="E16" s="101" t="s">
        <v>3</v>
      </c>
      <c r="F16" s="101" t="s">
        <v>3</v>
      </c>
      <c r="G16" s="113" t="s">
        <v>3</v>
      </c>
      <c r="H16" s="192" t="s">
        <v>3</v>
      </c>
      <c r="I16" s="113" t="s">
        <v>3</v>
      </c>
      <c r="J16" s="113" t="s">
        <v>3</v>
      </c>
      <c r="K16" s="101" t="s">
        <v>3</v>
      </c>
      <c r="L16" s="254"/>
    </row>
    <row r="17" spans="2:22" hidden="1">
      <c r="B17" s="7"/>
      <c r="C17" s="7"/>
      <c r="D17" s="102"/>
      <c r="E17" s="102"/>
      <c r="F17" s="102"/>
      <c r="G17" s="114"/>
      <c r="H17" s="193"/>
      <c r="I17" s="114"/>
      <c r="J17" s="114"/>
      <c r="K17" s="102"/>
      <c r="L17" s="7"/>
    </row>
    <row r="18" spans="2:22" hidden="1">
      <c r="B18" s="8"/>
      <c r="C18" s="9"/>
      <c r="D18" s="103"/>
      <c r="E18" s="103"/>
      <c r="F18" s="103"/>
      <c r="G18" s="115"/>
      <c r="H18" s="194"/>
      <c r="I18" s="115"/>
      <c r="J18" s="115"/>
      <c r="K18" s="103"/>
      <c r="L18" s="9"/>
    </row>
    <row r="19" spans="2:22" hidden="1">
      <c r="B19" s="8"/>
      <c r="C19" s="9"/>
      <c r="D19" s="103"/>
      <c r="E19" s="103"/>
      <c r="F19" s="103"/>
      <c r="G19" s="115"/>
      <c r="H19" s="194"/>
      <c r="I19" s="115"/>
      <c r="J19" s="115"/>
      <c r="K19" s="103"/>
      <c r="L19" s="9"/>
    </row>
    <row r="20" spans="2:22" ht="15.75" thickBot="1">
      <c r="B20" s="21">
        <v>1</v>
      </c>
      <c r="C20" s="21">
        <v>2</v>
      </c>
      <c r="D20" s="104">
        <v>3</v>
      </c>
      <c r="E20" s="104">
        <v>4</v>
      </c>
      <c r="F20" s="104">
        <v>5</v>
      </c>
      <c r="G20" s="116">
        <v>6</v>
      </c>
      <c r="H20" s="195">
        <v>7</v>
      </c>
      <c r="I20" s="116">
        <v>8</v>
      </c>
      <c r="J20" s="116">
        <v>9</v>
      </c>
      <c r="K20" s="104">
        <v>10</v>
      </c>
      <c r="L20" s="21">
        <v>11</v>
      </c>
      <c r="U20" s="35"/>
    </row>
    <row r="21" spans="2:22" ht="60.75" thickBot="1">
      <c r="B21" s="54">
        <v>1</v>
      </c>
      <c r="C21" s="55" t="s">
        <v>4</v>
      </c>
      <c r="D21" s="136">
        <f>D25</f>
        <v>6636980.6819999991</v>
      </c>
      <c r="E21" s="136">
        <v>860770.9</v>
      </c>
      <c r="F21" s="136">
        <v>926529.3</v>
      </c>
      <c r="G21" s="137">
        <f>SUM(G22:G24)</f>
        <v>928136.31799999997</v>
      </c>
      <c r="H21" s="196">
        <f>H23+H24</f>
        <v>961346.86400000006</v>
      </c>
      <c r="I21" s="137">
        <f t="shared" ref="I21:J21" si="0">I23+I24</f>
        <v>956212.60000000009</v>
      </c>
      <c r="J21" s="137">
        <f t="shared" si="0"/>
        <v>968743.00000000012</v>
      </c>
      <c r="K21" s="136">
        <v>1035241.7</v>
      </c>
      <c r="L21" s="56"/>
      <c r="U21" s="36"/>
    </row>
    <row r="22" spans="2:22" ht="15.75">
      <c r="B22" s="57">
        <f>SUM(B21,1)</f>
        <v>2</v>
      </c>
      <c r="C22" s="58" t="s">
        <v>5</v>
      </c>
      <c r="D22" s="138">
        <f>D26</f>
        <v>1683.5</v>
      </c>
      <c r="E22" s="138">
        <v>0</v>
      </c>
      <c r="F22" s="138">
        <v>698</v>
      </c>
      <c r="G22" s="139">
        <v>985.5</v>
      </c>
      <c r="H22" s="197">
        <v>0</v>
      </c>
      <c r="I22" s="139">
        <v>0</v>
      </c>
      <c r="J22" s="139">
        <v>0</v>
      </c>
      <c r="K22" s="140">
        <v>0</v>
      </c>
      <c r="L22" s="59"/>
    </row>
    <row r="23" spans="2:22" ht="15.75">
      <c r="B23" s="57">
        <f t="shared" ref="B23:B64" si="1">SUM(B22,1)</f>
        <v>3</v>
      </c>
      <c r="C23" s="60" t="s">
        <v>6</v>
      </c>
      <c r="D23" s="141">
        <f>E23+F23+G23+H23+I23+J23+K23</f>
        <v>3853240.7819999997</v>
      </c>
      <c r="E23" s="141">
        <v>446549.4</v>
      </c>
      <c r="F23" s="141">
        <v>478393.4</v>
      </c>
      <c r="G23" s="142">
        <f>G31+G47+G80+G100+G133+G206</f>
        <v>591349.31799999997</v>
      </c>
      <c r="H23" s="198">
        <f>H27</f>
        <v>607826.76400000008</v>
      </c>
      <c r="I23" s="142">
        <f t="shared" ref="I23:K23" si="2">I27</f>
        <v>588694.80000000005</v>
      </c>
      <c r="J23" s="142">
        <f t="shared" si="2"/>
        <v>588694.80000000005</v>
      </c>
      <c r="K23" s="142">
        <f t="shared" si="2"/>
        <v>551732.30000000005</v>
      </c>
      <c r="L23" s="61"/>
      <c r="U23" s="34"/>
    </row>
    <row r="24" spans="2:22" ht="16.5" thickBot="1">
      <c r="B24" s="57">
        <f t="shared" si="1"/>
        <v>4</v>
      </c>
      <c r="C24" s="10" t="s">
        <v>7</v>
      </c>
      <c r="D24" s="141">
        <f>D28</f>
        <v>2782056.3999999994</v>
      </c>
      <c r="E24" s="143">
        <v>414221.5</v>
      </c>
      <c r="F24" s="143">
        <f>452461.2-5023.3</f>
        <v>447437.9</v>
      </c>
      <c r="G24" s="142">
        <f>G28</f>
        <v>335801.5</v>
      </c>
      <c r="H24" s="198">
        <f>H28</f>
        <v>353520.10000000003</v>
      </c>
      <c r="I24" s="142">
        <f t="shared" ref="I24:J24" si="3">I28</f>
        <v>367517.8</v>
      </c>
      <c r="J24" s="142">
        <f t="shared" si="3"/>
        <v>380048.20000000007</v>
      </c>
      <c r="K24" s="142">
        <v>483509.4</v>
      </c>
      <c r="L24" s="12"/>
      <c r="U24" s="35"/>
    </row>
    <row r="25" spans="2:22" ht="16.5" thickBot="1">
      <c r="B25" s="57">
        <f t="shared" si="1"/>
        <v>5</v>
      </c>
      <c r="C25" s="13" t="s">
        <v>8</v>
      </c>
      <c r="D25" s="136">
        <f>D26+D27+D28</f>
        <v>6636980.6819999991</v>
      </c>
      <c r="E25" s="136">
        <v>860770.9</v>
      </c>
      <c r="F25" s="136">
        <v>926529.3</v>
      </c>
      <c r="G25" s="137">
        <f>G26+G27+G28</f>
        <v>928136.31799999997</v>
      </c>
      <c r="H25" s="196">
        <f>H27+H28</f>
        <v>961346.86400000006</v>
      </c>
      <c r="I25" s="137">
        <f t="shared" ref="I25:J25" si="4">I27+I28</f>
        <v>956212.60000000009</v>
      </c>
      <c r="J25" s="137">
        <f t="shared" si="4"/>
        <v>968743.00000000012</v>
      </c>
      <c r="K25" s="137">
        <v>1035241.7</v>
      </c>
      <c r="L25" s="12"/>
    </row>
    <row r="26" spans="2:22" ht="15.75">
      <c r="B26" s="57">
        <f t="shared" si="1"/>
        <v>6</v>
      </c>
      <c r="C26" s="10" t="s">
        <v>5</v>
      </c>
      <c r="D26" s="138">
        <f>D157+D171</f>
        <v>1683.5</v>
      </c>
      <c r="E26" s="138">
        <v>0</v>
      </c>
      <c r="F26" s="138">
        <v>698</v>
      </c>
      <c r="G26" s="139">
        <v>985.5</v>
      </c>
      <c r="H26" s="197">
        <v>0</v>
      </c>
      <c r="I26" s="139">
        <v>0</v>
      </c>
      <c r="J26" s="139">
        <v>0</v>
      </c>
      <c r="K26" s="139">
        <v>0</v>
      </c>
      <c r="L26" s="12"/>
    </row>
    <row r="27" spans="2:22" ht="15.75">
      <c r="B27" s="57">
        <f t="shared" si="1"/>
        <v>7</v>
      </c>
      <c r="C27" s="10" t="s">
        <v>6</v>
      </c>
      <c r="D27" s="141">
        <f>E27+F27+G27+H27+I27+J27+K27</f>
        <v>3853240.7819999997</v>
      </c>
      <c r="E27" s="141">
        <v>446549.4</v>
      </c>
      <c r="F27" s="141">
        <v>478393.4</v>
      </c>
      <c r="G27" s="142">
        <f>G23</f>
        <v>591349.31799999997</v>
      </c>
      <c r="H27" s="198">
        <f>H31+H47+H80+H100+H124+H209</f>
        <v>607826.76400000008</v>
      </c>
      <c r="I27" s="142">
        <f>I31+I47+I80+I100+I124+I209</f>
        <v>588694.80000000005</v>
      </c>
      <c r="J27" s="142">
        <f>J31+J47+J80+J100+J124+J209</f>
        <v>588694.80000000005</v>
      </c>
      <c r="K27" s="142">
        <v>551732.30000000005</v>
      </c>
      <c r="L27" s="12"/>
      <c r="V27" s="35"/>
    </row>
    <row r="28" spans="2:22" ht="16.5" thickBot="1">
      <c r="B28" s="57">
        <f t="shared" si="1"/>
        <v>8</v>
      </c>
      <c r="C28" s="23" t="s">
        <v>7</v>
      </c>
      <c r="D28" s="141">
        <f>D35+D55+D84+D104+D134+D190+D210</f>
        <v>2782056.3999999994</v>
      </c>
      <c r="E28" s="141">
        <v>414221.5</v>
      </c>
      <c r="F28" s="141">
        <f>452461.2-5023.3</f>
        <v>447437.9</v>
      </c>
      <c r="G28" s="142">
        <f>G35+G51+G84+G104+G129+G190+G210</f>
        <v>335801.5</v>
      </c>
      <c r="H28" s="198">
        <f>H35+H51+H84+H104+H129+H193</f>
        <v>353520.10000000003</v>
      </c>
      <c r="I28" s="142">
        <f>I35+I51+I84+I104+I129+I193</f>
        <v>367517.8</v>
      </c>
      <c r="J28" s="142">
        <f>J35+J51+J84+J104+J129+J193</f>
        <v>380048.20000000007</v>
      </c>
      <c r="K28" s="142">
        <f>K35+K51+K84+K104+K129+K190+K214</f>
        <v>483509.4</v>
      </c>
      <c r="L28" s="24"/>
    </row>
    <row r="29" spans="2:22" ht="17.25" customHeight="1" thickBot="1">
      <c r="B29" s="57">
        <f t="shared" si="1"/>
        <v>9</v>
      </c>
      <c r="C29" s="294" t="s">
        <v>9</v>
      </c>
      <c r="D29" s="294"/>
      <c r="E29" s="294"/>
      <c r="F29" s="294"/>
      <c r="G29" s="294"/>
      <c r="H29" s="294"/>
      <c r="I29" s="294"/>
      <c r="J29" s="294"/>
      <c r="K29" s="294"/>
      <c r="L29" s="295"/>
    </row>
    <row r="30" spans="2:22" ht="47.25">
      <c r="B30" s="57">
        <f t="shared" si="1"/>
        <v>10</v>
      </c>
      <c r="C30" s="58" t="s">
        <v>10</v>
      </c>
      <c r="D30" s="144">
        <f>D40+D43</f>
        <v>2589642.5</v>
      </c>
      <c r="E30" s="144">
        <v>333475.3</v>
      </c>
      <c r="F30" s="144">
        <v>357530.8</v>
      </c>
      <c r="G30" s="145">
        <f>SUM(G31:G32)</f>
        <v>357788.5</v>
      </c>
      <c r="H30" s="199">
        <f>H31+H32</f>
        <v>368600.2</v>
      </c>
      <c r="I30" s="145">
        <f>I31+I32</f>
        <v>375835.5</v>
      </c>
      <c r="J30" s="145">
        <f>J31+J32</f>
        <v>380570.8</v>
      </c>
      <c r="K30" s="144">
        <v>415841.4</v>
      </c>
      <c r="L30" s="62"/>
      <c r="U30" s="42"/>
    </row>
    <row r="31" spans="2:22" ht="15.75">
      <c r="B31" s="57">
        <f t="shared" si="1"/>
        <v>11</v>
      </c>
      <c r="C31" s="15" t="s">
        <v>6</v>
      </c>
      <c r="D31" s="146">
        <f t="shared" ref="D31:D35" si="5">SUM(E31:K31)</f>
        <v>1556250.6</v>
      </c>
      <c r="E31" s="146">
        <v>171890.5</v>
      </c>
      <c r="F31" s="146">
        <v>185108</v>
      </c>
      <c r="G31" s="215">
        <f>SUM(G41,G44)</f>
        <v>243205.1</v>
      </c>
      <c r="H31" s="213">
        <f t="shared" ref="H31:J32" si="6">H34</f>
        <v>244300</v>
      </c>
      <c r="I31" s="148">
        <f t="shared" si="6"/>
        <v>244300</v>
      </c>
      <c r="J31" s="148">
        <f t="shared" si="6"/>
        <v>244300</v>
      </c>
      <c r="K31" s="149">
        <v>223147</v>
      </c>
      <c r="L31" s="4"/>
    </row>
    <row r="32" spans="2:22" ht="15.75">
      <c r="B32" s="57">
        <f t="shared" si="1"/>
        <v>12</v>
      </c>
      <c r="C32" s="15" t="s">
        <v>7</v>
      </c>
      <c r="D32" s="146">
        <f t="shared" si="5"/>
        <v>1033391.9</v>
      </c>
      <c r="E32" s="146">
        <v>161584.79999999999</v>
      </c>
      <c r="F32" s="146">
        <f>174431.9-2009.1</f>
        <v>172422.8</v>
      </c>
      <c r="G32" s="216">
        <f>G35</f>
        <v>114583.4</v>
      </c>
      <c r="H32" s="217">
        <f t="shared" si="6"/>
        <v>124300.2</v>
      </c>
      <c r="I32" s="154">
        <f t="shared" si="6"/>
        <v>131535.5</v>
      </c>
      <c r="J32" s="154">
        <f t="shared" si="6"/>
        <v>136270.79999999999</v>
      </c>
      <c r="K32" s="152">
        <v>192694.39999999999</v>
      </c>
      <c r="L32" s="4"/>
    </row>
    <row r="33" spans="2:12" ht="15.75">
      <c r="B33" s="57">
        <f t="shared" si="1"/>
        <v>13</v>
      </c>
      <c r="C33" s="15" t="s">
        <v>8</v>
      </c>
      <c r="D33" s="144">
        <f t="shared" si="5"/>
        <v>2587753.4</v>
      </c>
      <c r="E33" s="144">
        <v>333475.3</v>
      </c>
      <c r="F33" s="144">
        <v>357530.8</v>
      </c>
      <c r="G33" s="145">
        <f>SUM(G34:G35)</f>
        <v>355899.4</v>
      </c>
      <c r="H33" s="199">
        <f>H34+H35</f>
        <v>368600.2</v>
      </c>
      <c r="I33" s="145">
        <f>I34+I35</f>
        <v>375835.5</v>
      </c>
      <c r="J33" s="145">
        <f>J34+J35</f>
        <v>380570.8</v>
      </c>
      <c r="K33" s="151">
        <v>415841.4</v>
      </c>
      <c r="L33" s="4"/>
    </row>
    <row r="34" spans="2:12" ht="15.75">
      <c r="B34" s="57">
        <f t="shared" si="1"/>
        <v>14</v>
      </c>
      <c r="C34" s="15" t="s">
        <v>6</v>
      </c>
      <c r="D34" s="146">
        <f t="shared" si="5"/>
        <v>1554361.5</v>
      </c>
      <c r="E34" s="146">
        <v>171890.5</v>
      </c>
      <c r="F34" s="146">
        <v>185108</v>
      </c>
      <c r="G34" s="215">
        <v>241316</v>
      </c>
      <c r="H34" s="213">
        <f t="shared" ref="H34:J35" si="7">H38</f>
        <v>244300</v>
      </c>
      <c r="I34" s="148">
        <f t="shared" si="7"/>
        <v>244300</v>
      </c>
      <c r="J34" s="148">
        <f t="shared" si="7"/>
        <v>244300</v>
      </c>
      <c r="K34" s="149">
        <v>223147</v>
      </c>
      <c r="L34" s="4"/>
    </row>
    <row r="35" spans="2:12" ht="16.5" thickBot="1">
      <c r="B35" s="57">
        <f t="shared" si="1"/>
        <v>15</v>
      </c>
      <c r="C35" s="28" t="s">
        <v>7</v>
      </c>
      <c r="D35" s="152">
        <f t="shared" si="5"/>
        <v>1033391.9</v>
      </c>
      <c r="E35" s="152">
        <v>161584.79999999999</v>
      </c>
      <c r="F35" s="152">
        <f>174431.9-2009.1</f>
        <v>172422.8</v>
      </c>
      <c r="G35" s="216">
        <f>G39</f>
        <v>114583.4</v>
      </c>
      <c r="H35" s="217">
        <f t="shared" si="7"/>
        <v>124300.2</v>
      </c>
      <c r="I35" s="154">
        <f t="shared" si="7"/>
        <v>131535.5</v>
      </c>
      <c r="J35" s="154">
        <f t="shared" si="7"/>
        <v>136270.79999999999</v>
      </c>
      <c r="K35" s="152">
        <v>192694.39999999999</v>
      </c>
      <c r="L35" s="29"/>
    </row>
    <row r="36" spans="2:12" ht="16.5" thickBot="1">
      <c r="B36" s="57">
        <f t="shared" si="1"/>
        <v>16</v>
      </c>
      <c r="C36" s="296" t="s">
        <v>11</v>
      </c>
      <c r="D36" s="296"/>
      <c r="E36" s="296"/>
      <c r="F36" s="296"/>
      <c r="G36" s="296"/>
      <c r="H36" s="296"/>
      <c r="I36" s="296"/>
      <c r="J36" s="296"/>
      <c r="K36" s="296"/>
      <c r="L36" s="297"/>
    </row>
    <row r="37" spans="2:12" ht="47.25">
      <c r="B37" s="57">
        <f t="shared" si="1"/>
        <v>17</v>
      </c>
      <c r="C37" s="22" t="s">
        <v>12</v>
      </c>
      <c r="D37" s="144">
        <f>SUM(E37:K37)</f>
        <v>2589642.5</v>
      </c>
      <c r="E37" s="144">
        <v>333475.3</v>
      </c>
      <c r="F37" s="144">
        <v>357530.8</v>
      </c>
      <c r="G37" s="145">
        <f>SUM(G38:G39)</f>
        <v>357788.5</v>
      </c>
      <c r="H37" s="199">
        <f>H38+H39</f>
        <v>368600.2</v>
      </c>
      <c r="I37" s="145">
        <f>I38+I39</f>
        <v>375835.5</v>
      </c>
      <c r="J37" s="145">
        <f t="shared" ref="J37:K37" si="8">J38+J39</f>
        <v>380570.8</v>
      </c>
      <c r="K37" s="145">
        <f t="shared" si="8"/>
        <v>415841.4</v>
      </c>
      <c r="L37" s="26"/>
    </row>
    <row r="38" spans="2:12" ht="15.75">
      <c r="B38" s="57">
        <f t="shared" si="1"/>
        <v>18</v>
      </c>
      <c r="C38" s="15" t="s">
        <v>6</v>
      </c>
      <c r="D38" s="152">
        <f>SUM(E38:K38)</f>
        <v>1556250.6</v>
      </c>
      <c r="E38" s="152">
        <v>171890.5</v>
      </c>
      <c r="F38" s="152">
        <v>185108</v>
      </c>
      <c r="G38" s="215">
        <f>G44</f>
        <v>243205.1</v>
      </c>
      <c r="H38" s="213">
        <f>H41+H44</f>
        <v>244300</v>
      </c>
      <c r="I38" s="148">
        <f t="shared" ref="I38:J38" si="9">I41+I44</f>
        <v>244300</v>
      </c>
      <c r="J38" s="148">
        <f t="shared" si="9"/>
        <v>244300</v>
      </c>
      <c r="K38" s="148">
        <v>223147</v>
      </c>
      <c r="L38" s="4"/>
    </row>
    <row r="39" spans="2:12" ht="15.75">
      <c r="B39" s="57">
        <f t="shared" si="1"/>
        <v>19</v>
      </c>
      <c r="C39" s="16" t="s">
        <v>7</v>
      </c>
      <c r="D39" s="152">
        <f>SUM(E39:K39)</f>
        <v>1033391.9</v>
      </c>
      <c r="E39" s="152">
        <v>161584.79999999999</v>
      </c>
      <c r="F39" s="152">
        <f>174431.9-2009.1</f>
        <v>172422.8</v>
      </c>
      <c r="G39" s="216">
        <f>G42</f>
        <v>114583.4</v>
      </c>
      <c r="H39" s="217">
        <f>H42</f>
        <v>124300.2</v>
      </c>
      <c r="I39" s="154">
        <f>I42</f>
        <v>131535.5</v>
      </c>
      <c r="J39" s="154">
        <f>J42</f>
        <v>136270.79999999999</v>
      </c>
      <c r="K39" s="154">
        <v>192694.39999999999</v>
      </c>
      <c r="L39" s="4"/>
    </row>
    <row r="40" spans="2:12" ht="189">
      <c r="B40" s="57">
        <f t="shared" si="1"/>
        <v>20</v>
      </c>
      <c r="C40" s="189" t="s">
        <v>13</v>
      </c>
      <c r="D40" s="146">
        <f>SUM(E40:K40)</f>
        <v>1034905.4</v>
      </c>
      <c r="E40" s="146">
        <f>SUM(E41:E42)</f>
        <v>163098.29999999999</v>
      </c>
      <c r="F40" s="146">
        <f>F39</f>
        <v>172422.8</v>
      </c>
      <c r="G40" s="216">
        <f>G39</f>
        <v>114583.4</v>
      </c>
      <c r="H40" s="217">
        <f>H41+H42</f>
        <v>124300.2</v>
      </c>
      <c r="I40" s="154">
        <f>I42+I41</f>
        <v>131535.5</v>
      </c>
      <c r="J40" s="154">
        <f>J41+J42</f>
        <v>136270.79999999999</v>
      </c>
      <c r="K40" s="154">
        <f>K41+K42</f>
        <v>192694.39999999999</v>
      </c>
      <c r="L40" s="3" t="s">
        <v>14</v>
      </c>
    </row>
    <row r="41" spans="2:12" ht="15.75">
      <c r="B41" s="57">
        <f t="shared" si="1"/>
        <v>21</v>
      </c>
      <c r="C41" s="15" t="s">
        <v>6</v>
      </c>
      <c r="D41" s="152">
        <v>1513.5</v>
      </c>
      <c r="E41" s="152">
        <v>1513.5</v>
      </c>
      <c r="F41" s="152">
        <v>0</v>
      </c>
      <c r="G41" s="216">
        <v>0</v>
      </c>
      <c r="H41" s="217">
        <v>0</v>
      </c>
      <c r="I41" s="154">
        <v>0</v>
      </c>
      <c r="J41" s="154">
        <v>0</v>
      </c>
      <c r="K41" s="152">
        <v>0</v>
      </c>
      <c r="L41" s="3"/>
    </row>
    <row r="42" spans="2:12" ht="15.75">
      <c r="B42" s="57">
        <f t="shared" si="1"/>
        <v>22</v>
      </c>
      <c r="C42" s="2" t="s">
        <v>7</v>
      </c>
      <c r="D42" s="152">
        <f>SUM(E42:K42)</f>
        <v>1033391.9</v>
      </c>
      <c r="E42" s="152">
        <v>161584.79999999999</v>
      </c>
      <c r="F42" s="152">
        <f>F40</f>
        <v>172422.8</v>
      </c>
      <c r="G42" s="216">
        <v>114583.4</v>
      </c>
      <c r="H42" s="217">
        <f>124923.5-623.3</f>
        <v>124300.2</v>
      </c>
      <c r="I42" s="154">
        <v>131535.5</v>
      </c>
      <c r="J42" s="154">
        <v>136270.79999999999</v>
      </c>
      <c r="K42" s="152">
        <v>192694.39999999999</v>
      </c>
      <c r="L42" s="3"/>
    </row>
    <row r="43" spans="2:12" ht="204.75">
      <c r="B43" s="57">
        <f t="shared" si="1"/>
        <v>23</v>
      </c>
      <c r="C43" s="189" t="s">
        <v>15</v>
      </c>
      <c r="D43" s="146">
        <f>SUM(E43:K43)</f>
        <v>1554737.1</v>
      </c>
      <c r="E43" s="167">
        <v>170377</v>
      </c>
      <c r="F43" s="167">
        <v>185108</v>
      </c>
      <c r="G43" s="215">
        <f>G44</f>
        <v>243205.1</v>
      </c>
      <c r="H43" s="213">
        <f>H44</f>
        <v>244300</v>
      </c>
      <c r="I43" s="170">
        <f t="shared" ref="I43:J43" si="10">I44</f>
        <v>244300</v>
      </c>
      <c r="J43" s="170">
        <f t="shared" si="10"/>
        <v>244300</v>
      </c>
      <c r="K43" s="149">
        <v>223147</v>
      </c>
      <c r="L43" s="3" t="s">
        <v>16</v>
      </c>
    </row>
    <row r="44" spans="2:12" ht="15.75">
      <c r="B44" s="57">
        <f t="shared" si="1"/>
        <v>24</v>
      </c>
      <c r="C44" s="51" t="s">
        <v>6</v>
      </c>
      <c r="D44" s="152">
        <f>SUM(E44:K44)</f>
        <v>1554737.1</v>
      </c>
      <c r="E44" s="152">
        <v>170377</v>
      </c>
      <c r="F44" s="152">
        <v>185108</v>
      </c>
      <c r="G44" s="215">
        <v>243205.1</v>
      </c>
      <c r="H44" s="213">
        <v>244300</v>
      </c>
      <c r="I44" s="148">
        <v>244300</v>
      </c>
      <c r="J44" s="148">
        <v>244300</v>
      </c>
      <c r="K44" s="149">
        <v>223147</v>
      </c>
      <c r="L44" s="52"/>
    </row>
    <row r="45" spans="2:12" ht="24.75" customHeight="1">
      <c r="B45" s="57">
        <f t="shared" si="1"/>
        <v>25</v>
      </c>
      <c r="C45" s="298" t="s">
        <v>17</v>
      </c>
      <c r="D45" s="298"/>
      <c r="E45" s="298"/>
      <c r="F45" s="298"/>
      <c r="G45" s="298"/>
      <c r="H45" s="298"/>
      <c r="I45" s="298"/>
      <c r="J45" s="298"/>
      <c r="K45" s="298"/>
      <c r="L45" s="298"/>
    </row>
    <row r="46" spans="2:12" ht="47.25">
      <c r="B46" s="57">
        <f t="shared" si="1"/>
        <v>26</v>
      </c>
      <c r="C46" s="25" t="s">
        <v>10</v>
      </c>
      <c r="D46" s="144">
        <f>D56+D58+D61+D63+D65+D72+D74+D76</f>
        <v>3038241.9800000004</v>
      </c>
      <c r="E46" s="144">
        <v>385089.1</v>
      </c>
      <c r="F46" s="144">
        <f>SUM(F47:F48)</f>
        <v>421082.2</v>
      </c>
      <c r="G46" s="145">
        <f>SUM(G47:G48)</f>
        <v>425083.6</v>
      </c>
      <c r="H46" s="199">
        <f>H47+H48</f>
        <v>435474.68</v>
      </c>
      <c r="I46" s="145">
        <f>I47+I48</f>
        <v>444430.6</v>
      </c>
      <c r="J46" s="145">
        <f>J47+J48</f>
        <v>448718.7</v>
      </c>
      <c r="K46" s="151">
        <v>478363.1</v>
      </c>
      <c r="L46" s="26"/>
    </row>
    <row r="47" spans="2:12" ht="15.75">
      <c r="B47" s="57">
        <f t="shared" si="1"/>
        <v>27</v>
      </c>
      <c r="C47" s="15" t="s">
        <v>6</v>
      </c>
      <c r="D47" s="146">
        <f>SUM(E47:K47)</f>
        <v>2142410.5</v>
      </c>
      <c r="E47" s="146">
        <v>254769.5</v>
      </c>
      <c r="F47" s="146">
        <v>266156</v>
      </c>
      <c r="G47" s="215">
        <f t="shared" ref="G47:J48" si="11">G50</f>
        <v>323880</v>
      </c>
      <c r="H47" s="213">
        <f t="shared" si="11"/>
        <v>329002</v>
      </c>
      <c r="I47" s="148">
        <f t="shared" si="11"/>
        <v>329002</v>
      </c>
      <c r="J47" s="148">
        <f t="shared" si="11"/>
        <v>329002</v>
      </c>
      <c r="K47" s="149">
        <v>310599</v>
      </c>
      <c r="L47" s="4"/>
    </row>
    <row r="48" spans="2:12" ht="15.75">
      <c r="B48" s="57">
        <f t="shared" si="1"/>
        <v>28</v>
      </c>
      <c r="C48" s="2" t="s">
        <v>7</v>
      </c>
      <c r="D48" s="152">
        <f>SUM(E48:K48)</f>
        <v>895831.48</v>
      </c>
      <c r="E48" s="152">
        <v>130319.6</v>
      </c>
      <c r="F48" s="152">
        <f>155093.7-167.5</f>
        <v>154926.20000000001</v>
      </c>
      <c r="G48" s="216">
        <f t="shared" si="11"/>
        <v>101203.6</v>
      </c>
      <c r="H48" s="217">
        <f t="shared" si="11"/>
        <v>106472.68</v>
      </c>
      <c r="I48" s="154">
        <f t="shared" si="11"/>
        <v>115428.6</v>
      </c>
      <c r="J48" s="154">
        <f t="shared" si="11"/>
        <v>119716.7</v>
      </c>
      <c r="K48" s="152">
        <v>167764.1</v>
      </c>
      <c r="L48" s="4"/>
    </row>
    <row r="49" spans="2:16" ht="15.75">
      <c r="B49" s="57">
        <f t="shared" si="1"/>
        <v>29</v>
      </c>
      <c r="C49" s="50" t="s">
        <v>8</v>
      </c>
      <c r="D49" s="150">
        <f>SUM(E49:K49)</f>
        <v>3038241.98</v>
      </c>
      <c r="E49" s="150">
        <v>385089.1</v>
      </c>
      <c r="F49" s="150">
        <f>SUM(F50:F51)</f>
        <v>421082.2</v>
      </c>
      <c r="G49" s="158">
        <f>SUM(G50:G51)</f>
        <v>425083.6</v>
      </c>
      <c r="H49" s="199">
        <f>H50+H51</f>
        <v>435474.68</v>
      </c>
      <c r="I49" s="145">
        <f>I50+I51</f>
        <v>444430.6</v>
      </c>
      <c r="J49" s="145">
        <f>J50+J51</f>
        <v>448718.7</v>
      </c>
      <c r="K49" s="144">
        <v>478363.1</v>
      </c>
      <c r="L49" s="49"/>
    </row>
    <row r="50" spans="2:16" ht="15.75">
      <c r="B50" s="57">
        <f t="shared" si="1"/>
        <v>30</v>
      </c>
      <c r="C50" s="50" t="s">
        <v>6</v>
      </c>
      <c r="D50" s="146">
        <f t="shared" ref="D50:D51" si="12">SUM(E50:K50)</f>
        <v>2142410.5</v>
      </c>
      <c r="E50" s="146">
        <v>254769.5</v>
      </c>
      <c r="F50" s="146">
        <v>266156</v>
      </c>
      <c r="G50" s="215">
        <f t="shared" ref="G50:J51" si="13">G54</f>
        <v>323880</v>
      </c>
      <c r="H50" s="213">
        <f t="shared" si="13"/>
        <v>329002</v>
      </c>
      <c r="I50" s="148">
        <f t="shared" si="13"/>
        <v>329002</v>
      </c>
      <c r="J50" s="148">
        <f t="shared" si="13"/>
        <v>329002</v>
      </c>
      <c r="K50" s="147">
        <v>310599</v>
      </c>
      <c r="L50" s="49"/>
    </row>
    <row r="51" spans="2:16" ht="15.75">
      <c r="B51" s="57">
        <f t="shared" si="1"/>
        <v>31</v>
      </c>
      <c r="C51" s="50" t="s">
        <v>7</v>
      </c>
      <c r="D51" s="146">
        <f t="shared" si="12"/>
        <v>895831.48</v>
      </c>
      <c r="E51" s="146">
        <v>130319.6</v>
      </c>
      <c r="F51" s="146">
        <f>155093.7-167.5</f>
        <v>154926.20000000001</v>
      </c>
      <c r="G51" s="216">
        <f t="shared" si="13"/>
        <v>101203.6</v>
      </c>
      <c r="H51" s="217">
        <f t="shared" si="13"/>
        <v>106472.68</v>
      </c>
      <c r="I51" s="154">
        <f t="shared" si="13"/>
        <v>115428.6</v>
      </c>
      <c r="J51" s="154">
        <f t="shared" si="13"/>
        <v>119716.7</v>
      </c>
      <c r="K51" s="146">
        <v>167764.1</v>
      </c>
      <c r="L51" s="49"/>
    </row>
    <row r="52" spans="2:16" ht="15.75">
      <c r="B52" s="57">
        <f t="shared" si="1"/>
        <v>32</v>
      </c>
      <c r="C52" s="298" t="s">
        <v>8</v>
      </c>
      <c r="D52" s="298"/>
      <c r="E52" s="298"/>
      <c r="F52" s="298"/>
      <c r="G52" s="298"/>
      <c r="H52" s="298"/>
      <c r="I52" s="298"/>
      <c r="J52" s="298"/>
      <c r="K52" s="298"/>
      <c r="L52" s="298"/>
    </row>
    <row r="53" spans="2:16" ht="47.25">
      <c r="B53" s="57">
        <f t="shared" si="1"/>
        <v>33</v>
      </c>
      <c r="C53" s="60" t="s">
        <v>12</v>
      </c>
      <c r="D53" s="150">
        <f t="shared" ref="D53:D64" si="14">SUM(E53:K53)</f>
        <v>3038241.98</v>
      </c>
      <c r="E53" s="150">
        <v>385089.1</v>
      </c>
      <c r="F53" s="150">
        <f>SUM(F54:F55)</f>
        <v>421082.2</v>
      </c>
      <c r="G53" s="158">
        <f>SUM(G54:G55)</f>
        <v>425083.6</v>
      </c>
      <c r="H53" s="199">
        <f>H54+H55</f>
        <v>435474.68</v>
      </c>
      <c r="I53" s="145">
        <f>I54+I55</f>
        <v>444430.6</v>
      </c>
      <c r="J53" s="145">
        <f t="shared" ref="J53:K53" si="15">J54+J55</f>
        <v>448718.7</v>
      </c>
      <c r="K53" s="145">
        <f t="shared" si="15"/>
        <v>478363.1</v>
      </c>
      <c r="L53" s="49"/>
    </row>
    <row r="54" spans="2:16" ht="15.75">
      <c r="B54" s="57">
        <f t="shared" si="1"/>
        <v>34</v>
      </c>
      <c r="C54" s="15" t="s">
        <v>6</v>
      </c>
      <c r="D54" s="152">
        <f t="shared" si="14"/>
        <v>2142410.5</v>
      </c>
      <c r="E54" s="152">
        <v>254769.5</v>
      </c>
      <c r="F54" s="149">
        <v>266156</v>
      </c>
      <c r="G54" s="215">
        <f>G64+G73+G70</f>
        <v>323880</v>
      </c>
      <c r="H54" s="213">
        <f>H64+H70+H73+H77</f>
        <v>329002</v>
      </c>
      <c r="I54" s="170">
        <f t="shared" ref="I54:K54" si="16">I64+I70+I73+I77</f>
        <v>329002</v>
      </c>
      <c r="J54" s="170">
        <f t="shared" si="16"/>
        <v>329002</v>
      </c>
      <c r="K54" s="170">
        <f t="shared" si="16"/>
        <v>310599</v>
      </c>
      <c r="L54" s="4"/>
    </row>
    <row r="55" spans="2:16" ht="16.5" thickBot="1">
      <c r="B55" s="57">
        <f t="shared" si="1"/>
        <v>35</v>
      </c>
      <c r="C55" s="15" t="s">
        <v>7</v>
      </c>
      <c r="D55" s="152">
        <f t="shared" si="14"/>
        <v>895831.48</v>
      </c>
      <c r="E55" s="152">
        <v>130319.6</v>
      </c>
      <c r="F55" s="152">
        <f>155093.7-167.5</f>
        <v>154926.20000000001</v>
      </c>
      <c r="G55" s="216">
        <f>G56+G58</f>
        <v>101203.6</v>
      </c>
      <c r="H55" s="217">
        <f>H57+H59</f>
        <v>106472.68</v>
      </c>
      <c r="I55" s="154">
        <f>I57+I59+I62</f>
        <v>115428.6</v>
      </c>
      <c r="J55" s="154">
        <f>J57+J59+J60</f>
        <v>119716.7</v>
      </c>
      <c r="K55" s="152">
        <v>167764.1</v>
      </c>
      <c r="L55" s="4"/>
    </row>
    <row r="56" spans="2:16" ht="157.5" customHeight="1" thickBot="1">
      <c r="B56" s="57">
        <f t="shared" si="1"/>
        <v>36</v>
      </c>
      <c r="C56" s="190" t="s">
        <v>18</v>
      </c>
      <c r="D56" s="146">
        <f t="shared" si="14"/>
        <v>828374.48</v>
      </c>
      <c r="E56" s="146">
        <v>122364.3</v>
      </c>
      <c r="F56" s="146">
        <f>F57</f>
        <v>141913.20000000001</v>
      </c>
      <c r="G56" s="216">
        <f>G57</f>
        <v>93589.3</v>
      </c>
      <c r="H56" s="217">
        <f>H57</f>
        <v>98260.18</v>
      </c>
      <c r="I56" s="154">
        <f>I57</f>
        <v>107028.3</v>
      </c>
      <c r="J56" s="154">
        <f>J57</f>
        <v>111007.2</v>
      </c>
      <c r="K56" s="152">
        <v>154212</v>
      </c>
      <c r="L56" s="11" t="s">
        <v>54</v>
      </c>
      <c r="M56" s="5"/>
      <c r="N56" s="5"/>
      <c r="O56" s="5"/>
      <c r="P56" s="6"/>
    </row>
    <row r="57" spans="2:16" ht="15.75">
      <c r="B57" s="57">
        <f t="shared" si="1"/>
        <v>37</v>
      </c>
      <c r="C57" s="15" t="s">
        <v>7</v>
      </c>
      <c r="D57" s="146">
        <f t="shared" si="14"/>
        <v>828374.48</v>
      </c>
      <c r="E57" s="146">
        <v>122364.3</v>
      </c>
      <c r="F57" s="146">
        <f>142080.7-167.5</f>
        <v>141913.20000000001</v>
      </c>
      <c r="G57" s="216">
        <v>93589.3</v>
      </c>
      <c r="H57" s="217">
        <f>99057.4-797.22</f>
        <v>98260.18</v>
      </c>
      <c r="I57" s="154">
        <v>107028.3</v>
      </c>
      <c r="J57" s="154">
        <v>111007.2</v>
      </c>
      <c r="K57" s="152">
        <v>154212</v>
      </c>
      <c r="L57" s="4"/>
    </row>
    <row r="58" spans="2:16" ht="173.25">
      <c r="B58" s="57">
        <f t="shared" si="1"/>
        <v>38</v>
      </c>
      <c r="C58" s="189" t="s">
        <v>19</v>
      </c>
      <c r="D58" s="146">
        <f t="shared" si="14"/>
        <v>59202.799999999996</v>
      </c>
      <c r="E58" s="146">
        <v>5801.3</v>
      </c>
      <c r="F58" s="146">
        <v>9978.2999999999993</v>
      </c>
      <c r="G58" s="216">
        <f>G59</f>
        <v>7614.3</v>
      </c>
      <c r="H58" s="217">
        <f>H59+H60</f>
        <v>8212.5</v>
      </c>
      <c r="I58" s="154">
        <f>I59</f>
        <v>8400.2999999999993</v>
      </c>
      <c r="J58" s="154">
        <f>J59</f>
        <v>8709.5</v>
      </c>
      <c r="K58" s="152">
        <v>10486.6</v>
      </c>
      <c r="L58" s="3" t="s">
        <v>14</v>
      </c>
    </row>
    <row r="59" spans="2:16" ht="15.75">
      <c r="B59" s="57">
        <f t="shared" si="1"/>
        <v>39</v>
      </c>
      <c r="C59" s="15" t="s">
        <v>7</v>
      </c>
      <c r="D59" s="152">
        <f t="shared" si="14"/>
        <v>58720.299999999996</v>
      </c>
      <c r="E59" s="152">
        <v>5318.8</v>
      </c>
      <c r="F59" s="152">
        <v>9978.2999999999993</v>
      </c>
      <c r="G59" s="216">
        <v>7614.3</v>
      </c>
      <c r="H59" s="217">
        <v>8212.5</v>
      </c>
      <c r="I59" s="154">
        <v>8400.2999999999993</v>
      </c>
      <c r="J59" s="154">
        <v>8709.5</v>
      </c>
      <c r="K59" s="152">
        <v>10486.6</v>
      </c>
      <c r="L59" s="4"/>
    </row>
    <row r="60" spans="2:16" ht="15.75">
      <c r="B60" s="57">
        <f t="shared" si="1"/>
        <v>40</v>
      </c>
      <c r="C60" s="2" t="s">
        <v>6</v>
      </c>
      <c r="D60" s="152">
        <f t="shared" si="14"/>
        <v>482.5</v>
      </c>
      <c r="E60" s="152">
        <v>482.5</v>
      </c>
      <c r="F60" s="152">
        <v>0</v>
      </c>
      <c r="G60" s="216">
        <v>0</v>
      </c>
      <c r="H60" s="217">
        <v>0</v>
      </c>
      <c r="I60" s="154">
        <v>0</v>
      </c>
      <c r="J60" s="154">
        <v>0</v>
      </c>
      <c r="K60" s="152">
        <v>0</v>
      </c>
      <c r="L60" s="3"/>
    </row>
    <row r="61" spans="2:16" ht="138.75" customHeight="1">
      <c r="B61" s="57">
        <f t="shared" si="1"/>
        <v>41</v>
      </c>
      <c r="C61" s="189" t="s">
        <v>20</v>
      </c>
      <c r="D61" s="146">
        <f t="shared" si="14"/>
        <v>8736.7000000000007</v>
      </c>
      <c r="E61" s="146">
        <v>2636.5</v>
      </c>
      <c r="F61" s="146">
        <v>3034.7</v>
      </c>
      <c r="G61" s="216">
        <v>0</v>
      </c>
      <c r="H61" s="217">
        <f>H62</f>
        <v>0</v>
      </c>
      <c r="I61" s="154">
        <f>I62</f>
        <v>0</v>
      </c>
      <c r="J61" s="154">
        <f>J62</f>
        <v>0</v>
      </c>
      <c r="K61" s="152">
        <v>3065.5</v>
      </c>
      <c r="L61" s="3">
        <v>21</v>
      </c>
    </row>
    <row r="62" spans="2:16" ht="15.75">
      <c r="B62" s="57">
        <f t="shared" si="1"/>
        <v>42</v>
      </c>
      <c r="C62" s="15" t="s">
        <v>7</v>
      </c>
      <c r="D62" s="146">
        <f t="shared" si="14"/>
        <v>8736.7000000000007</v>
      </c>
      <c r="E62" s="146">
        <v>2636.5</v>
      </c>
      <c r="F62" s="146">
        <v>3034.7</v>
      </c>
      <c r="G62" s="216">
        <v>0</v>
      </c>
      <c r="H62" s="217">
        <v>0</v>
      </c>
      <c r="I62" s="154">
        <v>0</v>
      </c>
      <c r="J62" s="154">
        <v>0</v>
      </c>
      <c r="K62" s="152">
        <v>3065.5</v>
      </c>
      <c r="L62" s="4"/>
    </row>
    <row r="63" spans="2:16" ht="345.75" customHeight="1">
      <c r="B63" s="57">
        <f t="shared" si="1"/>
        <v>43</v>
      </c>
      <c r="C63" s="190" t="s">
        <v>21</v>
      </c>
      <c r="D63" s="146">
        <f t="shared" si="14"/>
        <v>1764368.7000000002</v>
      </c>
      <c r="E63" s="146">
        <v>210747.1</v>
      </c>
      <c r="F63" s="146">
        <v>220797.5</v>
      </c>
      <c r="G63" s="215">
        <f>G64</f>
        <v>269119.90000000002</v>
      </c>
      <c r="H63" s="213">
        <f>H64</f>
        <v>266838.8</v>
      </c>
      <c r="I63" s="148">
        <f>I64</f>
        <v>266838.8</v>
      </c>
      <c r="J63" s="148">
        <f>J64</f>
        <v>266838.8</v>
      </c>
      <c r="K63" s="149">
        <v>263187.8</v>
      </c>
      <c r="L63" s="11" t="s">
        <v>70</v>
      </c>
    </row>
    <row r="64" spans="2:16" ht="15.75">
      <c r="B64" s="57">
        <f t="shared" si="1"/>
        <v>44</v>
      </c>
      <c r="C64" s="2" t="s">
        <v>6</v>
      </c>
      <c r="D64" s="152">
        <f t="shared" si="14"/>
        <v>1764368.7000000002</v>
      </c>
      <c r="E64" s="152">
        <v>210747.1</v>
      </c>
      <c r="F64" s="152">
        <v>220797.5</v>
      </c>
      <c r="G64" s="215">
        <v>269119.90000000002</v>
      </c>
      <c r="H64" s="213">
        <v>266838.8</v>
      </c>
      <c r="I64" s="187">
        <v>266838.8</v>
      </c>
      <c r="J64" s="187">
        <v>266838.8</v>
      </c>
      <c r="K64" s="149">
        <v>263187.8</v>
      </c>
      <c r="L64" s="3"/>
    </row>
    <row r="65" spans="2:21" ht="219.75" customHeight="1">
      <c r="B65" s="267">
        <v>45</v>
      </c>
      <c r="C65" s="287" t="s">
        <v>22</v>
      </c>
      <c r="D65" s="275">
        <f>SUM(E65:K69)</f>
        <v>89048.1</v>
      </c>
      <c r="E65" s="275">
        <v>8145.9</v>
      </c>
      <c r="F65" s="275">
        <v>10704.5</v>
      </c>
      <c r="G65" s="258">
        <f>G70</f>
        <v>14443.1</v>
      </c>
      <c r="H65" s="276">
        <f>H70</f>
        <v>14423.8</v>
      </c>
      <c r="I65" s="258">
        <f>I70</f>
        <v>14423.8</v>
      </c>
      <c r="J65" s="258">
        <f>J70</f>
        <v>14423.8</v>
      </c>
      <c r="K65" s="257">
        <v>12483.2</v>
      </c>
      <c r="L65" s="299" t="s">
        <v>23</v>
      </c>
    </row>
    <row r="66" spans="2:21" ht="15.75" hidden="1" customHeight="1" thickBot="1">
      <c r="B66" s="267"/>
      <c r="C66" s="287"/>
      <c r="D66" s="275"/>
      <c r="E66" s="275"/>
      <c r="F66" s="275"/>
      <c r="G66" s="258"/>
      <c r="H66" s="276"/>
      <c r="I66" s="258"/>
      <c r="J66" s="258"/>
      <c r="K66" s="257"/>
      <c r="L66" s="299"/>
    </row>
    <row r="67" spans="2:21" ht="15.75" hidden="1" customHeight="1" thickBot="1">
      <c r="B67" s="267"/>
      <c r="C67" s="287"/>
      <c r="D67" s="275"/>
      <c r="E67" s="275"/>
      <c r="F67" s="275"/>
      <c r="G67" s="258"/>
      <c r="H67" s="276"/>
      <c r="I67" s="258"/>
      <c r="J67" s="258"/>
      <c r="K67" s="257"/>
      <c r="L67" s="3"/>
    </row>
    <row r="68" spans="2:21" ht="15.75" hidden="1" customHeight="1" thickBot="1">
      <c r="B68" s="267"/>
      <c r="C68" s="287"/>
      <c r="D68" s="275"/>
      <c r="E68" s="275"/>
      <c r="F68" s="275"/>
      <c r="G68" s="258"/>
      <c r="H68" s="276"/>
      <c r="I68" s="258"/>
      <c r="J68" s="258"/>
      <c r="K68" s="257"/>
      <c r="L68" s="3"/>
    </row>
    <row r="69" spans="2:21" ht="15.75" hidden="1" customHeight="1" thickBot="1">
      <c r="B69" s="267"/>
      <c r="C69" s="287"/>
      <c r="D69" s="275"/>
      <c r="E69" s="275"/>
      <c r="F69" s="275"/>
      <c r="G69" s="258"/>
      <c r="H69" s="276"/>
      <c r="I69" s="258"/>
      <c r="J69" s="258"/>
      <c r="K69" s="257"/>
      <c r="L69" s="3"/>
    </row>
    <row r="70" spans="2:21" ht="16.5" customHeight="1">
      <c r="B70" s="267">
        <v>46</v>
      </c>
      <c r="C70" s="266" t="s">
        <v>6</v>
      </c>
      <c r="D70" s="275">
        <f>SUM(E70:K71)</f>
        <v>89048.1</v>
      </c>
      <c r="E70" s="275">
        <v>8145.9</v>
      </c>
      <c r="F70" s="275">
        <v>10704.5</v>
      </c>
      <c r="G70" s="258">
        <v>14443.1</v>
      </c>
      <c r="H70" s="276">
        <v>14423.8</v>
      </c>
      <c r="I70" s="258">
        <v>14423.8</v>
      </c>
      <c r="J70" s="258">
        <v>14423.8</v>
      </c>
      <c r="K70" s="257">
        <v>12483.2</v>
      </c>
    </row>
    <row r="71" spans="2:21" ht="13.5" customHeight="1">
      <c r="B71" s="267"/>
      <c r="C71" s="266"/>
      <c r="D71" s="275"/>
      <c r="E71" s="275"/>
      <c r="F71" s="275"/>
      <c r="G71" s="258"/>
      <c r="H71" s="276"/>
      <c r="I71" s="258"/>
      <c r="J71" s="258"/>
      <c r="K71" s="257"/>
    </row>
    <row r="72" spans="2:21" ht="126">
      <c r="B72" s="14">
        <f>SUM(B70,1)</f>
        <v>47</v>
      </c>
      <c r="C72" s="190" t="s">
        <v>24</v>
      </c>
      <c r="D72" s="146">
        <f>SUM(E72:K72)</f>
        <v>280890</v>
      </c>
      <c r="E72" s="146">
        <v>35394</v>
      </c>
      <c r="F72" s="146">
        <v>34654</v>
      </c>
      <c r="G72" s="216">
        <f>G73</f>
        <v>40317</v>
      </c>
      <c r="H72" s="217">
        <f>H73</f>
        <v>45199</v>
      </c>
      <c r="I72" s="174">
        <f t="shared" ref="I72:J72" si="17">I73</f>
        <v>45199</v>
      </c>
      <c r="J72" s="174">
        <f t="shared" si="17"/>
        <v>45199</v>
      </c>
      <c r="K72" s="152">
        <v>34928</v>
      </c>
      <c r="L72" s="3">
        <v>25</v>
      </c>
    </row>
    <row r="73" spans="2:21" ht="15.75">
      <c r="B73" s="122">
        <f>SUM(B72,1)</f>
        <v>48</v>
      </c>
      <c r="C73" s="2" t="s">
        <v>6</v>
      </c>
      <c r="D73" s="146">
        <f>SUM(E73:K73)</f>
        <v>280890</v>
      </c>
      <c r="E73" s="146">
        <v>35394</v>
      </c>
      <c r="F73" s="146">
        <v>34654</v>
      </c>
      <c r="G73" s="216">
        <v>40317</v>
      </c>
      <c r="H73" s="217">
        <v>45199</v>
      </c>
      <c r="I73" s="154">
        <v>45199</v>
      </c>
      <c r="J73" s="154">
        <v>45199</v>
      </c>
      <c r="K73" s="152">
        <v>34928</v>
      </c>
      <c r="L73" s="3"/>
    </row>
    <row r="74" spans="2:21" ht="189">
      <c r="B74" s="122">
        <f t="shared" ref="B74:B112" si="18">SUM(B73,1)</f>
        <v>49</v>
      </c>
      <c r="C74" s="190" t="s">
        <v>25</v>
      </c>
      <c r="D74" s="146">
        <v>0</v>
      </c>
      <c r="E74" s="146">
        <v>0</v>
      </c>
      <c r="F74" s="146">
        <v>0</v>
      </c>
      <c r="G74" s="216">
        <v>0</v>
      </c>
      <c r="H74" s="217">
        <v>0</v>
      </c>
      <c r="I74" s="154">
        <v>0</v>
      </c>
      <c r="J74" s="154">
        <v>0</v>
      </c>
      <c r="K74" s="152">
        <v>0</v>
      </c>
      <c r="L74" s="3">
        <v>27</v>
      </c>
      <c r="U74" s="42"/>
    </row>
    <row r="75" spans="2:21" ht="15.75">
      <c r="B75" s="122">
        <f t="shared" si="18"/>
        <v>50</v>
      </c>
      <c r="C75" s="31" t="s">
        <v>6</v>
      </c>
      <c r="D75" s="82">
        <v>0</v>
      </c>
      <c r="E75" s="82">
        <v>0</v>
      </c>
      <c r="F75" s="82">
        <v>0</v>
      </c>
      <c r="G75" s="94">
        <v>0</v>
      </c>
      <c r="H75" s="200">
        <v>0</v>
      </c>
      <c r="I75" s="94">
        <v>0</v>
      </c>
      <c r="J75" s="94">
        <v>0</v>
      </c>
      <c r="K75" s="82">
        <v>0</v>
      </c>
      <c r="L75" s="30"/>
    </row>
    <row r="76" spans="2:21" ht="126">
      <c r="B76" s="133" t="s">
        <v>80</v>
      </c>
      <c r="C76" s="190" t="s">
        <v>67</v>
      </c>
      <c r="D76" s="152">
        <f>E76+F76+G76+H76+I76+J76+K76</f>
        <v>7621.2000000000007</v>
      </c>
      <c r="E76" s="152">
        <v>0</v>
      </c>
      <c r="F76" s="152">
        <v>0</v>
      </c>
      <c r="G76" s="216">
        <v>0</v>
      </c>
      <c r="H76" s="217">
        <v>2540.4</v>
      </c>
      <c r="I76" s="154">
        <v>2540.4</v>
      </c>
      <c r="J76" s="154">
        <v>2540.4</v>
      </c>
      <c r="K76" s="152">
        <v>0</v>
      </c>
      <c r="L76" s="11" t="s">
        <v>71</v>
      </c>
    </row>
    <row r="77" spans="2:21" ht="16.5" thickBot="1">
      <c r="B77" s="133" t="s">
        <v>81</v>
      </c>
      <c r="C77" s="135" t="s">
        <v>6</v>
      </c>
      <c r="D77" s="212">
        <f>E77+F77+G77+H77+I77+J77+K77</f>
        <v>7621.2000000000007</v>
      </c>
      <c r="E77" s="152">
        <v>0</v>
      </c>
      <c r="F77" s="152">
        <v>0</v>
      </c>
      <c r="G77" s="216">
        <v>0</v>
      </c>
      <c r="H77" s="217">
        <v>2540.4</v>
      </c>
      <c r="I77" s="154">
        <v>2540.4</v>
      </c>
      <c r="J77" s="154">
        <v>2540.4</v>
      </c>
      <c r="K77" s="152">
        <v>0</v>
      </c>
      <c r="L77" s="134"/>
    </row>
    <row r="78" spans="2:21" ht="28.5" customHeight="1" thickBot="1">
      <c r="B78" s="122">
        <v>51</v>
      </c>
      <c r="C78" s="300" t="s">
        <v>27</v>
      </c>
      <c r="D78" s="301"/>
      <c r="E78" s="301"/>
      <c r="F78" s="301"/>
      <c r="G78" s="301"/>
      <c r="H78" s="301"/>
      <c r="I78" s="301"/>
      <c r="J78" s="301"/>
      <c r="K78" s="301"/>
      <c r="L78" s="302"/>
    </row>
    <row r="79" spans="2:21" ht="47.25">
      <c r="B79" s="122">
        <f t="shared" si="18"/>
        <v>52</v>
      </c>
      <c r="C79" s="25" t="s">
        <v>10</v>
      </c>
      <c r="D79" s="144">
        <f>D89+D91+D93+D96</f>
        <v>487581.3</v>
      </c>
      <c r="E79" s="144">
        <v>62280.2</v>
      </c>
      <c r="F79" s="144">
        <f>SUM(F80:F81)</f>
        <v>69872.100000000006</v>
      </c>
      <c r="G79" s="145">
        <f>SUM(G80:G81)</f>
        <v>65302.2</v>
      </c>
      <c r="H79" s="199">
        <f>H80+H81</f>
        <v>70549.3</v>
      </c>
      <c r="I79" s="145">
        <f t="shared" ref="I79:K79" si="19">I80+I81</f>
        <v>70859.8</v>
      </c>
      <c r="J79" s="145">
        <f t="shared" si="19"/>
        <v>73525.5</v>
      </c>
      <c r="K79" s="145">
        <f t="shared" si="19"/>
        <v>75192.2</v>
      </c>
      <c r="L79" s="26"/>
    </row>
    <row r="80" spans="2:21" ht="15.75">
      <c r="B80" s="122">
        <f t="shared" si="18"/>
        <v>53</v>
      </c>
      <c r="C80" s="15" t="s">
        <v>6</v>
      </c>
      <c r="D80" s="146">
        <f t="shared" ref="D80:D84" si="20">SUM(E80:K80)</f>
        <v>118459.90000000001</v>
      </c>
      <c r="E80" s="146">
        <v>16848.099999999999</v>
      </c>
      <c r="F80" s="147">
        <v>17986.3</v>
      </c>
      <c r="G80" s="215">
        <v>17986.3</v>
      </c>
      <c r="H80" s="213">
        <f>H83</f>
        <v>16867.3</v>
      </c>
      <c r="I80" s="148">
        <f t="shared" ref="I80:K80" si="21">I83</f>
        <v>15392.8</v>
      </c>
      <c r="J80" s="148">
        <f t="shared" si="21"/>
        <v>15392.8</v>
      </c>
      <c r="K80" s="148">
        <f t="shared" si="21"/>
        <v>17986.3</v>
      </c>
      <c r="L80" s="4"/>
    </row>
    <row r="81" spans="2:23" ht="15.75">
      <c r="B81" s="122">
        <f t="shared" si="18"/>
        <v>54</v>
      </c>
      <c r="C81" s="15" t="s">
        <v>7</v>
      </c>
      <c r="D81" s="146">
        <f t="shared" si="20"/>
        <v>369121.4</v>
      </c>
      <c r="E81" s="146">
        <v>45432.1</v>
      </c>
      <c r="F81" s="147">
        <f>53084.9-1199.1</f>
        <v>51885.8</v>
      </c>
      <c r="G81" s="215">
        <f>G88</f>
        <v>47315.9</v>
      </c>
      <c r="H81" s="213">
        <f>H84</f>
        <v>53682</v>
      </c>
      <c r="I81" s="148">
        <f t="shared" ref="I81:J81" si="22">I84</f>
        <v>55467</v>
      </c>
      <c r="J81" s="148">
        <f t="shared" si="22"/>
        <v>58132.7</v>
      </c>
      <c r="K81" s="149">
        <v>57205.9</v>
      </c>
      <c r="L81" s="4"/>
    </row>
    <row r="82" spans="2:23" ht="15.75">
      <c r="B82" s="122">
        <f t="shared" si="18"/>
        <v>55</v>
      </c>
      <c r="C82" s="15" t="s">
        <v>8</v>
      </c>
      <c r="D82" s="150">
        <f t="shared" si="20"/>
        <v>487581.3</v>
      </c>
      <c r="E82" s="144">
        <v>62280.2</v>
      </c>
      <c r="F82" s="144">
        <f>SUM(F83:F84)</f>
        <v>69872.100000000006</v>
      </c>
      <c r="G82" s="145">
        <f>SUM(G83:G84)</f>
        <v>65302.2</v>
      </c>
      <c r="H82" s="199">
        <f>H87+H88</f>
        <v>70549.3</v>
      </c>
      <c r="I82" s="145">
        <f t="shared" ref="I82:J82" si="23">I87+I88</f>
        <v>70859.8</v>
      </c>
      <c r="J82" s="145">
        <f t="shared" si="23"/>
        <v>73525.5</v>
      </c>
      <c r="K82" s="151">
        <v>75192.2</v>
      </c>
      <c r="L82" s="4"/>
    </row>
    <row r="83" spans="2:23" ht="15.75">
      <c r="B83" s="122">
        <f t="shared" si="18"/>
        <v>56</v>
      </c>
      <c r="C83" s="15" t="s">
        <v>6</v>
      </c>
      <c r="D83" s="152">
        <f t="shared" si="20"/>
        <v>118459.90000000001</v>
      </c>
      <c r="E83" s="152">
        <v>16848.099999999999</v>
      </c>
      <c r="F83" s="149">
        <v>17986.3</v>
      </c>
      <c r="G83" s="215">
        <v>17986.3</v>
      </c>
      <c r="H83" s="213">
        <f>H87</f>
        <v>16867.3</v>
      </c>
      <c r="I83" s="148">
        <f t="shared" ref="I83:J83" si="24">I87</f>
        <v>15392.8</v>
      </c>
      <c r="J83" s="148">
        <f t="shared" si="24"/>
        <v>15392.8</v>
      </c>
      <c r="K83" s="149">
        <v>17986.3</v>
      </c>
      <c r="L83" s="4"/>
    </row>
    <row r="84" spans="2:23" ht="16.5" thickBot="1">
      <c r="B84" s="122">
        <f t="shared" si="18"/>
        <v>57</v>
      </c>
      <c r="C84" s="28" t="s">
        <v>7</v>
      </c>
      <c r="D84" s="153">
        <f t="shared" si="20"/>
        <v>369121.4</v>
      </c>
      <c r="E84" s="152">
        <v>45432.1</v>
      </c>
      <c r="F84" s="149">
        <f>53084.9-1199.1</f>
        <v>51885.8</v>
      </c>
      <c r="G84" s="215">
        <f>G81</f>
        <v>47315.9</v>
      </c>
      <c r="H84" s="213">
        <f>H88</f>
        <v>53682</v>
      </c>
      <c r="I84" s="148">
        <f t="shared" ref="I84:J84" si="25">I88</f>
        <v>55467</v>
      </c>
      <c r="J84" s="148">
        <f t="shared" si="25"/>
        <v>58132.7</v>
      </c>
      <c r="K84" s="149">
        <v>57205.9</v>
      </c>
      <c r="L84" s="29"/>
    </row>
    <row r="85" spans="2:23" ht="16.5" thickBot="1">
      <c r="B85" s="122">
        <f t="shared" si="18"/>
        <v>58</v>
      </c>
      <c r="C85" s="296" t="s">
        <v>11</v>
      </c>
      <c r="D85" s="296"/>
      <c r="E85" s="296"/>
      <c r="F85" s="296"/>
      <c r="G85" s="296"/>
      <c r="H85" s="296"/>
      <c r="I85" s="296"/>
      <c r="J85" s="296"/>
      <c r="K85" s="296"/>
      <c r="L85" s="297"/>
    </row>
    <row r="86" spans="2:23" ht="47.25">
      <c r="B86" s="122">
        <f t="shared" si="18"/>
        <v>59</v>
      </c>
      <c r="C86" s="22" t="s">
        <v>12</v>
      </c>
      <c r="D86" s="144">
        <f t="shared" ref="D86:D97" si="26">SUM(E86:K86)</f>
        <v>487581.3</v>
      </c>
      <c r="E86" s="144">
        <v>62280.2</v>
      </c>
      <c r="F86" s="144">
        <f>SUM(F87:F88)</f>
        <v>69872.100000000006</v>
      </c>
      <c r="G86" s="145">
        <f>SUM(G87:G88)</f>
        <v>65302.2</v>
      </c>
      <c r="H86" s="199">
        <f>H87+H88</f>
        <v>70549.3</v>
      </c>
      <c r="I86" s="145">
        <f t="shared" ref="I86:J86" si="27">I87+I88</f>
        <v>70859.8</v>
      </c>
      <c r="J86" s="145">
        <f t="shared" si="27"/>
        <v>73525.5</v>
      </c>
      <c r="K86" s="151">
        <v>75192.2</v>
      </c>
      <c r="L86" s="43"/>
    </row>
    <row r="87" spans="2:23" ht="15.75">
      <c r="B87" s="122">
        <f t="shared" si="18"/>
        <v>60</v>
      </c>
      <c r="C87" s="15" t="s">
        <v>6</v>
      </c>
      <c r="D87" s="152">
        <f t="shared" si="26"/>
        <v>118459.90000000001</v>
      </c>
      <c r="E87" s="152">
        <v>16848.099999999999</v>
      </c>
      <c r="F87" s="149">
        <v>17986.3</v>
      </c>
      <c r="G87" s="215">
        <v>17986.3</v>
      </c>
      <c r="H87" s="213">
        <f>H94</f>
        <v>16867.3</v>
      </c>
      <c r="I87" s="148">
        <f t="shared" ref="I87:J87" si="28">I94</f>
        <v>15392.8</v>
      </c>
      <c r="J87" s="148">
        <f t="shared" si="28"/>
        <v>15392.8</v>
      </c>
      <c r="K87" s="149">
        <v>17986.3</v>
      </c>
      <c r="L87" s="37"/>
    </row>
    <row r="88" spans="2:23" ht="15.75">
      <c r="B88" s="122">
        <f t="shared" si="18"/>
        <v>61</v>
      </c>
      <c r="C88" s="15" t="s">
        <v>7</v>
      </c>
      <c r="D88" s="152">
        <f t="shared" si="26"/>
        <v>369121.4</v>
      </c>
      <c r="E88" s="152">
        <v>45432.1</v>
      </c>
      <c r="F88" s="149">
        <v>51885.8</v>
      </c>
      <c r="G88" s="215">
        <f>G90+G92+G95+G97</f>
        <v>47315.9</v>
      </c>
      <c r="H88" s="213">
        <f>H90+H92+H95+H97</f>
        <v>53682</v>
      </c>
      <c r="I88" s="148">
        <f t="shared" ref="I88:J88" si="29">I90+I92+I95+I97</f>
        <v>55467</v>
      </c>
      <c r="J88" s="148">
        <f t="shared" si="29"/>
        <v>58132.7</v>
      </c>
      <c r="K88" s="149">
        <v>57205.9</v>
      </c>
      <c r="L88" s="40"/>
    </row>
    <row r="89" spans="2:23" ht="157.5">
      <c r="B89" s="122">
        <f t="shared" si="18"/>
        <v>62</v>
      </c>
      <c r="C89" s="189" t="s">
        <v>28</v>
      </c>
      <c r="D89" s="146">
        <f>SUM(E89:K89)</f>
        <v>191867.5</v>
      </c>
      <c r="E89" s="146">
        <v>22369.7</v>
      </c>
      <c r="F89" s="146">
        <v>26811.5</v>
      </c>
      <c r="G89" s="216">
        <f>SUM(G90)</f>
        <v>26184.7</v>
      </c>
      <c r="H89" s="217">
        <f>H90</f>
        <v>27124.5</v>
      </c>
      <c r="I89" s="154">
        <f>I90</f>
        <v>28343</v>
      </c>
      <c r="J89" s="154">
        <f>J90</f>
        <v>30412.1</v>
      </c>
      <c r="K89" s="152">
        <v>30622</v>
      </c>
      <c r="L89" s="37" t="s">
        <v>29</v>
      </c>
      <c r="U89" s="42"/>
      <c r="W89" s="42"/>
    </row>
    <row r="90" spans="2:23" ht="15.75">
      <c r="B90" s="122">
        <f>SUM(B89,1)</f>
        <v>63</v>
      </c>
      <c r="C90" s="15" t="s">
        <v>7</v>
      </c>
      <c r="D90" s="146">
        <f t="shared" si="26"/>
        <v>191867.5</v>
      </c>
      <c r="E90" s="146">
        <v>22369.7</v>
      </c>
      <c r="F90" s="146">
        <v>26811.5</v>
      </c>
      <c r="G90" s="216">
        <v>26184.7</v>
      </c>
      <c r="H90" s="217">
        <v>27124.5</v>
      </c>
      <c r="I90" s="154">
        <v>28343</v>
      </c>
      <c r="J90" s="154">
        <v>30412.1</v>
      </c>
      <c r="K90" s="152">
        <v>30622</v>
      </c>
      <c r="L90" s="37"/>
    </row>
    <row r="91" spans="2:23" ht="156.75" customHeight="1">
      <c r="B91" s="122">
        <f t="shared" si="18"/>
        <v>64</v>
      </c>
      <c r="C91" s="78" t="s">
        <v>30</v>
      </c>
      <c r="D91" s="146">
        <f t="shared" si="26"/>
        <v>93695.096999999994</v>
      </c>
      <c r="E91" s="146">
        <v>13419.2</v>
      </c>
      <c r="F91" s="146">
        <v>15034.3</v>
      </c>
      <c r="G91" s="216">
        <v>10349.897000000001</v>
      </c>
      <c r="H91" s="217">
        <f>H92</f>
        <v>12067</v>
      </c>
      <c r="I91" s="154">
        <f>I92</f>
        <v>13116.8</v>
      </c>
      <c r="J91" s="154">
        <f>J92</f>
        <v>13648</v>
      </c>
      <c r="K91" s="152">
        <v>16059.9</v>
      </c>
      <c r="L91" s="221" t="s">
        <v>72</v>
      </c>
      <c r="U91" s="42"/>
      <c r="V91" s="42"/>
    </row>
    <row r="92" spans="2:23" ht="15.75">
      <c r="B92" s="122">
        <f t="shared" si="18"/>
        <v>65</v>
      </c>
      <c r="C92" s="79" t="s">
        <v>7</v>
      </c>
      <c r="D92" s="146">
        <f t="shared" si="26"/>
        <v>93695.096999999994</v>
      </c>
      <c r="E92" s="146">
        <v>13419.2</v>
      </c>
      <c r="F92" s="146">
        <v>15034.3</v>
      </c>
      <c r="G92" s="216">
        <v>10349.897000000001</v>
      </c>
      <c r="H92" s="217">
        <v>12067</v>
      </c>
      <c r="I92" s="154">
        <v>13116.8</v>
      </c>
      <c r="J92" s="154">
        <v>13648</v>
      </c>
      <c r="K92" s="152">
        <v>16059.9</v>
      </c>
      <c r="L92" s="75"/>
    </row>
    <row r="93" spans="2:23" ht="81" customHeight="1">
      <c r="B93" s="122">
        <f t="shared" si="18"/>
        <v>66</v>
      </c>
      <c r="C93" s="78" t="s">
        <v>31</v>
      </c>
      <c r="D93" s="146">
        <f t="shared" si="26"/>
        <v>198335.20299999998</v>
      </c>
      <c r="E93" s="146">
        <f>SUM(E94:E95)</f>
        <v>25933.3</v>
      </c>
      <c r="F93" s="146">
        <v>27526.3</v>
      </c>
      <c r="G93" s="216">
        <f>SUM(G94:G95)</f>
        <v>28267.602999999999</v>
      </c>
      <c r="H93" s="217">
        <f>H94+H95</f>
        <v>30867.3</v>
      </c>
      <c r="I93" s="154">
        <f>I94+I95</f>
        <v>28855</v>
      </c>
      <c r="J93" s="154">
        <f>J94+J95</f>
        <v>28920.400000000001</v>
      </c>
      <c r="K93" s="152">
        <v>27965.3</v>
      </c>
      <c r="L93" s="222">
        <v>39</v>
      </c>
      <c r="U93" s="42"/>
    </row>
    <row r="94" spans="2:23" ht="15.75">
      <c r="B94" s="122">
        <f t="shared" si="18"/>
        <v>67</v>
      </c>
      <c r="C94" s="79" t="s">
        <v>6</v>
      </c>
      <c r="D94" s="152">
        <f t="shared" si="26"/>
        <v>118459.90000000001</v>
      </c>
      <c r="E94" s="152">
        <v>16848.099999999999</v>
      </c>
      <c r="F94" s="149">
        <v>17986.3</v>
      </c>
      <c r="G94" s="215">
        <v>17986.3</v>
      </c>
      <c r="H94" s="213">
        <v>16867.3</v>
      </c>
      <c r="I94" s="148">
        <v>15392.8</v>
      </c>
      <c r="J94" s="148">
        <v>15392.8</v>
      </c>
      <c r="K94" s="149">
        <v>17986.3</v>
      </c>
      <c r="L94" s="76"/>
    </row>
    <row r="95" spans="2:23" ht="15.75">
      <c r="B95" s="122">
        <f t="shared" si="18"/>
        <v>68</v>
      </c>
      <c r="C95" s="79" t="s">
        <v>7</v>
      </c>
      <c r="D95" s="152">
        <f t="shared" si="26"/>
        <v>79875.303</v>
      </c>
      <c r="E95" s="152">
        <v>9085.2000000000007</v>
      </c>
      <c r="F95" s="152">
        <v>9540</v>
      </c>
      <c r="G95" s="216">
        <v>10281.303</v>
      </c>
      <c r="H95" s="217">
        <v>14000</v>
      </c>
      <c r="I95" s="154">
        <v>13462.2</v>
      </c>
      <c r="J95" s="154">
        <v>13527.6</v>
      </c>
      <c r="K95" s="152">
        <v>9979</v>
      </c>
      <c r="L95" s="75"/>
    </row>
    <row r="96" spans="2:23" ht="82.5" customHeight="1">
      <c r="B96" s="122">
        <f t="shared" si="18"/>
        <v>69</v>
      </c>
      <c r="C96" s="80" t="s">
        <v>32</v>
      </c>
      <c r="D96" s="146">
        <f t="shared" si="26"/>
        <v>3683.5</v>
      </c>
      <c r="E96" s="146">
        <v>558</v>
      </c>
      <c r="F96" s="146">
        <v>500</v>
      </c>
      <c r="G96" s="216">
        <f>G97</f>
        <v>500</v>
      </c>
      <c r="H96" s="217">
        <f>H97</f>
        <v>490.5</v>
      </c>
      <c r="I96" s="154">
        <f>I97</f>
        <v>545</v>
      </c>
      <c r="J96" s="154">
        <f>J97</f>
        <v>545</v>
      </c>
      <c r="K96" s="152">
        <v>545</v>
      </c>
      <c r="L96" s="222">
        <v>40</v>
      </c>
      <c r="U96" s="42"/>
    </row>
    <row r="97" spans="2:12" ht="16.5" thickBot="1">
      <c r="B97" s="122">
        <f>SUM(B96,1)</f>
        <v>70</v>
      </c>
      <c r="C97" s="81" t="s">
        <v>7</v>
      </c>
      <c r="D97" s="153">
        <f t="shared" si="26"/>
        <v>3683.5</v>
      </c>
      <c r="E97" s="153">
        <v>558</v>
      </c>
      <c r="F97" s="153">
        <v>500</v>
      </c>
      <c r="G97" s="155">
        <v>500</v>
      </c>
      <c r="H97" s="201">
        <v>490.5</v>
      </c>
      <c r="I97" s="155">
        <v>545</v>
      </c>
      <c r="J97" s="155">
        <v>545</v>
      </c>
      <c r="K97" s="153">
        <v>545</v>
      </c>
      <c r="L97" s="82"/>
    </row>
    <row r="98" spans="2:12" ht="31.5" customHeight="1" thickBot="1">
      <c r="B98" s="122">
        <f t="shared" si="18"/>
        <v>71</v>
      </c>
      <c r="C98" s="303" t="s">
        <v>33</v>
      </c>
      <c r="D98" s="303"/>
      <c r="E98" s="303"/>
      <c r="F98" s="303"/>
      <c r="G98" s="303"/>
      <c r="H98" s="303"/>
      <c r="I98" s="303"/>
      <c r="J98" s="303"/>
      <c r="K98" s="303"/>
      <c r="L98" s="304"/>
    </row>
    <row r="99" spans="2:12" ht="45" customHeight="1">
      <c r="B99" s="122">
        <f t="shared" si="18"/>
        <v>72</v>
      </c>
      <c r="C99" s="181" t="s">
        <v>10</v>
      </c>
      <c r="D99" s="83">
        <f>D109+D112+D118</f>
        <v>1141</v>
      </c>
      <c r="E99" s="83">
        <v>152.1</v>
      </c>
      <c r="F99" s="83">
        <v>117.6</v>
      </c>
      <c r="G99" s="93">
        <f>SUM(G100:G101)</f>
        <v>128.80000000000001</v>
      </c>
      <c r="H99" s="202">
        <f>H100+H101</f>
        <v>367.69999999999993</v>
      </c>
      <c r="I99" s="93">
        <f t="shared" ref="I99:J99" si="30">I100+I101</f>
        <v>135.9</v>
      </c>
      <c r="J99" s="93">
        <f t="shared" si="30"/>
        <v>135.9</v>
      </c>
      <c r="K99" s="84">
        <v>103</v>
      </c>
      <c r="L99" s="85"/>
    </row>
    <row r="100" spans="2:12" ht="17.25" customHeight="1">
      <c r="B100" s="122">
        <f t="shared" si="18"/>
        <v>73</v>
      </c>
      <c r="C100" s="86" t="s">
        <v>6</v>
      </c>
      <c r="D100" s="85">
        <f t="shared" ref="D100:D104" si="31">SUM(E100:K100)</f>
        <v>64.099999999999994</v>
      </c>
      <c r="E100" s="75">
        <v>23.2</v>
      </c>
      <c r="F100" s="75">
        <v>0</v>
      </c>
      <c r="G100" s="220">
        <v>0</v>
      </c>
      <c r="H100" s="219">
        <f>H103</f>
        <v>40.9</v>
      </c>
      <c r="I100" s="129">
        <f t="shared" ref="I100:J100" si="32">I103</f>
        <v>0</v>
      </c>
      <c r="J100" s="129">
        <f t="shared" si="32"/>
        <v>0</v>
      </c>
      <c r="K100" s="76">
        <v>0</v>
      </c>
      <c r="L100" s="76"/>
    </row>
    <row r="101" spans="2:12" ht="14.25" customHeight="1">
      <c r="B101" s="122">
        <f t="shared" si="18"/>
        <v>74</v>
      </c>
      <c r="C101" s="86" t="s">
        <v>7</v>
      </c>
      <c r="D101" s="87">
        <f t="shared" si="31"/>
        <v>1076.8999999999999</v>
      </c>
      <c r="E101" s="77">
        <v>128.9</v>
      </c>
      <c r="F101" s="77">
        <v>117.6</v>
      </c>
      <c r="G101" s="220">
        <v>128.80000000000001</v>
      </c>
      <c r="H101" s="219">
        <f>H104</f>
        <v>326.79999999999995</v>
      </c>
      <c r="I101" s="129">
        <f t="shared" ref="I101:J101" si="33">I104</f>
        <v>135.9</v>
      </c>
      <c r="J101" s="129">
        <f t="shared" si="33"/>
        <v>135.9</v>
      </c>
      <c r="K101" s="76">
        <v>103</v>
      </c>
      <c r="L101" s="76"/>
    </row>
    <row r="102" spans="2:12" ht="17.25" customHeight="1">
      <c r="B102" s="122">
        <f t="shared" si="18"/>
        <v>75</v>
      </c>
      <c r="C102" s="88" t="s">
        <v>8</v>
      </c>
      <c r="D102" s="83">
        <f t="shared" si="31"/>
        <v>1141</v>
      </c>
      <c r="E102" s="89">
        <v>152.1</v>
      </c>
      <c r="F102" s="89">
        <v>117.6</v>
      </c>
      <c r="G102" s="96">
        <f>SUM(G103:G104)</f>
        <v>128.80000000000001</v>
      </c>
      <c r="H102" s="203">
        <f>H103+H104</f>
        <v>367.69999999999993</v>
      </c>
      <c r="I102" s="96">
        <f t="shared" ref="I102:J102" si="34">I103+I104</f>
        <v>135.9</v>
      </c>
      <c r="J102" s="96">
        <f t="shared" si="34"/>
        <v>135.9</v>
      </c>
      <c r="K102" s="90">
        <v>103</v>
      </c>
      <c r="L102" s="76"/>
    </row>
    <row r="103" spans="2:12" ht="18" customHeight="1">
      <c r="B103" s="122">
        <f t="shared" si="18"/>
        <v>76</v>
      </c>
      <c r="C103" s="86" t="s">
        <v>6</v>
      </c>
      <c r="D103" s="85">
        <f t="shared" si="31"/>
        <v>64.099999999999994</v>
      </c>
      <c r="E103" s="75">
        <v>23.2</v>
      </c>
      <c r="F103" s="75">
        <v>0</v>
      </c>
      <c r="G103" s="220">
        <v>0</v>
      </c>
      <c r="H103" s="219">
        <f>H107</f>
        <v>40.9</v>
      </c>
      <c r="I103" s="129">
        <v>0</v>
      </c>
      <c r="J103" s="129">
        <v>0</v>
      </c>
      <c r="K103" s="76">
        <v>0</v>
      </c>
      <c r="L103" s="76"/>
    </row>
    <row r="104" spans="2:12" ht="18.75" customHeight="1">
      <c r="B104" s="122">
        <f t="shared" si="18"/>
        <v>77</v>
      </c>
      <c r="C104" s="86" t="s">
        <v>7</v>
      </c>
      <c r="D104" s="76">
        <f t="shared" si="31"/>
        <v>1076.8999999999999</v>
      </c>
      <c r="E104" s="75">
        <v>128.9</v>
      </c>
      <c r="F104" s="75">
        <v>117.6</v>
      </c>
      <c r="G104" s="220">
        <f>G108</f>
        <v>128.80000000000001</v>
      </c>
      <c r="H104" s="219">
        <f>H108</f>
        <v>326.79999999999995</v>
      </c>
      <c r="I104" s="129">
        <f t="shared" ref="I104:J104" si="35">I108</f>
        <v>135.9</v>
      </c>
      <c r="J104" s="129">
        <f t="shared" si="35"/>
        <v>135.9</v>
      </c>
      <c r="K104" s="76">
        <v>103</v>
      </c>
      <c r="L104" s="76"/>
    </row>
    <row r="105" spans="2:12" ht="21.75" customHeight="1">
      <c r="B105" s="122">
        <f t="shared" si="18"/>
        <v>78</v>
      </c>
      <c r="C105" s="288" t="s">
        <v>11</v>
      </c>
      <c r="D105" s="288"/>
      <c r="E105" s="288"/>
      <c r="F105" s="288"/>
      <c r="G105" s="288"/>
      <c r="H105" s="288"/>
      <c r="I105" s="288"/>
      <c r="J105" s="288"/>
      <c r="K105" s="288"/>
      <c r="L105" s="288"/>
    </row>
    <row r="106" spans="2:12" ht="47.25">
      <c r="B106" s="122">
        <f t="shared" si="18"/>
        <v>79</v>
      </c>
      <c r="C106" s="53" t="s">
        <v>12</v>
      </c>
      <c r="D106" s="89">
        <f>D102</f>
        <v>1141</v>
      </c>
      <c r="E106" s="89">
        <f t="shared" ref="E106:K106" si="36">E102</f>
        <v>152.1</v>
      </c>
      <c r="F106" s="89">
        <f t="shared" si="36"/>
        <v>117.6</v>
      </c>
      <c r="G106" s="95">
        <f t="shared" si="36"/>
        <v>128.80000000000001</v>
      </c>
      <c r="H106" s="204">
        <f>H107+H108</f>
        <v>367.69999999999993</v>
      </c>
      <c r="I106" s="95">
        <f t="shared" ref="I106:J106" si="37">I107+I108</f>
        <v>135.9</v>
      </c>
      <c r="J106" s="95">
        <f t="shared" si="37"/>
        <v>135.9</v>
      </c>
      <c r="K106" s="92">
        <f t="shared" si="36"/>
        <v>103</v>
      </c>
      <c r="L106" s="52"/>
    </row>
    <row r="107" spans="2:12" ht="15.75">
      <c r="B107" s="122">
        <f t="shared" si="18"/>
        <v>80</v>
      </c>
      <c r="C107" s="2" t="s">
        <v>6</v>
      </c>
      <c r="D107" s="77">
        <f>D103</f>
        <v>64.099999999999994</v>
      </c>
      <c r="E107" s="77">
        <f t="shared" ref="E107:G107" si="38">E103</f>
        <v>23.2</v>
      </c>
      <c r="F107" s="77">
        <v>0</v>
      </c>
      <c r="G107" s="130">
        <f t="shared" si="38"/>
        <v>0</v>
      </c>
      <c r="H107" s="205">
        <f>H110+H113+H119</f>
        <v>40.9</v>
      </c>
      <c r="I107" s="130">
        <v>0</v>
      </c>
      <c r="J107" s="130">
        <v>0</v>
      </c>
      <c r="K107" s="75">
        <v>0</v>
      </c>
      <c r="L107" s="4"/>
    </row>
    <row r="108" spans="2:12" ht="15.75">
      <c r="B108" s="122">
        <f t="shared" si="18"/>
        <v>81</v>
      </c>
      <c r="C108" s="2" t="s">
        <v>7</v>
      </c>
      <c r="D108" s="77">
        <f>D104</f>
        <v>1076.8999999999999</v>
      </c>
      <c r="E108" s="77">
        <v>128.9</v>
      </c>
      <c r="F108" s="77">
        <v>117.6</v>
      </c>
      <c r="G108" s="220">
        <f>G111+G114</f>
        <v>128.80000000000001</v>
      </c>
      <c r="H108" s="241">
        <f>H111+H114+H120</f>
        <v>326.79999999999995</v>
      </c>
      <c r="I108" s="129">
        <v>135.9</v>
      </c>
      <c r="J108" s="129">
        <v>135.9</v>
      </c>
      <c r="K108" s="76">
        <v>103</v>
      </c>
      <c r="L108" s="4"/>
    </row>
    <row r="109" spans="2:12" ht="157.5">
      <c r="B109" s="122">
        <f t="shared" si="18"/>
        <v>82</v>
      </c>
      <c r="C109" s="190" t="s">
        <v>34</v>
      </c>
      <c r="D109" s="77">
        <f>SUM(E109:K109)</f>
        <v>155.10000000000002</v>
      </c>
      <c r="E109" s="77">
        <v>20</v>
      </c>
      <c r="F109" s="77">
        <v>21</v>
      </c>
      <c r="G109" s="220">
        <f>G111</f>
        <v>22.5</v>
      </c>
      <c r="H109" s="219">
        <f>H110+H111</f>
        <v>22.9</v>
      </c>
      <c r="I109" s="129">
        <f t="shared" ref="I109:K109" si="39">I110+I111</f>
        <v>22.9</v>
      </c>
      <c r="J109" s="129">
        <f t="shared" si="39"/>
        <v>22.9</v>
      </c>
      <c r="K109" s="129">
        <f t="shared" si="39"/>
        <v>22.9</v>
      </c>
      <c r="L109" s="4">
        <v>44</v>
      </c>
    </row>
    <row r="110" spans="2:12" ht="15.75">
      <c r="B110" s="122">
        <f t="shared" si="18"/>
        <v>83</v>
      </c>
      <c r="C110" s="2" t="s">
        <v>6</v>
      </c>
      <c r="D110" s="77">
        <f t="shared" ref="D110:D111" si="40">SUM(E110:K110)</f>
        <v>0</v>
      </c>
      <c r="E110" s="77">
        <v>0</v>
      </c>
      <c r="F110" s="77">
        <v>0</v>
      </c>
      <c r="G110" s="130">
        <v>0</v>
      </c>
      <c r="H110" s="205">
        <v>0</v>
      </c>
      <c r="I110" s="130">
        <v>0</v>
      </c>
      <c r="J110" s="130">
        <v>0</v>
      </c>
      <c r="K110" s="75">
        <v>0</v>
      </c>
      <c r="L110" s="3"/>
    </row>
    <row r="111" spans="2:12" ht="15.75">
      <c r="B111" s="122">
        <f t="shared" si="18"/>
        <v>84</v>
      </c>
      <c r="C111" s="2" t="s">
        <v>7</v>
      </c>
      <c r="D111" s="77">
        <f t="shared" si="40"/>
        <v>155.10000000000002</v>
      </c>
      <c r="E111" s="77">
        <v>20</v>
      </c>
      <c r="F111" s="77">
        <v>21</v>
      </c>
      <c r="G111" s="130">
        <v>22.5</v>
      </c>
      <c r="H111" s="205">
        <v>22.9</v>
      </c>
      <c r="I111" s="130">
        <v>22.9</v>
      </c>
      <c r="J111" s="130">
        <v>22.9</v>
      </c>
      <c r="K111" s="75">
        <v>22.9</v>
      </c>
      <c r="L111" s="3"/>
    </row>
    <row r="112" spans="2:12" ht="94.5">
      <c r="B112" s="122">
        <f t="shared" si="18"/>
        <v>85</v>
      </c>
      <c r="C112" s="190" t="s">
        <v>35</v>
      </c>
      <c r="D112" s="77">
        <f>SUM(E112:K112)</f>
        <v>904.1</v>
      </c>
      <c r="E112" s="77">
        <v>132.1</v>
      </c>
      <c r="F112" s="77">
        <v>96.6</v>
      </c>
      <c r="G112" s="220">
        <f>G114</f>
        <v>106.3</v>
      </c>
      <c r="H112" s="219">
        <f>H113+H114</f>
        <v>263</v>
      </c>
      <c r="I112" s="129">
        <f t="shared" ref="I112:J112" si="41">I113+I114</f>
        <v>113</v>
      </c>
      <c r="J112" s="129">
        <f t="shared" si="41"/>
        <v>113</v>
      </c>
      <c r="K112" s="76">
        <v>80.099999999999994</v>
      </c>
      <c r="L112" s="3">
        <v>46</v>
      </c>
    </row>
    <row r="113" spans="2:12" ht="15.75">
      <c r="B113" s="17">
        <v>86</v>
      </c>
      <c r="C113" s="2" t="s">
        <v>6</v>
      </c>
      <c r="D113" s="75">
        <v>23.2</v>
      </c>
      <c r="E113" s="75">
        <v>23.2</v>
      </c>
      <c r="F113" s="75">
        <v>0</v>
      </c>
      <c r="G113" s="220">
        <v>0</v>
      </c>
      <c r="H113" s="219">
        <v>0</v>
      </c>
      <c r="I113" s="129">
        <v>0</v>
      </c>
      <c r="J113" s="129">
        <v>0</v>
      </c>
      <c r="K113" s="76" t="s">
        <v>26</v>
      </c>
      <c r="L113" s="3"/>
    </row>
    <row r="114" spans="2:12">
      <c r="B114" s="265">
        <v>87</v>
      </c>
      <c r="C114" s="266" t="s">
        <v>7</v>
      </c>
      <c r="D114" s="284">
        <f>SUM(E114:K117)</f>
        <v>880.9</v>
      </c>
      <c r="E114" s="284">
        <v>108.9</v>
      </c>
      <c r="F114" s="284">
        <v>96.6</v>
      </c>
      <c r="G114" s="278">
        <v>106.3</v>
      </c>
      <c r="H114" s="280">
        <f>113+150</f>
        <v>263</v>
      </c>
      <c r="I114" s="278">
        <v>113</v>
      </c>
      <c r="J114" s="278">
        <v>113</v>
      </c>
      <c r="K114" s="306">
        <v>80.099999999999994</v>
      </c>
      <c r="L114" s="299"/>
    </row>
    <row r="115" spans="2:12" ht="3" customHeight="1">
      <c r="B115" s="265"/>
      <c r="C115" s="266"/>
      <c r="D115" s="284"/>
      <c r="E115" s="284"/>
      <c r="F115" s="284"/>
      <c r="G115" s="278"/>
      <c r="H115" s="280"/>
      <c r="I115" s="278"/>
      <c r="J115" s="278"/>
      <c r="K115" s="306"/>
      <c r="L115" s="299"/>
    </row>
    <row r="116" spans="2:12" ht="6" hidden="1" customHeight="1" thickBot="1">
      <c r="B116" s="265"/>
      <c r="C116" s="266"/>
      <c r="D116" s="284"/>
      <c r="E116" s="284"/>
      <c r="F116" s="284"/>
      <c r="G116" s="278"/>
      <c r="H116" s="280"/>
      <c r="I116" s="278"/>
      <c r="J116" s="278"/>
      <c r="K116" s="306"/>
      <c r="L116" s="299"/>
    </row>
    <row r="117" spans="2:12" hidden="1">
      <c r="B117" s="314"/>
      <c r="C117" s="313"/>
      <c r="D117" s="285"/>
      <c r="E117" s="285"/>
      <c r="F117" s="285"/>
      <c r="G117" s="279"/>
      <c r="H117" s="281"/>
      <c r="I117" s="279"/>
      <c r="J117" s="279"/>
      <c r="K117" s="307"/>
      <c r="L117" s="308"/>
    </row>
    <row r="118" spans="2:12" ht="63">
      <c r="B118" s="242" t="s">
        <v>100</v>
      </c>
      <c r="C118" s="243" t="s">
        <v>103</v>
      </c>
      <c r="D118" s="246">
        <f>SUM(E118:K118)</f>
        <v>81.8</v>
      </c>
      <c r="E118" s="246">
        <v>0</v>
      </c>
      <c r="F118" s="246">
        <v>0</v>
      </c>
      <c r="G118" s="246">
        <v>0</v>
      </c>
      <c r="H118" s="246">
        <f>H119+H120</f>
        <v>81.8</v>
      </c>
      <c r="I118" s="246">
        <f t="shared" ref="I118" si="42">SUM(J118:P118)</f>
        <v>0</v>
      </c>
      <c r="J118" s="246">
        <f t="shared" ref="J118" si="43">SUM(K118:Q118)</f>
        <v>0</v>
      </c>
      <c r="K118" s="246">
        <f t="shared" ref="K118" si="44">SUM(L118:R118)</f>
        <v>0</v>
      </c>
      <c r="L118" s="247" t="s">
        <v>104</v>
      </c>
    </row>
    <row r="119" spans="2:12" ht="15.75">
      <c r="B119" s="242" t="s">
        <v>101</v>
      </c>
      <c r="C119" s="243" t="s">
        <v>6</v>
      </c>
      <c r="D119" s="246">
        <f t="shared" ref="D119" si="45">SUM(E119:K119)</f>
        <v>40.9</v>
      </c>
      <c r="E119" s="246">
        <v>0</v>
      </c>
      <c r="F119" s="246">
        <v>0</v>
      </c>
      <c r="G119" s="244">
        <v>0</v>
      </c>
      <c r="H119" s="245">
        <v>40.9</v>
      </c>
      <c r="I119" s="244">
        <v>0</v>
      </c>
      <c r="J119" s="244">
        <v>0</v>
      </c>
      <c r="K119" s="248">
        <v>0</v>
      </c>
      <c r="L119" s="247"/>
    </row>
    <row r="120" spans="2:12" ht="15.75">
      <c r="B120" s="242" t="s">
        <v>102</v>
      </c>
      <c r="C120" s="243" t="s">
        <v>7</v>
      </c>
      <c r="D120" s="246">
        <f>SUM(E120:K120)</f>
        <v>40.9</v>
      </c>
      <c r="E120" s="246">
        <v>0</v>
      </c>
      <c r="F120" s="246">
        <v>0</v>
      </c>
      <c r="G120" s="244">
        <v>0</v>
      </c>
      <c r="H120" s="245">
        <v>40.9</v>
      </c>
      <c r="I120" s="244">
        <v>0</v>
      </c>
      <c r="J120" s="244">
        <v>0</v>
      </c>
      <c r="K120" s="248">
        <v>0</v>
      </c>
      <c r="L120" s="247"/>
    </row>
    <row r="121" spans="2:12" ht="42.75" customHeight="1" thickBot="1">
      <c r="B121" s="249">
        <v>88</v>
      </c>
      <c r="C121" s="315" t="s">
        <v>68</v>
      </c>
      <c r="D121" s="315"/>
      <c r="E121" s="315"/>
      <c r="F121" s="315"/>
      <c r="G121" s="315"/>
      <c r="H121" s="315"/>
      <c r="I121" s="315"/>
      <c r="J121" s="315"/>
      <c r="K121" s="315"/>
      <c r="L121" s="316"/>
    </row>
    <row r="122" spans="2:12" ht="47.25">
      <c r="B122" s="32">
        <f>SUM(B121,1)</f>
        <v>89</v>
      </c>
      <c r="C122" s="65" t="s">
        <v>10</v>
      </c>
      <c r="D122" s="156">
        <f>D131</f>
        <v>203355.00200000001</v>
      </c>
      <c r="E122" s="157">
        <v>40101.199999999997</v>
      </c>
      <c r="F122" s="157">
        <f>SUM(F123:F125)</f>
        <v>36376.699999999997</v>
      </c>
      <c r="G122" s="157">
        <f>G126</f>
        <v>33478.718000000001</v>
      </c>
      <c r="H122" s="206">
        <f>H123+H124+H125</f>
        <v>40188.784</v>
      </c>
      <c r="I122" s="157">
        <f t="shared" ref="I122:J122" si="46">I123+I124+I125</f>
        <v>15976.2</v>
      </c>
      <c r="J122" s="157">
        <f t="shared" si="46"/>
        <v>15228.4</v>
      </c>
      <c r="K122" s="157">
        <v>22005</v>
      </c>
      <c r="L122" s="66"/>
    </row>
    <row r="123" spans="2:12" ht="15.75">
      <c r="B123" s="32">
        <f t="shared" ref="B123:B139" si="47">SUM(B122,1)</f>
        <v>90</v>
      </c>
      <c r="C123" s="67" t="s">
        <v>5</v>
      </c>
      <c r="D123" s="155">
        <f>D127</f>
        <v>1683.5</v>
      </c>
      <c r="E123" s="154">
        <v>0</v>
      </c>
      <c r="F123" s="154">
        <v>698</v>
      </c>
      <c r="G123" s="215">
        <f>G132</f>
        <v>985.5</v>
      </c>
      <c r="H123" s="213">
        <v>0</v>
      </c>
      <c r="I123" s="148">
        <v>0</v>
      </c>
      <c r="J123" s="148">
        <v>0</v>
      </c>
      <c r="K123" s="148">
        <v>0</v>
      </c>
      <c r="L123" s="68"/>
    </row>
    <row r="124" spans="2:12" ht="15.75">
      <c r="B124" s="32">
        <f t="shared" si="47"/>
        <v>91</v>
      </c>
      <c r="C124" s="69" t="s">
        <v>6</v>
      </c>
      <c r="D124" s="155">
        <f>D128</f>
        <v>34555.682000000001</v>
      </c>
      <c r="E124" s="154">
        <v>3018.1</v>
      </c>
      <c r="F124" s="154">
        <f>F139+F144+F149+F159+F163</f>
        <v>9143.0999999999985</v>
      </c>
      <c r="G124" s="215">
        <f>G128</f>
        <v>4777.9179999999997</v>
      </c>
      <c r="H124" s="213">
        <f>H128</f>
        <v>17616.564000000002</v>
      </c>
      <c r="I124" s="148">
        <v>0</v>
      </c>
      <c r="J124" s="148">
        <v>0</v>
      </c>
      <c r="K124" s="148">
        <v>0</v>
      </c>
      <c r="L124" s="68"/>
    </row>
    <row r="125" spans="2:12" ht="15.75">
      <c r="B125" s="32">
        <f t="shared" si="47"/>
        <v>92</v>
      </c>
      <c r="C125" s="69" t="s">
        <v>7</v>
      </c>
      <c r="D125" s="155">
        <f>D129</f>
        <v>167115.82</v>
      </c>
      <c r="E125" s="154">
        <f>E137+E140+E145+E150+E160+E155</f>
        <v>37083.1</v>
      </c>
      <c r="F125" s="154">
        <f>F134</f>
        <v>26535.599999999999</v>
      </c>
      <c r="G125" s="215">
        <f>G134</f>
        <v>27715.3</v>
      </c>
      <c r="H125" s="213">
        <f>H129</f>
        <v>22572.22</v>
      </c>
      <c r="I125" s="148">
        <f t="shared" ref="I125:J125" si="48">I129</f>
        <v>15976.2</v>
      </c>
      <c r="J125" s="148">
        <f t="shared" si="48"/>
        <v>15228.4</v>
      </c>
      <c r="K125" s="148">
        <v>22005</v>
      </c>
      <c r="L125" s="68"/>
    </row>
    <row r="126" spans="2:12" ht="15.75">
      <c r="B126" s="32">
        <f t="shared" si="47"/>
        <v>93</v>
      </c>
      <c r="C126" s="69" t="s">
        <v>8</v>
      </c>
      <c r="D126" s="158">
        <f t="shared" ref="D126:D128" si="49">SUM(E126:K126)</f>
        <v>203355.00200000001</v>
      </c>
      <c r="E126" s="158">
        <v>40101.199999999997</v>
      </c>
      <c r="F126" s="158">
        <f>SUM(F127:F129)</f>
        <v>36376.699999999997</v>
      </c>
      <c r="G126" s="159">
        <f>G131</f>
        <v>33478.718000000001</v>
      </c>
      <c r="H126" s="207">
        <f>H127+H128+H129</f>
        <v>40188.784</v>
      </c>
      <c r="I126" s="159">
        <f t="shared" ref="I126:J126" si="50">I127+I128+I129</f>
        <v>15976.2</v>
      </c>
      <c r="J126" s="159">
        <f t="shared" si="50"/>
        <v>15228.4</v>
      </c>
      <c r="K126" s="159">
        <v>22005</v>
      </c>
      <c r="L126" s="68"/>
    </row>
    <row r="127" spans="2:12" ht="15.75">
      <c r="B127" s="32">
        <f t="shared" si="47"/>
        <v>94</v>
      </c>
      <c r="C127" s="67" t="s">
        <v>5</v>
      </c>
      <c r="D127" s="155">
        <f t="shared" si="49"/>
        <v>1683.5</v>
      </c>
      <c r="E127" s="154">
        <v>0</v>
      </c>
      <c r="F127" s="154">
        <v>698</v>
      </c>
      <c r="G127" s="215">
        <f>G171</f>
        <v>985.5</v>
      </c>
      <c r="H127" s="213">
        <f>H132</f>
        <v>0</v>
      </c>
      <c r="I127" s="148">
        <v>0</v>
      </c>
      <c r="J127" s="148">
        <v>0</v>
      </c>
      <c r="K127" s="148">
        <v>0</v>
      </c>
      <c r="L127" s="68"/>
    </row>
    <row r="128" spans="2:12" ht="15.75">
      <c r="B128" s="32">
        <f t="shared" si="47"/>
        <v>95</v>
      </c>
      <c r="C128" s="69" t="s">
        <v>6</v>
      </c>
      <c r="D128" s="154">
        <f t="shared" si="49"/>
        <v>34555.682000000001</v>
      </c>
      <c r="E128" s="154">
        <v>3018.1</v>
      </c>
      <c r="F128" s="154">
        <v>9143.1</v>
      </c>
      <c r="G128" s="215">
        <f>G133</f>
        <v>4777.9179999999997</v>
      </c>
      <c r="H128" s="213">
        <f>H133</f>
        <v>17616.564000000002</v>
      </c>
      <c r="I128" s="148">
        <f t="shared" ref="I128:J128" si="51">I133</f>
        <v>0</v>
      </c>
      <c r="J128" s="148">
        <f t="shared" si="51"/>
        <v>0</v>
      </c>
      <c r="K128" s="148">
        <v>0</v>
      </c>
      <c r="L128" s="68"/>
    </row>
    <row r="129" spans="2:23" ht="16.5" thickBot="1">
      <c r="B129" s="32">
        <f t="shared" si="47"/>
        <v>96</v>
      </c>
      <c r="C129" s="70" t="s">
        <v>7</v>
      </c>
      <c r="D129" s="155">
        <f>D134</f>
        <v>167115.82</v>
      </c>
      <c r="E129" s="155">
        <f>E134</f>
        <v>37083.1</v>
      </c>
      <c r="F129" s="155">
        <f t="shared" ref="F129:J129" si="52">F134</f>
        <v>26535.599999999999</v>
      </c>
      <c r="G129" s="155">
        <f t="shared" si="52"/>
        <v>27715.3</v>
      </c>
      <c r="H129" s="201">
        <f t="shared" si="52"/>
        <v>22572.22</v>
      </c>
      <c r="I129" s="155">
        <f t="shared" si="52"/>
        <v>15976.2</v>
      </c>
      <c r="J129" s="155">
        <f t="shared" si="52"/>
        <v>15228.4</v>
      </c>
      <c r="K129" s="160">
        <v>22005</v>
      </c>
      <c r="L129" s="71"/>
    </row>
    <row r="130" spans="2:23" ht="16.5" thickBot="1">
      <c r="B130" s="32">
        <f t="shared" si="47"/>
        <v>97</v>
      </c>
      <c r="C130" s="317" t="s">
        <v>11</v>
      </c>
      <c r="D130" s="317"/>
      <c r="E130" s="317"/>
      <c r="F130" s="317"/>
      <c r="G130" s="317"/>
      <c r="H130" s="317"/>
      <c r="I130" s="317"/>
      <c r="J130" s="317"/>
      <c r="K130" s="317"/>
      <c r="L130" s="318"/>
    </row>
    <row r="131" spans="2:23" ht="47.25">
      <c r="B131" s="32">
        <f t="shared" si="47"/>
        <v>98</v>
      </c>
      <c r="C131" s="72" t="s">
        <v>36</v>
      </c>
      <c r="D131" s="145">
        <f t="shared" ref="D131:D138" si="53">SUM(E131:K131)</f>
        <v>203355.00200000001</v>
      </c>
      <c r="E131" s="145">
        <v>40101.199999999997</v>
      </c>
      <c r="F131" s="145">
        <f>SUM(F132:F134)</f>
        <v>36376.699999999997</v>
      </c>
      <c r="G131" s="157">
        <f>SUM(G132:G134)</f>
        <v>33478.718000000001</v>
      </c>
      <c r="H131" s="206">
        <f>H132+H133+H134</f>
        <v>40188.784</v>
      </c>
      <c r="I131" s="157">
        <f t="shared" ref="I131:J131" si="54">I132+I133+I134</f>
        <v>15976.2</v>
      </c>
      <c r="J131" s="157">
        <f t="shared" si="54"/>
        <v>15228.4</v>
      </c>
      <c r="K131" s="157">
        <v>22005</v>
      </c>
      <c r="L131" s="73"/>
    </row>
    <row r="132" spans="2:23" ht="15.75">
      <c r="B132" s="32">
        <f t="shared" si="47"/>
        <v>99</v>
      </c>
      <c r="C132" s="19" t="s">
        <v>5</v>
      </c>
      <c r="D132" s="161">
        <f t="shared" si="53"/>
        <v>1683.5</v>
      </c>
      <c r="E132" s="152">
        <v>0</v>
      </c>
      <c r="F132" s="152">
        <v>698</v>
      </c>
      <c r="G132" s="215">
        <f>G171</f>
        <v>985.5</v>
      </c>
      <c r="H132" s="213">
        <v>0</v>
      </c>
      <c r="I132" s="148">
        <v>0</v>
      </c>
      <c r="J132" s="148">
        <v>0</v>
      </c>
      <c r="K132" s="149">
        <v>0</v>
      </c>
      <c r="L132" s="37"/>
    </row>
    <row r="133" spans="2:23" ht="15.75">
      <c r="B133" s="32">
        <f t="shared" si="47"/>
        <v>100</v>
      </c>
      <c r="C133" s="2" t="s">
        <v>6</v>
      </c>
      <c r="D133" s="161">
        <f>D136+D139+D144+D149+D154+D163+D167+D172+D159</f>
        <v>20544.817999999999</v>
      </c>
      <c r="E133" s="161">
        <f t="shared" ref="E133:J133" si="55">E136+E139+E144+E149+E154+E163+E167+E172+E159</f>
        <v>3018.1</v>
      </c>
      <c r="F133" s="161">
        <f t="shared" si="55"/>
        <v>9143.1</v>
      </c>
      <c r="G133" s="164">
        <f t="shared" si="55"/>
        <v>4777.9179999999997</v>
      </c>
      <c r="H133" s="208">
        <f>H136+H139+H144+H149+H154+H163+H167+H172+H159+H183</f>
        <v>17616.564000000002</v>
      </c>
      <c r="I133" s="161">
        <f t="shared" si="55"/>
        <v>0</v>
      </c>
      <c r="J133" s="161">
        <f t="shared" si="55"/>
        <v>0</v>
      </c>
      <c r="K133" s="149">
        <v>0</v>
      </c>
      <c r="L133" s="37"/>
    </row>
    <row r="134" spans="2:23" ht="15.75">
      <c r="B134" s="32">
        <f t="shared" si="47"/>
        <v>101</v>
      </c>
      <c r="C134" s="15" t="s">
        <v>7</v>
      </c>
      <c r="D134" s="161">
        <f>D137+D140+D145+D150+D155+D160+D164+D168+D173+D181+D184</f>
        <v>167115.82</v>
      </c>
      <c r="E134" s="161">
        <f t="shared" ref="E134:K134" si="56">E137+E140+E145+E150+E155+E160+E164+E168+E173+E178</f>
        <v>37083.1</v>
      </c>
      <c r="F134" s="161">
        <f t="shared" si="56"/>
        <v>26535.599999999999</v>
      </c>
      <c r="G134" s="164">
        <f t="shared" si="56"/>
        <v>27715.3</v>
      </c>
      <c r="H134" s="208">
        <f>H137+H140+H145+H150+H155+H160+H164+H168+H173+H181+H184</f>
        <v>22572.22</v>
      </c>
      <c r="I134" s="161">
        <f>I137+I140+I145+I150+I155+I160+I164+I168+I173+I178+I185+I181</f>
        <v>15976.2</v>
      </c>
      <c r="J134" s="161">
        <f>J137+J140+J145+J150+J155+J160+J164+J168+J173+J178+J185+J181</f>
        <v>15228.4</v>
      </c>
      <c r="K134" s="161">
        <f t="shared" si="56"/>
        <v>22005</v>
      </c>
      <c r="L134" s="37"/>
    </row>
    <row r="135" spans="2:23" ht="157.5">
      <c r="B135" s="32">
        <f t="shared" si="47"/>
        <v>102</v>
      </c>
      <c r="C135" s="189" t="s">
        <v>37</v>
      </c>
      <c r="D135" s="147">
        <f t="shared" si="53"/>
        <v>1336.1</v>
      </c>
      <c r="E135" s="147">
        <v>500</v>
      </c>
      <c r="F135" s="147">
        <v>35</v>
      </c>
      <c r="G135" s="215">
        <v>0</v>
      </c>
      <c r="H135" s="213">
        <f>H136+H137</f>
        <v>0</v>
      </c>
      <c r="I135" s="148">
        <v>0</v>
      </c>
      <c r="J135" s="148">
        <v>0</v>
      </c>
      <c r="K135" s="149">
        <v>801.1</v>
      </c>
      <c r="L135" s="37" t="s">
        <v>38</v>
      </c>
      <c r="U135" s="42"/>
      <c r="V135" s="42"/>
    </row>
    <row r="136" spans="2:23" ht="15.75">
      <c r="B136" s="32">
        <f t="shared" si="47"/>
        <v>103</v>
      </c>
      <c r="C136" s="15" t="s">
        <v>6</v>
      </c>
      <c r="D136" s="149">
        <f t="shared" si="53"/>
        <v>500</v>
      </c>
      <c r="E136" s="149">
        <v>500</v>
      </c>
      <c r="F136" s="149">
        <v>0</v>
      </c>
      <c r="G136" s="215">
        <v>0</v>
      </c>
      <c r="H136" s="213">
        <v>0</v>
      </c>
      <c r="I136" s="148">
        <v>0</v>
      </c>
      <c r="J136" s="148">
        <v>0</v>
      </c>
      <c r="K136" s="149">
        <v>0</v>
      </c>
      <c r="L136" s="39" t="s">
        <v>39</v>
      </c>
    </row>
    <row r="137" spans="2:23" ht="15.75">
      <c r="B137" s="32">
        <f t="shared" si="47"/>
        <v>104</v>
      </c>
      <c r="C137" s="15" t="s">
        <v>7</v>
      </c>
      <c r="D137" s="149">
        <f t="shared" si="53"/>
        <v>836.1</v>
      </c>
      <c r="E137" s="149">
        <v>0</v>
      </c>
      <c r="F137" s="149">
        <v>35</v>
      </c>
      <c r="G137" s="215">
        <v>0</v>
      </c>
      <c r="H137" s="213">
        <v>0</v>
      </c>
      <c r="I137" s="148">
        <v>0</v>
      </c>
      <c r="J137" s="148">
        <v>0</v>
      </c>
      <c r="K137" s="149">
        <v>801.1</v>
      </c>
      <c r="L137" s="39" t="s">
        <v>40</v>
      </c>
    </row>
    <row r="138" spans="2:23" ht="220.5">
      <c r="B138" s="32">
        <f t="shared" si="47"/>
        <v>105</v>
      </c>
      <c r="C138" s="107" t="s">
        <v>41</v>
      </c>
      <c r="D138" s="148">
        <f t="shared" si="53"/>
        <v>94972.7</v>
      </c>
      <c r="E138" s="148">
        <v>23298.400000000001</v>
      </c>
      <c r="F138" s="148">
        <f>18798.3-555</f>
        <v>18243.3</v>
      </c>
      <c r="G138" s="215">
        <v>18559.2</v>
      </c>
      <c r="H138" s="213">
        <f>H139+H140+H141</f>
        <v>2155.6000000000004</v>
      </c>
      <c r="I138" s="148">
        <f>I139+I140</f>
        <v>9581.9</v>
      </c>
      <c r="J138" s="148">
        <f>J139+J140</f>
        <v>8888</v>
      </c>
      <c r="K138" s="148">
        <v>14246.3</v>
      </c>
      <c r="L138" s="223" t="s">
        <v>73</v>
      </c>
      <c r="U138" s="42"/>
      <c r="W138" s="42"/>
    </row>
    <row r="139" spans="2:23" ht="15.75">
      <c r="B139" s="32">
        <f t="shared" si="47"/>
        <v>106</v>
      </c>
      <c r="C139" s="109" t="s">
        <v>6</v>
      </c>
      <c r="D139" s="148">
        <f>SUM(E139:K139)</f>
        <v>1666.3</v>
      </c>
      <c r="E139" s="148">
        <v>313</v>
      </c>
      <c r="F139" s="148">
        <v>1353.3</v>
      </c>
      <c r="G139" s="215">
        <v>0</v>
      </c>
      <c r="H139" s="213">
        <v>0</v>
      </c>
      <c r="I139" s="148">
        <v>0</v>
      </c>
      <c r="J139" s="148">
        <v>0</v>
      </c>
      <c r="K139" s="148">
        <v>0</v>
      </c>
      <c r="L139" s="110"/>
    </row>
    <row r="140" spans="2:23" ht="31.5">
      <c r="B140" s="108">
        <v>107</v>
      </c>
      <c r="C140" s="109" t="s">
        <v>42</v>
      </c>
      <c r="D140" s="148">
        <f>SUM(E140:K140)</f>
        <v>93306.400000000009</v>
      </c>
      <c r="E140" s="148">
        <v>22985.4</v>
      </c>
      <c r="F140" s="148">
        <v>16890</v>
      </c>
      <c r="G140" s="215">
        <v>18559.2</v>
      </c>
      <c r="H140" s="213">
        <f>3930.57-1775+0.03</f>
        <v>2155.6000000000004</v>
      </c>
      <c r="I140" s="148">
        <v>9581.9</v>
      </c>
      <c r="J140" s="148">
        <v>8888</v>
      </c>
      <c r="K140" s="148">
        <v>14246.3</v>
      </c>
      <c r="L140" s="111"/>
    </row>
    <row r="141" spans="2:23" ht="36" customHeight="1">
      <c r="B141" s="312">
        <v>108</v>
      </c>
      <c r="C141" s="319" t="s">
        <v>43</v>
      </c>
      <c r="D141" s="258">
        <f>SUM(E141:K142)</f>
        <v>15874.099999999999</v>
      </c>
      <c r="E141" s="258">
        <v>2817</v>
      </c>
      <c r="F141" s="258">
        <v>3157.7</v>
      </c>
      <c r="G141" s="258">
        <v>0</v>
      </c>
      <c r="H141" s="276">
        <v>0</v>
      </c>
      <c r="I141" s="258">
        <v>3299.8</v>
      </c>
      <c r="J141" s="258">
        <v>3299.8</v>
      </c>
      <c r="K141" s="258">
        <v>3299.8</v>
      </c>
      <c r="L141" s="320"/>
    </row>
    <row r="142" spans="2:23">
      <c r="B142" s="312"/>
      <c r="C142" s="319"/>
      <c r="D142" s="258"/>
      <c r="E142" s="258"/>
      <c r="F142" s="258"/>
      <c r="G142" s="258"/>
      <c r="H142" s="276"/>
      <c r="I142" s="258"/>
      <c r="J142" s="258"/>
      <c r="K142" s="258"/>
      <c r="L142" s="320"/>
    </row>
    <row r="143" spans="2:23" ht="204.75">
      <c r="B143" s="14">
        <f>SUM(B141,1)</f>
        <v>109</v>
      </c>
      <c r="C143" s="238" t="s">
        <v>44</v>
      </c>
      <c r="D143" s="147">
        <f>SUM(E143:K143)</f>
        <v>32177.8</v>
      </c>
      <c r="E143" s="147">
        <v>2555.1999999999998</v>
      </c>
      <c r="F143" s="147">
        <v>6212.2</v>
      </c>
      <c r="G143" s="215">
        <f>G144+G145</f>
        <v>7150.2</v>
      </c>
      <c r="H143" s="213">
        <f>H144+H145</f>
        <v>7211.4</v>
      </c>
      <c r="I143" s="148">
        <v>3736</v>
      </c>
      <c r="J143" s="148">
        <v>3885</v>
      </c>
      <c r="K143" s="149">
        <v>1427.8</v>
      </c>
      <c r="L143" s="224">
        <v>60</v>
      </c>
    </row>
    <row r="144" spans="2:23" ht="15.75">
      <c r="B144" s="122">
        <v>110</v>
      </c>
      <c r="C144" s="15" t="s">
        <v>6</v>
      </c>
      <c r="D144" s="147">
        <f t="shared" ref="D144" si="57">SUM(E144:K144)</f>
        <v>11532</v>
      </c>
      <c r="E144" s="147">
        <v>1245.0999999999999</v>
      </c>
      <c r="F144" s="147">
        <v>3106.1</v>
      </c>
      <c r="G144" s="215">
        <v>3575.1</v>
      </c>
      <c r="H144" s="213">
        <v>3605.7</v>
      </c>
      <c r="I144" s="148">
        <v>0</v>
      </c>
      <c r="J144" s="148">
        <v>0</v>
      </c>
      <c r="K144" s="149">
        <v>0</v>
      </c>
      <c r="L144" s="37"/>
    </row>
    <row r="145" spans="2:22" ht="32.25" customHeight="1">
      <c r="B145" s="122">
        <v>111</v>
      </c>
      <c r="C145" s="15" t="s">
        <v>42</v>
      </c>
      <c r="D145" s="147">
        <f>SUM(E145:K145)</f>
        <v>20645.8</v>
      </c>
      <c r="E145" s="147">
        <v>1310.0999999999999</v>
      </c>
      <c r="F145" s="147">
        <v>3106.1</v>
      </c>
      <c r="G145" s="215">
        <v>3575.1</v>
      </c>
      <c r="H145" s="213">
        <v>3605.7</v>
      </c>
      <c r="I145" s="148">
        <v>3736</v>
      </c>
      <c r="J145" s="148">
        <v>3885</v>
      </c>
      <c r="K145" s="149">
        <v>1427.8</v>
      </c>
      <c r="L145" s="37"/>
    </row>
    <row r="146" spans="2:22" ht="50.25" customHeight="1">
      <c r="B146" s="267">
        <v>112</v>
      </c>
      <c r="C146" s="269" t="s">
        <v>43</v>
      </c>
      <c r="D146" s="305">
        <f>SUM(E146:K147)</f>
        <v>20645.8</v>
      </c>
      <c r="E146" s="305">
        <v>1310.0999999999999</v>
      </c>
      <c r="F146" s="305">
        <v>3106.1</v>
      </c>
      <c r="G146" s="258">
        <v>3575.1</v>
      </c>
      <c r="H146" s="276">
        <v>3605.7</v>
      </c>
      <c r="I146" s="258">
        <v>3736</v>
      </c>
      <c r="J146" s="258">
        <v>3885</v>
      </c>
      <c r="K146" s="257">
        <v>1427.8</v>
      </c>
      <c r="L146" s="277"/>
    </row>
    <row r="147" spans="2:22" hidden="1">
      <c r="B147" s="267"/>
      <c r="C147" s="269"/>
      <c r="D147" s="305"/>
      <c r="E147" s="305"/>
      <c r="F147" s="305"/>
      <c r="G147" s="258"/>
      <c r="H147" s="276"/>
      <c r="I147" s="258"/>
      <c r="J147" s="258"/>
      <c r="K147" s="257"/>
      <c r="L147" s="277"/>
    </row>
    <row r="148" spans="2:22" ht="209.25" customHeight="1">
      <c r="B148" s="14">
        <v>113</v>
      </c>
      <c r="C148" s="189" t="s">
        <v>45</v>
      </c>
      <c r="D148" s="147">
        <f>SUM(E148:K148)</f>
        <v>6372.2179999999998</v>
      </c>
      <c r="E148" s="147">
        <v>1819.7</v>
      </c>
      <c r="F148" s="147">
        <f>SUM(F149:F150)</f>
        <v>2149.6999999999998</v>
      </c>
      <c r="G148" s="215">
        <f>G149+G150</f>
        <v>2402.8180000000002</v>
      </c>
      <c r="H148" s="213">
        <v>0</v>
      </c>
      <c r="I148" s="148">
        <v>0</v>
      </c>
      <c r="J148" s="148">
        <v>0</v>
      </c>
      <c r="K148" s="149">
        <v>0</v>
      </c>
      <c r="L148" s="218" t="s">
        <v>74</v>
      </c>
    </row>
    <row r="149" spans="2:22" ht="15.75">
      <c r="B149" s="14">
        <v>114</v>
      </c>
      <c r="C149" s="15" t="s">
        <v>6</v>
      </c>
      <c r="D149" s="149">
        <f>SUM(E149:K149)</f>
        <v>2297.3180000000002</v>
      </c>
      <c r="E149" s="149">
        <v>960</v>
      </c>
      <c r="F149" s="149">
        <v>634.5</v>
      </c>
      <c r="G149" s="215">
        <v>702.81799999999998</v>
      </c>
      <c r="H149" s="213">
        <v>0</v>
      </c>
      <c r="I149" s="148">
        <v>0</v>
      </c>
      <c r="J149" s="148">
        <v>0</v>
      </c>
      <c r="K149" s="149">
        <v>0</v>
      </c>
      <c r="L149" s="37"/>
    </row>
    <row r="150" spans="2:22" ht="27.75" customHeight="1">
      <c r="B150" s="14">
        <v>115</v>
      </c>
      <c r="C150" s="15" t="s">
        <v>42</v>
      </c>
      <c r="D150" s="149">
        <f>SUM(E150:K150)</f>
        <v>4074.9</v>
      </c>
      <c r="E150" s="149">
        <v>859.7</v>
      </c>
      <c r="F150" s="149">
        <f>1700-184.8</f>
        <v>1515.2</v>
      </c>
      <c r="G150" s="215">
        <v>1700</v>
      </c>
      <c r="H150" s="213">
        <v>0</v>
      </c>
      <c r="I150" s="148">
        <v>0</v>
      </c>
      <c r="J150" s="148">
        <v>0</v>
      </c>
      <c r="K150" s="149">
        <v>0</v>
      </c>
      <c r="L150" s="39"/>
    </row>
    <row r="151" spans="2:22" ht="33" customHeight="1">
      <c r="B151" s="267">
        <v>116</v>
      </c>
      <c r="C151" s="269" t="s">
        <v>43</v>
      </c>
      <c r="D151" s="257">
        <f>SUM(E151:K152)</f>
        <v>4028.2</v>
      </c>
      <c r="E151" s="257">
        <v>838</v>
      </c>
      <c r="F151" s="257">
        <v>1490.2</v>
      </c>
      <c r="G151" s="258">
        <v>1700</v>
      </c>
      <c r="H151" s="259">
        <v>0</v>
      </c>
      <c r="I151" s="261">
        <v>0</v>
      </c>
      <c r="J151" s="261">
        <v>0</v>
      </c>
      <c r="K151" s="263">
        <v>0</v>
      </c>
      <c r="L151" s="282"/>
    </row>
    <row r="152" spans="2:22">
      <c r="B152" s="267"/>
      <c r="C152" s="269"/>
      <c r="D152" s="257"/>
      <c r="E152" s="257"/>
      <c r="F152" s="257"/>
      <c r="G152" s="258"/>
      <c r="H152" s="260"/>
      <c r="I152" s="262"/>
      <c r="J152" s="262"/>
      <c r="K152" s="264"/>
      <c r="L152" s="282"/>
    </row>
    <row r="153" spans="2:22" ht="126">
      <c r="B153" s="14">
        <v>117</v>
      </c>
      <c r="C153" s="189" t="s">
        <v>46</v>
      </c>
      <c r="D153" s="147">
        <f>SUM(E153:K153)</f>
        <v>29556.82</v>
      </c>
      <c r="E153" s="147">
        <v>11927.9</v>
      </c>
      <c r="F153" s="147">
        <f>SUM(F154:F155)</f>
        <v>3791.5</v>
      </c>
      <c r="G153" s="215">
        <v>2651</v>
      </c>
      <c r="H153" s="213">
        <f>H154+H155</f>
        <v>1607.92</v>
      </c>
      <c r="I153" s="148">
        <f>I154+I155</f>
        <v>2136.3000000000002</v>
      </c>
      <c r="J153" s="148">
        <f>J154+J155</f>
        <v>1912.4</v>
      </c>
      <c r="K153" s="149">
        <v>5529.8</v>
      </c>
      <c r="L153" s="239">
        <v>53.54</v>
      </c>
      <c r="V153" s="240"/>
    </row>
    <row r="154" spans="2:22" ht="15.75">
      <c r="B154" s="14">
        <f>SUM(B153,1)</f>
        <v>118</v>
      </c>
      <c r="C154" s="15" t="s">
        <v>6</v>
      </c>
      <c r="D154" s="147">
        <f>SUM(E154:K154)</f>
        <v>0</v>
      </c>
      <c r="E154" s="149">
        <v>0</v>
      </c>
      <c r="F154" s="149">
        <v>0</v>
      </c>
      <c r="G154" s="215">
        <v>0</v>
      </c>
      <c r="H154" s="213">
        <v>0</v>
      </c>
      <c r="I154" s="148">
        <v>0</v>
      </c>
      <c r="J154" s="148">
        <v>0</v>
      </c>
      <c r="K154" s="149">
        <v>0</v>
      </c>
      <c r="L154" s="37"/>
    </row>
    <row r="155" spans="2:22" ht="21.75" customHeight="1">
      <c r="B155" s="14">
        <v>119</v>
      </c>
      <c r="C155" s="15" t="s">
        <v>7</v>
      </c>
      <c r="D155" s="149">
        <f>SUM(E155:K155)</f>
        <v>29556.82</v>
      </c>
      <c r="E155" s="149">
        <v>11927.9</v>
      </c>
      <c r="F155" s="149">
        <f>4699.3-907.8</f>
        <v>3791.5</v>
      </c>
      <c r="G155" s="215">
        <v>2651</v>
      </c>
      <c r="H155" s="213">
        <f>1850.13-242.18-0.03</f>
        <v>1607.92</v>
      </c>
      <c r="I155" s="148">
        <v>2136.3000000000002</v>
      </c>
      <c r="J155" s="148">
        <v>1912.4</v>
      </c>
      <c r="K155" s="149">
        <v>5529.8</v>
      </c>
      <c r="L155" s="37"/>
    </row>
    <row r="156" spans="2:22" ht="210.75" customHeight="1">
      <c r="B156" s="173">
        <v>120</v>
      </c>
      <c r="C156" s="180" t="s">
        <v>65</v>
      </c>
      <c r="D156" s="175">
        <f>SUM(E156:K156)</f>
        <v>1695</v>
      </c>
      <c r="E156" s="175">
        <v>0</v>
      </c>
      <c r="F156" s="175">
        <v>1695</v>
      </c>
      <c r="G156" s="215">
        <v>0</v>
      </c>
      <c r="H156" s="213">
        <v>0</v>
      </c>
      <c r="I156" s="170">
        <v>0</v>
      </c>
      <c r="J156" s="170">
        <v>0</v>
      </c>
      <c r="K156" s="169">
        <v>0</v>
      </c>
      <c r="L156" s="168" t="s">
        <v>47</v>
      </c>
    </row>
    <row r="157" spans="2:22" ht="18.75" customHeight="1">
      <c r="B157" s="265">
        <v>121</v>
      </c>
      <c r="C157" s="266" t="s">
        <v>5</v>
      </c>
      <c r="D157" s="286">
        <v>698</v>
      </c>
      <c r="E157" s="286">
        <v>0</v>
      </c>
      <c r="F157" s="286">
        <v>698</v>
      </c>
      <c r="G157" s="258">
        <v>0</v>
      </c>
      <c r="H157" s="276">
        <v>0</v>
      </c>
      <c r="I157" s="258">
        <v>0</v>
      </c>
      <c r="J157" s="258">
        <v>0</v>
      </c>
      <c r="K157" s="257">
        <v>0</v>
      </c>
      <c r="L157" s="277"/>
    </row>
    <row r="158" spans="2:22" ht="4.5" hidden="1" customHeight="1" thickBot="1">
      <c r="B158" s="265"/>
      <c r="C158" s="266"/>
      <c r="D158" s="286"/>
      <c r="E158" s="286"/>
      <c r="F158" s="286"/>
      <c r="G158" s="258"/>
      <c r="H158" s="276"/>
      <c r="I158" s="258"/>
      <c r="J158" s="258"/>
      <c r="K158" s="257"/>
      <c r="L158" s="277"/>
    </row>
    <row r="159" spans="2:22" ht="23.25" customHeight="1">
      <c r="B159" s="17">
        <v>122</v>
      </c>
      <c r="C159" s="2" t="s">
        <v>6</v>
      </c>
      <c r="D159" s="152">
        <v>299.2</v>
      </c>
      <c r="E159" s="152">
        <v>0</v>
      </c>
      <c r="F159" s="152">
        <v>299.2</v>
      </c>
      <c r="G159" s="215">
        <v>0</v>
      </c>
      <c r="H159" s="213">
        <v>0</v>
      </c>
      <c r="I159" s="148">
        <v>0</v>
      </c>
      <c r="J159" s="148">
        <v>0</v>
      </c>
      <c r="K159" s="149">
        <v>0</v>
      </c>
      <c r="L159" s="37"/>
    </row>
    <row r="160" spans="2:22" ht="22.5" customHeight="1">
      <c r="B160" s="17">
        <v>123</v>
      </c>
      <c r="C160" s="2" t="s">
        <v>42</v>
      </c>
      <c r="D160" s="152">
        <v>697.8</v>
      </c>
      <c r="E160" s="152">
        <v>0</v>
      </c>
      <c r="F160" s="152">
        <v>697.8</v>
      </c>
      <c r="G160" s="215">
        <v>0</v>
      </c>
      <c r="H160" s="213">
        <v>0</v>
      </c>
      <c r="I160" s="148">
        <v>0</v>
      </c>
      <c r="J160" s="148">
        <v>0</v>
      </c>
      <c r="K160" s="149">
        <v>0</v>
      </c>
      <c r="L160" s="37"/>
    </row>
    <row r="161" spans="2:12" ht="51" customHeight="1">
      <c r="B161" s="14">
        <v>124</v>
      </c>
      <c r="C161" s="15" t="s">
        <v>43</v>
      </c>
      <c r="D161" s="149">
        <v>697.8</v>
      </c>
      <c r="E161" s="149">
        <v>0</v>
      </c>
      <c r="F161" s="149">
        <v>697.8</v>
      </c>
      <c r="G161" s="215">
        <v>0</v>
      </c>
      <c r="H161" s="213">
        <v>0</v>
      </c>
      <c r="I161" s="148">
        <v>0</v>
      </c>
      <c r="J161" s="148">
        <v>0</v>
      </c>
      <c r="K161" s="149">
        <v>0</v>
      </c>
      <c r="L161" s="37"/>
    </row>
    <row r="162" spans="2:12" ht="145.5" customHeight="1">
      <c r="B162" s="173">
        <v>125</v>
      </c>
      <c r="C162" s="184" t="s">
        <v>61</v>
      </c>
      <c r="D162" s="175">
        <f>SUM(E162:K162)</f>
        <v>4250</v>
      </c>
      <c r="E162" s="175">
        <v>0</v>
      </c>
      <c r="F162" s="175">
        <v>4250</v>
      </c>
      <c r="G162" s="215">
        <v>0</v>
      </c>
      <c r="H162" s="213">
        <v>0</v>
      </c>
      <c r="I162" s="170">
        <v>0</v>
      </c>
      <c r="J162" s="170">
        <v>0</v>
      </c>
      <c r="K162" s="169">
        <v>0</v>
      </c>
      <c r="L162" s="218" t="s">
        <v>75</v>
      </c>
    </row>
    <row r="163" spans="2:12" ht="21.75" customHeight="1">
      <c r="B163" s="14">
        <v>126</v>
      </c>
      <c r="C163" s="15" t="s">
        <v>6</v>
      </c>
      <c r="D163" s="149">
        <v>3750</v>
      </c>
      <c r="E163" s="149">
        <v>0</v>
      </c>
      <c r="F163" s="149">
        <v>3750</v>
      </c>
      <c r="G163" s="215">
        <v>0</v>
      </c>
      <c r="H163" s="213">
        <v>0</v>
      </c>
      <c r="I163" s="148">
        <v>0</v>
      </c>
      <c r="J163" s="148">
        <v>0</v>
      </c>
      <c r="K163" s="149">
        <v>0</v>
      </c>
      <c r="L163" s="37"/>
    </row>
    <row r="164" spans="2:12" ht="23.25" customHeight="1">
      <c r="B164" s="14">
        <v>127</v>
      </c>
      <c r="C164" s="15" t="s">
        <v>42</v>
      </c>
      <c r="D164" s="149">
        <v>500</v>
      </c>
      <c r="E164" s="149">
        <v>0</v>
      </c>
      <c r="F164" s="149">
        <v>500</v>
      </c>
      <c r="G164" s="215">
        <v>0</v>
      </c>
      <c r="H164" s="213">
        <v>0</v>
      </c>
      <c r="I164" s="148">
        <v>0</v>
      </c>
      <c r="J164" s="148">
        <v>0</v>
      </c>
      <c r="K164" s="149">
        <v>0</v>
      </c>
      <c r="L164" s="37"/>
    </row>
    <row r="165" spans="2:12" ht="51" customHeight="1">
      <c r="B165" s="27">
        <v>128</v>
      </c>
      <c r="C165" s="28" t="s">
        <v>43</v>
      </c>
      <c r="D165" s="162">
        <v>500</v>
      </c>
      <c r="E165" s="162">
        <v>0</v>
      </c>
      <c r="F165" s="162">
        <v>500</v>
      </c>
      <c r="G165" s="214">
        <v>0</v>
      </c>
      <c r="H165" s="209">
        <v>0</v>
      </c>
      <c r="I165" s="160">
        <v>0</v>
      </c>
      <c r="J165" s="160">
        <v>0</v>
      </c>
      <c r="K165" s="162">
        <v>0</v>
      </c>
      <c r="L165" s="38"/>
    </row>
    <row r="166" spans="2:12" ht="143.25" customHeight="1">
      <c r="B166" s="178">
        <v>129</v>
      </c>
      <c r="C166" s="183" t="s">
        <v>60</v>
      </c>
      <c r="D166" s="172">
        <f>D167+D168</f>
        <v>13120</v>
      </c>
      <c r="E166" s="172">
        <v>0</v>
      </c>
      <c r="F166" s="172">
        <v>0</v>
      </c>
      <c r="G166" s="214">
        <v>0</v>
      </c>
      <c r="H166" s="209">
        <f>H167+H168</f>
        <v>26239</v>
      </c>
      <c r="I166" s="171">
        <v>0</v>
      </c>
      <c r="J166" s="171">
        <v>0</v>
      </c>
      <c r="K166" s="172">
        <v>0</v>
      </c>
      <c r="L166" s="176" t="s">
        <v>99</v>
      </c>
    </row>
    <row r="167" spans="2:12" ht="20.25" customHeight="1">
      <c r="B167" s="18">
        <v>130</v>
      </c>
      <c r="C167" s="20" t="s">
        <v>6</v>
      </c>
      <c r="D167" s="149">
        <v>0</v>
      </c>
      <c r="E167" s="149">
        <v>0</v>
      </c>
      <c r="F167" s="149">
        <v>0</v>
      </c>
      <c r="G167" s="215">
        <v>0</v>
      </c>
      <c r="H167" s="213">
        <v>13119</v>
      </c>
      <c r="I167" s="148">
        <v>0</v>
      </c>
      <c r="J167" s="148">
        <v>0</v>
      </c>
      <c r="K167" s="149">
        <v>0</v>
      </c>
      <c r="L167" s="39">
        <v>0</v>
      </c>
    </row>
    <row r="168" spans="2:12" ht="19.5" customHeight="1">
      <c r="B168" s="18">
        <v>131</v>
      </c>
      <c r="C168" s="20" t="s">
        <v>7</v>
      </c>
      <c r="D168" s="149">
        <f>E168+F168+G168+H168+I168+J168+K168</f>
        <v>13120</v>
      </c>
      <c r="E168" s="149">
        <v>0</v>
      </c>
      <c r="F168" s="149">
        <v>0</v>
      </c>
      <c r="G168" s="215">
        <v>0</v>
      </c>
      <c r="H168" s="213">
        <v>13120</v>
      </c>
      <c r="I168" s="148">
        <v>0</v>
      </c>
      <c r="J168" s="148">
        <v>0</v>
      </c>
      <c r="K168" s="149">
        <v>0</v>
      </c>
      <c r="L168" s="39">
        <v>0</v>
      </c>
    </row>
    <row r="169" spans="2:12" ht="51" customHeight="1">
      <c r="B169" s="124">
        <v>132</v>
      </c>
      <c r="C169" s="28" t="s">
        <v>43</v>
      </c>
      <c r="D169" s="162">
        <v>0</v>
      </c>
      <c r="E169" s="162">
        <v>0</v>
      </c>
      <c r="F169" s="162">
        <v>0</v>
      </c>
      <c r="G169" s="214">
        <v>0</v>
      </c>
      <c r="H169" s="209">
        <v>13119.157999999999</v>
      </c>
      <c r="I169" s="160">
        <v>0</v>
      </c>
      <c r="J169" s="160">
        <v>0</v>
      </c>
      <c r="K169" s="162">
        <v>0</v>
      </c>
      <c r="L169" s="38"/>
    </row>
    <row r="170" spans="2:12" ht="142.5" customHeight="1">
      <c r="B170" s="173">
        <v>133</v>
      </c>
      <c r="C170" s="177" t="s">
        <v>62</v>
      </c>
      <c r="D170" s="179">
        <f>SUM(E170:K170)</f>
        <v>4015.5</v>
      </c>
      <c r="E170" s="179">
        <v>0</v>
      </c>
      <c r="F170" s="179">
        <v>0</v>
      </c>
      <c r="G170" s="214">
        <f>G171+G172+G173</f>
        <v>2715.5</v>
      </c>
      <c r="H170" s="209">
        <f>H171+H172+H173</f>
        <v>1300</v>
      </c>
      <c r="I170" s="171">
        <f t="shared" ref="I170:J170" si="58">I171+I172+I173</f>
        <v>0</v>
      </c>
      <c r="J170" s="171">
        <f t="shared" si="58"/>
        <v>0</v>
      </c>
      <c r="K170" s="172">
        <v>0</v>
      </c>
      <c r="L170" s="176" t="s">
        <v>98</v>
      </c>
    </row>
    <row r="171" spans="2:12" ht="15.75">
      <c r="B171" s="18">
        <v>134</v>
      </c>
      <c r="C171" s="20" t="s">
        <v>5</v>
      </c>
      <c r="D171" s="149">
        <f>SUM(E171:K171)</f>
        <v>985.5</v>
      </c>
      <c r="E171" s="149">
        <v>0</v>
      </c>
      <c r="F171" s="149">
        <v>0</v>
      </c>
      <c r="G171" s="215">
        <v>985.5</v>
      </c>
      <c r="H171" s="213">
        <v>0</v>
      </c>
      <c r="I171" s="148">
        <v>0</v>
      </c>
      <c r="J171" s="148">
        <v>0</v>
      </c>
      <c r="K171" s="149">
        <v>0</v>
      </c>
      <c r="L171" s="186">
        <v>0</v>
      </c>
    </row>
    <row r="172" spans="2:12" ht="15.75">
      <c r="B172" s="118" t="s">
        <v>82</v>
      </c>
      <c r="C172" s="119" t="s">
        <v>6</v>
      </c>
      <c r="D172" s="149">
        <f>SUM(E172:K172)</f>
        <v>500</v>
      </c>
      <c r="E172" s="149">
        <v>0</v>
      </c>
      <c r="F172" s="149">
        <v>0</v>
      </c>
      <c r="G172" s="215">
        <v>500</v>
      </c>
      <c r="H172" s="213">
        <v>0</v>
      </c>
      <c r="I172" s="148">
        <v>0</v>
      </c>
      <c r="J172" s="148">
        <v>0</v>
      </c>
      <c r="K172" s="149">
        <v>0</v>
      </c>
      <c r="L172" s="186">
        <v>0</v>
      </c>
    </row>
    <row r="173" spans="2:12" ht="15.75">
      <c r="B173" s="118">
        <v>135</v>
      </c>
      <c r="C173" s="119" t="s">
        <v>7</v>
      </c>
      <c r="D173" s="149">
        <f>SUM(E173:K173)</f>
        <v>2530</v>
      </c>
      <c r="E173" s="149">
        <v>0</v>
      </c>
      <c r="F173" s="149">
        <v>0</v>
      </c>
      <c r="G173" s="215">
        <v>1230</v>
      </c>
      <c r="H173" s="213">
        <v>1300</v>
      </c>
      <c r="I173" s="148">
        <v>0</v>
      </c>
      <c r="J173" s="148">
        <v>0</v>
      </c>
      <c r="K173" s="149">
        <v>0</v>
      </c>
      <c r="L173" s="186">
        <v>0</v>
      </c>
    </row>
    <row r="174" spans="2:12" ht="47.25">
      <c r="B174" s="120" t="s">
        <v>83</v>
      </c>
      <c r="C174" s="121" t="s">
        <v>43</v>
      </c>
      <c r="D174" s="149">
        <f>SUM(E174:K174)</f>
        <v>1230</v>
      </c>
      <c r="E174" s="149">
        <v>0</v>
      </c>
      <c r="F174" s="149">
        <v>0</v>
      </c>
      <c r="G174" s="215">
        <v>1230</v>
      </c>
      <c r="H174" s="213">
        <v>0</v>
      </c>
      <c r="I174" s="148">
        <v>0</v>
      </c>
      <c r="J174" s="148">
        <v>0</v>
      </c>
      <c r="K174" s="149">
        <v>0</v>
      </c>
      <c r="L174" s="186">
        <v>0</v>
      </c>
    </row>
    <row r="175" spans="2:12" ht="174" customHeight="1">
      <c r="B175" s="173" t="s">
        <v>84</v>
      </c>
      <c r="C175" s="177" t="s">
        <v>66</v>
      </c>
      <c r="D175" s="179">
        <f>H175</f>
        <v>0</v>
      </c>
      <c r="E175" s="179">
        <v>0</v>
      </c>
      <c r="F175" s="179">
        <v>0</v>
      </c>
      <c r="G175" s="214">
        <f>G176+G177+G178</f>
        <v>0</v>
      </c>
      <c r="H175" s="209">
        <f>H176+H177+H178</f>
        <v>0</v>
      </c>
      <c r="I175" s="171">
        <v>0</v>
      </c>
      <c r="J175" s="171">
        <v>0</v>
      </c>
      <c r="K175" s="172">
        <v>0</v>
      </c>
      <c r="L175" s="176" t="s">
        <v>76</v>
      </c>
    </row>
    <row r="176" spans="2:12" ht="15.75">
      <c r="B176" s="125" t="s">
        <v>85</v>
      </c>
      <c r="C176" s="126" t="s">
        <v>5</v>
      </c>
      <c r="D176" s="149">
        <v>0</v>
      </c>
      <c r="E176" s="149">
        <v>0</v>
      </c>
      <c r="F176" s="149">
        <v>0</v>
      </c>
      <c r="G176" s="215">
        <v>0</v>
      </c>
      <c r="H176" s="213">
        <v>0</v>
      </c>
      <c r="I176" s="148">
        <v>0</v>
      </c>
      <c r="J176" s="148">
        <v>0</v>
      </c>
      <c r="K176" s="149">
        <v>0</v>
      </c>
      <c r="L176" s="127">
        <v>0</v>
      </c>
    </row>
    <row r="177" spans="2:12" ht="15.75">
      <c r="B177" s="125" t="s">
        <v>86</v>
      </c>
      <c r="C177" s="126" t="s">
        <v>6</v>
      </c>
      <c r="D177" s="149">
        <v>0</v>
      </c>
      <c r="E177" s="149">
        <v>0</v>
      </c>
      <c r="F177" s="149">
        <v>0</v>
      </c>
      <c r="G177" s="215">
        <v>0</v>
      </c>
      <c r="H177" s="213">
        <v>0</v>
      </c>
      <c r="I177" s="148">
        <v>0</v>
      </c>
      <c r="J177" s="148">
        <v>0</v>
      </c>
      <c r="K177" s="149">
        <v>0</v>
      </c>
      <c r="L177" s="127">
        <v>0</v>
      </c>
    </row>
    <row r="178" spans="2:12" ht="15.75">
      <c r="B178" s="125" t="s">
        <v>87</v>
      </c>
      <c r="C178" s="126" t="s">
        <v>7</v>
      </c>
      <c r="D178" s="149">
        <f>H178</f>
        <v>0</v>
      </c>
      <c r="E178" s="149">
        <v>0</v>
      </c>
      <c r="F178" s="149">
        <v>0</v>
      </c>
      <c r="G178" s="215">
        <v>0</v>
      </c>
      <c r="H178" s="213">
        <v>0</v>
      </c>
      <c r="I178" s="148">
        <v>0</v>
      </c>
      <c r="J178" s="148">
        <v>0</v>
      </c>
      <c r="K178" s="149">
        <v>0</v>
      </c>
      <c r="L178" s="127">
        <v>0</v>
      </c>
    </row>
    <row r="179" spans="2:12" ht="47.25">
      <c r="B179" s="125" t="s">
        <v>88</v>
      </c>
      <c r="C179" s="128" t="s">
        <v>43</v>
      </c>
      <c r="D179" s="149">
        <f>H179</f>
        <v>0</v>
      </c>
      <c r="E179" s="149">
        <v>0</v>
      </c>
      <c r="F179" s="149">
        <v>0</v>
      </c>
      <c r="G179" s="215">
        <v>0</v>
      </c>
      <c r="H179" s="213">
        <v>0</v>
      </c>
      <c r="I179" s="148">
        <v>0</v>
      </c>
      <c r="J179" s="148">
        <v>0</v>
      </c>
      <c r="K179" s="149">
        <v>0</v>
      </c>
      <c r="L179" s="127">
        <v>0</v>
      </c>
    </row>
    <row r="180" spans="2:12" ht="94.5" customHeight="1">
      <c r="B180" s="131" t="s">
        <v>89</v>
      </c>
      <c r="C180" s="188" t="s">
        <v>69</v>
      </c>
      <c r="D180" s="149">
        <f>E180+F180+G180+H180+I180+J180+K180</f>
        <v>1465</v>
      </c>
      <c r="E180" s="149">
        <v>0</v>
      </c>
      <c r="F180" s="149">
        <v>0</v>
      </c>
      <c r="G180" s="215">
        <v>0</v>
      </c>
      <c r="H180" s="213">
        <v>400</v>
      </c>
      <c r="I180" s="148">
        <v>522</v>
      </c>
      <c r="J180" s="148">
        <v>543</v>
      </c>
      <c r="K180" s="149">
        <v>0</v>
      </c>
      <c r="L180" s="235">
        <v>60</v>
      </c>
    </row>
    <row r="181" spans="2:12" ht="19.5" customHeight="1">
      <c r="B181" s="229" t="s">
        <v>90</v>
      </c>
      <c r="C181" s="230" t="s">
        <v>7</v>
      </c>
      <c r="D181" s="232">
        <f>E181+F181+G181+H181+I181+J181+K181</f>
        <v>1465</v>
      </c>
      <c r="E181" s="232">
        <v>0</v>
      </c>
      <c r="F181" s="232">
        <v>0</v>
      </c>
      <c r="G181" s="228">
        <v>0</v>
      </c>
      <c r="H181" s="231">
        <v>400</v>
      </c>
      <c r="I181" s="228">
        <v>522</v>
      </c>
      <c r="J181" s="228">
        <v>543</v>
      </c>
      <c r="K181" s="232">
        <v>0</v>
      </c>
      <c r="L181" s="233">
        <v>0</v>
      </c>
    </row>
    <row r="182" spans="2:12" ht="277.5" customHeight="1">
      <c r="B182" s="229" t="s">
        <v>91</v>
      </c>
      <c r="C182" s="234" t="s">
        <v>97</v>
      </c>
      <c r="D182" s="232">
        <f>E182+F182+G182+H182+I182+J182+K182</f>
        <v>1274.864</v>
      </c>
      <c r="E182" s="232">
        <v>0</v>
      </c>
      <c r="F182" s="232">
        <v>0</v>
      </c>
      <c r="G182" s="232">
        <v>0</v>
      </c>
      <c r="H182" s="231">
        <f>SUM(H183:H184)</f>
        <v>1274.864</v>
      </c>
      <c r="I182" s="232">
        <v>0</v>
      </c>
      <c r="J182" s="232">
        <v>0</v>
      </c>
      <c r="K182" s="232">
        <v>0</v>
      </c>
      <c r="L182" s="233" t="s">
        <v>96</v>
      </c>
    </row>
    <row r="183" spans="2:12" ht="15.75" customHeight="1">
      <c r="B183" s="229" t="s">
        <v>92</v>
      </c>
      <c r="C183" s="230" t="s">
        <v>6</v>
      </c>
      <c r="D183" s="237">
        <f t="shared" ref="D183:D185" si="59">E183+F183+G183+H183+I183+J183+K183</f>
        <v>891.86400000000003</v>
      </c>
      <c r="E183" s="232">
        <v>0</v>
      </c>
      <c r="F183" s="232">
        <v>0</v>
      </c>
      <c r="G183" s="232">
        <v>0</v>
      </c>
      <c r="H183" s="231">
        <v>891.86400000000003</v>
      </c>
      <c r="I183" s="232">
        <v>0</v>
      </c>
      <c r="J183" s="232">
        <v>0</v>
      </c>
      <c r="K183" s="232">
        <v>0</v>
      </c>
      <c r="L183" s="232"/>
    </row>
    <row r="184" spans="2:12" ht="18" customHeight="1">
      <c r="B184" s="229" t="s">
        <v>93</v>
      </c>
      <c r="C184" s="230" t="s">
        <v>94</v>
      </c>
      <c r="D184" s="237">
        <f t="shared" si="59"/>
        <v>383</v>
      </c>
      <c r="E184" s="232">
        <v>0</v>
      </c>
      <c r="F184" s="232">
        <v>0</v>
      </c>
      <c r="G184" s="232">
        <v>0</v>
      </c>
      <c r="H184" s="231">
        <v>383</v>
      </c>
      <c r="I184" s="232">
        <v>0</v>
      </c>
      <c r="J184" s="232">
        <v>0</v>
      </c>
      <c r="K184" s="232">
        <v>0</v>
      </c>
      <c r="L184" s="233"/>
    </row>
    <row r="185" spans="2:12" ht="49.5" customHeight="1">
      <c r="B185" s="229" t="s">
        <v>95</v>
      </c>
      <c r="C185" s="28" t="s">
        <v>43</v>
      </c>
      <c r="D185" s="237">
        <f t="shared" si="59"/>
        <v>383</v>
      </c>
      <c r="E185" s="232">
        <v>0</v>
      </c>
      <c r="F185" s="232">
        <v>0</v>
      </c>
      <c r="G185" s="232">
        <v>0</v>
      </c>
      <c r="H185" s="213">
        <v>383</v>
      </c>
      <c r="I185" s="232">
        <v>0</v>
      </c>
      <c r="J185" s="232">
        <v>0</v>
      </c>
      <c r="K185" s="232">
        <v>0</v>
      </c>
      <c r="L185" s="132"/>
    </row>
    <row r="186" spans="2:12" ht="48.75" customHeight="1" thickBot="1">
      <c r="B186" s="120">
        <v>137</v>
      </c>
      <c r="C186" s="309" t="s">
        <v>48</v>
      </c>
      <c r="D186" s="310"/>
      <c r="E186" s="310"/>
      <c r="F186" s="310"/>
      <c r="G186" s="310"/>
      <c r="H186" s="310"/>
      <c r="I186" s="310"/>
      <c r="J186" s="310"/>
      <c r="K186" s="310"/>
      <c r="L186" s="311"/>
    </row>
    <row r="187" spans="2:12" ht="47.25">
      <c r="B187" s="120">
        <v>138</v>
      </c>
      <c r="C187" s="45" t="s">
        <v>10</v>
      </c>
      <c r="D187" s="144">
        <f>SUM(E187:K187)</f>
        <v>313718.90000000002</v>
      </c>
      <c r="E187" s="144">
        <v>39673</v>
      </c>
      <c r="F187" s="144">
        <v>41549.9</v>
      </c>
      <c r="G187" s="145">
        <f>G189</f>
        <v>43054.5</v>
      </c>
      <c r="H187" s="199">
        <f>H188</f>
        <v>46166.200000000004</v>
      </c>
      <c r="I187" s="145">
        <f t="shared" ref="I187:J187" si="60">I188</f>
        <v>48974.6</v>
      </c>
      <c r="J187" s="145">
        <f t="shared" si="60"/>
        <v>50563.7</v>
      </c>
      <c r="K187" s="151">
        <v>43737</v>
      </c>
      <c r="L187" s="44"/>
    </row>
    <row r="188" spans="2:12" ht="15.75">
      <c r="B188" s="122">
        <v>139</v>
      </c>
      <c r="C188" s="46" t="s">
        <v>7</v>
      </c>
      <c r="D188" s="163">
        <f t="shared" ref="D188:D190" si="61">SUM(E188:K188)</f>
        <v>313718.90000000002</v>
      </c>
      <c r="E188" s="163">
        <v>39673</v>
      </c>
      <c r="F188" s="163">
        <v>41549.9</v>
      </c>
      <c r="G188" s="164">
        <f>G190</f>
        <v>43054.5</v>
      </c>
      <c r="H188" s="208">
        <f>H190</f>
        <v>46166.200000000004</v>
      </c>
      <c r="I188" s="164">
        <f t="shared" ref="I188:J188" si="62">I190</f>
        <v>48974.6</v>
      </c>
      <c r="J188" s="164">
        <f t="shared" si="62"/>
        <v>50563.7</v>
      </c>
      <c r="K188" s="161">
        <v>43737</v>
      </c>
      <c r="L188" s="39"/>
    </row>
    <row r="189" spans="2:12" ht="15.75">
      <c r="B189" s="227">
        <v>140</v>
      </c>
      <c r="C189" s="46" t="s">
        <v>8</v>
      </c>
      <c r="D189" s="144">
        <f t="shared" si="61"/>
        <v>313718.90000000002</v>
      </c>
      <c r="E189" s="144">
        <v>39673</v>
      </c>
      <c r="F189" s="144">
        <v>41549.9</v>
      </c>
      <c r="G189" s="145">
        <f>G192</f>
        <v>43054.5</v>
      </c>
      <c r="H189" s="199">
        <f>H192</f>
        <v>46166.200000000004</v>
      </c>
      <c r="I189" s="145">
        <f t="shared" ref="I189:J189" si="63">I192</f>
        <v>48974.6</v>
      </c>
      <c r="J189" s="145">
        <f t="shared" si="63"/>
        <v>50563.7</v>
      </c>
      <c r="K189" s="151">
        <v>43737</v>
      </c>
      <c r="L189" s="39"/>
    </row>
    <row r="190" spans="2:12" ht="16.5" thickBot="1">
      <c r="B190" s="227">
        <v>141</v>
      </c>
      <c r="C190" s="47" t="s">
        <v>7</v>
      </c>
      <c r="D190" s="144">
        <f t="shared" si="61"/>
        <v>313718.90000000002</v>
      </c>
      <c r="E190" s="161">
        <v>39673</v>
      </c>
      <c r="F190" s="161">
        <v>41549.9</v>
      </c>
      <c r="G190" s="164">
        <f>G193</f>
        <v>43054.5</v>
      </c>
      <c r="H190" s="208">
        <f>H193</f>
        <v>46166.200000000004</v>
      </c>
      <c r="I190" s="164">
        <f t="shared" ref="I190:J190" si="64">I193</f>
        <v>48974.6</v>
      </c>
      <c r="J190" s="164">
        <f t="shared" si="64"/>
        <v>50563.7</v>
      </c>
      <c r="K190" s="161">
        <v>43737</v>
      </c>
      <c r="L190" s="41"/>
    </row>
    <row r="191" spans="2:12" ht="16.5" thickBot="1">
      <c r="B191" s="227">
        <v>142</v>
      </c>
      <c r="C191" s="289" t="s">
        <v>11</v>
      </c>
      <c r="D191" s="290"/>
      <c r="E191" s="290"/>
      <c r="F191" s="290"/>
      <c r="G191" s="290"/>
      <c r="H191" s="290"/>
      <c r="I191" s="290"/>
      <c r="J191" s="290"/>
      <c r="K191" s="290"/>
      <c r="L191" s="291"/>
    </row>
    <row r="192" spans="2:12" ht="47.25">
      <c r="B192" s="227">
        <v>143</v>
      </c>
      <c r="C192" s="48" t="s">
        <v>36</v>
      </c>
      <c r="D192" s="144">
        <f>D189</f>
        <v>313718.90000000002</v>
      </c>
      <c r="E192" s="144">
        <f>E189</f>
        <v>39673</v>
      </c>
      <c r="F192" s="144">
        <f>F189</f>
        <v>41549.9</v>
      </c>
      <c r="G192" s="145">
        <f>G193</f>
        <v>43054.5</v>
      </c>
      <c r="H192" s="199">
        <f>H193</f>
        <v>46166.200000000004</v>
      </c>
      <c r="I192" s="145">
        <f t="shared" ref="I192:J192" si="65">I193</f>
        <v>48974.6</v>
      </c>
      <c r="J192" s="145">
        <f t="shared" si="65"/>
        <v>50563.7</v>
      </c>
      <c r="K192" s="151">
        <f t="shared" ref="K192:K193" si="66">K189</f>
        <v>43737</v>
      </c>
      <c r="L192" s="43"/>
    </row>
    <row r="193" spans="2:12" ht="15.75">
      <c r="B193" s="227">
        <v>144</v>
      </c>
      <c r="C193" s="15" t="s">
        <v>7</v>
      </c>
      <c r="D193" s="163">
        <f>D190</f>
        <v>313718.90000000002</v>
      </c>
      <c r="E193" s="163">
        <f t="shared" ref="E193:F193" si="67">E190</f>
        <v>39673</v>
      </c>
      <c r="F193" s="163">
        <f t="shared" si="67"/>
        <v>41549.9</v>
      </c>
      <c r="G193" s="164">
        <f>G195+G197+G203</f>
        <v>43054.5</v>
      </c>
      <c r="H193" s="208">
        <f>H195+H197+H203</f>
        <v>46166.200000000004</v>
      </c>
      <c r="I193" s="164">
        <f t="shared" ref="I193:J193" si="68">I195+I197+I203</f>
        <v>48974.6</v>
      </c>
      <c r="J193" s="164">
        <f t="shared" si="68"/>
        <v>50563.7</v>
      </c>
      <c r="K193" s="161">
        <f t="shared" si="66"/>
        <v>43737</v>
      </c>
      <c r="L193" s="3"/>
    </row>
    <row r="194" spans="2:12" ht="192.75" customHeight="1">
      <c r="B194" s="227">
        <v>145</v>
      </c>
      <c r="C194" s="189" t="s">
        <v>59</v>
      </c>
      <c r="D194" s="146">
        <f>SUM(E194:K194)</f>
        <v>253874.40000000002</v>
      </c>
      <c r="E194" s="146">
        <v>32018.7</v>
      </c>
      <c r="F194" s="146">
        <v>33206.6</v>
      </c>
      <c r="G194" s="216">
        <v>34832.300000000003</v>
      </c>
      <c r="H194" s="217">
        <f>H195</f>
        <v>37355.9</v>
      </c>
      <c r="I194" s="154">
        <f t="shared" ref="I194:J194" si="69">I195</f>
        <v>39728.5</v>
      </c>
      <c r="J194" s="154">
        <f t="shared" si="69"/>
        <v>41317.599999999999</v>
      </c>
      <c r="K194" s="152">
        <v>35414.800000000003</v>
      </c>
      <c r="L194" s="225" t="s">
        <v>77</v>
      </c>
    </row>
    <row r="195" spans="2:12" ht="15.75">
      <c r="B195" s="227">
        <v>146</v>
      </c>
      <c r="C195" s="15" t="s">
        <v>7</v>
      </c>
      <c r="D195" s="146">
        <f>SUM(E195:K195)</f>
        <v>253574.40000000002</v>
      </c>
      <c r="E195" s="152">
        <v>32018.7</v>
      </c>
      <c r="F195" s="152">
        <v>33206.6</v>
      </c>
      <c r="G195" s="216">
        <v>34532.300000000003</v>
      </c>
      <c r="H195" s="217">
        <f>38555.9-1200</f>
        <v>37355.9</v>
      </c>
      <c r="I195" s="154">
        <v>39728.5</v>
      </c>
      <c r="J195" s="154">
        <v>41317.599999999999</v>
      </c>
      <c r="K195" s="152">
        <v>35414.800000000003</v>
      </c>
      <c r="L195" s="37"/>
    </row>
    <row r="196" spans="2:12" ht="126">
      <c r="B196" s="227">
        <v>147</v>
      </c>
      <c r="C196" s="189" t="s">
        <v>49</v>
      </c>
      <c r="D196" s="146">
        <f>SUM(E196:K196)</f>
        <v>5597.2</v>
      </c>
      <c r="E196" s="146">
        <v>500</v>
      </c>
      <c r="F196" s="146">
        <v>525</v>
      </c>
      <c r="G196" s="216">
        <f>G197</f>
        <v>1000</v>
      </c>
      <c r="H196" s="217">
        <f>H197</f>
        <v>1000</v>
      </c>
      <c r="I196" s="154">
        <v>1000</v>
      </c>
      <c r="J196" s="154">
        <v>1000</v>
      </c>
      <c r="K196" s="152">
        <v>572.20000000000005</v>
      </c>
      <c r="L196" s="218" t="s">
        <v>78</v>
      </c>
    </row>
    <row r="197" spans="2:12" ht="15.75">
      <c r="B197" s="227">
        <v>148</v>
      </c>
      <c r="C197" s="15" t="s">
        <v>7</v>
      </c>
      <c r="D197" s="146">
        <f>SUM(E197:K197)</f>
        <v>5597.2</v>
      </c>
      <c r="E197" s="146">
        <v>500</v>
      </c>
      <c r="F197" s="146">
        <v>525</v>
      </c>
      <c r="G197" s="216">
        <v>1000</v>
      </c>
      <c r="H197" s="217">
        <v>1000</v>
      </c>
      <c r="I197" s="154">
        <v>1000</v>
      </c>
      <c r="J197" s="154">
        <v>1000</v>
      </c>
      <c r="K197" s="152">
        <v>572.20000000000005</v>
      </c>
      <c r="L197" s="39"/>
    </row>
    <row r="198" spans="2:12" ht="114" customHeight="1">
      <c r="B198" s="227">
        <v>149</v>
      </c>
      <c r="C198" s="190" t="s">
        <v>50</v>
      </c>
      <c r="D198" s="146">
        <v>0</v>
      </c>
      <c r="E198" s="146">
        <v>0</v>
      </c>
      <c r="F198" s="147">
        <v>0</v>
      </c>
      <c r="G198" s="215">
        <v>0</v>
      </c>
      <c r="H198" s="213">
        <v>0</v>
      </c>
      <c r="I198" s="148">
        <v>0</v>
      </c>
      <c r="J198" s="148">
        <v>0</v>
      </c>
      <c r="K198" s="149">
        <v>0</v>
      </c>
      <c r="L198" s="99">
        <v>64</v>
      </c>
    </row>
    <row r="199" spans="2:12" ht="15.75">
      <c r="B199" s="227">
        <v>150</v>
      </c>
      <c r="C199" s="2" t="s">
        <v>6</v>
      </c>
      <c r="D199" s="146">
        <v>0</v>
      </c>
      <c r="E199" s="146">
        <v>0</v>
      </c>
      <c r="F199" s="146">
        <v>0</v>
      </c>
      <c r="G199" s="216">
        <v>0</v>
      </c>
      <c r="H199" s="217">
        <v>0</v>
      </c>
      <c r="I199" s="154">
        <v>0</v>
      </c>
      <c r="J199" s="154">
        <v>0</v>
      </c>
      <c r="K199" s="146">
        <v>0</v>
      </c>
      <c r="L199" s="99"/>
    </row>
    <row r="200" spans="2:12" ht="110.25" customHeight="1">
      <c r="B200" s="227">
        <v>151</v>
      </c>
      <c r="C200" s="274" t="s">
        <v>51</v>
      </c>
      <c r="D200" s="275">
        <f>SUM(E200:K202)</f>
        <v>54547.299999999996</v>
      </c>
      <c r="E200" s="275">
        <v>7154.3</v>
      </c>
      <c r="F200" s="275">
        <v>7818.3</v>
      </c>
      <c r="G200" s="270">
        <v>7522.2</v>
      </c>
      <c r="H200" s="283">
        <f>H203</f>
        <v>7810.3</v>
      </c>
      <c r="I200" s="270">
        <f>I203</f>
        <v>8246.1</v>
      </c>
      <c r="J200" s="270">
        <f>J203</f>
        <v>8246.1</v>
      </c>
      <c r="K200" s="286">
        <v>7750</v>
      </c>
      <c r="L200" s="268" t="s">
        <v>52</v>
      </c>
    </row>
    <row r="201" spans="2:12" ht="15.75" hidden="1" customHeight="1" thickBot="1">
      <c r="B201" s="227">
        <v>152</v>
      </c>
      <c r="C201" s="274"/>
      <c r="D201" s="275"/>
      <c r="E201" s="275"/>
      <c r="F201" s="275"/>
      <c r="G201" s="270"/>
      <c r="H201" s="283"/>
      <c r="I201" s="270"/>
      <c r="J201" s="270"/>
      <c r="K201" s="286"/>
      <c r="L201" s="268"/>
    </row>
    <row r="202" spans="2:12" ht="15.75" hidden="1" customHeight="1" thickBot="1">
      <c r="B202" s="227">
        <v>153</v>
      </c>
      <c r="C202" s="274"/>
      <c r="D202" s="275"/>
      <c r="E202" s="275"/>
      <c r="F202" s="275"/>
      <c r="G202" s="270"/>
      <c r="H202" s="283"/>
      <c r="I202" s="270"/>
      <c r="J202" s="270"/>
      <c r="K202" s="286"/>
      <c r="L202" s="268"/>
    </row>
    <row r="203" spans="2:12" ht="15.75">
      <c r="B203" s="227">
        <v>152</v>
      </c>
      <c r="C203" s="15" t="s">
        <v>7</v>
      </c>
      <c r="D203" s="152">
        <f>SUM(E203:K203)</f>
        <v>54547.299999999996</v>
      </c>
      <c r="E203" s="152">
        <v>7154.3</v>
      </c>
      <c r="F203" s="152">
        <v>7818.3</v>
      </c>
      <c r="G203" s="216">
        <v>7522.2</v>
      </c>
      <c r="H203" s="217">
        <f>7991.5-140.3-40.9</f>
        <v>7810.3</v>
      </c>
      <c r="I203" s="185">
        <v>8246.1</v>
      </c>
      <c r="J203" s="185">
        <v>8246.1</v>
      </c>
      <c r="K203" s="152">
        <v>7750</v>
      </c>
      <c r="L203" s="39"/>
    </row>
    <row r="204" spans="2:12" ht="33.75" customHeight="1">
      <c r="B204" s="122">
        <f t="shared" ref="B204:B218" si="70">SUM(B203,1)</f>
        <v>153</v>
      </c>
      <c r="C204" s="250" t="s">
        <v>58</v>
      </c>
      <c r="D204" s="251"/>
      <c r="E204" s="251"/>
      <c r="F204" s="251"/>
      <c r="G204" s="251"/>
      <c r="H204" s="251"/>
      <c r="I204" s="251"/>
      <c r="J204" s="251"/>
      <c r="K204" s="251"/>
      <c r="L204" s="252"/>
    </row>
    <row r="205" spans="2:12" ht="47.25">
      <c r="B205" s="122">
        <f t="shared" si="70"/>
        <v>154</v>
      </c>
      <c r="C205" s="22" t="s">
        <v>10</v>
      </c>
      <c r="D205" s="165">
        <f>SUM(E205:K205)</f>
        <v>3300</v>
      </c>
      <c r="E205" s="165">
        <v>0</v>
      </c>
      <c r="F205" s="165">
        <v>0</v>
      </c>
      <c r="G205" s="166">
        <f>G206+G207</f>
        <v>3300</v>
      </c>
      <c r="H205" s="210">
        <f>H206+H207</f>
        <v>0</v>
      </c>
      <c r="I205" s="166">
        <f t="shared" ref="I205:J205" si="71">I206+I207</f>
        <v>0</v>
      </c>
      <c r="J205" s="166">
        <f t="shared" si="71"/>
        <v>0</v>
      </c>
      <c r="K205" s="165">
        <v>0</v>
      </c>
      <c r="L205" s="105"/>
    </row>
    <row r="206" spans="2:12" ht="15.75">
      <c r="B206" s="122">
        <f t="shared" si="70"/>
        <v>155</v>
      </c>
      <c r="C206" s="22" t="s">
        <v>6</v>
      </c>
      <c r="D206" s="165">
        <f t="shared" ref="D206:D210" si="72">SUM(E206:K206)</f>
        <v>1500</v>
      </c>
      <c r="E206" s="165">
        <v>0</v>
      </c>
      <c r="F206" s="165">
        <v>0</v>
      </c>
      <c r="G206" s="166">
        <v>1500</v>
      </c>
      <c r="H206" s="210">
        <v>0</v>
      </c>
      <c r="I206" s="166">
        <v>0</v>
      </c>
      <c r="J206" s="166">
        <v>0</v>
      </c>
      <c r="K206" s="165">
        <v>0</v>
      </c>
      <c r="L206" s="106"/>
    </row>
    <row r="207" spans="2:12" ht="15.75">
      <c r="B207" s="122">
        <f t="shared" si="70"/>
        <v>156</v>
      </c>
      <c r="C207" s="20" t="s">
        <v>7</v>
      </c>
      <c r="D207" s="165">
        <f t="shared" si="72"/>
        <v>1800</v>
      </c>
      <c r="E207" s="165">
        <v>0</v>
      </c>
      <c r="F207" s="165">
        <v>0</v>
      </c>
      <c r="G207" s="166">
        <v>1800</v>
      </c>
      <c r="H207" s="210">
        <f>H210</f>
        <v>0</v>
      </c>
      <c r="I207" s="166">
        <f t="shared" ref="I207:J207" si="73">I210</f>
        <v>0</v>
      </c>
      <c r="J207" s="166">
        <f t="shared" si="73"/>
        <v>0</v>
      </c>
      <c r="K207" s="165">
        <v>0</v>
      </c>
      <c r="L207" s="106"/>
    </row>
    <row r="208" spans="2:12" ht="15.75">
      <c r="B208" s="122">
        <f t="shared" si="70"/>
        <v>157</v>
      </c>
      <c r="C208" s="20" t="s">
        <v>8</v>
      </c>
      <c r="D208" s="165">
        <f t="shared" si="72"/>
        <v>3300</v>
      </c>
      <c r="E208" s="165">
        <v>0</v>
      </c>
      <c r="F208" s="165">
        <v>0</v>
      </c>
      <c r="G208" s="166">
        <f>G209:H209+G210</f>
        <v>3300</v>
      </c>
      <c r="H208" s="210">
        <f>H209+H210</f>
        <v>0</v>
      </c>
      <c r="I208" s="166">
        <f t="shared" ref="I208:J208" si="74">I209+I210</f>
        <v>0</v>
      </c>
      <c r="J208" s="166">
        <f t="shared" si="74"/>
        <v>0</v>
      </c>
      <c r="K208" s="165">
        <v>0</v>
      </c>
      <c r="L208" s="106"/>
    </row>
    <row r="209" spans="2:12" ht="15.75">
      <c r="B209" s="122">
        <f t="shared" si="70"/>
        <v>158</v>
      </c>
      <c r="C209" s="20" t="s">
        <v>6</v>
      </c>
      <c r="D209" s="165">
        <f t="shared" si="72"/>
        <v>1500</v>
      </c>
      <c r="E209" s="165">
        <v>0</v>
      </c>
      <c r="F209" s="165">
        <v>0</v>
      </c>
      <c r="G209" s="166">
        <v>1500</v>
      </c>
      <c r="H209" s="210">
        <v>0</v>
      </c>
      <c r="I209" s="166">
        <v>0</v>
      </c>
      <c r="J209" s="166">
        <v>0</v>
      </c>
      <c r="K209" s="165">
        <v>0</v>
      </c>
      <c r="L209" s="106"/>
    </row>
    <row r="210" spans="2:12" ht="15.75">
      <c r="B210" s="122">
        <f t="shared" si="70"/>
        <v>159</v>
      </c>
      <c r="C210" s="20" t="s">
        <v>7</v>
      </c>
      <c r="D210" s="165">
        <f t="shared" si="72"/>
        <v>1800</v>
      </c>
      <c r="E210" s="165">
        <v>0</v>
      </c>
      <c r="F210" s="165">
        <v>0</v>
      </c>
      <c r="G210" s="166">
        <v>1800</v>
      </c>
      <c r="H210" s="210">
        <f>H214</f>
        <v>0</v>
      </c>
      <c r="I210" s="166">
        <f t="shared" ref="I210:J210" si="75">I214</f>
        <v>0</v>
      </c>
      <c r="J210" s="166">
        <f t="shared" si="75"/>
        <v>0</v>
      </c>
      <c r="K210" s="165">
        <v>0</v>
      </c>
      <c r="L210" s="106"/>
    </row>
    <row r="211" spans="2:12" ht="15.75">
      <c r="B211" s="122">
        <f t="shared" si="70"/>
        <v>160</v>
      </c>
      <c r="C211" s="288" t="s">
        <v>11</v>
      </c>
      <c r="D211" s="288"/>
      <c r="E211" s="288"/>
      <c r="F211" s="288"/>
      <c r="G211" s="288"/>
      <c r="H211" s="288"/>
      <c r="I211" s="288"/>
      <c r="J211" s="288"/>
      <c r="K211" s="288"/>
      <c r="L211" s="288"/>
    </row>
    <row r="212" spans="2:12" ht="47.25">
      <c r="B212" s="122">
        <f t="shared" si="70"/>
        <v>161</v>
      </c>
      <c r="C212" s="51" t="s">
        <v>36</v>
      </c>
      <c r="D212" s="165">
        <f>SUM(E212:K212)</f>
        <v>3300</v>
      </c>
      <c r="E212" s="165">
        <v>0</v>
      </c>
      <c r="F212" s="165">
        <v>0</v>
      </c>
      <c r="G212" s="166">
        <f>G213+G214</f>
        <v>3300</v>
      </c>
      <c r="H212" s="210">
        <f>H213+H214</f>
        <v>0</v>
      </c>
      <c r="I212" s="166">
        <f t="shared" ref="I212:J212" si="76">I213+I214</f>
        <v>0</v>
      </c>
      <c r="J212" s="166">
        <f t="shared" si="76"/>
        <v>0</v>
      </c>
      <c r="K212" s="165">
        <v>0</v>
      </c>
      <c r="L212" s="9"/>
    </row>
    <row r="213" spans="2:12" ht="15.75">
      <c r="B213" s="122">
        <f t="shared" si="70"/>
        <v>162</v>
      </c>
      <c r="C213" s="33" t="s">
        <v>6</v>
      </c>
      <c r="D213" s="165">
        <f t="shared" ref="D213:D218" si="77">SUM(E213:K213)</f>
        <v>1500</v>
      </c>
      <c r="E213" s="165">
        <v>0</v>
      </c>
      <c r="F213" s="165">
        <v>0</v>
      </c>
      <c r="G213" s="166">
        <v>1500</v>
      </c>
      <c r="H213" s="210">
        <v>0</v>
      </c>
      <c r="I213" s="166">
        <v>0</v>
      </c>
      <c r="J213" s="166">
        <v>0</v>
      </c>
      <c r="K213" s="165">
        <v>0</v>
      </c>
      <c r="L213" s="9"/>
    </row>
    <row r="214" spans="2:12" ht="15.75">
      <c r="B214" s="122">
        <f t="shared" si="70"/>
        <v>163</v>
      </c>
      <c r="C214" s="20" t="s">
        <v>7</v>
      </c>
      <c r="D214" s="165">
        <f t="shared" si="77"/>
        <v>1800</v>
      </c>
      <c r="E214" s="165">
        <v>0</v>
      </c>
      <c r="F214" s="165">
        <v>0</v>
      </c>
      <c r="G214" s="166">
        <v>1800</v>
      </c>
      <c r="H214" s="210">
        <f>H217</f>
        <v>0</v>
      </c>
      <c r="I214" s="166">
        <v>0</v>
      </c>
      <c r="J214" s="166">
        <v>0</v>
      </c>
      <c r="K214" s="165">
        <v>0</v>
      </c>
      <c r="L214" s="9"/>
    </row>
    <row r="215" spans="2:12" ht="216.75" customHeight="1">
      <c r="B215" s="122">
        <f t="shared" si="70"/>
        <v>164</v>
      </c>
      <c r="C215" s="189" t="s">
        <v>63</v>
      </c>
      <c r="D215" s="149">
        <f t="shared" si="77"/>
        <v>3300</v>
      </c>
      <c r="E215" s="146">
        <v>0</v>
      </c>
      <c r="F215" s="146">
        <v>0</v>
      </c>
      <c r="G215" s="216">
        <f>G216+G217</f>
        <v>3300</v>
      </c>
      <c r="H215" s="217">
        <v>0</v>
      </c>
      <c r="I215" s="154">
        <v>0</v>
      </c>
      <c r="J215" s="154">
        <v>0</v>
      </c>
      <c r="K215" s="146">
        <v>0</v>
      </c>
      <c r="L215" s="226" t="s">
        <v>79</v>
      </c>
    </row>
    <row r="216" spans="2:12" ht="15.75">
      <c r="B216" s="122">
        <f t="shared" si="70"/>
        <v>165</v>
      </c>
      <c r="C216" s="33" t="s">
        <v>6</v>
      </c>
      <c r="D216" s="149">
        <f t="shared" si="77"/>
        <v>1500</v>
      </c>
      <c r="E216" s="146">
        <v>0</v>
      </c>
      <c r="F216" s="146">
        <v>0</v>
      </c>
      <c r="G216" s="166">
        <v>1500</v>
      </c>
      <c r="H216" s="217">
        <v>0</v>
      </c>
      <c r="I216" s="154">
        <v>0</v>
      </c>
      <c r="J216" s="154">
        <v>0</v>
      </c>
      <c r="K216" s="146">
        <v>0</v>
      </c>
      <c r="L216" s="100"/>
    </row>
    <row r="217" spans="2:12" ht="31.5">
      <c r="B217" s="122">
        <f t="shared" si="70"/>
        <v>166</v>
      </c>
      <c r="C217" s="123" t="s">
        <v>64</v>
      </c>
      <c r="D217" s="149">
        <f t="shared" si="77"/>
        <v>1800</v>
      </c>
      <c r="E217" s="146">
        <v>0</v>
      </c>
      <c r="F217" s="146">
        <v>0</v>
      </c>
      <c r="G217" s="216">
        <v>1800</v>
      </c>
      <c r="H217" s="217">
        <v>0</v>
      </c>
      <c r="I217" s="154">
        <v>0</v>
      </c>
      <c r="J217" s="154">
        <v>0</v>
      </c>
      <c r="K217" s="146">
        <v>0</v>
      </c>
      <c r="L217" s="74"/>
    </row>
    <row r="218" spans="2:12" ht="47.25">
      <c r="B218" s="173">
        <f t="shared" si="70"/>
        <v>167</v>
      </c>
      <c r="C218" s="10" t="s">
        <v>57</v>
      </c>
      <c r="D218" s="149">
        <f t="shared" si="77"/>
        <v>1800</v>
      </c>
      <c r="E218" s="146">
        <v>0</v>
      </c>
      <c r="F218" s="146">
        <v>0</v>
      </c>
      <c r="G218" s="216">
        <v>1800</v>
      </c>
      <c r="H218" s="217">
        <v>0</v>
      </c>
      <c r="I218" s="154">
        <v>0</v>
      </c>
      <c r="J218" s="154">
        <v>0</v>
      </c>
      <c r="K218" s="146">
        <v>0</v>
      </c>
      <c r="L218" s="74"/>
    </row>
    <row r="219" spans="2:12" ht="15.75">
      <c r="B219" s="182"/>
      <c r="C219" s="63"/>
      <c r="D219" s="97"/>
      <c r="E219" s="97"/>
      <c r="F219" s="97"/>
      <c r="G219" s="117"/>
      <c r="H219" s="211"/>
      <c r="I219" s="117"/>
      <c r="J219" s="117"/>
      <c r="K219" s="98"/>
      <c r="L219" s="64"/>
    </row>
  </sheetData>
  <mergeCells count="111">
    <mergeCell ref="F157:F158"/>
    <mergeCell ref="G157:G158"/>
    <mergeCell ref="C186:L186"/>
    <mergeCell ref="B151:B152"/>
    <mergeCell ref="C151:C152"/>
    <mergeCell ref="B141:B142"/>
    <mergeCell ref="C114:C117"/>
    <mergeCell ref="D114:D117"/>
    <mergeCell ref="B114:B117"/>
    <mergeCell ref="C121:L121"/>
    <mergeCell ref="C130:L130"/>
    <mergeCell ref="C141:C142"/>
    <mergeCell ref="L141:L142"/>
    <mergeCell ref="K141:K142"/>
    <mergeCell ref="E141:E142"/>
    <mergeCell ref="F141:F142"/>
    <mergeCell ref="G141:G142"/>
    <mergeCell ref="H141:H142"/>
    <mergeCell ref="I141:I142"/>
    <mergeCell ref="J141:J142"/>
    <mergeCell ref="F114:F117"/>
    <mergeCell ref="C211:L211"/>
    <mergeCell ref="C191:L191"/>
    <mergeCell ref="C13:C16"/>
    <mergeCell ref="D13:K14"/>
    <mergeCell ref="D15:D16"/>
    <mergeCell ref="L15:L16"/>
    <mergeCell ref="C29:L29"/>
    <mergeCell ref="C36:L36"/>
    <mergeCell ref="C45:L45"/>
    <mergeCell ref="C52:L52"/>
    <mergeCell ref="K70:K71"/>
    <mergeCell ref="L65:L66"/>
    <mergeCell ref="C78:L78"/>
    <mergeCell ref="C85:L85"/>
    <mergeCell ref="C98:L98"/>
    <mergeCell ref="K65:K69"/>
    <mergeCell ref="C105:L105"/>
    <mergeCell ref="L146:L147"/>
    <mergeCell ref="D146:D147"/>
    <mergeCell ref="E146:E147"/>
    <mergeCell ref="F146:F147"/>
    <mergeCell ref="H146:H147"/>
    <mergeCell ref="K114:K117"/>
    <mergeCell ref="L114:L117"/>
    <mergeCell ref="B65:B69"/>
    <mergeCell ref="C65:C69"/>
    <mergeCell ref="D65:D69"/>
    <mergeCell ref="E65:E69"/>
    <mergeCell ref="F65:F69"/>
    <mergeCell ref="G65:G69"/>
    <mergeCell ref="H65:H69"/>
    <mergeCell ref="I65:I69"/>
    <mergeCell ref="J70:J71"/>
    <mergeCell ref="J65:J69"/>
    <mergeCell ref="B70:B71"/>
    <mergeCell ref="C70:C71"/>
    <mergeCell ref="D70:D71"/>
    <mergeCell ref="E70:E71"/>
    <mergeCell ref="F70:F71"/>
    <mergeCell ref="G70:G71"/>
    <mergeCell ref="H70:H71"/>
    <mergeCell ref="I70:I71"/>
    <mergeCell ref="Q8:V8"/>
    <mergeCell ref="Q9:V9"/>
    <mergeCell ref="M6:N9"/>
    <mergeCell ref="C200:C202"/>
    <mergeCell ref="D200:D202"/>
    <mergeCell ref="E200:E202"/>
    <mergeCell ref="F200:F202"/>
    <mergeCell ref="G200:G202"/>
    <mergeCell ref="H157:H158"/>
    <mergeCell ref="I157:I158"/>
    <mergeCell ref="J157:J158"/>
    <mergeCell ref="K157:K158"/>
    <mergeCell ref="L157:L158"/>
    <mergeCell ref="G114:G117"/>
    <mergeCell ref="H114:H117"/>
    <mergeCell ref="I114:I117"/>
    <mergeCell ref="J114:J117"/>
    <mergeCell ref="L151:L152"/>
    <mergeCell ref="H200:H202"/>
    <mergeCell ref="I200:I202"/>
    <mergeCell ref="E114:E117"/>
    <mergeCell ref="K200:K202"/>
    <mergeCell ref="D157:D158"/>
    <mergeCell ref="E157:E158"/>
    <mergeCell ref="C204:L204"/>
    <mergeCell ref="J1:L9"/>
    <mergeCell ref="L13:L14"/>
    <mergeCell ref="A10:P12"/>
    <mergeCell ref="B13:B16"/>
    <mergeCell ref="D151:D152"/>
    <mergeCell ref="G151:G152"/>
    <mergeCell ref="H151:H152"/>
    <mergeCell ref="I151:I152"/>
    <mergeCell ref="J151:J152"/>
    <mergeCell ref="K151:K152"/>
    <mergeCell ref="I146:I147"/>
    <mergeCell ref="G146:G147"/>
    <mergeCell ref="J146:J147"/>
    <mergeCell ref="K146:K147"/>
    <mergeCell ref="F151:F152"/>
    <mergeCell ref="E151:E152"/>
    <mergeCell ref="B157:B158"/>
    <mergeCell ref="C157:C158"/>
    <mergeCell ref="B146:B147"/>
    <mergeCell ref="L200:L202"/>
    <mergeCell ref="D141:D142"/>
    <mergeCell ref="C146:C147"/>
    <mergeCell ref="J200:J202"/>
  </mergeCells>
  <printOptions horizontalCentered="1" gridLines="1"/>
  <pageMargins left="0.27559055118110237" right="0.39370078740157483" top="0.78740157480314965" bottom="0.78740157480314965" header="0" footer="0"/>
  <pageSetup paperSize="9" scale="80" fitToHeight="0" orientation="landscape" r:id="rId1"/>
  <rowBreaks count="13" manualBreakCount="13">
    <brk id="28" min="1" max="12" man="1"/>
    <brk id="42" min="1" max="12" man="1"/>
    <brk id="55" min="1" max="12" man="1"/>
    <brk id="62" min="1" max="12" man="1"/>
    <brk id="71" min="1" max="12" man="1"/>
    <brk id="77" min="1" max="12" man="1"/>
    <brk id="92" min="1" max="12" man="1"/>
    <brk id="108" min="1" max="12" man="1"/>
    <brk id="129" min="1" max="12" man="1"/>
    <brk id="161" min="1" max="12" man="1"/>
    <brk id="190" min="1" max="12" man="1"/>
    <brk id="199" min="1" max="12" man="1"/>
    <brk id="218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Лист1!sub_191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2017-08-09T11:58:14Z</dcterms:modified>
</cp:coreProperties>
</file>