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9" sheetId="1" r:id="rId1"/>
  </sheets>
  <definedNames>
    <definedName name="dst179013" localSheetId="0">'9'!#REF!</definedName>
  </definedNames>
  <calcPr fullCalcOnLoad="1"/>
</workbook>
</file>

<file path=xl/sharedStrings.xml><?xml version="1.0" encoding="utf-8"?>
<sst xmlns="http://schemas.openxmlformats.org/spreadsheetml/2006/main" count="229" uniqueCount="202">
  <si>
    <t>Номер строки</t>
  </si>
  <si>
    <t>Код классификации доходов бюджета</t>
  </si>
  <si>
    <t>Наименование доходов бюджета</t>
  </si>
  <si>
    <t xml:space="preserve">000 1 00 00000 00 0000 000 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</si>
  <si>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</si>
  <si>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</si>
  <si>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</si>
  <si>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</si>
  <si>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</si>
  <si>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</si>
  <si>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</si>
  <si>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</si>
  <si>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</si>
  <si>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</si>
  <si>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</si>
  <si>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</si>
  <si>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</si>
  <si>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</si>
  <si>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</si>
  <si>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</si>
  <si>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</si>
  <si>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</si>
  <si>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</si>
  <si>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</si>
  <si>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</si>
  <si>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902 1 08 07000 01 0000 110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</si>
  <si>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</si>
  <si>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</si>
  <si>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</si>
  <si>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</si>
  <si>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</si>
  <si>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</si>
  <si>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</si>
  <si>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</si>
  <si>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</si>
  <si>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</si>
  <si>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</si>
  <si>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</si>
  <si>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</si>
  <si>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</si>
  <si>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</si>
  <si>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</si>
  <si>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</si>
  <si>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</si>
  <si>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</si>
  <si>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902 1 14 02000 00 0000 000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</si>
  <si>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</si>
  <si>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</si>
  <si>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902 1 14 06020 00 0000 430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</si>
  <si>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</si>
  <si>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000 1 16 00000 00 0000 000</t>
  </si>
  <si>
    <t>ШТРАФЫ, САНКЦИИ, ВОЗМЕЩЕНИЕ УЩЕРБА</t>
  </si>
  <si>
    <t>182 1 16 03000 00 0000 140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</si>
  <si>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</si>
  <si>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</si>
  <si>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</si>
  <si>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</si>
  <si>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</si>
  <si>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</si>
  <si>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</si>
  <si>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</si>
  <si>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</si>
  <si>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</si>
  <si>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</si>
  <si>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</si>
  <si>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</si>
  <si>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</si>
  <si>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</si>
  <si>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</si>
  <si>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</si>
  <si>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в том числе: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</si>
  <si>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</si>
  <si>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Прочие субсидии бюджетам городских округов</t>
  </si>
  <si>
    <t xml:space="preserve">ИТОГО ДОХОДОВ </t>
  </si>
  <si>
    <t>182 1 05 04000 02 0000 110</t>
  </si>
  <si>
    <t>Налог, взимаемый в связи с применением патентной системы налогообложения</t>
  </si>
  <si>
    <t>ПРОЧИЕ НЕНАЛОГОВЫЕ ДОХОДЫ</t>
  </si>
  <si>
    <t xml:space="preserve">000 1 17 00000 00 0000 000 </t>
  </si>
  <si>
    <t xml:space="preserve">Прочие неналоговые доходы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</si>
  <si>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</si>
  <si>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</si>
  <si>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ОТ ОКАЗАНИЯ ПЛАТНЫХ УСЛУГ (РАБОТ) И КОМПЕНСАЦИИ ЗАТРАТ ГОСУДАРСТВА</t>
  </si>
  <si>
    <t>188 1 16 30000 01 0000 140</t>
  </si>
  <si>
    <t>Денежные взыскания (штрафы) за правонарушения в области дорожного движения</t>
  </si>
  <si>
    <t>902 1 11 05030 00 0000 120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</si>
  <si>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</si>
  <si>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</si>
  <si>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</si>
  <si>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</si>
  <si>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ФЕДРАЦИИ</t>
  </si>
  <si>
    <t>Доходы от сдачи в аренду имущества, составляющего казну городских округов (за исключением земельных участков)</t>
  </si>
  <si>
    <t>902 1 11 05010 00 0000 120</t>
  </si>
  <si>
    <t>902 1 14 06010 00 0000 430</t>
  </si>
  <si>
    <t>000 1 11 05074 04 0000 120</t>
  </si>
  <si>
    <t xml:space="preserve">000 1 17 05000 00 0000 180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</si>
  <si>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</si>
  <si>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</si>
  <si>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100 1 03 02000 01 0000 110</t>
  </si>
  <si>
    <t xml:space="preserve">000 1 16 43000 01 0000 140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</si>
  <si>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</si>
  <si>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</si>
  <si>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</si>
  <si>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</si>
  <si>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</si>
  <si>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</si>
  <si>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</si>
  <si>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</si>
  <si>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</si>
  <si>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</si>
  <si>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</si>
  <si>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</si>
  <si>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</si>
  <si>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</si>
  <si>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</si>
  <si>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</si>
  <si>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</si>
  <si>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</si>
  <si>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1</t>
  </si>
  <si>
    <t xml:space="preserve">Сводные показатели исполнения бюджета Асбестовского городского округа по доходам </t>
  </si>
  <si>
    <t>Исполнено</t>
  </si>
  <si>
    <t>в тысячах рублей</t>
  </si>
  <si>
    <t xml:space="preserve">в процентах </t>
  </si>
  <si>
    <t>182 1 05 01000 00 0000 110</t>
  </si>
  <si>
    <t>Налог, взимаемый в связи с применением упрощенной системы налогообложения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</si>
  <si>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</si>
  <si>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межбюджетные трансферты, передаваемые бюджетам городских округов</t>
  </si>
  <si>
    <t xml:space="preserve">000 1 16 51020 02 0000 140 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</si>
  <si>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</si>
  <si>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>000 2 02 10000 00 0000 151</t>
  </si>
  <si>
    <t>000 2 02 15001 04 0000 151</t>
  </si>
  <si>
    <t>919 2 02 15001 04 0000 151</t>
  </si>
  <si>
    <t>000 2 02 20000 00 0000 151</t>
  </si>
  <si>
    <t>000 2 02 29999 04 0000 151</t>
  </si>
  <si>
    <t>901 2 02 29999 04 0000 151</t>
  </si>
  <si>
    <t>906 2 02 29999 04 0000 151</t>
  </si>
  <si>
    <t>000 2 02 30000 00 0000 151</t>
  </si>
  <si>
    <t>000 2 02 30024 04 0000 151</t>
  </si>
  <si>
    <t>901 2 02 30024 04 0000 151</t>
  </si>
  <si>
    <t>901 2 02 35250 04 0000 151</t>
  </si>
  <si>
    <t>000 2 02 39999 04 0000 151</t>
  </si>
  <si>
    <t>906 2 02 39999 04 0000 151</t>
  </si>
  <si>
    <t>000 2 19 00000 04 0000 151</t>
  </si>
  <si>
    <t>901 2 02 30022 04 0000 151</t>
  </si>
  <si>
    <t>901 2 02 35462 04 0000 151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</si>
  <si>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</si>
  <si>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901 2 02 49999 04 0000 151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</si>
  <si>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</si>
  <si>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</si>
  <si>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000 1 17 01000 00 0000 180 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</si>
  <si>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</si>
  <si>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</si>
  <si>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</si>
  <si>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</si>
  <si>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000 2 02 40000 00 0000 151</t>
  </si>
  <si>
    <t xml:space="preserve">Иные межбюджетные трансферты
</t>
  </si>
  <si>
    <t>000 2 02 49999 04 0000 151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</si>
  <si>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</si>
  <si>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</si>
  <si>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901 2 02 20077 04 0000 151</t>
  </si>
  <si>
    <t>Субсидии бюджетам городских округов на переселение граждан из жилых помещений, признанных непригодными для проживания</t>
  </si>
  <si>
    <t>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</si>
  <si>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Межбюджетный трансферт из резервного фонда Правительства Свердловской области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</t>
  </si>
  <si>
    <t>901 2 02 35120 04 0000 151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</si>
  <si>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</si>
  <si>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к постановлению администрации</t>
  </si>
  <si>
    <t>Асбестовского городского округа</t>
  </si>
  <si>
    <t>000 1 16 18000 00 0000 140</t>
  </si>
  <si>
    <t>Денежные взыскания (штрафы) за нарушение бюджетного законодательства Российской Федерации</t>
  </si>
  <si>
    <t xml:space="preserve">000 1 16 32000 00 0000 140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</si>
  <si>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</si>
  <si>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000 1 16 33040 04 0000 140 </t>
  </si>
  <si>
    <t xml:space="preserve">000 1 16 35020 04 0000 140 </t>
  </si>
  <si>
    <t>Суммы по искам о возмещении вреда, причиненного окружающей среде, подлежащие зачислению в бюджеты городских округов</t>
  </si>
  <si>
    <t>901 2 02 25127 04 0000 151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</si>
  <si>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</si>
  <si>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t>901 2 02 25527 04 0000 151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</si>
  <si>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</si>
  <si>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901 2 02 25555 04 0000 151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</si>
  <si>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</si>
  <si>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на осуществление работы с молодежью в муниципальных образованиях, расположенных на территории Свердловской области
</t>
  </si>
  <si>
    <t xml:space="preserve"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
</t>
  </si>
  <si>
    <t>Межбюджетные трансферты из областного бюджета бюджетам муниципальных районов (городских округов)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</si>
  <si>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906 2 02 49999 04 0000 151</t>
  </si>
  <si>
    <t>Межбюджетный трансферт из резервного фонда Правительства Свердловской области на монтаж уличного освещения на территории Муниципального автономного общеобразовательного учреждения «Средняя общеобразовательная школа № 30» Асбестовского городского округа</t>
  </si>
  <si>
    <t xml:space="preserve">Межбюджетные трансферты бюджетам муниципальных районов (городских округов), расположенных на территории Свердловской области, на обеспечение оплаты труда работников муниципальных учреждений в размере не ниже минимального размера оплаты труда в 2018 году
</t>
  </si>
  <si>
    <t>Межбюджетный трансферт из резервного фонда Правительства Свердловской области на приобретение спортивного оборудования и инвентаря для Муниципального бюджетного учреждения физической культуры и спорта «Физкультурно-спортивный центр» Асбестовского городского округа</t>
  </si>
  <si>
    <t>-</t>
  </si>
  <si>
    <t>Сумма средств, предусмотренная решением о бюджете на 2018 год, в тысячах рублей</t>
  </si>
  <si>
    <t>902 1 11 01000 00 0000 120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</si>
  <si>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</si>
  <si>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000 1 16 23000 00 0000 140</t>
  </si>
  <si>
    <t>Доходы от возмещения ущерба при возникновении страховых случаев</t>
  </si>
  <si>
    <t xml:space="preserve"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 </t>
  </si>
  <si>
    <t>Субсидии на предоставление региональных социальных выплат молодым семьям на улучшение жилищных условий</t>
  </si>
  <si>
    <t>Субсидии на предоставление социальных выплат молодым семьям на приобретение (строительство) жилья</t>
  </si>
  <si>
    <t xml:space="preserve">Межбюджетные трансферты из областного бюджета местным бюджетам на строительство, реконструкцию, капитальный ремонт, ремонт автомобильных дорог общего пользования местного значения </t>
  </si>
  <si>
    <t>ЗАДОЛЖЕННОСТЬ И ПЕРЕРАСЧЕТЫ ПО ОТМЕНЕННЫМ НАЛОГАМ, СБОРАМ И ИНЫМ ОБЯЗАТЕЛЬНЫМ ПЛАТЕЖАМ</t>
  </si>
  <si>
    <t>000 1 09 00000 00 0000 000</t>
  </si>
  <si>
    <t xml:space="preserve">за девять месяцев 2018 года  </t>
  </si>
  <si>
    <t>Субсидии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</si>
  <si>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Субсидии на реализацию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архивных учреждениях</t>
  </si>
  <si>
    <t>от 30.10.2018 № 540-ПА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</si>
</sst>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right"/>
    </xf>
    <xf numFmtId="172" fontId="2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Border="1" applyAlignment="1">
      <alignment vertical="top"/>
    </xf>
    <xf numFmtId="172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46.125" style="0" customWidth="1"/>
    <col min="4" max="4" width="11.875" style="7" customWidth="1"/>
    <col min="5" max="5" width="11.25390625" style="11" customWidth="1"/>
    <col min="6" max="6" width="10.00390625" style="1" customWidth="1"/>
    <col min="7" max="8" width="9.125" style="1" customWidth="1"/>
  </cols>
  <sheetData>
    <row r="1" spans="1:6" ht="12.75">
      <c r="A1" s="10"/>
      <c r="B1" s="10"/>
      <c r="C1" s="10"/>
      <c r="D1" s="10"/>
      <c r="F1" s="10" t="s">
        <v>117</v>
      </c>
    </row>
    <row r="2" spans="1:6" ht="12.75">
      <c r="A2" s="10"/>
      <c r="B2" s="10"/>
      <c r="C2" s="10"/>
      <c r="D2" s="10"/>
      <c r="F2" s="10" t="s">
        <v>164</v>
      </c>
    </row>
    <row r="3" spans="1:6" ht="12.75">
      <c r="A3" s="10"/>
      <c r="B3" s="10"/>
      <c r="C3" s="10"/>
      <c r="D3" s="10"/>
      <c r="F3" s="10" t="s">
        <v>165</v>
      </c>
    </row>
    <row r="4" spans="1:6" ht="12.75">
      <c r="A4" s="10"/>
      <c r="B4" s="10"/>
      <c r="C4" s="10"/>
      <c r="D4" s="10"/>
      <c r="F4" s="10" t="s">
        <v>201</v>
      </c>
    </row>
    <row r="5" spans="1:4" ht="12.75" customHeight="1">
      <c r="A5" s="10"/>
      <c r="B5" s="39"/>
      <c r="C5" s="39"/>
      <c r="D5" s="39"/>
    </row>
    <row r="6" spans="1:6" ht="15.75">
      <c r="A6" s="40" t="s">
        <v>118</v>
      </c>
      <c r="B6" s="40"/>
      <c r="C6" s="40"/>
      <c r="D6" s="40"/>
      <c r="E6" s="41"/>
      <c r="F6" s="41"/>
    </row>
    <row r="7" spans="1:6" ht="15.75">
      <c r="A7" s="40" t="s">
        <v>198</v>
      </c>
      <c r="B7" s="41"/>
      <c r="C7" s="41"/>
      <c r="D7" s="41"/>
      <c r="E7" s="41"/>
      <c r="F7" s="41"/>
    </row>
    <row r="8" ht="12" customHeight="1">
      <c r="A8" s="2"/>
    </row>
    <row r="9" spans="1:6" ht="27" customHeight="1">
      <c r="A9" s="42" t="s">
        <v>0</v>
      </c>
      <c r="B9" s="42" t="s">
        <v>1</v>
      </c>
      <c r="C9" s="42" t="s">
        <v>2</v>
      </c>
      <c r="D9" s="44" t="s">
        <v>187</v>
      </c>
      <c r="E9" s="46" t="s">
        <v>119</v>
      </c>
      <c r="F9" s="47"/>
    </row>
    <row r="10" spans="1:6" ht="39" customHeight="1">
      <c r="A10" s="43"/>
      <c r="B10" s="43"/>
      <c r="C10" s="43"/>
      <c r="D10" s="45"/>
      <c r="E10" s="12" t="s">
        <v>120</v>
      </c>
      <c r="F10" s="13" t="s">
        <v>121</v>
      </c>
    </row>
    <row r="11" spans="1:6" ht="12.75">
      <c r="A11" s="13">
        <v>1</v>
      </c>
      <c r="B11" s="13">
        <v>2</v>
      </c>
      <c r="C11" s="13">
        <v>3</v>
      </c>
      <c r="D11" s="36">
        <v>4</v>
      </c>
      <c r="E11" s="13">
        <v>5</v>
      </c>
      <c r="F11" s="36">
        <v>6</v>
      </c>
    </row>
    <row r="12" spans="1:6" ht="15.75" customHeight="1">
      <c r="A12" s="16">
        <v>1</v>
      </c>
      <c r="B12" s="14" t="s">
        <v>3</v>
      </c>
      <c r="C12" s="15" t="s">
        <v>4</v>
      </c>
      <c r="D12" s="27">
        <f>D13+D15+D17+D22+D25+D29+D36+D38+D41+D46+D62</f>
        <v>639647.0000000001</v>
      </c>
      <c r="E12" s="27">
        <f>E13+E15+E17+E22+E25+E29+E36+E38+E41+E46+E62+E28</f>
        <v>451520.49999999994</v>
      </c>
      <c r="F12" s="27">
        <f>E12/D12*100</f>
        <v>70.58901237713926</v>
      </c>
    </row>
    <row r="13" spans="1:6" ht="15.75" customHeight="1">
      <c r="A13" s="16">
        <v>2</v>
      </c>
      <c r="B13" s="16" t="s">
        <v>5</v>
      </c>
      <c r="C13" s="17" t="s">
        <v>6</v>
      </c>
      <c r="D13" s="21">
        <f>D14</f>
        <v>386805.5</v>
      </c>
      <c r="E13" s="21">
        <f>E14</f>
        <v>278231.8</v>
      </c>
      <c r="F13" s="21">
        <f>E13/D13*100</f>
        <v>71.9306731677807</v>
      </c>
    </row>
    <row r="14" spans="1:6" ht="15.75" customHeight="1">
      <c r="A14" s="16">
        <v>3</v>
      </c>
      <c r="B14" s="16" t="s">
        <v>7</v>
      </c>
      <c r="C14" s="17" t="s">
        <v>8</v>
      </c>
      <c r="D14" s="21">
        <v>386805.5</v>
      </c>
      <c r="E14" s="30">
        <v>278231.8</v>
      </c>
      <c r="F14" s="21">
        <f aca="true" t="shared" si="0" ref="F14:F75">E14/D14*100</f>
        <v>71.9306731677807</v>
      </c>
    </row>
    <row r="15" spans="1:6" ht="38.25">
      <c r="A15" s="16">
        <v>4</v>
      </c>
      <c r="B15" s="18" t="s">
        <v>87</v>
      </c>
      <c r="C15" s="19" t="s">
        <v>89</v>
      </c>
      <c r="D15" s="21">
        <f>SUM(D16)</f>
        <v>8618.800000000001</v>
      </c>
      <c r="E15" s="21">
        <f>SUM(E16)</f>
        <v>7193.6</v>
      </c>
      <c r="F15" s="21">
        <f t="shared" si="0"/>
        <v>83.46405532092635</v>
      </c>
    </row>
    <row r="16" spans="1:6" ht="27.75" customHeight="1">
      <c r="A16" s="16">
        <v>5</v>
      </c>
      <c r="B16" s="18" t="s">
        <v>97</v>
      </c>
      <c r="C16" s="19" t="s">
        <v>88</v>
      </c>
      <c r="D16" s="21">
        <f>7962.1+656.7</f>
        <v>8618.800000000001</v>
      </c>
      <c r="E16" s="30">
        <v>7193.6</v>
      </c>
      <c r="F16" s="21">
        <f t="shared" si="0"/>
        <v>83.46405532092635</v>
      </c>
    </row>
    <row r="17" spans="1:6" ht="15.75" customHeight="1">
      <c r="A17" s="16">
        <v>6</v>
      </c>
      <c r="B17" s="16" t="s">
        <v>9</v>
      </c>
      <c r="C17" s="17" t="s">
        <v>10</v>
      </c>
      <c r="D17" s="21">
        <f>SUM(D18:D21)</f>
        <v>43942.2</v>
      </c>
      <c r="E17" s="21">
        <f>SUM(E18:E21)</f>
        <v>30966.4</v>
      </c>
      <c r="F17" s="21">
        <f t="shared" si="0"/>
        <v>70.470754764213</v>
      </c>
    </row>
    <row r="18" spans="1:6" ht="27" customHeight="1">
      <c r="A18" s="16">
        <v>7</v>
      </c>
      <c r="B18" s="16" t="s">
        <v>122</v>
      </c>
      <c r="C18" s="19" t="s">
        <v>123</v>
      </c>
      <c r="D18" s="21">
        <v>9820</v>
      </c>
      <c r="E18" s="21">
        <v>9773.2</v>
      </c>
      <c r="F18" s="21">
        <f t="shared" si="0"/>
        <v>99.5234215885947</v>
      </c>
    </row>
    <row r="19" spans="1:6" ht="27.75" customHeight="1">
      <c r="A19" s="16">
        <v>8</v>
      </c>
      <c r="B19" s="16" t="s">
        <v>11</v>
      </c>
      <c r="C19" s="17" t="s">
        <v>12</v>
      </c>
      <c r="D19" s="21">
        <v>29492.2</v>
      </c>
      <c r="E19" s="30">
        <v>18928.9</v>
      </c>
      <c r="F19" s="21">
        <f t="shared" si="0"/>
        <v>64.18273306162308</v>
      </c>
    </row>
    <row r="20" spans="1:6" ht="15.75" customHeight="1">
      <c r="A20" s="16">
        <v>9</v>
      </c>
      <c r="B20" s="16" t="s">
        <v>13</v>
      </c>
      <c r="C20" s="17" t="s">
        <v>14</v>
      </c>
      <c r="D20" s="21">
        <v>30</v>
      </c>
      <c r="E20" s="30">
        <v>1</v>
      </c>
      <c r="F20" s="21">
        <f t="shared" si="0"/>
        <v>3.3333333333333335</v>
      </c>
    </row>
    <row r="21" spans="1:6" ht="27" customHeight="1">
      <c r="A21" s="16">
        <v>10</v>
      </c>
      <c r="B21" s="16" t="s">
        <v>74</v>
      </c>
      <c r="C21" s="17" t="s">
        <v>75</v>
      </c>
      <c r="D21" s="21">
        <v>4600</v>
      </c>
      <c r="E21" s="30">
        <v>2263.3</v>
      </c>
      <c r="F21" s="21">
        <f t="shared" si="0"/>
        <v>49.20217391304348</v>
      </c>
    </row>
    <row r="22" spans="1:6" ht="15.75" customHeight="1">
      <c r="A22" s="16">
        <v>11</v>
      </c>
      <c r="B22" s="16" t="s">
        <v>15</v>
      </c>
      <c r="C22" s="17" t="s">
        <v>16</v>
      </c>
      <c r="D22" s="21">
        <f>SUM(D23:D24)</f>
        <v>56920</v>
      </c>
      <c r="E22" s="21">
        <f>SUM(E23:E24)</f>
        <v>38490.7</v>
      </c>
      <c r="F22" s="21">
        <f t="shared" si="0"/>
        <v>67.62245256500351</v>
      </c>
    </row>
    <row r="23" spans="1:6" ht="15.75" customHeight="1">
      <c r="A23" s="16">
        <v>12</v>
      </c>
      <c r="B23" s="16" t="s">
        <v>17</v>
      </c>
      <c r="C23" s="17" t="s">
        <v>18</v>
      </c>
      <c r="D23" s="21">
        <v>15800</v>
      </c>
      <c r="E23" s="30">
        <v>6811.2</v>
      </c>
      <c r="F23" s="21">
        <f t="shared" si="0"/>
        <v>43.10886075949367</v>
      </c>
    </row>
    <row r="24" spans="1:6" ht="15.75" customHeight="1">
      <c r="A24" s="16">
        <v>13</v>
      </c>
      <c r="B24" s="16" t="s">
        <v>19</v>
      </c>
      <c r="C24" s="17" t="s">
        <v>20</v>
      </c>
      <c r="D24" s="21">
        <f>32000+9120</f>
        <v>41120</v>
      </c>
      <c r="E24" s="30">
        <v>31679.5</v>
      </c>
      <c r="F24" s="21">
        <f t="shared" si="0"/>
        <v>77.04158560311284</v>
      </c>
    </row>
    <row r="25" spans="1:6" ht="15.75" customHeight="1">
      <c r="A25" s="16">
        <v>14</v>
      </c>
      <c r="B25" s="16" t="s">
        <v>21</v>
      </c>
      <c r="C25" s="17" t="s">
        <v>22</v>
      </c>
      <c r="D25" s="21">
        <f>SUM(D26:D27)</f>
        <v>11060.2</v>
      </c>
      <c r="E25" s="21">
        <f>SUM(E26:E27)</f>
        <v>9946.2</v>
      </c>
      <c r="F25" s="21">
        <f t="shared" si="0"/>
        <v>89.9278494059782</v>
      </c>
    </row>
    <row r="26" spans="1:6" ht="29.25" customHeight="1">
      <c r="A26" s="16">
        <v>15</v>
      </c>
      <c r="B26" s="16" t="s">
        <v>23</v>
      </c>
      <c r="C26" s="17" t="s">
        <v>24</v>
      </c>
      <c r="D26" s="21">
        <v>11000</v>
      </c>
      <c r="E26" s="30">
        <v>9800.6</v>
      </c>
      <c r="F26" s="21">
        <f t="shared" si="0"/>
        <v>89.09636363636363</v>
      </c>
    </row>
    <row r="27" spans="1:6" s="1" customFormat="1" ht="40.5" customHeight="1">
      <c r="A27" s="16">
        <v>16</v>
      </c>
      <c r="B27" s="18" t="s">
        <v>25</v>
      </c>
      <c r="C27" s="17" t="s">
        <v>26</v>
      </c>
      <c r="D27" s="21">
        <f>25+35.2</f>
        <v>60.2</v>
      </c>
      <c r="E27" s="30">
        <f>40+105.6</f>
        <v>145.6</v>
      </c>
      <c r="F27" s="21">
        <f t="shared" si="0"/>
        <v>241.86046511627904</v>
      </c>
    </row>
    <row r="28" spans="1:6" s="1" customFormat="1" ht="40.5" customHeight="1">
      <c r="A28" s="16">
        <v>17</v>
      </c>
      <c r="B28" s="16" t="s">
        <v>197</v>
      </c>
      <c r="C28" s="17" t="s">
        <v>196</v>
      </c>
      <c r="D28" s="21">
        <v>0</v>
      </c>
      <c r="E28" s="21">
        <v>0.1</v>
      </c>
      <c r="F28" s="21" t="s">
        <v>186</v>
      </c>
    </row>
    <row r="29" spans="1:6" s="1" customFormat="1" ht="39.75" customHeight="1">
      <c r="A29" s="16">
        <v>18</v>
      </c>
      <c r="B29" s="16" t="s">
        <v>27</v>
      </c>
      <c r="C29" s="17" t="s">
        <v>28</v>
      </c>
      <c r="D29" s="21">
        <f>D31+D30</f>
        <v>89620.40000000001</v>
      </c>
      <c r="E29" s="21">
        <f>E31+E30</f>
        <v>61102.799999999996</v>
      </c>
      <c r="F29" s="21">
        <f t="shared" si="0"/>
        <v>68.17956625946769</v>
      </c>
    </row>
    <row r="30" spans="1:6" s="1" customFormat="1" ht="81.75" customHeight="1">
      <c r="A30" s="16">
        <v>19</v>
      </c>
      <c r="B30" s="16" t="s">
        <v>188</v>
      </c>
      <c r="C30" s="17" t="s">
        <v>189</v>
      </c>
      <c r="D30" s="21">
        <v>0</v>
      </c>
      <c r="E30" s="21">
        <v>33.9</v>
      </c>
      <c r="F30" s="21" t="s">
        <v>186</v>
      </c>
    </row>
    <row r="31" spans="1:6" s="1" customFormat="1" ht="83.25" customHeight="1">
      <c r="A31" s="16">
        <v>20</v>
      </c>
      <c r="B31" s="16" t="s">
        <v>29</v>
      </c>
      <c r="C31" s="17" t="s">
        <v>30</v>
      </c>
      <c r="D31" s="21">
        <f>SUM(D32:D35)</f>
        <v>89620.40000000001</v>
      </c>
      <c r="E31" s="21">
        <f>SUM(E32:E35)</f>
        <v>61068.899999999994</v>
      </c>
      <c r="F31" s="21">
        <f t="shared" si="0"/>
        <v>68.1417400502564</v>
      </c>
    </row>
    <row r="32" spans="1:6" s="1" customFormat="1" ht="68.25" customHeight="1">
      <c r="A32" s="16">
        <v>21</v>
      </c>
      <c r="B32" s="16" t="s">
        <v>91</v>
      </c>
      <c r="C32" s="17" t="s">
        <v>31</v>
      </c>
      <c r="D32" s="21">
        <v>68273</v>
      </c>
      <c r="E32" s="30">
        <v>46722.2</v>
      </c>
      <c r="F32" s="21">
        <f t="shared" si="0"/>
        <v>68.43437376415274</v>
      </c>
    </row>
    <row r="33" spans="1:6" s="1" customFormat="1" ht="81.75" customHeight="1">
      <c r="A33" s="16">
        <v>22</v>
      </c>
      <c r="B33" s="16" t="s">
        <v>32</v>
      </c>
      <c r="C33" s="17" t="s">
        <v>33</v>
      </c>
      <c r="D33" s="21">
        <v>3590.6</v>
      </c>
      <c r="E33" s="30">
        <v>2146.8</v>
      </c>
      <c r="F33" s="21">
        <f t="shared" si="0"/>
        <v>59.789450231159144</v>
      </c>
    </row>
    <row r="34" spans="1:6" s="1" customFormat="1" ht="82.5" customHeight="1">
      <c r="A34" s="16">
        <v>23</v>
      </c>
      <c r="B34" s="16" t="s">
        <v>84</v>
      </c>
      <c r="C34" s="19" t="s">
        <v>85</v>
      </c>
      <c r="D34" s="21">
        <v>184.8</v>
      </c>
      <c r="E34" s="30">
        <v>153.7</v>
      </c>
      <c r="F34" s="21">
        <f t="shared" si="0"/>
        <v>83.17099567099567</v>
      </c>
    </row>
    <row r="35" spans="1:6" ht="42" customHeight="1">
      <c r="A35" s="16">
        <v>24</v>
      </c>
      <c r="B35" s="18" t="s">
        <v>93</v>
      </c>
      <c r="C35" s="19" t="s">
        <v>90</v>
      </c>
      <c r="D35" s="20">
        <f>13132.5+4439.5</f>
        <v>17572</v>
      </c>
      <c r="E35" s="22">
        <v>12046.2</v>
      </c>
      <c r="F35" s="21">
        <f t="shared" si="0"/>
        <v>68.55338037787389</v>
      </c>
    </row>
    <row r="36" spans="1:6" ht="25.5">
      <c r="A36" s="16">
        <v>25</v>
      </c>
      <c r="B36" s="16" t="s">
        <v>34</v>
      </c>
      <c r="C36" s="17" t="s">
        <v>35</v>
      </c>
      <c r="D36" s="21">
        <f>SUM(D37)</f>
        <v>3908</v>
      </c>
      <c r="E36" s="21">
        <f>SUM(E37)</f>
        <v>3062.8</v>
      </c>
      <c r="F36" s="21">
        <f t="shared" si="0"/>
        <v>78.37256908904811</v>
      </c>
    </row>
    <row r="37" spans="1:6" ht="18" customHeight="1">
      <c r="A37" s="16">
        <v>26</v>
      </c>
      <c r="B37" s="16" t="s">
        <v>36</v>
      </c>
      <c r="C37" s="17" t="s">
        <v>37</v>
      </c>
      <c r="D37" s="21">
        <v>3908</v>
      </c>
      <c r="E37" s="30">
        <v>3062.8</v>
      </c>
      <c r="F37" s="21">
        <f t="shared" si="0"/>
        <v>78.37256908904811</v>
      </c>
    </row>
    <row r="38" spans="1:8" s="4" customFormat="1" ht="27" customHeight="1">
      <c r="A38" s="16">
        <v>27</v>
      </c>
      <c r="B38" s="18" t="s">
        <v>38</v>
      </c>
      <c r="C38" s="19" t="s">
        <v>81</v>
      </c>
      <c r="D38" s="21">
        <f>SUM(D39:D40)</f>
        <v>583.8</v>
      </c>
      <c r="E38" s="21">
        <f>SUM(E39:E40)</f>
        <v>698.9000000000001</v>
      </c>
      <c r="F38" s="21">
        <f t="shared" si="0"/>
        <v>119.7156560465913</v>
      </c>
      <c r="G38" s="3"/>
      <c r="H38" s="3"/>
    </row>
    <row r="39" spans="1:8" s="4" customFormat="1" ht="18" customHeight="1">
      <c r="A39" s="16">
        <v>28</v>
      </c>
      <c r="B39" s="18" t="s">
        <v>39</v>
      </c>
      <c r="C39" s="19" t="s">
        <v>40</v>
      </c>
      <c r="D39" s="22">
        <v>93</v>
      </c>
      <c r="E39" s="22">
        <v>133.2</v>
      </c>
      <c r="F39" s="21">
        <f t="shared" si="0"/>
        <v>143.2258064516129</v>
      </c>
      <c r="G39" s="3"/>
      <c r="H39" s="3"/>
    </row>
    <row r="40" spans="1:8" s="4" customFormat="1" ht="18" customHeight="1">
      <c r="A40" s="16">
        <v>29</v>
      </c>
      <c r="B40" s="18" t="s">
        <v>41</v>
      </c>
      <c r="C40" s="19" t="s">
        <v>42</v>
      </c>
      <c r="D40" s="22">
        <f>458+32.8</f>
        <v>490.8</v>
      </c>
      <c r="E40" s="22">
        <v>565.7</v>
      </c>
      <c r="F40" s="21">
        <f t="shared" si="0"/>
        <v>115.26079869600652</v>
      </c>
      <c r="G40" s="3"/>
      <c r="H40" s="3"/>
    </row>
    <row r="41" spans="1:6" ht="27.75" customHeight="1">
      <c r="A41" s="16">
        <v>30</v>
      </c>
      <c r="B41" s="16" t="s">
        <v>43</v>
      </c>
      <c r="C41" s="17" t="s">
        <v>44</v>
      </c>
      <c r="D41" s="21">
        <f>SUM(D42:D43)</f>
        <v>29617.3</v>
      </c>
      <c r="E41" s="21">
        <f>SUM(E42:E43)</f>
        <v>16360.599999999999</v>
      </c>
      <c r="F41" s="21">
        <f t="shared" si="0"/>
        <v>55.24001174988942</v>
      </c>
    </row>
    <row r="42" spans="1:6" ht="82.5" customHeight="1">
      <c r="A42" s="16">
        <v>31</v>
      </c>
      <c r="B42" s="16" t="s">
        <v>45</v>
      </c>
      <c r="C42" s="17" t="s">
        <v>95</v>
      </c>
      <c r="D42" s="21">
        <v>28597.3</v>
      </c>
      <c r="E42" s="30">
        <v>14395.8</v>
      </c>
      <c r="F42" s="21">
        <f t="shared" si="0"/>
        <v>50.33971738590706</v>
      </c>
    </row>
    <row r="43" spans="1:6" ht="29.25" customHeight="1">
      <c r="A43" s="16">
        <v>32</v>
      </c>
      <c r="B43" s="16" t="s">
        <v>46</v>
      </c>
      <c r="C43" s="17" t="s">
        <v>96</v>
      </c>
      <c r="D43" s="21">
        <f>SUM(D44:D45)</f>
        <v>1020</v>
      </c>
      <c r="E43" s="21">
        <f>SUM(E44:E45)</f>
        <v>1964.8</v>
      </c>
      <c r="F43" s="21">
        <f t="shared" si="0"/>
        <v>192.62745098039215</v>
      </c>
    </row>
    <row r="44" spans="1:6" ht="30" customHeight="1">
      <c r="A44" s="16">
        <v>33</v>
      </c>
      <c r="B44" s="18" t="s">
        <v>92</v>
      </c>
      <c r="C44" s="17" t="s">
        <v>47</v>
      </c>
      <c r="D44" s="21">
        <v>1000</v>
      </c>
      <c r="E44" s="30">
        <v>1741.2</v>
      </c>
      <c r="F44" s="21">
        <f t="shared" si="0"/>
        <v>174.12</v>
      </c>
    </row>
    <row r="45" spans="1:6" ht="54" customHeight="1">
      <c r="A45" s="16">
        <v>34</v>
      </c>
      <c r="B45" s="16" t="s">
        <v>48</v>
      </c>
      <c r="C45" s="17" t="s">
        <v>49</v>
      </c>
      <c r="D45" s="21">
        <v>20</v>
      </c>
      <c r="E45" s="30">
        <v>223.6</v>
      </c>
      <c r="F45" s="21">
        <f t="shared" si="0"/>
        <v>1118</v>
      </c>
    </row>
    <row r="46" spans="1:6" ht="18" customHeight="1">
      <c r="A46" s="16">
        <v>35</v>
      </c>
      <c r="B46" s="16" t="s">
        <v>50</v>
      </c>
      <c r="C46" s="17" t="s">
        <v>51</v>
      </c>
      <c r="D46" s="21">
        <f>SUM(D47:D61)</f>
        <v>7432.500000000001</v>
      </c>
      <c r="E46" s="21">
        <f>SUM(E47:E61)</f>
        <v>4565.799999999999</v>
      </c>
      <c r="F46" s="21">
        <f t="shared" si="0"/>
        <v>61.43020517995289</v>
      </c>
    </row>
    <row r="47" spans="1:7" ht="27.75" customHeight="1">
      <c r="A47" s="16">
        <v>36</v>
      </c>
      <c r="B47" s="16" t="s">
        <v>52</v>
      </c>
      <c r="C47" s="17" t="s">
        <v>53</v>
      </c>
      <c r="D47" s="22">
        <f>390+50</f>
        <v>440</v>
      </c>
      <c r="E47" s="30">
        <v>191.8</v>
      </c>
      <c r="F47" s="21">
        <f t="shared" si="0"/>
        <v>43.59090909090909</v>
      </c>
      <c r="G47" s="38"/>
    </row>
    <row r="48" spans="1:6" ht="65.25" customHeight="1">
      <c r="A48" s="16">
        <v>37</v>
      </c>
      <c r="B48" s="16" t="s">
        <v>54</v>
      </c>
      <c r="C48" s="17" t="s">
        <v>55</v>
      </c>
      <c r="D48" s="22">
        <v>240</v>
      </c>
      <c r="E48" s="30">
        <v>70</v>
      </c>
      <c r="F48" s="21">
        <f t="shared" si="0"/>
        <v>29.166666666666668</v>
      </c>
    </row>
    <row r="49" spans="1:6" ht="54.75" customHeight="1">
      <c r="A49" s="16">
        <v>38</v>
      </c>
      <c r="B49" s="16" t="s">
        <v>56</v>
      </c>
      <c r="C49" s="17" t="s">
        <v>57</v>
      </c>
      <c r="D49" s="22">
        <f>100+10</f>
        <v>110</v>
      </c>
      <c r="E49" s="30">
        <v>207.3</v>
      </c>
      <c r="F49" s="21">
        <f t="shared" si="0"/>
        <v>188.45454545454547</v>
      </c>
    </row>
    <row r="50" spans="1:6" ht="29.25" customHeight="1">
      <c r="A50" s="16">
        <v>39</v>
      </c>
      <c r="B50" s="16" t="s">
        <v>166</v>
      </c>
      <c r="C50" s="17" t="s">
        <v>167</v>
      </c>
      <c r="D50" s="22">
        <f>20</f>
        <v>20</v>
      </c>
      <c r="E50" s="30">
        <v>40</v>
      </c>
      <c r="F50" s="21">
        <f t="shared" si="0"/>
        <v>200</v>
      </c>
    </row>
    <row r="51" spans="1:6" s="1" customFormat="1" ht="43.5" customHeight="1">
      <c r="A51" s="16">
        <v>40</v>
      </c>
      <c r="B51" s="16" t="s">
        <v>58</v>
      </c>
      <c r="C51" s="17" t="s">
        <v>59</v>
      </c>
      <c r="D51" s="21">
        <v>50</v>
      </c>
      <c r="E51" s="30">
        <v>0</v>
      </c>
      <c r="F51" s="21">
        <f t="shared" si="0"/>
        <v>0</v>
      </c>
    </row>
    <row r="52" spans="1:9" s="1" customFormat="1" ht="30" customHeight="1">
      <c r="A52" s="16">
        <v>41</v>
      </c>
      <c r="B52" s="18" t="s">
        <v>190</v>
      </c>
      <c r="C52" s="19" t="s">
        <v>191</v>
      </c>
      <c r="D52" s="21">
        <v>0</v>
      </c>
      <c r="E52" s="22">
        <v>30.4</v>
      </c>
      <c r="F52" s="21" t="s">
        <v>186</v>
      </c>
      <c r="G52" s="3"/>
      <c r="H52" s="3"/>
      <c r="I52" s="3"/>
    </row>
    <row r="53" spans="1:6" s="1" customFormat="1" ht="107.25" customHeight="1">
      <c r="A53" s="16">
        <v>42</v>
      </c>
      <c r="B53" s="16" t="s">
        <v>60</v>
      </c>
      <c r="C53" s="17" t="s">
        <v>79</v>
      </c>
      <c r="D53" s="22">
        <f>30+280+90</f>
        <v>400</v>
      </c>
      <c r="E53" s="30">
        <v>309.3</v>
      </c>
      <c r="F53" s="21">
        <f t="shared" si="0"/>
        <v>77.325</v>
      </c>
    </row>
    <row r="54" spans="1:6" s="1" customFormat="1" ht="54.75" customHeight="1">
      <c r="A54" s="16">
        <v>43</v>
      </c>
      <c r="B54" s="16" t="s">
        <v>61</v>
      </c>
      <c r="C54" s="17" t="s">
        <v>62</v>
      </c>
      <c r="D54" s="22">
        <f>540+2.5</f>
        <v>542.5</v>
      </c>
      <c r="E54" s="30">
        <v>580.5</v>
      </c>
      <c r="F54" s="21">
        <f t="shared" si="0"/>
        <v>107.00460829493088</v>
      </c>
    </row>
    <row r="55" spans="1:6" s="1" customFormat="1" ht="28.5" customHeight="1">
      <c r="A55" s="16">
        <v>44</v>
      </c>
      <c r="B55" s="16" t="s">
        <v>82</v>
      </c>
      <c r="C55" s="17" t="s">
        <v>83</v>
      </c>
      <c r="D55" s="21">
        <f>100+515</f>
        <v>615</v>
      </c>
      <c r="E55" s="30">
        <v>815</v>
      </c>
      <c r="F55" s="21">
        <f t="shared" si="0"/>
        <v>132.52032520325204</v>
      </c>
    </row>
    <row r="56" spans="1:6" s="1" customFormat="1" ht="41.25" customHeight="1">
      <c r="A56" s="16">
        <v>45</v>
      </c>
      <c r="B56" s="23" t="s">
        <v>168</v>
      </c>
      <c r="C56" s="19" t="s">
        <v>169</v>
      </c>
      <c r="D56" s="21">
        <f>207.5+65.3+103.3</f>
        <v>376.1</v>
      </c>
      <c r="E56" s="30">
        <v>297.2</v>
      </c>
      <c r="F56" s="21">
        <f t="shared" si="0"/>
        <v>79.02153682531241</v>
      </c>
    </row>
    <row r="57" spans="1:6" s="1" customFormat="1" ht="68.25" customHeight="1">
      <c r="A57" s="16">
        <v>46</v>
      </c>
      <c r="B57" s="16" t="s">
        <v>170</v>
      </c>
      <c r="C57" s="17" t="s">
        <v>150</v>
      </c>
      <c r="D57" s="21">
        <f>30+6</f>
        <v>36</v>
      </c>
      <c r="E57" s="30">
        <v>117</v>
      </c>
      <c r="F57" s="21">
        <f t="shared" si="0"/>
        <v>325</v>
      </c>
    </row>
    <row r="58" spans="1:6" s="1" customFormat="1" ht="42" customHeight="1">
      <c r="A58" s="16">
        <v>47</v>
      </c>
      <c r="B58" s="16" t="s">
        <v>171</v>
      </c>
      <c r="C58" s="17" t="s">
        <v>172</v>
      </c>
      <c r="D58" s="21">
        <f>0.6</f>
        <v>0.6</v>
      </c>
      <c r="E58" s="30">
        <v>0.6</v>
      </c>
      <c r="F58" s="21">
        <f t="shared" si="0"/>
        <v>100</v>
      </c>
    </row>
    <row r="59" spans="1:6" s="1" customFormat="1" ht="69.75" customHeight="1">
      <c r="A59" s="16">
        <v>48</v>
      </c>
      <c r="B59" s="23" t="s">
        <v>98</v>
      </c>
      <c r="C59" s="19" t="s">
        <v>86</v>
      </c>
      <c r="D59" s="22">
        <f>50+13.5</f>
        <v>63.5</v>
      </c>
      <c r="E59" s="30">
        <v>95.5</v>
      </c>
      <c r="F59" s="21">
        <f t="shared" si="0"/>
        <v>150.39370078740157</v>
      </c>
    </row>
    <row r="60" spans="1:6" s="1" customFormat="1" ht="54" customHeight="1">
      <c r="A60" s="16">
        <v>49</v>
      </c>
      <c r="B60" s="23" t="s">
        <v>126</v>
      </c>
      <c r="C60" s="19" t="s">
        <v>127</v>
      </c>
      <c r="D60" s="22">
        <v>107</v>
      </c>
      <c r="E60" s="30">
        <v>87.7</v>
      </c>
      <c r="F60" s="21">
        <f t="shared" si="0"/>
        <v>81.96261682242991</v>
      </c>
    </row>
    <row r="61" spans="1:6" s="1" customFormat="1" ht="28.5" customHeight="1">
      <c r="A61" s="16">
        <v>50</v>
      </c>
      <c r="B61" s="16" t="s">
        <v>63</v>
      </c>
      <c r="C61" s="17" t="s">
        <v>64</v>
      </c>
      <c r="D61" s="22">
        <f>1500+57.3+55+365+4192.5+50+50+0.8+12.8-1851.6</f>
        <v>4431.800000000001</v>
      </c>
      <c r="E61" s="30">
        <v>1723.5</v>
      </c>
      <c r="F61" s="21">
        <f t="shared" si="0"/>
        <v>38.889390315447436</v>
      </c>
    </row>
    <row r="62" spans="1:6" s="1" customFormat="1" ht="18" customHeight="1">
      <c r="A62" s="16">
        <v>51</v>
      </c>
      <c r="B62" s="16" t="s">
        <v>77</v>
      </c>
      <c r="C62" s="17" t="s">
        <v>76</v>
      </c>
      <c r="D62" s="21">
        <f>SUM(D63:D64)</f>
        <v>1138.3</v>
      </c>
      <c r="E62" s="21">
        <f>SUM(E63:E64)</f>
        <v>900.8000000000001</v>
      </c>
      <c r="F62" s="21">
        <f t="shared" si="0"/>
        <v>79.13555301765793</v>
      </c>
    </row>
    <row r="63" spans="1:6" s="1" customFormat="1" ht="17.25" customHeight="1">
      <c r="A63" s="16">
        <v>52</v>
      </c>
      <c r="B63" s="16" t="s">
        <v>148</v>
      </c>
      <c r="C63" s="17" t="s">
        <v>149</v>
      </c>
      <c r="D63" s="21">
        <f>-0.8</f>
        <v>-0.8</v>
      </c>
      <c r="E63" s="21">
        <v>19.1</v>
      </c>
      <c r="F63" s="21">
        <f t="shared" si="0"/>
        <v>-2387.5</v>
      </c>
    </row>
    <row r="64" spans="1:6" s="1" customFormat="1" ht="17.25" customHeight="1">
      <c r="A64" s="16">
        <v>53</v>
      </c>
      <c r="B64" s="16" t="s">
        <v>94</v>
      </c>
      <c r="C64" s="28" t="s">
        <v>78</v>
      </c>
      <c r="D64" s="21">
        <f>980+159.1</f>
        <v>1139.1</v>
      </c>
      <c r="E64" s="30">
        <v>881.7</v>
      </c>
      <c r="F64" s="21">
        <f t="shared" si="0"/>
        <v>77.40321306294445</v>
      </c>
    </row>
    <row r="65" spans="1:6" s="1" customFormat="1" ht="18" customHeight="1">
      <c r="A65" s="16">
        <v>54</v>
      </c>
      <c r="B65" s="14" t="s">
        <v>65</v>
      </c>
      <c r="C65" s="15" t="s">
        <v>66</v>
      </c>
      <c r="D65" s="27">
        <f>D66+D116+D118</f>
        <v>1315891.4</v>
      </c>
      <c r="E65" s="27">
        <f>E66+E116+E118</f>
        <v>888840.4</v>
      </c>
      <c r="F65" s="27">
        <f t="shared" si="0"/>
        <v>67.5466379672365</v>
      </c>
    </row>
    <row r="66" spans="1:6" s="1" customFormat="1" ht="42" customHeight="1">
      <c r="A66" s="16">
        <v>55</v>
      </c>
      <c r="B66" s="16" t="s">
        <v>67</v>
      </c>
      <c r="C66" s="17" t="s">
        <v>68</v>
      </c>
      <c r="D66" s="21">
        <f>SUM(D67,D71,D90,D107)</f>
        <v>1320317.4</v>
      </c>
      <c r="E66" s="21">
        <f>SUM(E67,E71,E90,E107)</f>
        <v>893551.9</v>
      </c>
      <c r="F66" s="21">
        <f t="shared" si="0"/>
        <v>67.67705250267852</v>
      </c>
    </row>
    <row r="67" spans="1:6" s="1" customFormat="1" ht="28.5" customHeight="1">
      <c r="A67" s="16">
        <v>56</v>
      </c>
      <c r="B67" s="16" t="s">
        <v>128</v>
      </c>
      <c r="C67" s="17" t="s">
        <v>151</v>
      </c>
      <c r="D67" s="21">
        <f>SUM(D68)</f>
        <v>8325</v>
      </c>
      <c r="E67" s="21">
        <f>SUM(E68)</f>
        <v>5552</v>
      </c>
      <c r="F67" s="21">
        <f t="shared" si="0"/>
        <v>66.69069069069069</v>
      </c>
    </row>
    <row r="68" spans="1:6" s="1" customFormat="1" ht="27.75" customHeight="1">
      <c r="A68" s="16">
        <v>57</v>
      </c>
      <c r="B68" s="16" t="s">
        <v>129</v>
      </c>
      <c r="C68" s="17" t="s">
        <v>69</v>
      </c>
      <c r="D68" s="21">
        <f>SUM(D70:D70)</f>
        <v>8325</v>
      </c>
      <c r="E68" s="21">
        <f>SUM(E70:E70)</f>
        <v>5552</v>
      </c>
      <c r="F68" s="21">
        <f t="shared" si="0"/>
        <v>66.69069069069069</v>
      </c>
    </row>
    <row r="69" spans="1:6" s="1" customFormat="1" ht="12.75" customHeight="1">
      <c r="A69" s="16">
        <v>58</v>
      </c>
      <c r="B69" s="16"/>
      <c r="C69" s="17" t="s">
        <v>70</v>
      </c>
      <c r="D69" s="21"/>
      <c r="E69" s="31"/>
      <c r="F69" s="21"/>
    </row>
    <row r="70" spans="1:6" s="1" customFormat="1" ht="67.5" customHeight="1">
      <c r="A70" s="16">
        <v>59</v>
      </c>
      <c r="B70" s="16" t="s">
        <v>130</v>
      </c>
      <c r="C70" s="17" t="s">
        <v>71</v>
      </c>
      <c r="D70" s="21">
        <v>8325</v>
      </c>
      <c r="E70" s="21">
        <v>5552</v>
      </c>
      <c r="F70" s="21">
        <f t="shared" si="0"/>
        <v>66.69069069069069</v>
      </c>
    </row>
    <row r="71" spans="1:6" s="1" customFormat="1" ht="29.25" customHeight="1">
      <c r="A71" s="16">
        <v>60</v>
      </c>
      <c r="B71" s="16" t="s">
        <v>131</v>
      </c>
      <c r="C71" s="17" t="s">
        <v>80</v>
      </c>
      <c r="D71" s="21">
        <f>D72+D75+D76+D77+D78</f>
        <v>530579.1</v>
      </c>
      <c r="E71" s="21">
        <f>E72+E75+E76+E77+E78</f>
        <v>344424.9</v>
      </c>
      <c r="F71" s="21">
        <f t="shared" si="0"/>
        <v>64.9149014727493</v>
      </c>
    </row>
    <row r="72" spans="1:6" s="1" customFormat="1" ht="42" customHeight="1">
      <c r="A72" s="16">
        <v>61</v>
      </c>
      <c r="B72" s="18" t="s">
        <v>156</v>
      </c>
      <c r="C72" s="19" t="s">
        <v>157</v>
      </c>
      <c r="D72" s="21">
        <f>SUM(D74)</f>
        <v>8485.4</v>
      </c>
      <c r="E72" s="21">
        <f>SUM(E74)</f>
        <v>3114.1</v>
      </c>
      <c r="F72" s="21">
        <f t="shared" si="0"/>
        <v>36.69950738916256</v>
      </c>
    </row>
    <row r="73" spans="1:6" s="1" customFormat="1" ht="12.75" customHeight="1">
      <c r="A73" s="16">
        <v>62</v>
      </c>
      <c r="B73" s="18"/>
      <c r="C73" s="17" t="s">
        <v>70</v>
      </c>
      <c r="D73" s="21"/>
      <c r="E73" s="21"/>
      <c r="F73" s="21"/>
    </row>
    <row r="74" spans="1:6" s="1" customFormat="1" ht="42" customHeight="1">
      <c r="A74" s="16">
        <v>63</v>
      </c>
      <c r="B74" s="18" t="s">
        <v>158</v>
      </c>
      <c r="C74" s="19" t="s">
        <v>159</v>
      </c>
      <c r="D74" s="21">
        <f>8485.4</f>
        <v>8485.4</v>
      </c>
      <c r="E74" s="21">
        <v>3114.1</v>
      </c>
      <c r="F74" s="21">
        <f t="shared" si="0"/>
        <v>36.69950738916256</v>
      </c>
    </row>
    <row r="75" spans="1:6" s="1" customFormat="1" ht="54.75" customHeight="1">
      <c r="A75" s="16">
        <v>64</v>
      </c>
      <c r="B75" s="18" t="s">
        <v>173</v>
      </c>
      <c r="C75" s="19" t="s">
        <v>174</v>
      </c>
      <c r="D75" s="21">
        <f>124.6</f>
        <v>124.6</v>
      </c>
      <c r="E75" s="21">
        <v>124.6</v>
      </c>
      <c r="F75" s="21">
        <f t="shared" si="0"/>
        <v>100</v>
      </c>
    </row>
    <row r="76" spans="1:6" s="1" customFormat="1" ht="81" customHeight="1">
      <c r="A76" s="16">
        <v>65</v>
      </c>
      <c r="B76" s="18" t="s">
        <v>175</v>
      </c>
      <c r="C76" s="19" t="s">
        <v>176</v>
      </c>
      <c r="D76" s="21">
        <f>1197.6</f>
        <v>1197.6</v>
      </c>
      <c r="E76" s="21">
        <f>1197.6</f>
        <v>1197.6</v>
      </c>
      <c r="F76" s="21">
        <f aca="true" t="shared" si="1" ref="F76:F119">E76/D76*100</f>
        <v>100</v>
      </c>
    </row>
    <row r="77" spans="1:6" s="1" customFormat="1" ht="54.75" customHeight="1">
      <c r="A77" s="16">
        <v>66</v>
      </c>
      <c r="B77" s="18" t="s">
        <v>177</v>
      </c>
      <c r="C77" s="37" t="s">
        <v>178</v>
      </c>
      <c r="D77" s="21">
        <f>27531</f>
        <v>27531</v>
      </c>
      <c r="E77" s="21">
        <v>0</v>
      </c>
      <c r="F77" s="21">
        <f t="shared" si="1"/>
        <v>0</v>
      </c>
    </row>
    <row r="78" spans="1:6" s="1" customFormat="1" ht="18" customHeight="1">
      <c r="A78" s="16">
        <v>67</v>
      </c>
      <c r="B78" s="16" t="s">
        <v>132</v>
      </c>
      <c r="C78" s="17" t="s">
        <v>72</v>
      </c>
      <c r="D78" s="21">
        <f>SUM(D80:D87)</f>
        <v>493240.5</v>
      </c>
      <c r="E78" s="21">
        <f>SUM(E80:E89)</f>
        <v>339988.60000000003</v>
      </c>
      <c r="F78" s="21">
        <f t="shared" si="1"/>
        <v>68.92957897820638</v>
      </c>
    </row>
    <row r="79" spans="1:6" s="1" customFormat="1" ht="12.75">
      <c r="A79" s="16">
        <v>68</v>
      </c>
      <c r="B79" s="16"/>
      <c r="C79" s="17" t="s">
        <v>70</v>
      </c>
      <c r="D79" s="21"/>
      <c r="E79" s="22"/>
      <c r="F79" s="21"/>
    </row>
    <row r="80" spans="1:6" s="1" customFormat="1" ht="54.75" customHeight="1">
      <c r="A80" s="16">
        <v>69</v>
      </c>
      <c r="B80" s="16" t="s">
        <v>133</v>
      </c>
      <c r="C80" s="24" t="s">
        <v>146</v>
      </c>
      <c r="D80" s="21">
        <v>420969</v>
      </c>
      <c r="E80" s="22">
        <v>280648</v>
      </c>
      <c r="F80" s="21">
        <f t="shared" si="1"/>
        <v>66.66714176103228</v>
      </c>
    </row>
    <row r="81" spans="1:6" s="1" customFormat="1" ht="67.5" customHeight="1">
      <c r="A81" s="16">
        <v>70</v>
      </c>
      <c r="B81" s="16" t="s">
        <v>134</v>
      </c>
      <c r="C81" s="17" t="s">
        <v>160</v>
      </c>
      <c r="D81" s="21">
        <v>17509.3</v>
      </c>
      <c r="E81" s="22">
        <v>17509.3</v>
      </c>
      <c r="F81" s="21">
        <f t="shared" si="1"/>
        <v>100</v>
      </c>
    </row>
    <row r="82" spans="1:6" s="1" customFormat="1" ht="42" customHeight="1">
      <c r="A82" s="16">
        <v>71</v>
      </c>
      <c r="B82" s="16" t="s">
        <v>134</v>
      </c>
      <c r="C82" s="17" t="s">
        <v>147</v>
      </c>
      <c r="D82" s="21">
        <v>45199</v>
      </c>
      <c r="E82" s="21">
        <v>30801</v>
      </c>
      <c r="F82" s="21">
        <f t="shared" si="1"/>
        <v>68.14531294940154</v>
      </c>
    </row>
    <row r="83" spans="1:6" s="1" customFormat="1" ht="42" customHeight="1">
      <c r="A83" s="16">
        <v>72</v>
      </c>
      <c r="B83" s="16" t="s">
        <v>133</v>
      </c>
      <c r="C83" s="26" t="s">
        <v>179</v>
      </c>
      <c r="D83" s="29">
        <f>205.6</f>
        <v>205.6</v>
      </c>
      <c r="E83" s="29">
        <v>305.4</v>
      </c>
      <c r="F83" s="21">
        <f t="shared" si="1"/>
        <v>148.54085603112838</v>
      </c>
    </row>
    <row r="84" spans="1:6" s="1" customFormat="1" ht="55.5" customHeight="1">
      <c r="A84" s="16">
        <v>73</v>
      </c>
      <c r="B84" s="16" t="s">
        <v>134</v>
      </c>
      <c r="C84" s="17" t="s">
        <v>180</v>
      </c>
      <c r="D84" s="21">
        <f>5384.8</f>
        <v>5384.8</v>
      </c>
      <c r="E84" s="21">
        <v>5384.8</v>
      </c>
      <c r="F84" s="21">
        <f t="shared" si="1"/>
        <v>100</v>
      </c>
    </row>
    <row r="85" spans="1:6" s="1" customFormat="1" ht="66.75" customHeight="1">
      <c r="A85" s="16">
        <v>74</v>
      </c>
      <c r="B85" s="16" t="s">
        <v>134</v>
      </c>
      <c r="C85" s="26" t="s">
        <v>192</v>
      </c>
      <c r="D85" s="29">
        <f>2600</f>
        <v>2600</v>
      </c>
      <c r="E85" s="29">
        <v>2600</v>
      </c>
      <c r="F85" s="21">
        <f t="shared" si="1"/>
        <v>100</v>
      </c>
    </row>
    <row r="86" spans="1:6" s="1" customFormat="1" ht="42" customHeight="1">
      <c r="A86" s="16">
        <v>75</v>
      </c>
      <c r="B86" s="18" t="s">
        <v>133</v>
      </c>
      <c r="C86" s="37" t="s">
        <v>193</v>
      </c>
      <c r="D86" s="29">
        <f>36.4</f>
        <v>36.4</v>
      </c>
      <c r="E86" s="29">
        <v>0</v>
      </c>
      <c r="F86" s="21">
        <f t="shared" si="1"/>
        <v>0</v>
      </c>
    </row>
    <row r="87" spans="1:6" s="1" customFormat="1" ht="30" customHeight="1">
      <c r="A87" s="16">
        <v>76</v>
      </c>
      <c r="B87" s="18" t="s">
        <v>133</v>
      </c>
      <c r="C87" s="37" t="s">
        <v>194</v>
      </c>
      <c r="D87" s="29">
        <f>1336.4</f>
        <v>1336.4</v>
      </c>
      <c r="E87" s="29">
        <v>0</v>
      </c>
      <c r="F87" s="21">
        <f t="shared" si="1"/>
        <v>0</v>
      </c>
    </row>
    <row r="88" spans="1:10" s="1" customFormat="1" ht="69.75" customHeight="1">
      <c r="A88" s="16">
        <v>77</v>
      </c>
      <c r="B88" s="18" t="s">
        <v>133</v>
      </c>
      <c r="C88" s="37" t="s">
        <v>199</v>
      </c>
      <c r="D88" s="29">
        <v>0</v>
      </c>
      <c r="E88" s="29">
        <v>2676.9</v>
      </c>
      <c r="F88" s="21" t="s">
        <v>186</v>
      </c>
      <c r="G88" s="3"/>
      <c r="H88" s="3"/>
      <c r="I88" s="3"/>
      <c r="J88" s="3"/>
    </row>
    <row r="89" spans="1:10" s="1" customFormat="1" ht="69" customHeight="1">
      <c r="A89" s="16">
        <v>78</v>
      </c>
      <c r="B89" s="18" t="s">
        <v>133</v>
      </c>
      <c r="C89" s="37" t="s">
        <v>200</v>
      </c>
      <c r="D89" s="29">
        <v>0</v>
      </c>
      <c r="E89" s="29">
        <v>63.2</v>
      </c>
      <c r="F89" s="21" t="s">
        <v>186</v>
      </c>
      <c r="G89" s="3"/>
      <c r="H89" s="3"/>
      <c r="I89" s="3"/>
      <c r="J89" s="3"/>
    </row>
    <row r="90" spans="1:10" s="1" customFormat="1" ht="28.5" customHeight="1">
      <c r="A90" s="16">
        <v>79</v>
      </c>
      <c r="B90" s="25" t="s">
        <v>135</v>
      </c>
      <c r="C90" s="26" t="s">
        <v>152</v>
      </c>
      <c r="D90" s="29">
        <f>D91+D92+D100+D101+D102+D103</f>
        <v>708872.8</v>
      </c>
      <c r="E90" s="29">
        <f>E91+E92+E100+E101+E102+E103</f>
        <v>532057.6</v>
      </c>
      <c r="F90" s="21">
        <f t="shared" si="1"/>
        <v>75.0568508200625</v>
      </c>
      <c r="G90" s="3"/>
      <c r="H90" s="3"/>
      <c r="I90" s="3"/>
      <c r="J90" s="3"/>
    </row>
    <row r="91" spans="1:6" s="1" customFormat="1" ht="42" customHeight="1">
      <c r="A91" s="16">
        <v>80</v>
      </c>
      <c r="B91" s="16" t="s">
        <v>142</v>
      </c>
      <c r="C91" s="26" t="s">
        <v>100</v>
      </c>
      <c r="D91" s="21">
        <v>15072</v>
      </c>
      <c r="E91" s="30">
        <v>14592.7</v>
      </c>
      <c r="F91" s="21">
        <f t="shared" si="1"/>
        <v>96.81993099787685</v>
      </c>
    </row>
    <row r="92" spans="1:6" s="1" customFormat="1" ht="38.25">
      <c r="A92" s="16">
        <v>81</v>
      </c>
      <c r="B92" s="16" t="s">
        <v>136</v>
      </c>
      <c r="C92" s="17" t="s">
        <v>101</v>
      </c>
      <c r="D92" s="21">
        <f>SUM(D94:D99)</f>
        <v>111606.8</v>
      </c>
      <c r="E92" s="21">
        <f>SUM(E94:E99)</f>
        <v>89512</v>
      </c>
      <c r="F92" s="21">
        <f t="shared" si="1"/>
        <v>80.20299838361103</v>
      </c>
    </row>
    <row r="93" spans="1:6" s="1" customFormat="1" ht="12.75">
      <c r="A93" s="16">
        <v>82</v>
      </c>
      <c r="B93" s="16"/>
      <c r="C93" s="17" t="s">
        <v>70</v>
      </c>
      <c r="D93" s="21"/>
      <c r="E93" s="30"/>
      <c r="F93" s="21"/>
    </row>
    <row r="94" spans="1:6" s="1" customFormat="1" ht="66" customHeight="1">
      <c r="A94" s="16">
        <v>83</v>
      </c>
      <c r="B94" s="16" t="s">
        <v>137</v>
      </c>
      <c r="C94" s="17" t="s">
        <v>102</v>
      </c>
      <c r="D94" s="21">
        <v>716</v>
      </c>
      <c r="E94" s="30">
        <v>537</v>
      </c>
      <c r="F94" s="21">
        <f t="shared" si="1"/>
        <v>75</v>
      </c>
    </row>
    <row r="95" spans="1:6" s="1" customFormat="1" ht="54" customHeight="1">
      <c r="A95" s="16">
        <v>84</v>
      </c>
      <c r="B95" s="16" t="s">
        <v>137</v>
      </c>
      <c r="C95" s="17" t="s">
        <v>103</v>
      </c>
      <c r="D95" s="21">
        <v>109232</v>
      </c>
      <c r="E95" s="30">
        <v>88101.3</v>
      </c>
      <c r="F95" s="21">
        <f t="shared" si="1"/>
        <v>80.65521092720083</v>
      </c>
    </row>
    <row r="96" spans="1:6" s="1" customFormat="1" ht="67.5" customHeight="1">
      <c r="A96" s="16">
        <v>85</v>
      </c>
      <c r="B96" s="16" t="s">
        <v>137</v>
      </c>
      <c r="C96" s="17" t="s">
        <v>104</v>
      </c>
      <c r="D96" s="21">
        <v>0.1</v>
      </c>
      <c r="E96" s="21">
        <v>0.1</v>
      </c>
      <c r="F96" s="21">
        <f t="shared" si="1"/>
        <v>100</v>
      </c>
    </row>
    <row r="97" spans="1:6" s="1" customFormat="1" ht="40.5" customHeight="1">
      <c r="A97" s="16">
        <v>86</v>
      </c>
      <c r="B97" s="16" t="s">
        <v>137</v>
      </c>
      <c r="C97" s="17" t="s">
        <v>105</v>
      </c>
      <c r="D97" s="21">
        <v>106.4</v>
      </c>
      <c r="E97" s="21">
        <v>106.4</v>
      </c>
      <c r="F97" s="21">
        <f t="shared" si="1"/>
        <v>100</v>
      </c>
    </row>
    <row r="98" spans="1:6" s="1" customFormat="1" ht="108" customHeight="1">
      <c r="A98" s="16">
        <v>87</v>
      </c>
      <c r="B98" s="16" t="s">
        <v>137</v>
      </c>
      <c r="C98" s="19" t="s">
        <v>106</v>
      </c>
      <c r="D98" s="21">
        <v>0.5</v>
      </c>
      <c r="E98" s="21">
        <v>0.4</v>
      </c>
      <c r="F98" s="21">
        <f t="shared" si="1"/>
        <v>80</v>
      </c>
    </row>
    <row r="99" spans="1:6" s="1" customFormat="1" ht="54" customHeight="1">
      <c r="A99" s="16">
        <v>88</v>
      </c>
      <c r="B99" s="16" t="s">
        <v>137</v>
      </c>
      <c r="C99" s="19" t="s">
        <v>124</v>
      </c>
      <c r="D99" s="21">
        <v>1551.8</v>
      </c>
      <c r="E99" s="21">
        <v>766.8</v>
      </c>
      <c r="F99" s="21">
        <f t="shared" si="1"/>
        <v>49.413584224771235</v>
      </c>
    </row>
    <row r="100" spans="1:6" s="1" customFormat="1" ht="66.75" customHeight="1">
      <c r="A100" s="16">
        <v>89</v>
      </c>
      <c r="B100" s="16" t="s">
        <v>162</v>
      </c>
      <c r="C100" s="19" t="s">
        <v>163</v>
      </c>
      <c r="D100" s="21">
        <v>300.7</v>
      </c>
      <c r="E100" s="21">
        <v>300.7</v>
      </c>
      <c r="F100" s="21">
        <f t="shared" si="1"/>
        <v>100</v>
      </c>
    </row>
    <row r="101" spans="1:6" s="1" customFormat="1" ht="42" customHeight="1">
      <c r="A101" s="16">
        <v>90</v>
      </c>
      <c r="B101" s="16" t="s">
        <v>138</v>
      </c>
      <c r="C101" s="17" t="s">
        <v>99</v>
      </c>
      <c r="D101" s="21">
        <v>39312</v>
      </c>
      <c r="E101" s="21">
        <v>28199.4</v>
      </c>
      <c r="F101" s="21">
        <f t="shared" si="1"/>
        <v>71.73229548229548</v>
      </c>
    </row>
    <row r="102" spans="1:6" s="1" customFormat="1" ht="54.75" customHeight="1">
      <c r="A102" s="16">
        <v>91</v>
      </c>
      <c r="B102" s="16" t="s">
        <v>143</v>
      </c>
      <c r="C102" s="17" t="s">
        <v>144</v>
      </c>
      <c r="D102" s="21">
        <f>261.3</f>
        <v>261.3</v>
      </c>
      <c r="E102" s="21">
        <v>66.2</v>
      </c>
      <c r="F102" s="21">
        <f t="shared" si="1"/>
        <v>25.33486414083429</v>
      </c>
    </row>
    <row r="103" spans="1:6" s="1" customFormat="1" ht="18" customHeight="1">
      <c r="A103" s="16">
        <v>92</v>
      </c>
      <c r="B103" s="16" t="s">
        <v>139</v>
      </c>
      <c r="C103" s="17" t="s">
        <v>107</v>
      </c>
      <c r="D103" s="21">
        <f>SUM(D105:D106)</f>
        <v>542320</v>
      </c>
      <c r="E103" s="21">
        <f>SUM(E105:E106)</f>
        <v>399386.6</v>
      </c>
      <c r="F103" s="21">
        <f t="shared" si="1"/>
        <v>73.64408467325563</v>
      </c>
    </row>
    <row r="104" spans="1:6" ht="12.75">
      <c r="A104" s="16">
        <v>93</v>
      </c>
      <c r="B104" s="16"/>
      <c r="C104" s="17" t="s">
        <v>70</v>
      </c>
      <c r="D104" s="21"/>
      <c r="E104" s="30"/>
      <c r="F104" s="21"/>
    </row>
    <row r="105" spans="1:6" ht="105" customHeight="1">
      <c r="A105" s="16">
        <v>94</v>
      </c>
      <c r="B105" s="16" t="s">
        <v>140</v>
      </c>
      <c r="C105" s="17" t="s">
        <v>108</v>
      </c>
      <c r="D105" s="21">
        <v>287166</v>
      </c>
      <c r="E105" s="30">
        <v>204373.8</v>
      </c>
      <c r="F105" s="21">
        <f t="shared" si="1"/>
        <v>71.16921919725873</v>
      </c>
    </row>
    <row r="106" spans="1:6" ht="64.5" customHeight="1">
      <c r="A106" s="16">
        <v>95</v>
      </c>
      <c r="B106" s="16" t="s">
        <v>140</v>
      </c>
      <c r="C106" s="17" t="s">
        <v>109</v>
      </c>
      <c r="D106" s="21">
        <v>255154</v>
      </c>
      <c r="E106" s="30">
        <v>195012.8</v>
      </c>
      <c r="F106" s="21">
        <f t="shared" si="1"/>
        <v>76.42945044953244</v>
      </c>
    </row>
    <row r="107" spans="1:8" s="35" customFormat="1" ht="18" customHeight="1">
      <c r="A107" s="16">
        <v>96</v>
      </c>
      <c r="B107" s="16" t="s">
        <v>153</v>
      </c>
      <c r="C107" s="17" t="s">
        <v>154</v>
      </c>
      <c r="D107" s="21">
        <f>D108</f>
        <v>72540.5</v>
      </c>
      <c r="E107" s="21">
        <f>E108</f>
        <v>11517.400000000001</v>
      </c>
      <c r="F107" s="21">
        <f t="shared" si="1"/>
        <v>15.877199633308292</v>
      </c>
      <c r="G107" s="34"/>
      <c r="H107" s="34"/>
    </row>
    <row r="108" spans="1:8" s="35" customFormat="1" ht="27" customHeight="1">
      <c r="A108" s="16">
        <v>97</v>
      </c>
      <c r="B108" s="16" t="s">
        <v>155</v>
      </c>
      <c r="C108" s="17" t="s">
        <v>125</v>
      </c>
      <c r="D108" s="21">
        <f>SUM(D110:D115)</f>
        <v>72540.5</v>
      </c>
      <c r="E108" s="21">
        <f>SUM(E110:E114)</f>
        <v>11517.400000000001</v>
      </c>
      <c r="F108" s="21">
        <f t="shared" si="1"/>
        <v>15.877199633308292</v>
      </c>
      <c r="G108" s="34"/>
      <c r="H108" s="34"/>
    </row>
    <row r="109" spans="1:8" s="35" customFormat="1" ht="12.75" customHeight="1">
      <c r="A109" s="16">
        <v>98</v>
      </c>
      <c r="B109" s="16"/>
      <c r="C109" s="17" t="s">
        <v>70</v>
      </c>
      <c r="D109" s="21"/>
      <c r="E109" s="30"/>
      <c r="F109" s="21"/>
      <c r="G109" s="34"/>
      <c r="H109" s="34"/>
    </row>
    <row r="110" spans="1:8" s="35" customFormat="1" ht="81" customHeight="1">
      <c r="A110" s="16">
        <v>99</v>
      </c>
      <c r="B110" s="18" t="s">
        <v>145</v>
      </c>
      <c r="C110" s="19" t="s">
        <v>161</v>
      </c>
      <c r="D110" s="21">
        <f>642.4</f>
        <v>642.4</v>
      </c>
      <c r="E110" s="21">
        <f>642.4</f>
        <v>642.4</v>
      </c>
      <c r="F110" s="21">
        <f t="shared" si="1"/>
        <v>100</v>
      </c>
      <c r="G110" s="34"/>
      <c r="H110" s="34"/>
    </row>
    <row r="111" spans="1:8" s="35" customFormat="1" ht="135" customHeight="1">
      <c r="A111" s="16">
        <v>100</v>
      </c>
      <c r="B111" s="18" t="s">
        <v>145</v>
      </c>
      <c r="C111" s="19" t="s">
        <v>181</v>
      </c>
      <c r="D111" s="21">
        <f>3581.1</f>
        <v>3581.1</v>
      </c>
      <c r="E111" s="21">
        <v>2558</v>
      </c>
      <c r="F111" s="21">
        <f t="shared" si="1"/>
        <v>71.43056602719835</v>
      </c>
      <c r="G111" s="34"/>
      <c r="H111" s="34"/>
    </row>
    <row r="112" spans="1:8" s="35" customFormat="1" ht="81.75" customHeight="1">
      <c r="A112" s="16">
        <v>101</v>
      </c>
      <c r="B112" s="18" t="s">
        <v>182</v>
      </c>
      <c r="C112" s="19" t="s">
        <v>183</v>
      </c>
      <c r="D112" s="21">
        <f>81.5</f>
        <v>81.5</v>
      </c>
      <c r="E112" s="21">
        <v>81.5</v>
      </c>
      <c r="F112" s="21">
        <f t="shared" si="1"/>
        <v>100</v>
      </c>
      <c r="G112" s="34"/>
      <c r="H112" s="34"/>
    </row>
    <row r="113" spans="1:8" s="35" customFormat="1" ht="79.5" customHeight="1">
      <c r="A113" s="16">
        <v>102</v>
      </c>
      <c r="B113" s="18" t="s">
        <v>145</v>
      </c>
      <c r="C113" s="19" t="s">
        <v>184</v>
      </c>
      <c r="D113" s="21">
        <v>8128.3</v>
      </c>
      <c r="E113" s="21">
        <v>8128.3</v>
      </c>
      <c r="F113" s="21">
        <f t="shared" si="1"/>
        <v>100</v>
      </c>
      <c r="G113" s="34"/>
      <c r="H113" s="34"/>
    </row>
    <row r="114" spans="1:8" s="35" customFormat="1" ht="81.75" customHeight="1">
      <c r="A114" s="16">
        <v>103</v>
      </c>
      <c r="B114" s="18" t="s">
        <v>145</v>
      </c>
      <c r="C114" s="19" t="s">
        <v>185</v>
      </c>
      <c r="D114" s="21">
        <v>107.2</v>
      </c>
      <c r="E114" s="21">
        <v>107.2</v>
      </c>
      <c r="F114" s="21">
        <f t="shared" si="1"/>
        <v>100</v>
      </c>
      <c r="G114" s="34"/>
      <c r="H114" s="34"/>
    </row>
    <row r="115" spans="1:8" s="35" customFormat="1" ht="55.5" customHeight="1">
      <c r="A115" s="16">
        <v>104</v>
      </c>
      <c r="B115" s="16" t="s">
        <v>145</v>
      </c>
      <c r="C115" s="17" t="s">
        <v>195</v>
      </c>
      <c r="D115" s="21">
        <f>60000</f>
        <v>60000</v>
      </c>
      <c r="E115" s="21">
        <v>0</v>
      </c>
      <c r="F115" s="21">
        <f t="shared" si="1"/>
        <v>0</v>
      </c>
      <c r="G115" s="34"/>
      <c r="H115" s="34"/>
    </row>
    <row r="116" spans="1:8" s="35" customFormat="1" ht="93" customHeight="1">
      <c r="A116" s="16">
        <v>105</v>
      </c>
      <c r="B116" s="16" t="s">
        <v>110</v>
      </c>
      <c r="C116" s="17" t="s">
        <v>111</v>
      </c>
      <c r="D116" s="21">
        <f>D117</f>
        <v>617</v>
      </c>
      <c r="E116" s="21">
        <f>E117</f>
        <v>331.5</v>
      </c>
      <c r="F116" s="21">
        <f t="shared" si="1"/>
        <v>53.727714748784436</v>
      </c>
      <c r="G116" s="34"/>
      <c r="H116" s="34"/>
    </row>
    <row r="117" spans="1:6" ht="29.25" customHeight="1">
      <c r="A117" s="16">
        <v>106</v>
      </c>
      <c r="B117" s="16" t="s">
        <v>112</v>
      </c>
      <c r="C117" s="19" t="s">
        <v>113</v>
      </c>
      <c r="D117" s="21">
        <f>324.2+292.8</f>
        <v>617</v>
      </c>
      <c r="E117" s="21">
        <v>331.5</v>
      </c>
      <c r="F117" s="21">
        <f t="shared" si="1"/>
        <v>53.727714748784436</v>
      </c>
    </row>
    <row r="118" spans="1:6" ht="41.25" customHeight="1">
      <c r="A118" s="16">
        <v>107</v>
      </c>
      <c r="B118" s="16" t="s">
        <v>114</v>
      </c>
      <c r="C118" s="17" t="s">
        <v>115</v>
      </c>
      <c r="D118" s="21">
        <f>D119</f>
        <v>-5043</v>
      </c>
      <c r="E118" s="21">
        <f>E119</f>
        <v>-5043</v>
      </c>
      <c r="F118" s="21">
        <f t="shared" si="1"/>
        <v>100</v>
      </c>
    </row>
    <row r="119" spans="1:6" ht="42.75" customHeight="1">
      <c r="A119" s="16">
        <v>108</v>
      </c>
      <c r="B119" s="16" t="s">
        <v>141</v>
      </c>
      <c r="C119" s="19" t="s">
        <v>116</v>
      </c>
      <c r="D119" s="21">
        <v>-5043</v>
      </c>
      <c r="E119" s="21">
        <v>-5043</v>
      </c>
      <c r="F119" s="21">
        <f t="shared" si="1"/>
        <v>100</v>
      </c>
    </row>
    <row r="120" spans="1:8" s="6" customFormat="1" ht="12.75">
      <c r="A120" s="16">
        <v>109</v>
      </c>
      <c r="B120" s="32"/>
      <c r="C120" s="33" t="s">
        <v>73</v>
      </c>
      <c r="D120" s="27">
        <f>SUM(D12,D65)</f>
        <v>1955538.4</v>
      </c>
      <c r="E120" s="27">
        <f>SUM(E12,E65)</f>
        <v>1340360.9</v>
      </c>
      <c r="F120" s="27">
        <f>E120/D120*100</f>
        <v>68.54178368473869</v>
      </c>
      <c r="G120" s="5"/>
      <c r="H120" s="5"/>
    </row>
    <row r="121" spans="1:8" s="11" customFormat="1" ht="12.75">
      <c r="A121"/>
      <c r="B121" s="4"/>
      <c r="C121" s="4"/>
      <c r="D121" s="7"/>
      <c r="F121" s="1"/>
      <c r="G121" s="1"/>
      <c r="H121" s="1"/>
    </row>
    <row r="122" spans="1:8" s="11" customFormat="1" ht="12.75">
      <c r="A122"/>
      <c r="B122" s="4"/>
      <c r="C122" s="4"/>
      <c r="D122" s="7"/>
      <c r="F122" s="1"/>
      <c r="G122" s="1"/>
      <c r="H122" s="1"/>
    </row>
    <row r="123" spans="1:8" s="11" customFormat="1" ht="12.75">
      <c r="A123"/>
      <c r="B123" s="4"/>
      <c r="C123" s="4"/>
      <c r="D123" s="7"/>
      <c r="F123" s="1"/>
      <c r="G123" s="1"/>
      <c r="H123" s="1"/>
    </row>
    <row r="124" spans="1:8" s="11" customFormat="1" ht="12.75">
      <c r="A124"/>
      <c r="B124" s="4"/>
      <c r="C124" s="4"/>
      <c r="D124" s="7"/>
      <c r="F124" s="1"/>
      <c r="G124" s="1"/>
      <c r="H124" s="1"/>
    </row>
    <row r="125" spans="1:8" s="11" customFormat="1" ht="12.75">
      <c r="A125"/>
      <c r="B125" s="4"/>
      <c r="C125" s="4"/>
      <c r="D125" s="7"/>
      <c r="F125" s="1"/>
      <c r="G125" s="1"/>
      <c r="H125" s="1"/>
    </row>
    <row r="126" spans="1:8" s="11" customFormat="1" ht="12.75">
      <c r="A126"/>
      <c r="B126" s="4"/>
      <c r="C126" s="4"/>
      <c r="D126" s="7"/>
      <c r="F126" s="1"/>
      <c r="G126" s="1"/>
      <c r="H126" s="1"/>
    </row>
    <row r="127" spans="1:8" s="11" customFormat="1" ht="12.75">
      <c r="A127"/>
      <c r="B127" s="4"/>
      <c r="C127" s="4"/>
      <c r="D127" s="7"/>
      <c r="F127" s="1"/>
      <c r="G127" s="1"/>
      <c r="H127" s="1"/>
    </row>
    <row r="128" spans="1:8" s="11" customFormat="1" ht="12.75">
      <c r="A128"/>
      <c r="B128" s="4"/>
      <c r="C128" s="4"/>
      <c r="D128" s="7"/>
      <c r="F128" s="1"/>
      <c r="G128" s="1"/>
      <c r="H128" s="1"/>
    </row>
    <row r="129" spans="1:8" s="11" customFormat="1" ht="12.75">
      <c r="A129"/>
      <c r="B129" s="4"/>
      <c r="C129" s="4"/>
      <c r="D129" s="8"/>
      <c r="F129" s="1"/>
      <c r="G129" s="1"/>
      <c r="H129" s="1"/>
    </row>
    <row r="130" spans="1:8" s="11" customFormat="1" ht="12.75">
      <c r="A130"/>
      <c r="B130" s="4"/>
      <c r="C130" s="4"/>
      <c r="D130" s="8"/>
      <c r="F130" s="1"/>
      <c r="G130" s="1"/>
      <c r="H130" s="1"/>
    </row>
    <row r="131" spans="1:8" s="11" customFormat="1" ht="12.75">
      <c r="A131"/>
      <c r="B131" s="4"/>
      <c r="C131" s="4"/>
      <c r="D131" s="8"/>
      <c r="F131" s="1"/>
      <c r="G131" s="1"/>
      <c r="H131" s="1"/>
    </row>
    <row r="132" spans="1:8" s="11" customFormat="1" ht="12.75">
      <c r="A132"/>
      <c r="B132" s="4"/>
      <c r="C132" s="4"/>
      <c r="D132" s="7"/>
      <c r="F132" s="1"/>
      <c r="G132" s="1"/>
      <c r="H132" s="1"/>
    </row>
    <row r="133" spans="1:8" s="11" customFormat="1" ht="12.75">
      <c r="A133"/>
      <c r="B133" s="4"/>
      <c r="C133" s="4"/>
      <c r="D133" s="7"/>
      <c r="F133" s="1"/>
      <c r="G133" s="1"/>
      <c r="H133" s="1"/>
    </row>
    <row r="134" spans="1:8" s="11" customFormat="1" ht="12.75">
      <c r="A134"/>
      <c r="B134" s="4"/>
      <c r="C134" s="4"/>
      <c r="D134" s="7"/>
      <c r="F134" s="1"/>
      <c r="G134" s="1"/>
      <c r="H134" s="1"/>
    </row>
    <row r="135" spans="1:8" s="11" customFormat="1" ht="12.75">
      <c r="A135"/>
      <c r="B135" s="4"/>
      <c r="C135" s="4"/>
      <c r="D135" s="7"/>
      <c r="F135" s="1"/>
      <c r="G135" s="1"/>
      <c r="H135" s="1"/>
    </row>
    <row r="136" spans="1:8" s="11" customFormat="1" ht="12.75">
      <c r="A136"/>
      <c r="B136" s="4"/>
      <c r="C136" s="4"/>
      <c r="D136" s="7"/>
      <c r="F136" s="1"/>
      <c r="G136" s="1"/>
      <c r="H136" s="1"/>
    </row>
    <row r="137" spans="1:8" s="7" customFormat="1" ht="12.75">
      <c r="A137"/>
      <c r="B137" s="4"/>
      <c r="C137" s="4"/>
      <c r="E137" s="11"/>
      <c r="F137" s="1"/>
      <c r="G137" s="1"/>
      <c r="H137" s="1"/>
    </row>
    <row r="138" spans="1:8" s="7" customFormat="1" ht="12.75">
      <c r="A138"/>
      <c r="B138" s="4"/>
      <c r="C138" s="4"/>
      <c r="E138" s="11"/>
      <c r="F138" s="1"/>
      <c r="G138" s="1"/>
      <c r="H138" s="1"/>
    </row>
    <row r="139" spans="1:8" s="7" customFormat="1" ht="12.75">
      <c r="A139"/>
      <c r="B139" s="4"/>
      <c r="C139" s="9"/>
      <c r="E139" s="11"/>
      <c r="F139" s="1"/>
      <c r="G139" s="1"/>
      <c r="H139" s="1"/>
    </row>
    <row r="140" spans="1:8" s="7" customFormat="1" ht="12.75">
      <c r="A140"/>
      <c r="B140" s="4"/>
      <c r="C140" s="4"/>
      <c r="E140" s="11"/>
      <c r="F140" s="1"/>
      <c r="G140" s="1"/>
      <c r="H140" s="1"/>
    </row>
  </sheetData>
  <sheetProtection/>
  <mergeCells count="8">
    <mergeCell ref="B5:D5"/>
    <mergeCell ref="A6:F6"/>
    <mergeCell ref="A7:F7"/>
    <mergeCell ref="A9:A10"/>
    <mergeCell ref="B9:B10"/>
    <mergeCell ref="C9:C10"/>
    <mergeCell ref="D9:D10"/>
    <mergeCell ref="E9:F9"/>
  </mergeCells>
  <printOptions/>
  <pageMargins left="0.6299212598425197" right="0.1968503937007874" top="0.3937007874015748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упраление в Асбестовском 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Воробьева</dc:creator>
  <cp:keywords/>
  <dc:description/>
  <cp:lastModifiedBy>luba</cp:lastModifiedBy>
  <cp:lastPrinted>2018-10-29T11:59:46Z</cp:lastPrinted>
  <dcterms:created xsi:type="dcterms:W3CDTF">2012-11-06T02:30:52Z</dcterms:created>
  <dcterms:modified xsi:type="dcterms:W3CDTF">2018-10-29T12:03:58Z</dcterms:modified>
  <cp:category/>
  <cp:version/>
  <cp:contentType/>
  <cp:contentStatus/>
</cp:coreProperties>
</file>