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sub_191" localSheetId="0">Лист1!$A$10</definedName>
    <definedName name="_xlnm.Print_Area" localSheetId="0">Лист1!$A$1:$K$210</definedName>
  </definedNames>
  <calcPr calcId="125725"/>
</workbook>
</file>

<file path=xl/calcChain.xml><?xml version="1.0" encoding="utf-8"?>
<calcChain xmlns="http://schemas.openxmlformats.org/spreadsheetml/2006/main">
  <c r="H116" i="1"/>
  <c r="H186"/>
  <c r="I47"/>
  <c r="I43" s="1"/>
  <c r="J47"/>
  <c r="J43" s="1"/>
  <c r="H47"/>
  <c r="I29"/>
  <c r="J29"/>
  <c r="I68"/>
  <c r="J68"/>
  <c r="C69"/>
  <c r="H68"/>
  <c r="C68" s="1"/>
  <c r="H29" l="1"/>
  <c r="E35"/>
  <c r="F35"/>
  <c r="G35"/>
  <c r="D35"/>
  <c r="C36"/>
  <c r="I35"/>
  <c r="J35"/>
  <c r="H35"/>
  <c r="I66"/>
  <c r="J66"/>
  <c r="H66"/>
  <c r="I145"/>
  <c r="I79"/>
  <c r="J79"/>
  <c r="H46"/>
  <c r="I46"/>
  <c r="J46"/>
  <c r="I158"/>
  <c r="J126"/>
  <c r="J121" s="1"/>
  <c r="H158"/>
  <c r="J185"/>
  <c r="J182" s="1"/>
  <c r="J180" s="1"/>
  <c r="J179" s="1"/>
  <c r="J192"/>
  <c r="J25"/>
  <c r="J80"/>
  <c r="J78" s="1"/>
  <c r="J81"/>
  <c r="J55"/>
  <c r="J33"/>
  <c r="J28"/>
  <c r="J27" s="1"/>
  <c r="J48"/>
  <c r="J50"/>
  <c r="J57"/>
  <c r="I62"/>
  <c r="J62"/>
  <c r="I80"/>
  <c r="I76" s="1"/>
  <c r="I73" s="1"/>
  <c r="J75"/>
  <c r="J72" s="1"/>
  <c r="J125"/>
  <c r="J120" s="1"/>
  <c r="I130"/>
  <c r="J130"/>
  <c r="J186"/>
  <c r="I185"/>
  <c r="I182" s="1"/>
  <c r="I206"/>
  <c r="J206"/>
  <c r="J202" s="1"/>
  <c r="I207"/>
  <c r="J207"/>
  <c r="J188"/>
  <c r="I174"/>
  <c r="J174"/>
  <c r="J162"/>
  <c r="J158"/>
  <c r="J145"/>
  <c r="I135"/>
  <c r="J135"/>
  <c r="I100"/>
  <c r="I98" s="1"/>
  <c r="J100"/>
  <c r="J96" s="1"/>
  <c r="I110"/>
  <c r="J110"/>
  <c r="J104"/>
  <c r="J85"/>
  <c r="J83"/>
  <c r="H174"/>
  <c r="H135"/>
  <c r="H100"/>
  <c r="G140"/>
  <c r="H140"/>
  <c r="I140"/>
  <c r="J140"/>
  <c r="H172"/>
  <c r="H205"/>
  <c r="H206"/>
  <c r="H207"/>
  <c r="H110"/>
  <c r="C159"/>
  <c r="C148"/>
  <c r="C35" l="1"/>
  <c r="J98"/>
  <c r="J24"/>
  <c r="J23" s="1"/>
  <c r="J22"/>
  <c r="J184"/>
  <c r="J40"/>
  <c r="J123"/>
  <c r="J94"/>
  <c r="J93"/>
  <c r="J91" s="1"/>
  <c r="J117"/>
  <c r="J114" s="1"/>
  <c r="J118"/>
  <c r="J199"/>
  <c r="J197" s="1"/>
  <c r="J200"/>
  <c r="J204"/>
  <c r="J76"/>
  <c r="J74"/>
  <c r="G99"/>
  <c r="G110"/>
  <c r="C111"/>
  <c r="C112"/>
  <c r="G132"/>
  <c r="G130" s="1"/>
  <c r="G100"/>
  <c r="F81"/>
  <c r="F21"/>
  <c r="F24" s="1"/>
  <c r="G125"/>
  <c r="C175"/>
  <c r="C176"/>
  <c r="C177"/>
  <c r="G174"/>
  <c r="C174" s="1"/>
  <c r="I126"/>
  <c r="H126"/>
  <c r="C173"/>
  <c r="C172"/>
  <c r="C67"/>
  <c r="C66"/>
  <c r="J21" l="1"/>
  <c r="J20" s="1"/>
  <c r="C106"/>
  <c r="J73"/>
  <c r="J71" s="1"/>
  <c r="J18"/>
  <c r="C110"/>
  <c r="G126"/>
  <c r="I55"/>
  <c r="H55"/>
  <c r="J14" l="1"/>
  <c r="D125"/>
  <c r="E125"/>
  <c r="F125"/>
  <c r="H125"/>
  <c r="I125"/>
  <c r="D126"/>
  <c r="F126"/>
  <c r="I192"/>
  <c r="H192"/>
  <c r="G158"/>
  <c r="G206" l="1"/>
  <c r="G88"/>
  <c r="J42"/>
  <c r="G46"/>
  <c r="I57"/>
  <c r="H57"/>
  <c r="H62"/>
  <c r="H33"/>
  <c r="I33"/>
  <c r="J39" l="1"/>
  <c r="J17" s="1"/>
  <c r="J41"/>
  <c r="H145"/>
  <c r="G145"/>
  <c r="J38" l="1"/>
  <c r="J13"/>
  <c r="J11" s="1"/>
  <c r="J15"/>
  <c r="H92"/>
  <c r="I92"/>
  <c r="H96"/>
  <c r="H94" s="1"/>
  <c r="I96"/>
  <c r="I93" s="1"/>
  <c r="H162"/>
  <c r="I162"/>
  <c r="H130"/>
  <c r="H202"/>
  <c r="H199" s="1"/>
  <c r="H197" s="1"/>
  <c r="I202"/>
  <c r="I199" s="1"/>
  <c r="I197" s="1"/>
  <c r="I121"/>
  <c r="H204"/>
  <c r="I204"/>
  <c r="H185"/>
  <c r="I180"/>
  <c r="I179" s="1"/>
  <c r="I186"/>
  <c r="H120"/>
  <c r="I120"/>
  <c r="H98"/>
  <c r="H101"/>
  <c r="I101"/>
  <c r="J101"/>
  <c r="H104"/>
  <c r="I104"/>
  <c r="H79"/>
  <c r="H80"/>
  <c r="H76" s="1"/>
  <c r="H73" s="1"/>
  <c r="I88"/>
  <c r="H88"/>
  <c r="I85"/>
  <c r="H85"/>
  <c r="I83"/>
  <c r="H83"/>
  <c r="I81"/>
  <c r="H81"/>
  <c r="I42"/>
  <c r="H42"/>
  <c r="H39" s="1"/>
  <c r="I53"/>
  <c r="H53"/>
  <c r="H43"/>
  <c r="H40" s="1"/>
  <c r="I50"/>
  <c r="H50"/>
  <c r="J45"/>
  <c r="I45"/>
  <c r="I48"/>
  <c r="J30"/>
  <c r="I30"/>
  <c r="H30"/>
  <c r="H48"/>
  <c r="I25"/>
  <c r="I22" s="1"/>
  <c r="H28"/>
  <c r="I28"/>
  <c r="H25"/>
  <c r="F121"/>
  <c r="G121"/>
  <c r="D121"/>
  <c r="H24" l="1"/>
  <c r="H27"/>
  <c r="I24"/>
  <c r="I21" s="1"/>
  <c r="I20" s="1"/>
  <c r="I27"/>
  <c r="I39"/>
  <c r="I74"/>
  <c r="I75"/>
  <c r="I72" s="1"/>
  <c r="I71" s="1"/>
  <c r="H182"/>
  <c r="H180" s="1"/>
  <c r="H179" s="1"/>
  <c r="H22"/>
  <c r="H45"/>
  <c r="I94"/>
  <c r="H74"/>
  <c r="H38"/>
  <c r="I91"/>
  <c r="H41"/>
  <c r="I78"/>
  <c r="I184"/>
  <c r="I181" s="1"/>
  <c r="H123"/>
  <c r="H200"/>
  <c r="H93"/>
  <c r="H91" s="1"/>
  <c r="I40"/>
  <c r="H78"/>
  <c r="H75"/>
  <c r="H72" s="1"/>
  <c r="H71" s="1"/>
  <c r="H184"/>
  <c r="H181" s="1"/>
  <c r="I200"/>
  <c r="H121"/>
  <c r="H18" s="1"/>
  <c r="I118"/>
  <c r="I117"/>
  <c r="I114" s="1"/>
  <c r="I123"/>
  <c r="C160"/>
  <c r="I18" l="1"/>
  <c r="I14" s="1"/>
  <c r="I38"/>
  <c r="I41"/>
  <c r="C158"/>
  <c r="H117"/>
  <c r="H114" s="1"/>
  <c r="I23"/>
  <c r="H21"/>
  <c r="H23"/>
  <c r="H14"/>
  <c r="H118"/>
  <c r="G202"/>
  <c r="G199" s="1"/>
  <c r="G197" s="1"/>
  <c r="G204"/>
  <c r="G185"/>
  <c r="G182" s="1"/>
  <c r="G180" s="1"/>
  <c r="G179" s="1"/>
  <c r="G192"/>
  <c r="G188"/>
  <c r="G186"/>
  <c r="G119"/>
  <c r="G120"/>
  <c r="G116" s="1"/>
  <c r="C170"/>
  <c r="C171"/>
  <c r="I17" l="1"/>
  <c r="I15" s="1"/>
  <c r="H20"/>
  <c r="H17"/>
  <c r="G200"/>
  <c r="G184"/>
  <c r="G181" s="1"/>
  <c r="C163"/>
  <c r="C164"/>
  <c r="C165"/>
  <c r="C166"/>
  <c r="G167"/>
  <c r="C167" s="1"/>
  <c r="F167"/>
  <c r="G162"/>
  <c r="G135"/>
  <c r="G127"/>
  <c r="G95"/>
  <c r="G92" s="1"/>
  <c r="G96"/>
  <c r="G93" s="1"/>
  <c r="G98"/>
  <c r="G104"/>
  <c r="G101"/>
  <c r="G79"/>
  <c r="G75" s="1"/>
  <c r="G72" s="1"/>
  <c r="G80"/>
  <c r="G76" s="1"/>
  <c r="G85"/>
  <c r="G83"/>
  <c r="G81"/>
  <c r="C81" s="1"/>
  <c r="G42"/>
  <c r="G47"/>
  <c r="G43" s="1"/>
  <c r="G40" s="1"/>
  <c r="G62"/>
  <c r="G57"/>
  <c r="G55"/>
  <c r="G53"/>
  <c r="G50"/>
  <c r="G48"/>
  <c r="G29"/>
  <c r="G33"/>
  <c r="G30"/>
  <c r="G28"/>
  <c r="G24" s="1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146"/>
  <c r="A135"/>
  <c r="A114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62"/>
  <c r="A63" s="1"/>
  <c r="A64" s="1"/>
  <c r="A65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F28"/>
  <c r="I13" l="1"/>
  <c r="I11" s="1"/>
  <c r="H13"/>
  <c r="H11" s="1"/>
  <c r="H15"/>
  <c r="G73"/>
  <c r="G71" s="1"/>
  <c r="G78"/>
  <c r="G41"/>
  <c r="G91"/>
  <c r="G45"/>
  <c r="G39"/>
  <c r="G38" s="1"/>
  <c r="G94"/>
  <c r="G74"/>
  <c r="G21"/>
  <c r="G27"/>
  <c r="G25"/>
  <c r="F119"/>
  <c r="F124"/>
  <c r="F115" s="1"/>
  <c r="F162"/>
  <c r="G22" l="1"/>
  <c r="G18"/>
  <c r="G17"/>
  <c r="G13" s="1"/>
  <c r="G23"/>
  <c r="G20"/>
  <c r="F29"/>
  <c r="F120" l="1"/>
  <c r="F116" s="1"/>
  <c r="F140"/>
  <c r="F197" l="1"/>
  <c r="F200"/>
  <c r="F204"/>
  <c r="F207"/>
  <c r="F135" l="1"/>
  <c r="C135" s="1"/>
  <c r="F185" l="1"/>
  <c r="F184" l="1"/>
  <c r="F181" s="1"/>
  <c r="F179" s="1"/>
  <c r="F182"/>
  <c r="F180" s="1"/>
  <c r="D117"/>
  <c r="E116"/>
  <c r="C131"/>
  <c r="F25"/>
  <c r="F30"/>
  <c r="F22" l="1"/>
  <c r="G123"/>
  <c r="C128"/>
  <c r="C146"/>
  <c r="C207"/>
  <c r="C208"/>
  <c r="C209"/>
  <c r="C210"/>
  <c r="C192"/>
  <c r="C204"/>
  <c r="C205"/>
  <c r="C206"/>
  <c r="C198"/>
  <c r="C199"/>
  <c r="C200"/>
  <c r="C201"/>
  <c r="C202"/>
  <c r="C197"/>
  <c r="G118" l="1"/>
  <c r="G117"/>
  <c r="G114" s="1"/>
  <c r="C195"/>
  <c r="C189"/>
  <c r="C187"/>
  <c r="C186"/>
  <c r="E185"/>
  <c r="D185"/>
  <c r="E184"/>
  <c r="D184"/>
  <c r="C180"/>
  <c r="C182"/>
  <c r="C185" s="1"/>
  <c r="C179"/>
  <c r="C133"/>
  <c r="C162"/>
  <c r="C154"/>
  <c r="C16"/>
  <c r="C143"/>
  <c r="C141"/>
  <c r="C136"/>
  <c r="C137"/>
  <c r="C138"/>
  <c r="C129"/>
  <c r="C127"/>
  <c r="C124"/>
  <c r="C119"/>
  <c r="C115" s="1"/>
  <c r="C120"/>
  <c r="C116" s="1"/>
  <c r="C102"/>
  <c r="C103"/>
  <c r="F100"/>
  <c r="D99"/>
  <c r="F99"/>
  <c r="D98"/>
  <c r="E98"/>
  <c r="C92"/>
  <c r="C93"/>
  <c r="C95"/>
  <c r="C99" s="1"/>
  <c r="F85"/>
  <c r="C89"/>
  <c r="F88"/>
  <c r="C86"/>
  <c r="C87"/>
  <c r="D85"/>
  <c r="C84"/>
  <c r="F80"/>
  <c r="C80" s="1"/>
  <c r="C79"/>
  <c r="C75"/>
  <c r="E76"/>
  <c r="E74" s="1"/>
  <c r="C72"/>
  <c r="C63"/>
  <c r="C61"/>
  <c r="C56"/>
  <c r="C54"/>
  <c r="C53"/>
  <c r="C52"/>
  <c r="C51"/>
  <c r="F46"/>
  <c r="F42" s="1"/>
  <c r="E47"/>
  <c r="E45" s="1"/>
  <c r="E43"/>
  <c r="E41" s="1"/>
  <c r="D30"/>
  <c r="C125" l="1"/>
  <c r="C42"/>
  <c r="C28"/>
  <c r="G14"/>
  <c r="G11" s="1"/>
  <c r="G15"/>
  <c r="C12"/>
  <c r="C85"/>
  <c r="C88"/>
  <c r="C46"/>
  <c r="E29"/>
  <c r="C29" s="1"/>
  <c r="F27"/>
  <c r="C27" s="1"/>
  <c r="E18"/>
  <c r="E25"/>
  <c r="C25" s="1"/>
  <c r="C24"/>
  <c r="F23"/>
  <c r="C23" s="1"/>
  <c r="C21"/>
  <c r="F188" l="1"/>
  <c r="C188" s="1"/>
  <c r="F91"/>
  <c r="F104"/>
  <c r="C104" s="1"/>
  <c r="F101"/>
  <c r="C101" s="1"/>
  <c r="C83"/>
  <c r="F62"/>
  <c r="C62" s="1"/>
  <c r="F57"/>
  <c r="C57" s="1"/>
  <c r="F55"/>
  <c r="C55" s="1"/>
  <c r="F50"/>
  <c r="F48"/>
  <c r="F20"/>
  <c r="C91" l="1"/>
  <c r="C71"/>
  <c r="C50"/>
  <c r="F47"/>
  <c r="F45" s="1"/>
  <c r="C45" s="1"/>
  <c r="F33"/>
  <c r="C33" s="1"/>
  <c r="C34"/>
  <c r="F73"/>
  <c r="F39"/>
  <c r="F13" s="1"/>
  <c r="E147"/>
  <c r="E142"/>
  <c r="E130"/>
  <c r="E78"/>
  <c r="E73"/>
  <c r="E71" s="1"/>
  <c r="E49"/>
  <c r="E40"/>
  <c r="E38" s="1"/>
  <c r="E22"/>
  <c r="C22" s="1"/>
  <c r="E14"/>
  <c r="E126" l="1"/>
  <c r="E121" s="1"/>
  <c r="F43"/>
  <c r="F41" s="1"/>
  <c r="C41" s="1"/>
  <c r="C47"/>
  <c r="F17"/>
  <c r="C13"/>
  <c r="E48"/>
  <c r="C48" s="1"/>
  <c r="C38" s="1"/>
  <c r="C49"/>
  <c r="E145"/>
  <c r="C145" s="1"/>
  <c r="C147"/>
  <c r="C43"/>
  <c r="E140"/>
  <c r="C140" s="1"/>
  <c r="C142"/>
  <c r="C82"/>
  <c r="C73"/>
  <c r="F76"/>
  <c r="C39"/>
  <c r="F71"/>
  <c r="F78"/>
  <c r="C78" s="1"/>
  <c r="E30"/>
  <c r="E117" l="1"/>
  <c r="E114" s="1"/>
  <c r="E118"/>
  <c r="C17"/>
  <c r="F40"/>
  <c r="E123"/>
  <c r="E32"/>
  <c r="C32" s="1"/>
  <c r="C30"/>
  <c r="C20" s="1"/>
  <c r="F74"/>
  <c r="C74" s="1"/>
  <c r="C76"/>
  <c r="F96"/>
  <c r="F94" s="1"/>
  <c r="C40" l="1"/>
  <c r="F38"/>
  <c r="C94"/>
  <c r="C98" s="1"/>
  <c r="F98"/>
  <c r="C96"/>
  <c r="C100" s="1"/>
  <c r="C130"/>
  <c r="F123" l="1"/>
  <c r="F117"/>
  <c r="F18"/>
  <c r="C132"/>
  <c r="C126" s="1"/>
  <c r="C121" l="1"/>
  <c r="C117" s="1"/>
  <c r="F14"/>
  <c r="F11" s="1"/>
  <c r="F15"/>
  <c r="C123"/>
  <c r="C114" s="1"/>
  <c r="F118"/>
  <c r="C18" l="1"/>
  <c r="C14" s="1"/>
  <c r="C118"/>
  <c r="F114"/>
  <c r="C15" l="1"/>
  <c r="C11" s="1"/>
  <c r="J181"/>
  <c r="C181" s="1"/>
  <c r="C184" s="1"/>
</calcChain>
</file>

<file path=xl/sharedStrings.xml><?xml version="1.0" encoding="utf-8"?>
<sst xmlns="http://schemas.openxmlformats.org/spreadsheetml/2006/main" count="251" uniqueCount="112">
  <si>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</si>
  <si>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рублей</t>
  </si>
  <si>
    <t>Всего</t>
  </si>
  <si>
    <t>год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</si>
  <si>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</si>
  <si>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</si>
  <si>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</si>
  <si>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</si>
  <si>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Прочие нужды</t>
  </si>
  <si>
    <t>Подпрограмма 1 «Развитие системы дошкольного образования в Асбестовском городском округе»</t>
  </si>
  <si>
    <t>ВСЕГО ПО ПОДПРОГРАММЕ, В ТОМ ЧИСЛЕ</t>
  </si>
  <si>
    <t>3. Прочие нужды</t>
  </si>
  <si>
    <t>Всего по направлению «Прочие нужды», в том числе</t>
  </si>
  <si>
    <r>
      <t>Мероприятие 1.</t>
    </r>
    <r>
      <rPr>
        <sz val="12"/>
        <color theme="1"/>
        <rFont val="Times New Roman"/>
        <family val="1"/>
        <charset val="204"/>
      </rPr>
      <t xml:space="preserve">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организациях, всего, из них:</t>
    </r>
  </si>
  <si>
    <t>4, 5, 7, 48, 64</t>
  </si>
  <si>
    <r>
      <t>Мероприятие 2.</t>
    </r>
    <r>
      <rPr>
        <sz val="12"/>
        <color theme="1"/>
        <rFont val="Times New Roman"/>
        <family val="1"/>
        <charset val="204"/>
      </rPr>
  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</si>
  <si>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t>4, 5, 7, 20</t>
  </si>
  <si>
    <t>Подпрограмма 2 «Развитие системы общего образования в Асбестовском городском округе»</t>
  </si>
  <si>
    <r>
      <t>Мероприятие 1.</t>
    </r>
    <r>
      <rPr>
        <sz val="12"/>
        <color rgb="FF000000"/>
        <rFont val="Times New Roman"/>
        <family val="1"/>
        <charset val="204"/>
      </rP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  </r>
  </si>
  <si>
    <r>
      <t>Мероприятие 2.</t>
    </r>
    <r>
      <rPr>
        <sz val="12"/>
        <color theme="1"/>
        <rFont val="Times New Roman"/>
        <family val="1"/>
        <charset val="204"/>
      </rPr>
      <t xml:space="preserve"> Организация предоставления дошкольного образования, создание условий для присмотра и ухода за детьми, содержания детей в </t>
    </r>
    <r>
      <rPr>
        <sz val="12"/>
        <color rgb="FF000000"/>
        <rFont val="Times New Roman"/>
        <family val="1"/>
        <charset val="204"/>
      </rPr>
      <t>общеобразовательных организациях, всего, из них:</t>
    </r>
  </si>
  <si>
    <r>
      <t>Мероприятие 3.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Предоставление общеобразовательными учреждениями услуг логопеда, программ дополнительного образования с выдачей документа, всего, из них:</t>
    </r>
    <r>
      <rPr>
        <sz val="12"/>
        <color theme="1"/>
        <rFont val="Times New Roman"/>
        <family val="1"/>
        <charset val="204"/>
      </rPr>
      <t xml:space="preserve"> </t>
    </r>
  </si>
  <si>
    <r>
      <t>Мероприятие 4.</t>
    </r>
    <r>
      <rPr>
        <sz val="12"/>
        <color rgb="FF000000"/>
        <rFont val="Times New Roman"/>
        <family val="1"/>
        <charset val="204"/>
      </rPr>
      <t xml:space="preserve"> Обеспечение государственных  гарантий прав граждан на получение  общедоступного и бесплатного дошкольного, начального общего, основного  общего, среднего общего образования в муниципальных общеобразовательных организациях, обеспечение дополнительного   образования детей в муниципальных общеобразовательных организациях, всего, из них:</t>
    </r>
  </si>
  <si>
    <r>
      <t>Мероприятие 5.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Обеспечение государственных  гарантий прав граждан на получение общедоступного и бесплатного дошкольного  образования в </t>
    </r>
    <r>
      <rPr>
        <sz val="12"/>
        <color rgb="FF000000"/>
        <rFont val="Times New Roman"/>
        <family val="1"/>
        <charset val="204"/>
      </rPr>
      <t>муниципальных общеобразовательных организациях, всего, из них:</t>
    </r>
  </si>
  <si>
    <t>4,5,7,20</t>
  </si>
  <si>
    <r>
      <t xml:space="preserve">Мероприятие 6. </t>
    </r>
    <r>
      <rPr>
        <sz val="12"/>
        <color rgb="FF000000"/>
        <rFont val="Times New Roman"/>
        <family val="1"/>
        <charset val="204"/>
      </rPr>
      <t>Осуществление мероприятий по организации питания в муниципальных общеобразовательных организациях, всего, из них:</t>
    </r>
  </si>
  <si>
    <r>
      <t>Мероприятие 7.</t>
    </r>
    <r>
      <rPr>
        <sz val="12"/>
        <color rgb="FF000000"/>
        <rFont val="Times New Roman"/>
        <family val="1"/>
        <charset val="204"/>
      </rPr>
      <t xml:space="preserve">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</si>
  <si>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t>Подпрограмма 3 «Развитие системы дополнительного образования, отдыха и оздоровления детей в Асбестовском городском округе»</t>
  </si>
  <si>
    <r>
      <t>Мероприятие 1.</t>
    </r>
    <r>
      <rPr>
        <sz val="12"/>
        <color theme="1"/>
        <rFont val="Times New Roman"/>
        <family val="1"/>
        <charset val="204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</si>
  <si>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t>35,36,48,64</t>
  </si>
  <si>
    <r>
      <t>Мероприятие 2.</t>
    </r>
    <r>
      <rPr>
        <sz val="12"/>
        <color theme="1"/>
        <rFont val="Times New Roman"/>
        <family val="1"/>
        <charset val="204"/>
      </rPr>
      <t xml:space="preserve"> Обеспечение деятельности муниципальных учреждений, осуществляющих полномочия по организации отдыха и оздоровления детей и   подростков всего, из них: </t>
    </r>
  </si>
  <si>
    <r>
      <t xml:space="preserve">Мероприятие 3. </t>
    </r>
    <r>
      <rPr>
        <sz val="12"/>
        <color theme="1"/>
        <rFont val="Times New Roman"/>
        <family val="1"/>
        <charset val="204"/>
      </rPr>
      <t>Организация отдыха и оздоровления детей и подростков всего, из них:</t>
    </r>
  </si>
  <si>
    <r>
      <t>Мероприятие 4.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Организация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реализации плана  природоохранных мероприятий, всего, из них: </t>
    </r>
  </si>
  <si>
    <t>Подпрограмма 4 «Патриотическое воспитание граждан в Асбестовском городском округе»</t>
  </si>
  <si>
    <r>
      <t>Мероприятие 1.</t>
    </r>
    <r>
      <rPr>
        <sz val="12"/>
        <color rgb="FF000000"/>
        <rFont val="Times New Roman"/>
        <family val="1"/>
        <charset val="204"/>
      </rPr>
      <t xml:space="preserve"> Организация участия в областных, общероссийских, международных  мероприятиях и организация муниципальных мероприятий, всего, из них:</t>
    </r>
  </si>
  <si>
    <r>
      <t>Мероприятие 2.</t>
    </r>
    <r>
      <rPr>
        <sz val="12"/>
        <color rgb="FF000000"/>
        <rFont val="Times New Roman"/>
        <family val="1"/>
        <charset val="204"/>
      </rPr>
      <t xml:space="preserve"> Создание условий для организации патриотического воспитания граждан, всего, из них:</t>
    </r>
  </si>
  <si>
    <t>Всего по направлению «Прочие нужды», в том числе:</t>
  </si>
  <si>
    <r>
      <t>Мероприятие 1.</t>
    </r>
    <r>
      <rPr>
        <sz val="12"/>
        <color theme="1"/>
        <rFont val="Times New Roman"/>
        <family val="1"/>
        <charset val="204"/>
      </rPr>
      <t xml:space="preserve"> Организация мероприятий по укреплению и развитию материально-технической базы муниципальных образовательных организаций АГО, всего, из них: </t>
    </r>
  </si>
  <si>
    <t>52,57, 64,76-1</t>
  </si>
  <si>
    <t>76-1</t>
  </si>
  <si>
    <t>52,57,64</t>
  </si>
  <si>
    <r>
      <t>Мероприятие 2.</t>
    </r>
    <r>
      <rPr>
        <sz val="12"/>
        <color theme="1"/>
        <rFont val="Times New Roman"/>
        <family val="1"/>
        <charset val="204"/>
      </rPr>
  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  </r>
  </si>
  <si>
    <t>местный бюджет, из них:</t>
  </si>
  <si>
    <t>местный бюджет на софинансирование областной субсидии</t>
  </si>
  <si>
    <r>
      <t>Мероприятие 3.</t>
    </r>
    <r>
      <rPr>
        <sz val="12"/>
        <color theme="1"/>
        <rFont val="Times New Roman"/>
        <family val="1"/>
        <charset val="204"/>
      </rPr>
      <t xml:space="preserve">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</si>
  <si>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t>Мероприятие 4.</t>
    </r>
    <r>
      <rPr>
        <sz val="12"/>
        <color theme="1"/>
        <rFont val="Times New Roman"/>
        <family val="1"/>
        <charset val="204"/>
      </rPr>
      <t xml:space="preserve">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организации, всего, из них:</t>
    </r>
  </si>
  <si>
    <r>
      <t>Мероприятие 5.</t>
    </r>
    <r>
      <rPr>
        <sz val="12"/>
        <color theme="1"/>
        <rFont val="Times New Roman"/>
        <family val="1"/>
        <charset val="204"/>
      </rPr>
      <t xml:space="preserve"> Организация мероприятий антитеррористической защищенности образовательных учреждений, всего, из них:</t>
    </r>
  </si>
  <si>
    <t>58-1</t>
  </si>
  <si>
    <t>Подпрограмма 6 «Обеспечение реализации муниципальной программы Асбестовского городского округа «Развитие системы образования в Асбестовском городском округе до 2020 года»</t>
  </si>
  <si>
    <r>
      <t>Мероприятие 2.</t>
    </r>
    <r>
      <rPr>
        <sz val="12"/>
        <color theme="1"/>
        <rFont val="Times New Roman"/>
        <family val="1"/>
        <charset val="204"/>
      </rPr>
      <t xml:space="preserve"> Организация и проведение общеобластных и муниципальных мероприятий в сфере образования, всего, из них:</t>
    </r>
  </si>
  <si>
    <r>
      <t>Мероприятие 3.</t>
    </r>
    <r>
      <rPr>
        <sz val="12"/>
        <color rgb="FF000000"/>
        <rFont val="Times New Roman"/>
        <family val="1"/>
        <charset val="204"/>
      </rPr>
      <t xml:space="preserve"> Создание условий для оздоровления педагогических работников Свердловской области, всего, из них: </t>
    </r>
  </si>
  <si>
    <r>
      <t>Мероприятие 4.</t>
    </r>
    <r>
      <rPr>
        <sz val="12"/>
        <color theme="1"/>
        <rFont val="Times New Roman"/>
        <family val="1"/>
        <charset val="204"/>
      </rPr>
      <t xml:space="preserve"> Обеспечение деятельности муниципальных органов (Управление образованием АГО), всего, из них:</t>
    </r>
  </si>
  <si>
    <t>64,68,70,72,74,75,78,79,80,82</t>
  </si>
  <si>
    <t>Номер строки  целевых показателей, на достижение которых направлены мероприятия</t>
  </si>
  <si>
    <t>4,5,7,12, 13, 14, 15,48,64</t>
  </si>
  <si>
    <t>План мероприятий муниципальной программы "Развитие системы образования в Асбестовском городском округе до 2020 года"</t>
  </si>
  <si>
    <t>№ строки</t>
  </si>
  <si>
    <t>местный бюджет на условиях софинансирования</t>
  </si>
  <si>
    <t>Подпрограмма 7. "Реализация комплексной программы "Уральская инженерная школа"</t>
  </si>
  <si>
    <r>
      <t xml:space="preserve">Мероприятие 1. </t>
    </r>
    <r>
      <rPr>
        <sz val="12"/>
        <color theme="1"/>
        <rFont val="Times New Roman"/>
        <family val="1"/>
        <charset val="204"/>
      </rPr>
      <t xml:space="preserve">Создание материально-технических условий для обеспечения деятельности муниципальных образовательных организаций и органа местного самоуправления в сфере образования (АМБУ ЦОУ), всего, из них: </t>
    </r>
  </si>
  <si>
    <r>
      <t xml:space="preserve">Мероприятие 8. </t>
    </r>
    <r>
      <rPr>
        <sz val="12"/>
        <color theme="1"/>
        <rFont val="Times New Roman"/>
        <family val="1"/>
        <charset val="204"/>
      </rPr>
      <t>Обеспечение мероприятий по оборудованию спортивных площадок в муниципальных общеобразовательных организациях, всего, из них:</t>
    </r>
  </si>
  <si>
    <r>
      <t xml:space="preserve">Мероприятие 9.  </t>
    </r>
    <r>
      <rPr>
        <sz val="12"/>
        <color theme="1"/>
        <rFont val="Times New Roman"/>
        <family val="1"/>
        <charset val="204"/>
      </rPr>
      <t>Создание в образовательных организациях условий для получения детьми-инвалидами качественного образования, всего, ихз них:</t>
    </r>
  </si>
  <si>
    <r>
      <t xml:space="preserve">Мероприятие 1. </t>
    </r>
    <r>
      <rPr>
        <sz val="12"/>
        <color theme="1"/>
        <rFont val="Times New Roman"/>
        <family val="1"/>
        <charset val="204"/>
      </rPr>
      <t>Обеспечение условий реализации муниципальными образовательными организациями Асбестовского городского округа образовательных программ естественно-научного цикла и профориентационной работы, всего, из них:</t>
    </r>
  </si>
  <si>
    <t>местный бюджет, в том числе:</t>
  </si>
  <si>
    <r>
      <t xml:space="preserve">Мероприятие 6. </t>
    </r>
    <r>
      <rPr>
        <sz val="12"/>
        <color theme="1"/>
        <rFont val="Times New Roman"/>
        <family val="1"/>
        <charset val="204"/>
      </rPr>
      <t>Проведение мероприятий по формированию в Асбестовском городском округе сети общеобразовательных организаций, в которых созданы условия для инклюзивного образования детей-инвалидов, в том числе, всего, из них:</t>
    </r>
  </si>
  <si>
    <r>
      <t xml:space="preserve">Мероприятие 10.  </t>
    </r>
    <r>
      <rPr>
        <sz val="12"/>
        <color theme="1"/>
        <rFont val="Times New Roman"/>
        <family val="1"/>
        <charset val="204"/>
      </rPr>
      <t>Разработка проектно-сметной документации и начало реконструкции здания МБОУ "Основная общеобразовательная школа № 12 АГО, расположенного по адресу: г.Асбест, ул.Физкультурников, 38, всего, ихз них:</t>
    </r>
  </si>
  <si>
    <r>
      <t>Мероприятие 8.</t>
    </r>
    <r>
      <rPr>
        <sz val="12"/>
        <color rgb="FF000000"/>
        <rFont val="Times New Roman"/>
        <family val="1"/>
        <charset val="204"/>
      </rPr>
      <t xml:space="preserve"> Обеспечение дополнительного образования детей в муниципальных общеобразовательных организациях, всего, из них: </t>
    </r>
  </si>
  <si>
    <t>Подпрограмма 5 «Укрепление и развитие материально-технической базы, обеспечение безопасных условий функционирования образовательных организаций, подведомственных Управлению образованием Асбестовского городского округа»</t>
  </si>
  <si>
    <r>
      <rPr>
        <b/>
        <sz val="12"/>
        <color theme="1"/>
        <rFont val="Times New Roman"/>
        <family val="1"/>
        <charset val="204"/>
      </rPr>
      <t xml:space="preserve">Мероприятие 11. </t>
    </r>
    <r>
      <rPr>
        <sz val="12"/>
        <color theme="1"/>
        <rFont val="Times New Roman"/>
        <family val="1"/>
        <charset val="204"/>
      </rPr>
      <t>Выполнение обрезки деревьев на территориях образовательных организаций, всего, из них:</t>
    </r>
  </si>
  <si>
    <t>11, 12, 13, 14,  15, 16, 17,  20, 23, 29, 31, 58</t>
  </si>
  <si>
    <t>11, 12, 13, 14,  15, 16, 17,  20 23, 29, 31, 35, 58</t>
  </si>
  <si>
    <t>39, 64</t>
  </si>
  <si>
    <t>52,57,60</t>
  </si>
  <si>
    <t>58-3</t>
  </si>
  <si>
    <t>31-2</t>
  </si>
  <si>
    <t>52-2</t>
  </si>
  <si>
    <r>
      <t>55</t>
    </r>
    <r>
      <rPr>
        <sz val="12"/>
        <color rgb="FF000000"/>
        <rFont val="Times New Roman"/>
        <family val="1"/>
        <charset val="204"/>
      </rPr>
      <t xml:space="preserve">, </t>
    </r>
    <r>
      <rPr>
        <sz val="10"/>
        <color rgb="FF000000"/>
        <rFont val="Times New Roman"/>
        <family val="1"/>
        <charset val="204"/>
      </rPr>
      <t>64, 66, 72, 78, 79</t>
    </r>
  </si>
  <si>
    <t xml:space="preserve">76, 80, 86 </t>
  </si>
  <si>
    <t>86,89,89-1, 89-2, 89-3, 90, 91, 92</t>
  </si>
  <si>
    <t>50.1</t>
  </si>
  <si>
    <t>50.2</t>
  </si>
  <si>
    <t>134.1</t>
  </si>
  <si>
    <t>136.1</t>
  </si>
  <si>
    <t>136.2</t>
  </si>
  <si>
    <t>136.3</t>
  </si>
  <si>
    <t>136.4</t>
  </si>
  <si>
    <t>136.5</t>
  </si>
  <si>
    <t>136.7</t>
  </si>
  <si>
    <t>136.8</t>
  </si>
  <si>
    <t>136.9</t>
  </si>
  <si>
    <t>136.10</t>
  </si>
  <si>
    <t>136.11</t>
  </si>
  <si>
    <t>136.12</t>
  </si>
  <si>
    <t xml:space="preserve">местный бюджет </t>
  </si>
  <si>
    <t>136.13</t>
  </si>
  <si>
    <t>52-3</t>
  </si>
  <si>
    <r>
      <rPr>
        <b/>
        <sz val="12"/>
        <color theme="1"/>
        <rFont val="Times New Roman"/>
        <family val="1"/>
        <charset val="204"/>
      </rPr>
      <t xml:space="preserve">Мероприятие 12. </t>
    </r>
    <r>
      <rPr>
        <sz val="12"/>
        <color theme="1"/>
        <rFont val="Times New Roman"/>
        <family val="1"/>
        <charset val="204"/>
      </rPr>
      <t>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2016 - 2025 годы, всего, из них:</t>
    </r>
  </si>
  <si>
    <t>58-2; 58-4</t>
  </si>
  <si>
    <t>52-1, 52-4</t>
  </si>
  <si>
    <t>87.1</t>
  </si>
  <si>
    <t>87.2</t>
  </si>
  <si>
    <t>87.3</t>
  </si>
  <si>
    <r>
      <rPr>
        <b/>
        <sz val="12"/>
        <color rgb="FF000000"/>
        <rFont val="Times New Roman"/>
        <family val="1"/>
        <charset val="204"/>
      </rPr>
      <t>Мероприятие 3</t>
    </r>
    <r>
      <rPr>
        <sz val="12"/>
        <color rgb="FF000000"/>
        <rFont val="Times New Roman"/>
        <family val="1"/>
        <charset val="204"/>
      </rPr>
      <t>. Организация военно-спортивных игр, всего, из них</t>
    </r>
  </si>
  <si>
    <t>44-2</t>
  </si>
  <si>
    <r>
      <t xml:space="preserve">Мероприятие 7.  </t>
    </r>
    <r>
      <rPr>
        <sz val="12"/>
        <color theme="1"/>
        <rFont val="Times New Roman"/>
        <family val="1"/>
        <charset val="204"/>
      </rPr>
      <t>Проведение мероприятий по распространению современных моделей успешной социализации детей в образовательных организациях, всего, из них:</t>
    </r>
  </si>
  <si>
    <t>24.1</t>
  </si>
  <si>
    <t>24.2</t>
  </si>
  <si>
    <t>50.3</t>
  </si>
  <si>
    <t>50.4</t>
  </si>
  <si>
    <t>4,5,7,12, 13, 14, 15, 48, 64</t>
  </si>
  <si>
    <r>
      <t xml:space="preserve">Мероприятие 3. </t>
    </r>
    <r>
      <rPr>
        <sz val="12"/>
        <color theme="1"/>
        <rFont val="Times New Roman"/>
        <family val="1"/>
        <charset val="204"/>
      </rPr>
      <t xml:space="preserve"> Организация предоставления дошкольного образования, создание условий для присмотра и ухода за детьми с частичной компенсацией за счет средств бюджета Асбестовского городского округа</t>
    </r>
  </si>
  <si>
    <r>
      <t>Мероприятие 9.</t>
    </r>
    <r>
      <rPr>
        <sz val="12"/>
        <color rgb="FF000000"/>
        <rFont val="Times New Roman"/>
        <family val="1"/>
        <charset val="204"/>
      </rPr>
      <t xml:space="preserve"> Организация предоставления дошкольного образования, создание условий для присмотра и ухода за детьми с частичной компенсацией за счет средств бюджета Асбестовского городского округа</t>
    </r>
  </si>
  <si>
    <t>Приложение № 2 к постановлению администрации Асбестовского городского округа от 04.12.2013 № 766-ПА (в ред. от 26.04.2018 № 183-ПА)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</si>
</sst>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#,##0.000"/>
  </numFmts>
  <fonts count="1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0" fillId="0" borderId="3" xfId="0" applyBorder="1"/>
    <xf numFmtId="0" fontId="5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3" fontId="8" fillId="0" borderId="3" xfId="0" applyNumberFormat="1" applyFont="1" applyBorder="1" applyAlignment="1">
      <alignment horizontal="center" vertical="center"/>
    </xf>
    <xf numFmtId="43" fontId="8" fillId="0" borderId="7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10" fillId="0" borderId="3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0" applyNumberFormat="1"/>
    <xf numFmtId="43" fontId="8" fillId="0" borderId="8" xfId="0" applyNumberFormat="1" applyFont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43" fontId="5" fillId="0" borderId="3" xfId="0" applyNumberFormat="1" applyFont="1" applyBorder="1" applyAlignment="1">
      <alignment vertical="center" wrapText="1"/>
    </xf>
    <xf numFmtId="43" fontId="5" fillId="0" borderId="7" xfId="0" applyNumberFormat="1" applyFont="1" applyBorder="1" applyAlignment="1">
      <alignment vertical="center" wrapText="1"/>
    </xf>
    <xf numFmtId="43" fontId="5" fillId="0" borderId="8" xfId="0" applyNumberFormat="1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43" fontId="8" fillId="0" borderId="8" xfId="0" applyNumberFormat="1" applyFont="1" applyFill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164" fontId="8" fillId="0" borderId="7" xfId="0" applyNumberFormat="1" applyFont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vertical="center" wrapText="1"/>
    </xf>
    <xf numFmtId="164" fontId="2" fillId="3" borderId="8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vertical="center" wrapText="1"/>
    </xf>
    <xf numFmtId="164" fontId="10" fillId="3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7" fillId="0" borderId="8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3" fontId="0" fillId="0" borderId="3" xfId="0" applyNumberFormat="1" applyBorder="1" applyAlignment="1">
      <alignment horizontal="center"/>
    </xf>
    <xf numFmtId="0" fontId="2" fillId="0" borderId="3" xfId="0" applyNumberFormat="1" applyFont="1" applyBorder="1" applyAlignment="1">
      <alignment vertical="center" wrapText="1"/>
    </xf>
    <xf numFmtId="0" fontId="0" fillId="0" borderId="3" xfId="0" applyNumberFormat="1" applyBorder="1"/>
    <xf numFmtId="0" fontId="6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17" fillId="0" borderId="3" xfId="0" applyFont="1" applyBorder="1"/>
    <xf numFmtId="0" fontId="5" fillId="0" borderId="3" xfId="0" applyFont="1" applyFill="1" applyBorder="1" applyAlignment="1">
      <alignment vertical="center" wrapText="1"/>
    </xf>
    <xf numFmtId="43" fontId="8" fillId="0" borderId="3" xfId="0" applyNumberFormat="1" applyFont="1" applyFill="1" applyBorder="1" applyAlignment="1">
      <alignment horizontal="center" vertical="center"/>
    </xf>
    <xf numFmtId="43" fontId="15" fillId="0" borderId="3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2" fillId="0" borderId="3" xfId="0" applyNumberFormat="1" applyFont="1" applyFill="1" applyBorder="1" applyAlignment="1">
      <alignment vertical="center" wrapText="1"/>
    </xf>
    <xf numFmtId="0" fontId="0" fillId="0" borderId="3" xfId="0" applyNumberFormat="1" applyFill="1" applyBorder="1"/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3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165" fontId="7" fillId="3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10" fillId="3" borderId="8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43" fontId="2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43" fontId="8" fillId="0" borderId="3" xfId="0" applyNumberFormat="1" applyFont="1" applyFill="1" applyBorder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43" fontId="8" fillId="0" borderId="3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4" fontId="0" fillId="4" borderId="0" xfId="0" applyNumberFormat="1" applyFill="1"/>
    <xf numFmtId="0" fontId="2" fillId="4" borderId="3" xfId="0" applyNumberFormat="1" applyFont="1" applyFill="1" applyBorder="1" applyAlignment="1">
      <alignment vertical="center" wrapText="1"/>
    </xf>
    <xf numFmtId="0" fontId="0" fillId="4" borderId="3" xfId="0" applyNumberFormat="1" applyFill="1" applyBorder="1"/>
    <xf numFmtId="0" fontId="6" fillId="4" borderId="7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10" fillId="4" borderId="8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165" fontId="7" fillId="4" borderId="8" xfId="0" applyNumberFormat="1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/>
    </xf>
    <xf numFmtId="165" fontId="8" fillId="4" borderId="8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43" fontId="5" fillId="0" borderId="8" xfId="0" applyNumberFormat="1" applyFont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4" borderId="0" xfId="0" applyNumberFormat="1" applyFill="1" applyBorder="1"/>
    <xf numFmtId="164" fontId="5" fillId="0" borderId="8" xfId="0" applyNumberFormat="1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3" fontId="15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3" fontId="11" fillId="0" borderId="9" xfId="0" applyNumberFormat="1" applyFont="1" applyBorder="1" applyAlignment="1">
      <alignment horizontal="center" vertical="center" wrapText="1"/>
    </xf>
    <xf numFmtId="43" fontId="11" fillId="0" borderId="2" xfId="0" applyNumberFormat="1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showGridLines="0" tabSelected="1" view="pageBreakPreview" zoomScale="85" zoomScaleSheetLayoutView="85" workbookViewId="0"/>
  </sheetViews>
  <sheetFormatPr defaultRowHeight="15"/>
  <cols>
    <col min="1" max="1" width="7.28515625" style="235" customWidth="1"/>
    <col min="2" max="2" width="32.7109375" customWidth="1"/>
    <col min="3" max="3" width="14.7109375" style="69" customWidth="1"/>
    <col min="4" max="4" width="14.5703125" style="69" customWidth="1"/>
    <col min="5" max="5" width="13.28515625" style="69" customWidth="1"/>
    <col min="6" max="6" width="14.140625" style="84" customWidth="1"/>
    <col min="7" max="7" width="14" style="84" customWidth="1"/>
    <col min="8" max="8" width="14.140625" style="164" customWidth="1"/>
    <col min="9" max="9" width="14.28515625" style="84" customWidth="1"/>
    <col min="10" max="10" width="13.85546875" style="84" customWidth="1"/>
    <col min="11" max="11" width="16.28515625" customWidth="1"/>
    <col min="12" max="12" width="12.140625" bestFit="1" customWidth="1"/>
  </cols>
  <sheetData>
    <row r="1" spans="1:11" ht="38.25" customHeight="1">
      <c r="A1" s="223"/>
      <c r="B1" s="214"/>
      <c r="C1" s="215"/>
      <c r="D1" s="215"/>
      <c r="E1" s="215"/>
      <c r="F1" s="216"/>
      <c r="G1" s="216"/>
      <c r="H1" s="217"/>
      <c r="I1" s="291" t="s">
        <v>111</v>
      </c>
      <c r="J1" s="291"/>
      <c r="K1" s="291"/>
    </row>
    <row r="2" spans="1:11" ht="29.25" customHeight="1">
      <c r="A2" s="317" t="s">
        <v>54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50.25" customHeight="1">
      <c r="A3" s="267" t="s">
        <v>55</v>
      </c>
      <c r="B3" s="267" t="s">
        <v>0</v>
      </c>
      <c r="C3" s="268" t="s">
        <v>1</v>
      </c>
      <c r="D3" s="268"/>
      <c r="E3" s="268"/>
      <c r="F3" s="268"/>
      <c r="G3" s="268"/>
      <c r="H3" s="268"/>
      <c r="I3" s="268"/>
      <c r="J3" s="268"/>
      <c r="K3" s="292" t="s">
        <v>52</v>
      </c>
    </row>
    <row r="4" spans="1:11" ht="11.25" customHeight="1">
      <c r="A4" s="267"/>
      <c r="B4" s="267"/>
      <c r="C4" s="268"/>
      <c r="D4" s="268"/>
      <c r="E4" s="268"/>
      <c r="F4" s="268"/>
      <c r="G4" s="268"/>
      <c r="H4" s="268"/>
      <c r="I4" s="268"/>
      <c r="J4" s="268"/>
      <c r="K4" s="293"/>
    </row>
    <row r="5" spans="1:11" ht="15" customHeight="1">
      <c r="A5" s="267"/>
      <c r="B5" s="267"/>
      <c r="C5" s="269" t="s">
        <v>2</v>
      </c>
      <c r="D5" s="220">
        <v>2014</v>
      </c>
      <c r="E5" s="220">
        <v>2015</v>
      </c>
      <c r="F5" s="221">
        <v>2016</v>
      </c>
      <c r="G5" s="221">
        <v>2017</v>
      </c>
      <c r="H5" s="222">
        <v>2018</v>
      </c>
      <c r="I5" s="221">
        <v>2019</v>
      </c>
      <c r="J5" s="221">
        <v>2020</v>
      </c>
      <c r="K5" s="293"/>
    </row>
    <row r="6" spans="1:11" ht="15" customHeight="1">
      <c r="A6" s="267"/>
      <c r="B6" s="267"/>
      <c r="C6" s="269"/>
      <c r="D6" s="220" t="s">
        <v>3</v>
      </c>
      <c r="E6" s="220" t="s">
        <v>3</v>
      </c>
      <c r="F6" s="221" t="s">
        <v>3</v>
      </c>
      <c r="G6" s="221" t="s">
        <v>3</v>
      </c>
      <c r="H6" s="222" t="s">
        <v>3</v>
      </c>
      <c r="I6" s="221" t="s">
        <v>3</v>
      </c>
      <c r="J6" s="221" t="s">
        <v>3</v>
      </c>
      <c r="K6" s="294"/>
    </row>
    <row r="7" spans="1:11" hidden="1">
      <c r="A7" s="224"/>
      <c r="B7" s="4"/>
      <c r="C7" s="76"/>
      <c r="D7" s="76"/>
      <c r="E7" s="76"/>
      <c r="F7" s="85"/>
      <c r="G7" s="85"/>
      <c r="H7" s="165"/>
      <c r="I7" s="85"/>
      <c r="J7" s="85"/>
      <c r="K7" s="4"/>
    </row>
    <row r="8" spans="1:11" hidden="1">
      <c r="A8" s="225"/>
      <c r="B8" s="5"/>
      <c r="C8" s="77"/>
      <c r="D8" s="77"/>
      <c r="E8" s="77"/>
      <c r="F8" s="86"/>
      <c r="G8" s="86"/>
      <c r="H8" s="166"/>
      <c r="I8" s="86"/>
      <c r="J8" s="86"/>
      <c r="K8" s="5"/>
    </row>
    <row r="9" spans="1:11" hidden="1">
      <c r="A9" s="225"/>
      <c r="B9" s="5"/>
      <c r="C9" s="77"/>
      <c r="D9" s="77"/>
      <c r="E9" s="77"/>
      <c r="F9" s="86"/>
      <c r="G9" s="86"/>
      <c r="H9" s="166"/>
      <c r="I9" s="86"/>
      <c r="J9" s="86"/>
      <c r="K9" s="5"/>
    </row>
    <row r="10" spans="1:11" ht="15.75" thickBot="1">
      <c r="A10" s="226">
        <v>1</v>
      </c>
      <c r="B10" s="14">
        <v>2</v>
      </c>
      <c r="C10" s="78">
        <v>3</v>
      </c>
      <c r="D10" s="78">
        <v>4</v>
      </c>
      <c r="E10" s="78">
        <v>5</v>
      </c>
      <c r="F10" s="87">
        <v>6</v>
      </c>
      <c r="G10" s="87">
        <v>7</v>
      </c>
      <c r="H10" s="167">
        <v>8</v>
      </c>
      <c r="I10" s="87">
        <v>9</v>
      </c>
      <c r="J10" s="87">
        <v>10</v>
      </c>
      <c r="K10" s="14">
        <v>11</v>
      </c>
    </row>
    <row r="11" spans="1:11" ht="45.75" thickBot="1">
      <c r="A11" s="227">
        <v>1</v>
      </c>
      <c r="B11" s="40" t="s">
        <v>4</v>
      </c>
      <c r="C11" s="97">
        <f>C15</f>
        <v>6574992.1730000004</v>
      </c>
      <c r="D11" s="97">
        <v>860770.9</v>
      </c>
      <c r="E11" s="97">
        <v>926529.3</v>
      </c>
      <c r="F11" s="98">
        <f>SUM(F12:F14)</f>
        <v>928436.31799999997</v>
      </c>
      <c r="G11" s="98">
        <f>G13+G14</f>
        <v>961029.45500000007</v>
      </c>
      <c r="H11" s="168">
        <f t="shared" ref="H11:J11" si="0">H13+H14</f>
        <v>983311.8</v>
      </c>
      <c r="I11" s="98">
        <f t="shared" si="0"/>
        <v>950283.3</v>
      </c>
      <c r="J11" s="98">
        <f t="shared" si="0"/>
        <v>964631.1</v>
      </c>
      <c r="K11" s="41"/>
    </row>
    <row r="12" spans="1:11" ht="15.75">
      <c r="A12" s="228">
        <f>SUM(A11,1)</f>
        <v>2</v>
      </c>
      <c r="B12" s="42" t="s">
        <v>5</v>
      </c>
      <c r="C12" s="99">
        <f>C16</f>
        <v>1683.5</v>
      </c>
      <c r="D12" s="99">
        <v>0</v>
      </c>
      <c r="E12" s="99">
        <v>698</v>
      </c>
      <c r="F12" s="100">
        <v>985.5</v>
      </c>
      <c r="G12" s="100">
        <v>0</v>
      </c>
      <c r="H12" s="169">
        <v>0</v>
      </c>
      <c r="I12" s="100">
        <v>0</v>
      </c>
      <c r="J12" s="100">
        <v>0</v>
      </c>
      <c r="K12" s="43"/>
    </row>
    <row r="13" spans="1:11" ht="15.75">
      <c r="A13" s="228">
        <f t="shared" ref="A13:A56" si="1">SUM(A12,1)</f>
        <v>3</v>
      </c>
      <c r="B13" s="44" t="s">
        <v>6</v>
      </c>
      <c r="C13" s="101">
        <f>D13+E13+F13+G13+H13+I13+J13</f>
        <v>3891068.5570000005</v>
      </c>
      <c r="D13" s="101">
        <v>446549.4</v>
      </c>
      <c r="E13" s="101">
        <v>478393.4</v>
      </c>
      <c r="F13" s="102">
        <f>F21+F39+F72+F92+F125+F198</f>
        <v>591349.31799999997</v>
      </c>
      <c r="G13" s="102">
        <f>G17</f>
        <v>612551.53899999999</v>
      </c>
      <c r="H13" s="170">
        <f t="shared" ref="H13:J13" si="2">H17</f>
        <v>610413.10000000009</v>
      </c>
      <c r="I13" s="102">
        <f t="shared" si="2"/>
        <v>566524.69999999995</v>
      </c>
      <c r="J13" s="102">
        <f t="shared" si="2"/>
        <v>585287.1</v>
      </c>
      <c r="K13" s="45"/>
    </row>
    <row r="14" spans="1:11" ht="16.5" thickBot="1">
      <c r="A14" s="228">
        <f t="shared" si="1"/>
        <v>4</v>
      </c>
      <c r="B14" s="6" t="s">
        <v>7</v>
      </c>
      <c r="C14" s="101">
        <f>C18</f>
        <v>2682240.1160000004</v>
      </c>
      <c r="D14" s="103">
        <v>414221.5</v>
      </c>
      <c r="E14" s="103">
        <f>452461.2-5023.3</f>
        <v>447437.9</v>
      </c>
      <c r="F14" s="102">
        <f>F18</f>
        <v>336101.5</v>
      </c>
      <c r="G14" s="102">
        <f>G18</f>
        <v>348477.91600000003</v>
      </c>
      <c r="H14" s="170">
        <f t="shared" ref="H14:J14" si="3">H18</f>
        <v>372898.7</v>
      </c>
      <c r="I14" s="102">
        <f t="shared" si="3"/>
        <v>383758.60000000003</v>
      </c>
      <c r="J14" s="102">
        <f t="shared" si="3"/>
        <v>379344</v>
      </c>
      <c r="K14" s="8"/>
    </row>
    <row r="15" spans="1:11" ht="16.5" thickBot="1">
      <c r="A15" s="228">
        <f t="shared" si="1"/>
        <v>5</v>
      </c>
      <c r="B15" s="9" t="s">
        <v>8</v>
      </c>
      <c r="C15" s="97">
        <f>C16+C17+C18</f>
        <v>6574992.1730000004</v>
      </c>
      <c r="D15" s="97">
        <v>860770.9</v>
      </c>
      <c r="E15" s="97">
        <v>926529.3</v>
      </c>
      <c r="F15" s="98">
        <f>F16+F17+F18</f>
        <v>928436.31799999997</v>
      </c>
      <c r="G15" s="98">
        <f>G17+G18</f>
        <v>961029.45500000007</v>
      </c>
      <c r="H15" s="168">
        <f t="shared" ref="H15:J15" si="4">H17+H18</f>
        <v>983311.8</v>
      </c>
      <c r="I15" s="98">
        <f t="shared" si="4"/>
        <v>950283.3</v>
      </c>
      <c r="J15" s="98">
        <f t="shared" si="4"/>
        <v>964631.1</v>
      </c>
      <c r="K15" s="8"/>
    </row>
    <row r="16" spans="1:11" ht="15.75">
      <c r="A16" s="228">
        <f t="shared" si="1"/>
        <v>6</v>
      </c>
      <c r="B16" s="6" t="s">
        <v>5</v>
      </c>
      <c r="C16" s="99">
        <f>C149+C163</f>
        <v>1683.5</v>
      </c>
      <c r="D16" s="99">
        <v>0</v>
      </c>
      <c r="E16" s="99">
        <v>698</v>
      </c>
      <c r="F16" s="100">
        <v>985.5</v>
      </c>
      <c r="G16" s="100">
        <v>0</v>
      </c>
      <c r="H16" s="169">
        <v>0</v>
      </c>
      <c r="I16" s="100">
        <v>0</v>
      </c>
      <c r="J16" s="100">
        <v>0</v>
      </c>
      <c r="K16" s="8"/>
    </row>
    <row r="17" spans="1:11" ht="15.75">
      <c r="A17" s="228">
        <f t="shared" si="1"/>
        <v>7</v>
      </c>
      <c r="B17" s="6" t="s">
        <v>6</v>
      </c>
      <c r="C17" s="101">
        <f>D17+E17+F17+G17+H17+I17+J17</f>
        <v>3891068.5570000005</v>
      </c>
      <c r="D17" s="101">
        <v>446549.4</v>
      </c>
      <c r="E17" s="101">
        <v>478393.4</v>
      </c>
      <c r="F17" s="102">
        <f>F13</f>
        <v>591349.31799999997</v>
      </c>
      <c r="G17" s="102">
        <f>G21+G39+G72+G92+G116+G201</f>
        <v>612551.53899999999</v>
      </c>
      <c r="H17" s="170">
        <f>H21+H39+H72+H92+H116+H201</f>
        <v>610413.10000000009</v>
      </c>
      <c r="I17" s="102">
        <f>I21+I39+I72+I92+I116+I201</f>
        <v>566524.69999999995</v>
      </c>
      <c r="J17" s="102">
        <f>J21+J39+J72+J92+J116+J201</f>
        <v>585287.1</v>
      </c>
      <c r="K17" s="8"/>
    </row>
    <row r="18" spans="1:11" ht="16.5" thickBot="1">
      <c r="A18" s="228">
        <f t="shared" si="1"/>
        <v>8</v>
      </c>
      <c r="B18" s="16" t="s">
        <v>7</v>
      </c>
      <c r="C18" s="101">
        <f>C25+C47+C76+C96+C126+C182+C202</f>
        <v>2682240.1160000004</v>
      </c>
      <c r="D18" s="101">
        <v>414221.5</v>
      </c>
      <c r="E18" s="101">
        <f>452461.2-5023.3</f>
        <v>447437.9</v>
      </c>
      <c r="F18" s="102">
        <f>F25+F43+F76+F96+F121+F182+F202</f>
        <v>336101.5</v>
      </c>
      <c r="G18" s="102">
        <f>G25+G43+G76+G96+G121+G185+G199</f>
        <v>348477.91600000003</v>
      </c>
      <c r="H18" s="170">
        <f>H25+H43+H76+H96+H121+H185+H202</f>
        <v>372898.7</v>
      </c>
      <c r="I18" s="102">
        <f>I25+I43+I76+I96+I121+I185+I202</f>
        <v>383758.60000000003</v>
      </c>
      <c r="J18" s="102">
        <f>J25+J43+J76+J96+J121+J185+J202</f>
        <v>379344</v>
      </c>
      <c r="K18" s="17"/>
    </row>
    <row r="19" spans="1:11" ht="17.25" customHeight="1" thickBot="1">
      <c r="A19" s="228">
        <f t="shared" si="1"/>
        <v>9</v>
      </c>
      <c r="B19" s="270" t="s">
        <v>9</v>
      </c>
      <c r="C19" s="270"/>
      <c r="D19" s="270"/>
      <c r="E19" s="270"/>
      <c r="F19" s="270"/>
      <c r="G19" s="270"/>
      <c r="H19" s="270"/>
      <c r="I19" s="270"/>
      <c r="J19" s="270"/>
      <c r="K19" s="271"/>
    </row>
    <row r="20" spans="1:11" ht="47.25">
      <c r="A20" s="228">
        <f t="shared" si="1"/>
        <v>10</v>
      </c>
      <c r="B20" s="42" t="s">
        <v>10</v>
      </c>
      <c r="C20" s="104">
        <f>C30+C33+C35</f>
        <v>2581287.9670000002</v>
      </c>
      <c r="D20" s="104">
        <v>333475.3</v>
      </c>
      <c r="E20" s="104">
        <v>357530.8</v>
      </c>
      <c r="F20" s="105">
        <f>SUM(F21:F22)</f>
        <v>357788.5</v>
      </c>
      <c r="G20" s="105">
        <f>G21+G22</f>
        <v>364946.76699999999</v>
      </c>
      <c r="H20" s="171">
        <f>H21+H22</f>
        <v>372198</v>
      </c>
      <c r="I20" s="105">
        <f t="shared" ref="I20:J20" si="5">I21+I22</f>
        <v>392772.3</v>
      </c>
      <c r="J20" s="105">
        <f t="shared" si="5"/>
        <v>402576.3</v>
      </c>
      <c r="K20" s="46"/>
    </row>
    <row r="21" spans="1:11" ht="15.75">
      <c r="A21" s="228">
        <f t="shared" si="1"/>
        <v>11</v>
      </c>
      <c r="B21" s="10" t="s">
        <v>6</v>
      </c>
      <c r="C21" s="106">
        <f t="shared" ref="C21:C25" si="6">SUM(D21:J21)</f>
        <v>1626485.6</v>
      </c>
      <c r="D21" s="106">
        <v>171890.5</v>
      </c>
      <c r="E21" s="106">
        <v>185108</v>
      </c>
      <c r="F21" s="138">
        <f>SUM(F31,F34)</f>
        <v>243205.1</v>
      </c>
      <c r="G21" s="160">
        <f t="shared" ref="G21:J22" si="7">G24</f>
        <v>244300</v>
      </c>
      <c r="H21" s="172">
        <f t="shared" si="7"/>
        <v>255154</v>
      </c>
      <c r="I21" s="201">
        <f t="shared" si="7"/>
        <v>258512</v>
      </c>
      <c r="J21" s="194">
        <f t="shared" si="7"/>
        <v>268316</v>
      </c>
      <c r="K21" s="3"/>
    </row>
    <row r="22" spans="1:11" ht="15.75">
      <c r="A22" s="228">
        <f t="shared" si="1"/>
        <v>12</v>
      </c>
      <c r="B22" s="10" t="s">
        <v>7</v>
      </c>
      <c r="C22" s="106">
        <f t="shared" si="6"/>
        <v>954802.36700000009</v>
      </c>
      <c r="D22" s="106">
        <v>161584.79999999999</v>
      </c>
      <c r="E22" s="106">
        <f>174431.9-2009.1</f>
        <v>172422.8</v>
      </c>
      <c r="F22" s="139">
        <f>F25</f>
        <v>114583.4</v>
      </c>
      <c r="G22" s="161">
        <f t="shared" si="7"/>
        <v>120646.76700000001</v>
      </c>
      <c r="H22" s="173">
        <f t="shared" si="7"/>
        <v>117044</v>
      </c>
      <c r="I22" s="203">
        <f t="shared" si="7"/>
        <v>134260.29999999999</v>
      </c>
      <c r="J22" s="195">
        <f t="shared" si="7"/>
        <v>134260.29999999999</v>
      </c>
      <c r="K22" s="3"/>
    </row>
    <row r="23" spans="1:11" ht="15.75">
      <c r="A23" s="228">
        <f t="shared" si="1"/>
        <v>13</v>
      </c>
      <c r="B23" s="10" t="s">
        <v>8</v>
      </c>
      <c r="C23" s="104">
        <f t="shared" si="6"/>
        <v>2581287.9669999997</v>
      </c>
      <c r="D23" s="104">
        <v>333475.3</v>
      </c>
      <c r="E23" s="104">
        <v>357530.8</v>
      </c>
      <c r="F23" s="105">
        <f>SUM(F24:F25)</f>
        <v>357788.5</v>
      </c>
      <c r="G23" s="105">
        <f>G24+G25</f>
        <v>364946.76699999999</v>
      </c>
      <c r="H23" s="171">
        <f>H24+H25</f>
        <v>372198</v>
      </c>
      <c r="I23" s="105">
        <f>I24+I25</f>
        <v>392772.3</v>
      </c>
      <c r="J23" s="105">
        <f>J24+J25</f>
        <v>402576.3</v>
      </c>
      <c r="K23" s="3"/>
    </row>
    <row r="24" spans="1:11" ht="15.75">
      <c r="A24" s="228">
        <f t="shared" si="1"/>
        <v>14</v>
      </c>
      <c r="B24" s="10" t="s">
        <v>6</v>
      </c>
      <c r="C24" s="106">
        <f t="shared" si="6"/>
        <v>1626485.6</v>
      </c>
      <c r="D24" s="106">
        <v>171890.5</v>
      </c>
      <c r="E24" s="106">
        <v>185108</v>
      </c>
      <c r="F24" s="138">
        <f>F21</f>
        <v>243205.1</v>
      </c>
      <c r="G24" s="160">
        <f t="shared" ref="G24:J25" si="8">G28</f>
        <v>244300</v>
      </c>
      <c r="H24" s="200">
        <f t="shared" si="8"/>
        <v>255154</v>
      </c>
      <c r="I24" s="201">
        <f t="shared" si="8"/>
        <v>258512</v>
      </c>
      <c r="J24" s="199">
        <f t="shared" si="8"/>
        <v>268316</v>
      </c>
      <c r="K24" s="3"/>
    </row>
    <row r="25" spans="1:11" ht="16.5" thickBot="1">
      <c r="A25" s="228">
        <f t="shared" si="1"/>
        <v>15</v>
      </c>
      <c r="B25" s="19" t="s">
        <v>7</v>
      </c>
      <c r="C25" s="111">
        <f t="shared" si="6"/>
        <v>954802.36700000009</v>
      </c>
      <c r="D25" s="111">
        <v>161584.79999999999</v>
      </c>
      <c r="E25" s="111">
        <f>174431.9-2009.1</f>
        <v>172422.8</v>
      </c>
      <c r="F25" s="139">
        <f>F29</f>
        <v>114583.4</v>
      </c>
      <c r="G25" s="161">
        <f t="shared" si="8"/>
        <v>120646.76700000001</v>
      </c>
      <c r="H25" s="173">
        <f t="shared" si="8"/>
        <v>117044</v>
      </c>
      <c r="I25" s="203">
        <f t="shared" si="8"/>
        <v>134260.29999999999</v>
      </c>
      <c r="J25" s="195">
        <f t="shared" si="8"/>
        <v>134260.29999999999</v>
      </c>
      <c r="K25" s="20"/>
    </row>
    <row r="26" spans="1:11" ht="16.5" thickBot="1">
      <c r="A26" s="228">
        <f t="shared" si="1"/>
        <v>16</v>
      </c>
      <c r="B26" s="262" t="s">
        <v>11</v>
      </c>
      <c r="C26" s="262"/>
      <c r="D26" s="262"/>
      <c r="E26" s="262"/>
      <c r="F26" s="262"/>
      <c r="G26" s="262"/>
      <c r="H26" s="262"/>
      <c r="I26" s="262"/>
      <c r="J26" s="262"/>
      <c r="K26" s="263"/>
    </row>
    <row r="27" spans="1:11" ht="31.5">
      <c r="A27" s="228">
        <f t="shared" si="1"/>
        <v>17</v>
      </c>
      <c r="B27" s="15" t="s">
        <v>12</v>
      </c>
      <c r="C27" s="104">
        <f>SUM(D27:J27)</f>
        <v>2581287.9669999997</v>
      </c>
      <c r="D27" s="104">
        <v>333475.3</v>
      </c>
      <c r="E27" s="104">
        <v>357530.8</v>
      </c>
      <c r="F27" s="105">
        <f>SUM(F28:F29)</f>
        <v>357788.5</v>
      </c>
      <c r="G27" s="105">
        <f>G28+G29</f>
        <v>364946.76699999999</v>
      </c>
      <c r="H27" s="171">
        <f>H28+H29</f>
        <v>372198</v>
      </c>
      <c r="I27" s="105">
        <f t="shared" ref="I27:J27" si="9">I28+I29</f>
        <v>392772.3</v>
      </c>
      <c r="J27" s="105">
        <f t="shared" si="9"/>
        <v>402576.3</v>
      </c>
      <c r="K27" s="18"/>
    </row>
    <row r="28" spans="1:11" ht="15.75">
      <c r="A28" s="228">
        <f t="shared" si="1"/>
        <v>18</v>
      </c>
      <c r="B28" s="10" t="s">
        <v>6</v>
      </c>
      <c r="C28" s="111">
        <f>SUM(D28:J28)</f>
        <v>1626485.6</v>
      </c>
      <c r="D28" s="111">
        <v>171890.5</v>
      </c>
      <c r="E28" s="111">
        <v>185108</v>
      </c>
      <c r="F28" s="138">
        <f>F34</f>
        <v>243205.1</v>
      </c>
      <c r="G28" s="160">
        <f>G31+G34</f>
        <v>244300</v>
      </c>
      <c r="H28" s="172">
        <f t="shared" ref="H28:J28" si="10">H31+H34</f>
        <v>255154</v>
      </c>
      <c r="I28" s="201">
        <f t="shared" si="10"/>
        <v>258512</v>
      </c>
      <c r="J28" s="194">
        <f t="shared" si="10"/>
        <v>268316</v>
      </c>
      <c r="K28" s="3"/>
    </row>
    <row r="29" spans="1:11" ht="15.75">
      <c r="A29" s="228">
        <f t="shared" si="1"/>
        <v>19</v>
      </c>
      <c r="B29" s="11" t="s">
        <v>7</v>
      </c>
      <c r="C29" s="111">
        <f>SUM(D29:J29)</f>
        <v>954802.36700000009</v>
      </c>
      <c r="D29" s="111">
        <v>161584.79999999999</v>
      </c>
      <c r="E29" s="111">
        <f>174431.9-2009.1</f>
        <v>172422.8</v>
      </c>
      <c r="F29" s="139">
        <f>F32</f>
        <v>114583.4</v>
      </c>
      <c r="G29" s="161">
        <f>G32</f>
        <v>120646.76700000001</v>
      </c>
      <c r="H29" s="173">
        <f>H32+H36</f>
        <v>117044</v>
      </c>
      <c r="I29" s="254">
        <f t="shared" ref="I29:J29" si="11">I32+I36</f>
        <v>134260.29999999999</v>
      </c>
      <c r="J29" s="254">
        <f t="shared" si="11"/>
        <v>134260.29999999999</v>
      </c>
      <c r="K29" s="3"/>
    </row>
    <row r="30" spans="1:11" ht="126">
      <c r="A30" s="228">
        <f t="shared" si="1"/>
        <v>20</v>
      </c>
      <c r="B30" s="132" t="s">
        <v>13</v>
      </c>
      <c r="C30" s="106">
        <f>SUM(D30:J30)</f>
        <v>939075.6669999999</v>
      </c>
      <c r="D30" s="106">
        <f>SUM(D31:D32)</f>
        <v>163098.29999999999</v>
      </c>
      <c r="E30" s="106">
        <f>E29</f>
        <v>172422.8</v>
      </c>
      <c r="F30" s="139">
        <f>F29</f>
        <v>114583.4</v>
      </c>
      <c r="G30" s="161">
        <f>G31+G32</f>
        <v>120646.76700000001</v>
      </c>
      <c r="H30" s="173">
        <f>H32+H31</f>
        <v>117044</v>
      </c>
      <c r="I30" s="203">
        <f>I31+I32</f>
        <v>125640.2</v>
      </c>
      <c r="J30" s="195">
        <f>J31+J32</f>
        <v>125640.2</v>
      </c>
      <c r="K30" s="2" t="s">
        <v>14</v>
      </c>
    </row>
    <row r="31" spans="1:11" ht="15.75">
      <c r="A31" s="228">
        <f t="shared" si="1"/>
        <v>21</v>
      </c>
      <c r="B31" s="10" t="s">
        <v>6</v>
      </c>
      <c r="C31" s="111">
        <v>1513.5</v>
      </c>
      <c r="D31" s="111">
        <v>1513.5</v>
      </c>
      <c r="E31" s="111">
        <v>0</v>
      </c>
      <c r="F31" s="139">
        <v>0</v>
      </c>
      <c r="G31" s="161">
        <v>0</v>
      </c>
      <c r="H31" s="173">
        <v>0</v>
      </c>
      <c r="I31" s="203">
        <v>0</v>
      </c>
      <c r="J31" s="195">
        <v>0</v>
      </c>
      <c r="K31" s="2"/>
    </row>
    <row r="32" spans="1:11" ht="15.75">
      <c r="A32" s="228">
        <f t="shared" si="1"/>
        <v>22</v>
      </c>
      <c r="B32" s="1" t="s">
        <v>7</v>
      </c>
      <c r="C32" s="111">
        <f>SUM(D32:J32)</f>
        <v>937562.1669999999</v>
      </c>
      <c r="D32" s="111">
        <v>161584.79999999999</v>
      </c>
      <c r="E32" s="111">
        <f>E30</f>
        <v>172422.8</v>
      </c>
      <c r="F32" s="139">
        <v>114583.4</v>
      </c>
      <c r="G32" s="161">
        <v>120646.76700000001</v>
      </c>
      <c r="H32" s="173">
        <v>117044</v>
      </c>
      <c r="I32" s="203">
        <v>125640.2</v>
      </c>
      <c r="J32" s="195">
        <v>125640.2</v>
      </c>
      <c r="K32" s="2"/>
    </row>
    <row r="33" spans="1:11" ht="110.25">
      <c r="A33" s="228">
        <f t="shared" si="1"/>
        <v>23</v>
      </c>
      <c r="B33" s="135" t="s">
        <v>15</v>
      </c>
      <c r="C33" s="106">
        <f>SUM(D33:J33)</f>
        <v>1624972.1</v>
      </c>
      <c r="D33" s="125">
        <v>170377</v>
      </c>
      <c r="E33" s="125">
        <v>185108</v>
      </c>
      <c r="F33" s="138">
        <f>F34</f>
        <v>243205.1</v>
      </c>
      <c r="G33" s="160">
        <f>G34</f>
        <v>244300</v>
      </c>
      <c r="H33" s="172">
        <f t="shared" ref="H33:J33" si="12">H34</f>
        <v>255154</v>
      </c>
      <c r="I33" s="201">
        <f t="shared" si="12"/>
        <v>258512</v>
      </c>
      <c r="J33" s="194">
        <f t="shared" si="12"/>
        <v>268316</v>
      </c>
      <c r="K33" s="2" t="s">
        <v>16</v>
      </c>
    </row>
    <row r="34" spans="1:11" ht="15.75">
      <c r="A34" s="228">
        <f t="shared" si="1"/>
        <v>24</v>
      </c>
      <c r="B34" s="37" t="s">
        <v>6</v>
      </c>
      <c r="C34" s="111">
        <f>SUM(D34:J34)</f>
        <v>1624972.1</v>
      </c>
      <c r="D34" s="111">
        <v>170377</v>
      </c>
      <c r="E34" s="111">
        <v>185108</v>
      </c>
      <c r="F34" s="138">
        <v>243205.1</v>
      </c>
      <c r="G34" s="160">
        <v>244300</v>
      </c>
      <c r="H34" s="172">
        <v>255154</v>
      </c>
      <c r="I34" s="201">
        <v>258512</v>
      </c>
      <c r="J34" s="194">
        <v>268316</v>
      </c>
      <c r="K34" s="38"/>
    </row>
    <row r="35" spans="1:11" ht="126">
      <c r="A35" s="253" t="s">
        <v>104</v>
      </c>
      <c r="B35" s="252" t="s">
        <v>109</v>
      </c>
      <c r="C35" s="244">
        <f>D35+E35+F35+G35+H35+I35+J35</f>
        <v>17240.2</v>
      </c>
      <c r="D35" s="244">
        <f>D36</f>
        <v>0</v>
      </c>
      <c r="E35" s="244">
        <f t="shared" ref="E35:G35" si="13">E36</f>
        <v>0</v>
      </c>
      <c r="F35" s="244">
        <f t="shared" si="13"/>
        <v>0</v>
      </c>
      <c r="G35" s="244">
        <f t="shared" si="13"/>
        <v>0</v>
      </c>
      <c r="H35" s="243">
        <f>H36</f>
        <v>0</v>
      </c>
      <c r="I35" s="242">
        <f t="shared" ref="I35:J35" si="14">I36</f>
        <v>8620.1</v>
      </c>
      <c r="J35" s="242">
        <f t="shared" si="14"/>
        <v>8620.1</v>
      </c>
      <c r="K35" s="38" t="s">
        <v>23</v>
      </c>
    </row>
    <row r="36" spans="1:11" ht="15.75">
      <c r="A36" s="253" t="s">
        <v>105</v>
      </c>
      <c r="B36" s="241" t="s">
        <v>7</v>
      </c>
      <c r="C36" s="244">
        <f>D36+E36+F36+G36+H36+I36+J36</f>
        <v>17240.2</v>
      </c>
      <c r="D36" s="244">
        <v>0</v>
      </c>
      <c r="E36" s="244">
        <v>0</v>
      </c>
      <c r="F36" s="242">
        <v>0</v>
      </c>
      <c r="G36" s="242">
        <v>0</v>
      </c>
      <c r="H36" s="243">
        <v>0</v>
      </c>
      <c r="I36" s="242">
        <v>8620.1</v>
      </c>
      <c r="J36" s="242">
        <v>8620.1</v>
      </c>
    </row>
    <row r="37" spans="1:11" ht="24.75" customHeight="1">
      <c r="A37" s="228">
        <f>SUM(A34,1)</f>
        <v>25</v>
      </c>
      <c r="B37" s="258" t="s">
        <v>17</v>
      </c>
      <c r="C37" s="258"/>
      <c r="D37" s="258"/>
      <c r="E37" s="258"/>
      <c r="F37" s="258"/>
      <c r="G37" s="258"/>
      <c r="H37" s="258"/>
      <c r="I37" s="258"/>
      <c r="J37" s="258"/>
      <c r="K37" s="258"/>
    </row>
    <row r="38" spans="1:11" ht="47.25">
      <c r="A38" s="228">
        <f t="shared" si="1"/>
        <v>26</v>
      </c>
      <c r="B38" s="15" t="s">
        <v>10</v>
      </c>
      <c r="C38" s="104">
        <f>C48+C50+C53+C55+C57+C62+C66+C68</f>
        <v>2944389.3749999995</v>
      </c>
      <c r="D38" s="104">
        <v>385089.1</v>
      </c>
      <c r="E38" s="104">
        <f>SUM(E39:E40)</f>
        <v>421082.2</v>
      </c>
      <c r="F38" s="105">
        <f>SUM(F39:F40)</f>
        <v>425083.6</v>
      </c>
      <c r="G38" s="105">
        <f>G39+G40</f>
        <v>437144.17499999999</v>
      </c>
      <c r="H38" s="171">
        <f>H39+H40</f>
        <v>443005.9</v>
      </c>
      <c r="I38" s="105">
        <f>I39+I40</f>
        <v>412377.2</v>
      </c>
      <c r="J38" s="105">
        <f>J39+J40</f>
        <v>420607.19999999995</v>
      </c>
      <c r="K38" s="18"/>
    </row>
    <row r="39" spans="1:11" ht="15.75">
      <c r="A39" s="228">
        <f t="shared" si="1"/>
        <v>27</v>
      </c>
      <c r="B39" s="10" t="s">
        <v>6</v>
      </c>
      <c r="C39" s="106">
        <f>SUM(D39:J39)</f>
        <v>2096878.7</v>
      </c>
      <c r="D39" s="106">
        <v>254769.5</v>
      </c>
      <c r="E39" s="106">
        <v>266156</v>
      </c>
      <c r="F39" s="138">
        <f t="shared" ref="F39:J40" si="15">F42</f>
        <v>323880</v>
      </c>
      <c r="G39" s="160">
        <f t="shared" si="15"/>
        <v>331872.2</v>
      </c>
      <c r="H39" s="172">
        <f t="shared" si="15"/>
        <v>332365</v>
      </c>
      <c r="I39" s="201">
        <f t="shared" si="15"/>
        <v>289803</v>
      </c>
      <c r="J39" s="194">
        <f t="shared" si="15"/>
        <v>298032.99999999994</v>
      </c>
      <c r="K39" s="3"/>
    </row>
    <row r="40" spans="1:11" ht="15.75">
      <c r="A40" s="228">
        <f t="shared" si="1"/>
        <v>28</v>
      </c>
      <c r="B40" s="1" t="s">
        <v>7</v>
      </c>
      <c r="C40" s="111">
        <f>SUM(D40:J40)</f>
        <v>847510.67499999993</v>
      </c>
      <c r="D40" s="111">
        <v>130319.6</v>
      </c>
      <c r="E40" s="111">
        <f>155093.7-167.5</f>
        <v>154926.20000000001</v>
      </c>
      <c r="F40" s="139">
        <f t="shared" si="15"/>
        <v>101203.6</v>
      </c>
      <c r="G40" s="161">
        <f t="shared" si="15"/>
        <v>105271.97499999999</v>
      </c>
      <c r="H40" s="173">
        <f t="shared" si="15"/>
        <v>110640.9</v>
      </c>
      <c r="I40" s="203">
        <f t="shared" si="15"/>
        <v>122574.2</v>
      </c>
      <c r="J40" s="195">
        <f t="shared" si="15"/>
        <v>122574.2</v>
      </c>
      <c r="K40" s="3"/>
    </row>
    <row r="41" spans="1:11" ht="15.75">
      <c r="A41" s="228">
        <f t="shared" si="1"/>
        <v>29</v>
      </c>
      <c r="B41" s="36" t="s">
        <v>8</v>
      </c>
      <c r="C41" s="110">
        <f>SUM(D41:J41)</f>
        <v>2944389.375</v>
      </c>
      <c r="D41" s="110">
        <v>385089.1</v>
      </c>
      <c r="E41" s="110">
        <f>SUM(E42:E43)</f>
        <v>421082.2</v>
      </c>
      <c r="F41" s="117">
        <f>SUM(F42:F43)</f>
        <v>425083.6</v>
      </c>
      <c r="G41" s="105">
        <f>G42+G43</f>
        <v>437144.17499999999</v>
      </c>
      <c r="H41" s="171">
        <f>H42+H43</f>
        <v>443005.9</v>
      </c>
      <c r="I41" s="105">
        <f>I42+I43</f>
        <v>412377.2</v>
      </c>
      <c r="J41" s="105">
        <f>J42+J43</f>
        <v>420607.19999999995</v>
      </c>
      <c r="K41" s="35"/>
    </row>
    <row r="42" spans="1:11" ht="15.75">
      <c r="A42" s="228">
        <f t="shared" si="1"/>
        <v>30</v>
      </c>
      <c r="B42" s="36" t="s">
        <v>6</v>
      </c>
      <c r="C42" s="106">
        <f t="shared" ref="C42:C43" si="16">SUM(D42:J42)</f>
        <v>2096878.7</v>
      </c>
      <c r="D42" s="106">
        <v>254769.5</v>
      </c>
      <c r="E42" s="106">
        <v>266156</v>
      </c>
      <c r="F42" s="138">
        <f t="shared" ref="F42:J43" si="17">F46</f>
        <v>323880</v>
      </c>
      <c r="G42" s="160">
        <f t="shared" si="17"/>
        <v>331872.2</v>
      </c>
      <c r="H42" s="172">
        <f t="shared" si="17"/>
        <v>332365</v>
      </c>
      <c r="I42" s="201">
        <f t="shared" si="17"/>
        <v>289803</v>
      </c>
      <c r="J42" s="194">
        <f t="shared" si="17"/>
        <v>298032.99999999994</v>
      </c>
      <c r="K42" s="35"/>
    </row>
    <row r="43" spans="1:11" ht="15.75">
      <c r="A43" s="228">
        <f t="shared" si="1"/>
        <v>31</v>
      </c>
      <c r="B43" s="36" t="s">
        <v>7</v>
      </c>
      <c r="C43" s="106">
        <f t="shared" si="16"/>
        <v>847510.67499999993</v>
      </c>
      <c r="D43" s="106">
        <v>130319.6</v>
      </c>
      <c r="E43" s="106">
        <f>155093.7-167.5</f>
        <v>154926.20000000001</v>
      </c>
      <c r="F43" s="139">
        <f t="shared" si="17"/>
        <v>101203.6</v>
      </c>
      <c r="G43" s="161">
        <f t="shared" si="17"/>
        <v>105271.97499999999</v>
      </c>
      <c r="H43" s="173">
        <f t="shared" si="17"/>
        <v>110640.9</v>
      </c>
      <c r="I43" s="256">
        <f t="shared" si="17"/>
        <v>122574.2</v>
      </c>
      <c r="J43" s="256">
        <f t="shared" si="17"/>
        <v>122574.2</v>
      </c>
      <c r="K43" s="35"/>
    </row>
    <row r="44" spans="1:11" ht="15.75">
      <c r="A44" s="228">
        <f t="shared" si="1"/>
        <v>32</v>
      </c>
      <c r="B44" s="258" t="s">
        <v>8</v>
      </c>
      <c r="C44" s="258"/>
      <c r="D44" s="258"/>
      <c r="E44" s="258"/>
      <c r="F44" s="258"/>
      <c r="G44" s="258"/>
      <c r="H44" s="258"/>
      <c r="I44" s="258"/>
      <c r="J44" s="258"/>
      <c r="K44" s="258"/>
    </row>
    <row r="45" spans="1:11" ht="31.5">
      <c r="A45" s="228">
        <f t="shared" si="1"/>
        <v>33</v>
      </c>
      <c r="B45" s="44" t="s">
        <v>12</v>
      </c>
      <c r="C45" s="110">
        <f t="shared" ref="C45:C56" si="18">SUM(D45:J45)</f>
        <v>2944389.375</v>
      </c>
      <c r="D45" s="110">
        <v>385089.1</v>
      </c>
      <c r="E45" s="110">
        <f>SUM(E46:E47)</f>
        <v>421082.2</v>
      </c>
      <c r="F45" s="117">
        <f>SUM(F46:F47)</f>
        <v>425083.6</v>
      </c>
      <c r="G45" s="105">
        <f>G46+G47</f>
        <v>437144.17499999999</v>
      </c>
      <c r="H45" s="171">
        <f>H46+H47</f>
        <v>443005.9</v>
      </c>
      <c r="I45" s="105">
        <f>I46+I47</f>
        <v>412377.2</v>
      </c>
      <c r="J45" s="105">
        <f t="shared" ref="J45" si="19">J46+J47</f>
        <v>420607.19999999995</v>
      </c>
      <c r="K45" s="35"/>
    </row>
    <row r="46" spans="1:11" ht="15.75">
      <c r="A46" s="228">
        <f t="shared" si="1"/>
        <v>34</v>
      </c>
      <c r="B46" s="10" t="s">
        <v>6</v>
      </c>
      <c r="C46" s="111">
        <f t="shared" si="18"/>
        <v>2096878.7</v>
      </c>
      <c r="D46" s="111">
        <v>254769.5</v>
      </c>
      <c r="E46" s="109">
        <v>266156</v>
      </c>
      <c r="F46" s="138">
        <f>F56+F63+F61</f>
        <v>323880</v>
      </c>
      <c r="G46" s="160">
        <f>G56+G61+G63+G67</f>
        <v>331872.2</v>
      </c>
      <c r="H46" s="200">
        <f>H56+H61+H63+H65+H67</f>
        <v>332365</v>
      </c>
      <c r="I46" s="201">
        <f>I56+I61+I63+I67</f>
        <v>289803</v>
      </c>
      <c r="J46" s="199">
        <f>J56+J61+J63+J67</f>
        <v>298032.99999999994</v>
      </c>
      <c r="K46" s="3"/>
    </row>
    <row r="47" spans="1:11" ht="15.75">
      <c r="A47" s="228">
        <f t="shared" si="1"/>
        <v>35</v>
      </c>
      <c r="B47" s="10" t="s">
        <v>7</v>
      </c>
      <c r="C47" s="111">
        <f t="shared" si="18"/>
        <v>847510.67499999993</v>
      </c>
      <c r="D47" s="111">
        <v>130319.6</v>
      </c>
      <c r="E47" s="111">
        <f>155093.7-167.5</f>
        <v>154926.20000000001</v>
      </c>
      <c r="F47" s="139">
        <f>F48+F50</f>
        <v>101203.6</v>
      </c>
      <c r="G47" s="161">
        <f>G49+G51</f>
        <v>105271.97499999999</v>
      </c>
      <c r="H47" s="173">
        <f>H49+H51+H69</f>
        <v>110640.9</v>
      </c>
      <c r="I47" s="256">
        <f t="shared" ref="I47:J47" si="20">I49+I51+I69</f>
        <v>122574.2</v>
      </c>
      <c r="J47" s="256">
        <f t="shared" si="20"/>
        <v>122574.2</v>
      </c>
      <c r="K47" s="3"/>
    </row>
    <row r="48" spans="1:11" ht="110.25">
      <c r="A48" s="228">
        <f t="shared" si="1"/>
        <v>36</v>
      </c>
      <c r="B48" s="136" t="s">
        <v>18</v>
      </c>
      <c r="C48" s="106">
        <f t="shared" si="18"/>
        <v>782363.55699999991</v>
      </c>
      <c r="D48" s="106">
        <v>122364.3</v>
      </c>
      <c r="E48" s="106">
        <f t="shared" ref="E48:J48" si="21">E49</f>
        <v>141913.20000000001</v>
      </c>
      <c r="F48" s="139">
        <f t="shared" si="21"/>
        <v>93589.3</v>
      </c>
      <c r="G48" s="161">
        <f t="shared" si="21"/>
        <v>97088.456999999995</v>
      </c>
      <c r="H48" s="173">
        <f t="shared" si="21"/>
        <v>102443.9</v>
      </c>
      <c r="I48" s="203">
        <f t="shared" si="21"/>
        <v>112482.2</v>
      </c>
      <c r="J48" s="195">
        <f t="shared" si="21"/>
        <v>112482.2</v>
      </c>
      <c r="K48" s="7" t="s">
        <v>53</v>
      </c>
    </row>
    <row r="49" spans="1:11" ht="15.75">
      <c r="A49" s="228">
        <f t="shared" si="1"/>
        <v>37</v>
      </c>
      <c r="B49" s="10" t="s">
        <v>7</v>
      </c>
      <c r="C49" s="106">
        <f t="shared" si="18"/>
        <v>782363.55699999991</v>
      </c>
      <c r="D49" s="106">
        <v>122364.3</v>
      </c>
      <c r="E49" s="106">
        <f>142080.7-167.5</f>
        <v>141913.20000000001</v>
      </c>
      <c r="F49" s="139">
        <v>93589.3</v>
      </c>
      <c r="G49" s="161">
        <v>97088.456999999995</v>
      </c>
      <c r="H49" s="173">
        <v>102443.9</v>
      </c>
      <c r="I49" s="203">
        <v>112482.2</v>
      </c>
      <c r="J49" s="195">
        <v>112482.2</v>
      </c>
      <c r="K49" s="3"/>
    </row>
    <row r="50" spans="1:11" ht="110.25">
      <c r="A50" s="228">
        <f t="shared" si="1"/>
        <v>38</v>
      </c>
      <c r="B50" s="257" t="s">
        <v>19</v>
      </c>
      <c r="C50" s="106">
        <f t="shared" si="18"/>
        <v>58671.017999999996</v>
      </c>
      <c r="D50" s="106">
        <v>5801.3</v>
      </c>
      <c r="E50" s="106">
        <v>9978.2999999999993</v>
      </c>
      <c r="F50" s="139">
        <f>F51</f>
        <v>7614.3</v>
      </c>
      <c r="G50" s="161">
        <f>G51+G52</f>
        <v>8183.518</v>
      </c>
      <c r="H50" s="173">
        <f>H51</f>
        <v>8197</v>
      </c>
      <c r="I50" s="203">
        <f>I51</f>
        <v>9448.2999999999993</v>
      </c>
      <c r="J50" s="195">
        <f>J51</f>
        <v>9448.2999999999993</v>
      </c>
      <c r="K50" s="2" t="s">
        <v>14</v>
      </c>
    </row>
    <row r="51" spans="1:11" ht="15.75">
      <c r="A51" s="228">
        <f t="shared" si="1"/>
        <v>39</v>
      </c>
      <c r="B51" s="10" t="s">
        <v>7</v>
      </c>
      <c r="C51" s="111">
        <f t="shared" si="18"/>
        <v>58188.517999999996</v>
      </c>
      <c r="D51" s="111">
        <v>5318.8</v>
      </c>
      <c r="E51" s="111">
        <v>9978.2999999999993</v>
      </c>
      <c r="F51" s="139">
        <v>7614.3</v>
      </c>
      <c r="G51" s="161">
        <v>8183.518</v>
      </c>
      <c r="H51" s="173">
        <v>8197</v>
      </c>
      <c r="I51" s="203">
        <v>9448.2999999999993</v>
      </c>
      <c r="J51" s="195">
        <v>9448.2999999999993</v>
      </c>
      <c r="K51" s="3"/>
    </row>
    <row r="52" spans="1:11" ht="15.75">
      <c r="A52" s="228">
        <f t="shared" si="1"/>
        <v>40</v>
      </c>
      <c r="B52" s="1" t="s">
        <v>6</v>
      </c>
      <c r="C52" s="111">
        <f t="shared" si="18"/>
        <v>482.5</v>
      </c>
      <c r="D52" s="111">
        <v>482.5</v>
      </c>
      <c r="E52" s="111">
        <v>0</v>
      </c>
      <c r="F52" s="139">
        <v>0</v>
      </c>
      <c r="G52" s="161">
        <v>0</v>
      </c>
      <c r="H52" s="173">
        <v>0</v>
      </c>
      <c r="I52" s="203">
        <v>0</v>
      </c>
      <c r="J52" s="195">
        <v>0</v>
      </c>
      <c r="K52" s="2"/>
    </row>
    <row r="53" spans="1:11" ht="110.25">
      <c r="A53" s="228">
        <f t="shared" si="1"/>
        <v>41</v>
      </c>
      <c r="B53" s="135" t="s">
        <v>20</v>
      </c>
      <c r="C53" s="106">
        <f t="shared" si="18"/>
        <v>5671.2</v>
      </c>
      <c r="D53" s="106">
        <v>2636.5</v>
      </c>
      <c r="E53" s="106">
        <v>3034.7</v>
      </c>
      <c r="F53" s="139">
        <v>0</v>
      </c>
      <c r="G53" s="161">
        <f>G54</f>
        <v>0</v>
      </c>
      <c r="H53" s="173">
        <f>H54</f>
        <v>0</v>
      </c>
      <c r="I53" s="203">
        <f>I54</f>
        <v>0</v>
      </c>
      <c r="J53" s="195">
        <v>0</v>
      </c>
      <c r="K53" s="2">
        <v>21</v>
      </c>
    </row>
    <row r="54" spans="1:11" ht="15.75">
      <c r="A54" s="228">
        <f t="shared" si="1"/>
        <v>42</v>
      </c>
      <c r="B54" s="10" t="s">
        <v>7</v>
      </c>
      <c r="C54" s="106">
        <f t="shared" si="18"/>
        <v>5671.2</v>
      </c>
      <c r="D54" s="106">
        <v>2636.5</v>
      </c>
      <c r="E54" s="106">
        <v>3034.7</v>
      </c>
      <c r="F54" s="139">
        <v>0</v>
      </c>
      <c r="G54" s="161">
        <v>0</v>
      </c>
      <c r="H54" s="173">
        <v>0</v>
      </c>
      <c r="I54" s="203">
        <v>0</v>
      </c>
      <c r="J54" s="195">
        <v>0</v>
      </c>
      <c r="K54" s="3"/>
    </row>
    <row r="55" spans="1:11" ht="220.5">
      <c r="A55" s="228">
        <f t="shared" si="1"/>
        <v>43</v>
      </c>
      <c r="B55" s="188" t="s">
        <v>21</v>
      </c>
      <c r="C55" s="106">
        <f t="shared" si="18"/>
        <v>1791467.2</v>
      </c>
      <c r="D55" s="106">
        <v>210747.1</v>
      </c>
      <c r="E55" s="106">
        <v>220797.5</v>
      </c>
      <c r="F55" s="138">
        <f>F56</f>
        <v>269119.90000000002</v>
      </c>
      <c r="G55" s="160">
        <f>G56</f>
        <v>269709</v>
      </c>
      <c r="H55" s="172">
        <f>H56</f>
        <v>269454</v>
      </c>
      <c r="I55" s="201">
        <f>I56</f>
        <v>271953.40000000002</v>
      </c>
      <c r="J55" s="194">
        <f>J56</f>
        <v>279686.3</v>
      </c>
      <c r="K55" s="7" t="s">
        <v>68</v>
      </c>
    </row>
    <row r="56" spans="1:11" ht="15.75">
      <c r="A56" s="228">
        <f t="shared" si="1"/>
        <v>44</v>
      </c>
      <c r="B56" s="1" t="s">
        <v>6</v>
      </c>
      <c r="C56" s="111">
        <f t="shared" si="18"/>
        <v>1791467.2</v>
      </c>
      <c r="D56" s="111">
        <v>210747.1</v>
      </c>
      <c r="E56" s="111">
        <v>220797.5</v>
      </c>
      <c r="F56" s="138">
        <v>269119.90000000002</v>
      </c>
      <c r="G56" s="160">
        <v>269709</v>
      </c>
      <c r="H56" s="172">
        <v>269454</v>
      </c>
      <c r="I56" s="201">
        <v>271953.40000000002</v>
      </c>
      <c r="J56" s="194">
        <v>279686.3</v>
      </c>
      <c r="K56" s="2"/>
    </row>
    <row r="57" spans="1:11" ht="128.25" customHeight="1">
      <c r="A57" s="302">
        <v>45</v>
      </c>
      <c r="B57" s="303" t="s">
        <v>22</v>
      </c>
      <c r="C57" s="265">
        <f>SUM(D57:J60)</f>
        <v>92528.700000000012</v>
      </c>
      <c r="D57" s="265">
        <v>8145.9</v>
      </c>
      <c r="E57" s="265">
        <v>10704.5</v>
      </c>
      <c r="F57" s="264">
        <f>F61</f>
        <v>14443.1</v>
      </c>
      <c r="G57" s="264">
        <f>G61</f>
        <v>14423.8</v>
      </c>
      <c r="H57" s="266">
        <f>H61</f>
        <v>14722</v>
      </c>
      <c r="I57" s="264">
        <f>I61</f>
        <v>14837.8</v>
      </c>
      <c r="J57" s="264">
        <f>J61</f>
        <v>15251.6</v>
      </c>
      <c r="K57" s="259" t="s">
        <v>23</v>
      </c>
    </row>
    <row r="58" spans="1:11" ht="13.5" hidden="1" customHeight="1">
      <c r="A58" s="302"/>
      <c r="B58" s="303"/>
      <c r="C58" s="265"/>
      <c r="D58" s="265"/>
      <c r="E58" s="265"/>
      <c r="F58" s="264"/>
      <c r="G58" s="264"/>
      <c r="H58" s="266"/>
      <c r="I58" s="264"/>
      <c r="J58" s="264"/>
      <c r="K58" s="259"/>
    </row>
    <row r="59" spans="1:11" ht="13.5" hidden="1" customHeight="1">
      <c r="A59" s="302"/>
      <c r="B59" s="303"/>
      <c r="C59" s="265"/>
      <c r="D59" s="265"/>
      <c r="E59" s="265"/>
      <c r="F59" s="264"/>
      <c r="G59" s="264"/>
      <c r="H59" s="266"/>
      <c r="I59" s="264"/>
      <c r="J59" s="264"/>
      <c r="K59" s="2"/>
    </row>
    <row r="60" spans="1:11" ht="13.5" hidden="1" customHeight="1">
      <c r="A60" s="302"/>
      <c r="B60" s="303"/>
      <c r="C60" s="265"/>
      <c r="D60" s="265"/>
      <c r="E60" s="265"/>
      <c r="F60" s="264"/>
      <c r="G60" s="264"/>
      <c r="H60" s="266"/>
      <c r="I60" s="264"/>
      <c r="J60" s="264"/>
      <c r="K60" s="2"/>
    </row>
    <row r="61" spans="1:11" ht="16.5" customHeight="1">
      <c r="A61" s="236">
        <v>46</v>
      </c>
      <c r="B61" s="237" t="s">
        <v>6</v>
      </c>
      <c r="C61" s="240">
        <f>SUM(D61:J61)</f>
        <v>92528.700000000012</v>
      </c>
      <c r="D61" s="240">
        <v>8145.9</v>
      </c>
      <c r="E61" s="240">
        <v>10704.5</v>
      </c>
      <c r="F61" s="238">
        <v>14443.1</v>
      </c>
      <c r="G61" s="238">
        <v>14423.8</v>
      </c>
      <c r="H61" s="239">
        <v>14722</v>
      </c>
      <c r="I61" s="238">
        <v>14837.8</v>
      </c>
      <c r="J61" s="238">
        <v>15251.6</v>
      </c>
      <c r="K61" s="5"/>
    </row>
    <row r="62" spans="1:11" ht="94.5">
      <c r="A62" s="229">
        <f>SUM(A61,1)</f>
        <v>47</v>
      </c>
      <c r="B62" s="136" t="s">
        <v>24</v>
      </c>
      <c r="C62" s="106">
        <f>SUM(D62:J62)</f>
        <v>200763</v>
      </c>
      <c r="D62" s="106">
        <v>35394</v>
      </c>
      <c r="E62" s="106">
        <v>34654</v>
      </c>
      <c r="F62" s="139">
        <f>F63</f>
        <v>40317</v>
      </c>
      <c r="G62" s="161">
        <f>G63</f>
        <v>45199</v>
      </c>
      <c r="H62" s="173">
        <f t="shared" ref="H62:J62" si="22">H63</f>
        <v>45199</v>
      </c>
      <c r="I62" s="203">
        <f t="shared" si="22"/>
        <v>0</v>
      </c>
      <c r="J62" s="195">
        <f t="shared" si="22"/>
        <v>0</v>
      </c>
      <c r="K62" s="2">
        <v>25</v>
      </c>
    </row>
    <row r="63" spans="1:11" ht="15.75">
      <c r="A63" s="229">
        <f>SUM(A62,1)</f>
        <v>48</v>
      </c>
      <c r="B63" s="1" t="s">
        <v>6</v>
      </c>
      <c r="C63" s="106">
        <f>SUM(D63:J63)</f>
        <v>200763</v>
      </c>
      <c r="D63" s="106">
        <v>35394</v>
      </c>
      <c r="E63" s="106">
        <v>34654</v>
      </c>
      <c r="F63" s="139">
        <v>40317</v>
      </c>
      <c r="G63" s="161">
        <v>45199</v>
      </c>
      <c r="H63" s="173">
        <v>45199</v>
      </c>
      <c r="I63" s="203">
        <v>0</v>
      </c>
      <c r="J63" s="195">
        <v>0</v>
      </c>
      <c r="K63" s="2"/>
    </row>
    <row r="64" spans="1:11" ht="126">
      <c r="A64" s="229">
        <f t="shared" ref="A64:A104" si="23">SUM(A63,1)</f>
        <v>49</v>
      </c>
      <c r="B64" s="136" t="s">
        <v>25</v>
      </c>
      <c r="C64" s="106">
        <v>0</v>
      </c>
      <c r="D64" s="106">
        <v>0</v>
      </c>
      <c r="E64" s="106">
        <v>0</v>
      </c>
      <c r="F64" s="139">
        <v>0</v>
      </c>
      <c r="G64" s="161">
        <v>0</v>
      </c>
      <c r="H64" s="173">
        <v>0</v>
      </c>
      <c r="I64" s="203">
        <v>0</v>
      </c>
      <c r="J64" s="195">
        <v>0</v>
      </c>
      <c r="K64" s="2">
        <v>27</v>
      </c>
    </row>
    <row r="65" spans="1:11" ht="15.75">
      <c r="A65" s="229">
        <f t="shared" si="23"/>
        <v>50</v>
      </c>
      <c r="B65" s="22" t="s">
        <v>6</v>
      </c>
      <c r="C65" s="62">
        <v>0</v>
      </c>
      <c r="D65" s="62">
        <v>0</v>
      </c>
      <c r="E65" s="62">
        <v>0</v>
      </c>
      <c r="F65" s="71">
        <v>0</v>
      </c>
      <c r="G65" s="71">
        <v>0</v>
      </c>
      <c r="H65" s="174">
        <v>0</v>
      </c>
      <c r="I65" s="71">
        <v>0</v>
      </c>
      <c r="J65" s="71">
        <v>0</v>
      </c>
      <c r="K65" s="21"/>
    </row>
    <row r="66" spans="1:11" ht="78.75">
      <c r="A66" s="229" t="s">
        <v>78</v>
      </c>
      <c r="B66" s="136" t="s">
        <v>65</v>
      </c>
      <c r="C66" s="111">
        <f>D66+E66+F66+G66+H66+I66+J66</f>
        <v>11637.300000000001</v>
      </c>
      <c r="D66" s="111">
        <v>0</v>
      </c>
      <c r="E66" s="111">
        <v>0</v>
      </c>
      <c r="F66" s="139">
        <v>0</v>
      </c>
      <c r="G66" s="161">
        <v>2540.4</v>
      </c>
      <c r="H66" s="173">
        <f>SUM(H67)</f>
        <v>2990</v>
      </c>
      <c r="I66" s="210">
        <f t="shared" ref="I66:J66" si="24">SUM(I67)</f>
        <v>3011.8</v>
      </c>
      <c r="J66" s="210">
        <f t="shared" si="24"/>
        <v>3095.1</v>
      </c>
      <c r="K66" s="7" t="s">
        <v>69</v>
      </c>
    </row>
    <row r="67" spans="1:11" ht="15.75">
      <c r="A67" s="229" t="s">
        <v>79</v>
      </c>
      <c r="B67" s="96" t="s">
        <v>6</v>
      </c>
      <c r="C67" s="112">
        <f>D67+E67+F67+G67+H67+I67+J67</f>
        <v>11637.300000000001</v>
      </c>
      <c r="D67" s="112">
        <v>0</v>
      </c>
      <c r="E67" s="112">
        <v>0</v>
      </c>
      <c r="F67" s="114">
        <v>0</v>
      </c>
      <c r="G67" s="114">
        <v>2540.4</v>
      </c>
      <c r="H67" s="175">
        <v>2990</v>
      </c>
      <c r="I67" s="114">
        <v>3011.8</v>
      </c>
      <c r="J67" s="114">
        <v>3095.1</v>
      </c>
      <c r="K67" s="251"/>
    </row>
    <row r="68" spans="1:11" ht="126">
      <c r="A68" s="248" t="s">
        <v>106</v>
      </c>
      <c r="B68" s="255" t="s">
        <v>110</v>
      </c>
      <c r="C68" s="247">
        <f>D68+E68+F68+G68+H68+I68+J68</f>
        <v>1287.4000000000001</v>
      </c>
      <c r="D68" s="247">
        <v>0</v>
      </c>
      <c r="E68" s="247">
        <v>0</v>
      </c>
      <c r="F68" s="245">
        <v>0</v>
      </c>
      <c r="G68" s="245">
        <v>0</v>
      </c>
      <c r="H68" s="246">
        <f>H69</f>
        <v>0</v>
      </c>
      <c r="I68" s="245">
        <f t="shared" ref="I68:J68" si="25">I69</f>
        <v>643.70000000000005</v>
      </c>
      <c r="J68" s="245">
        <f t="shared" si="25"/>
        <v>643.70000000000005</v>
      </c>
      <c r="K68" s="7" t="s">
        <v>108</v>
      </c>
    </row>
    <row r="69" spans="1:11" ht="15.75">
      <c r="A69" s="248" t="s">
        <v>107</v>
      </c>
      <c r="B69" s="249" t="s">
        <v>7</v>
      </c>
      <c r="C69" s="247">
        <f>D69+E69+F69+G69+H69+I69+J69</f>
        <v>1287.4000000000001</v>
      </c>
      <c r="D69" s="247">
        <v>0</v>
      </c>
      <c r="E69" s="247">
        <v>0</v>
      </c>
      <c r="F69" s="245">
        <v>0</v>
      </c>
      <c r="G69" s="245">
        <v>0</v>
      </c>
      <c r="H69" s="246">
        <v>0</v>
      </c>
      <c r="I69" s="245">
        <v>643.70000000000005</v>
      </c>
      <c r="J69" s="245">
        <v>643.70000000000005</v>
      </c>
      <c r="K69" s="250"/>
    </row>
    <row r="70" spans="1:11" ht="28.5" customHeight="1" thickBot="1">
      <c r="A70" s="229">
        <v>51</v>
      </c>
      <c r="B70" s="260" t="s">
        <v>26</v>
      </c>
      <c r="C70" s="260"/>
      <c r="D70" s="260"/>
      <c r="E70" s="260"/>
      <c r="F70" s="260"/>
      <c r="G70" s="260"/>
      <c r="H70" s="260"/>
      <c r="I70" s="260"/>
      <c r="J70" s="260"/>
      <c r="K70" s="261"/>
    </row>
    <row r="71" spans="1:11" ht="47.25">
      <c r="A71" s="229">
        <f t="shared" si="23"/>
        <v>52</v>
      </c>
      <c r="B71" s="15" t="s">
        <v>10</v>
      </c>
      <c r="C71" s="104">
        <f>C81+C83+C85+C88</f>
        <v>495407.29099999997</v>
      </c>
      <c r="D71" s="104">
        <v>62280.2</v>
      </c>
      <c r="E71" s="104">
        <f>SUM(E72:E73)</f>
        <v>69872.100000000006</v>
      </c>
      <c r="F71" s="105">
        <f>SUM(F72:F73)</f>
        <v>65302.2</v>
      </c>
      <c r="G71" s="105">
        <f>G72+G73</f>
        <v>70644.990999999995</v>
      </c>
      <c r="H71" s="171">
        <f t="shared" ref="H71:J71" si="26">H72+H73</f>
        <v>74302.600000000006</v>
      </c>
      <c r="I71" s="105">
        <f t="shared" si="26"/>
        <v>76138.399999999994</v>
      </c>
      <c r="J71" s="105">
        <f t="shared" si="26"/>
        <v>76866.799999999988</v>
      </c>
      <c r="K71" s="18"/>
    </row>
    <row r="72" spans="1:11" ht="15.75">
      <c r="A72" s="229">
        <f t="shared" si="23"/>
        <v>53</v>
      </c>
      <c r="B72" s="10" t="s">
        <v>6</v>
      </c>
      <c r="C72" s="106">
        <f t="shared" ref="C72:C76" si="27">SUM(D72:J72)</f>
        <v>124345.1</v>
      </c>
      <c r="D72" s="106">
        <v>16848.099999999999</v>
      </c>
      <c r="E72" s="107">
        <v>17986.3</v>
      </c>
      <c r="F72" s="138">
        <v>17986.3</v>
      </c>
      <c r="G72" s="160">
        <f>G75</f>
        <v>16867.3</v>
      </c>
      <c r="H72" s="172">
        <f t="shared" ref="H72:J72" si="28">H75</f>
        <v>17509.3</v>
      </c>
      <c r="I72" s="201">
        <f t="shared" si="28"/>
        <v>18209.7</v>
      </c>
      <c r="J72" s="194">
        <f t="shared" si="28"/>
        <v>18938.099999999999</v>
      </c>
      <c r="K72" s="3"/>
    </row>
    <row r="73" spans="1:11" ht="15.75">
      <c r="A73" s="229">
        <f t="shared" si="23"/>
        <v>54</v>
      </c>
      <c r="B73" s="10" t="s">
        <v>7</v>
      </c>
      <c r="C73" s="106">
        <f t="shared" si="27"/>
        <v>371062.19099999999</v>
      </c>
      <c r="D73" s="106">
        <v>45432.1</v>
      </c>
      <c r="E73" s="107">
        <f>53084.9-1199.1</f>
        <v>51885.8</v>
      </c>
      <c r="F73" s="138">
        <f>F80</f>
        <v>47315.9</v>
      </c>
      <c r="G73" s="160">
        <f>G76</f>
        <v>53777.690999999999</v>
      </c>
      <c r="H73" s="172">
        <f t="shared" ref="H73:J73" si="29">H76</f>
        <v>56793.3</v>
      </c>
      <c r="I73" s="201">
        <f t="shared" si="29"/>
        <v>57928.7</v>
      </c>
      <c r="J73" s="194">
        <f t="shared" si="29"/>
        <v>57928.7</v>
      </c>
      <c r="K73" s="3"/>
    </row>
    <row r="74" spans="1:11" ht="15.75">
      <c r="A74" s="229">
        <f t="shared" si="23"/>
        <v>55</v>
      </c>
      <c r="B74" s="10" t="s">
        <v>8</v>
      </c>
      <c r="C74" s="110">
        <f t="shared" si="27"/>
        <v>495407.29100000003</v>
      </c>
      <c r="D74" s="104">
        <v>62280.2</v>
      </c>
      <c r="E74" s="104">
        <f>SUM(E75:E76)</f>
        <v>69872.100000000006</v>
      </c>
      <c r="F74" s="105">
        <f>SUM(F75:F76)</f>
        <v>65302.2</v>
      </c>
      <c r="G74" s="105">
        <f>G79+G80</f>
        <v>70644.990999999995</v>
      </c>
      <c r="H74" s="171">
        <f t="shared" ref="H74:J74" si="30">H79+H80</f>
        <v>74302.600000000006</v>
      </c>
      <c r="I74" s="105">
        <f t="shared" si="30"/>
        <v>76138.399999999994</v>
      </c>
      <c r="J74" s="105">
        <f t="shared" si="30"/>
        <v>76866.799999999988</v>
      </c>
      <c r="K74" s="3"/>
    </row>
    <row r="75" spans="1:11" ht="15.75">
      <c r="A75" s="229">
        <f t="shared" si="23"/>
        <v>56</v>
      </c>
      <c r="B75" s="10" t="s">
        <v>6</v>
      </c>
      <c r="C75" s="111">
        <f t="shared" si="27"/>
        <v>124345.1</v>
      </c>
      <c r="D75" s="111">
        <v>16848.099999999999</v>
      </c>
      <c r="E75" s="109">
        <v>17986.3</v>
      </c>
      <c r="F75" s="138">
        <v>17986.3</v>
      </c>
      <c r="G75" s="160">
        <f>G79</f>
        <v>16867.3</v>
      </c>
      <c r="H75" s="172">
        <f t="shared" ref="H75:J75" si="31">H79</f>
        <v>17509.3</v>
      </c>
      <c r="I75" s="201">
        <f t="shared" si="31"/>
        <v>18209.7</v>
      </c>
      <c r="J75" s="194">
        <f t="shared" si="31"/>
        <v>18938.099999999999</v>
      </c>
      <c r="K75" s="3"/>
    </row>
    <row r="76" spans="1:11" ht="16.5" thickBot="1">
      <c r="A76" s="229">
        <f t="shared" si="23"/>
        <v>57</v>
      </c>
      <c r="B76" s="19" t="s">
        <v>7</v>
      </c>
      <c r="C76" s="112">
        <f t="shared" si="27"/>
        <v>371062.19099999999</v>
      </c>
      <c r="D76" s="111">
        <v>45432.1</v>
      </c>
      <c r="E76" s="109">
        <f>53084.9-1199.1</f>
        <v>51885.8</v>
      </c>
      <c r="F76" s="138">
        <f>F73</f>
        <v>47315.9</v>
      </c>
      <c r="G76" s="160">
        <f>G80</f>
        <v>53777.690999999999</v>
      </c>
      <c r="H76" s="172">
        <f t="shared" ref="H76:J76" si="32">H80</f>
        <v>56793.3</v>
      </c>
      <c r="I76" s="201">
        <f t="shared" si="32"/>
        <v>57928.7</v>
      </c>
      <c r="J76" s="194">
        <f t="shared" si="32"/>
        <v>57928.7</v>
      </c>
      <c r="K76" s="20"/>
    </row>
    <row r="77" spans="1:11" ht="16.5" thickBot="1">
      <c r="A77" s="229">
        <f t="shared" si="23"/>
        <v>58</v>
      </c>
      <c r="B77" s="262" t="s">
        <v>11</v>
      </c>
      <c r="C77" s="262"/>
      <c r="D77" s="262"/>
      <c r="E77" s="262"/>
      <c r="F77" s="262"/>
      <c r="G77" s="262"/>
      <c r="H77" s="262"/>
      <c r="I77" s="262"/>
      <c r="J77" s="262"/>
      <c r="K77" s="263"/>
    </row>
    <row r="78" spans="1:11" ht="31.5">
      <c r="A78" s="229">
        <f t="shared" si="23"/>
        <v>59</v>
      </c>
      <c r="B78" s="15" t="s">
        <v>12</v>
      </c>
      <c r="C78" s="104">
        <f t="shared" ref="C78:C89" si="33">SUM(D78:J78)</f>
        <v>495407.29100000003</v>
      </c>
      <c r="D78" s="104">
        <v>62280.2</v>
      </c>
      <c r="E78" s="104">
        <f>SUM(E79:E80)</f>
        <v>69872.100000000006</v>
      </c>
      <c r="F78" s="105">
        <f>SUM(F79:F80)</f>
        <v>65302.2</v>
      </c>
      <c r="G78" s="105">
        <f>G79+G80</f>
        <v>70644.990999999995</v>
      </c>
      <c r="H78" s="171">
        <f t="shared" ref="H78:J78" si="34">H79+H80</f>
        <v>74302.600000000006</v>
      </c>
      <c r="I78" s="105">
        <f t="shared" si="34"/>
        <v>76138.399999999994</v>
      </c>
      <c r="J78" s="105">
        <f t="shared" si="34"/>
        <v>76866.799999999988</v>
      </c>
      <c r="K78" s="30"/>
    </row>
    <row r="79" spans="1:11" ht="15.75">
      <c r="A79" s="229">
        <f t="shared" si="23"/>
        <v>60</v>
      </c>
      <c r="B79" s="10" t="s">
        <v>6</v>
      </c>
      <c r="C79" s="111">
        <f t="shared" si="33"/>
        <v>124345.1</v>
      </c>
      <c r="D79" s="111">
        <v>16848.099999999999</v>
      </c>
      <c r="E79" s="109">
        <v>17986.3</v>
      </c>
      <c r="F79" s="138">
        <v>17986.3</v>
      </c>
      <c r="G79" s="160">
        <f>G86</f>
        <v>16867.3</v>
      </c>
      <c r="H79" s="172">
        <f t="shared" ref="H79:J79" si="35">H86</f>
        <v>17509.3</v>
      </c>
      <c r="I79" s="201">
        <f t="shared" si="35"/>
        <v>18209.7</v>
      </c>
      <c r="J79" s="208">
        <f t="shared" si="35"/>
        <v>18938.099999999999</v>
      </c>
      <c r="K79" s="24"/>
    </row>
    <row r="80" spans="1:11" ht="15.75">
      <c r="A80" s="229">
        <f t="shared" si="23"/>
        <v>61</v>
      </c>
      <c r="B80" s="10" t="s">
        <v>7</v>
      </c>
      <c r="C80" s="111">
        <f t="shared" si="33"/>
        <v>371062.19099999999</v>
      </c>
      <c r="D80" s="111">
        <v>45432.1</v>
      </c>
      <c r="E80" s="109">
        <v>51885.8</v>
      </c>
      <c r="F80" s="138">
        <f>F82+F84+F87+F89</f>
        <v>47315.9</v>
      </c>
      <c r="G80" s="160">
        <f>G82+G84+G87+G89</f>
        <v>53777.690999999999</v>
      </c>
      <c r="H80" s="172">
        <f t="shared" ref="H80:J80" si="36">H82+H84+H87+H89</f>
        <v>56793.3</v>
      </c>
      <c r="I80" s="201">
        <f t="shared" si="36"/>
        <v>57928.7</v>
      </c>
      <c r="J80" s="194">
        <f t="shared" si="36"/>
        <v>57928.7</v>
      </c>
      <c r="K80" s="27"/>
    </row>
    <row r="81" spans="1:12" ht="94.5">
      <c r="A81" s="229">
        <f t="shared" si="23"/>
        <v>62</v>
      </c>
      <c r="B81" s="135" t="s">
        <v>27</v>
      </c>
      <c r="C81" s="106">
        <f>SUM(D81:J81)</f>
        <v>191804.44799999997</v>
      </c>
      <c r="D81" s="106">
        <v>22369.7</v>
      </c>
      <c r="E81" s="106">
        <v>26811.5</v>
      </c>
      <c r="F81" s="139">
        <f>SUM(F82)</f>
        <v>26184.7</v>
      </c>
      <c r="G81" s="161">
        <f>G82</f>
        <v>27235.448</v>
      </c>
      <c r="H81" s="173">
        <f>H82</f>
        <v>29469.5</v>
      </c>
      <c r="I81" s="203">
        <f>I82</f>
        <v>29866.799999999999</v>
      </c>
      <c r="J81" s="195">
        <f>J82</f>
        <v>29866.799999999999</v>
      </c>
      <c r="K81" s="24" t="s">
        <v>28</v>
      </c>
      <c r="L81" s="29"/>
    </row>
    <row r="82" spans="1:12" ht="15.75">
      <c r="A82" s="229">
        <f>SUM(A81,1)</f>
        <v>63</v>
      </c>
      <c r="B82" s="10" t="s">
        <v>7</v>
      </c>
      <c r="C82" s="106">
        <f t="shared" si="33"/>
        <v>191804.44799999997</v>
      </c>
      <c r="D82" s="106">
        <v>22369.7</v>
      </c>
      <c r="E82" s="106">
        <v>26811.5</v>
      </c>
      <c r="F82" s="139">
        <v>26184.7</v>
      </c>
      <c r="G82" s="161">
        <v>27235.448</v>
      </c>
      <c r="H82" s="173">
        <v>29469.5</v>
      </c>
      <c r="I82" s="203">
        <v>29866.799999999999</v>
      </c>
      <c r="J82" s="195">
        <v>29866.799999999999</v>
      </c>
      <c r="K82" s="24"/>
    </row>
    <row r="83" spans="1:12" ht="94.5">
      <c r="A83" s="229">
        <f t="shared" si="23"/>
        <v>64</v>
      </c>
      <c r="B83" s="59" t="s">
        <v>29</v>
      </c>
      <c r="C83" s="106">
        <f t="shared" si="33"/>
        <v>89002.739999999991</v>
      </c>
      <c r="D83" s="106">
        <v>13419.2</v>
      </c>
      <c r="E83" s="106">
        <v>15034.3</v>
      </c>
      <c r="F83" s="139">
        <v>10349.897000000001</v>
      </c>
      <c r="G83" s="161">
        <f>G84</f>
        <v>12051.743</v>
      </c>
      <c r="H83" s="173">
        <f>H84</f>
        <v>12223.8</v>
      </c>
      <c r="I83" s="203">
        <f>I84</f>
        <v>12961.9</v>
      </c>
      <c r="J83" s="195">
        <f>J84</f>
        <v>12961.9</v>
      </c>
      <c r="K83" s="142" t="s">
        <v>70</v>
      </c>
    </row>
    <row r="84" spans="1:12" ht="15.75">
      <c r="A84" s="229">
        <f t="shared" si="23"/>
        <v>65</v>
      </c>
      <c r="B84" s="60" t="s">
        <v>7</v>
      </c>
      <c r="C84" s="106">
        <f t="shared" si="33"/>
        <v>89002.739999999991</v>
      </c>
      <c r="D84" s="106">
        <v>13419.2</v>
      </c>
      <c r="E84" s="106">
        <v>15034.3</v>
      </c>
      <c r="F84" s="139">
        <v>10349.897000000001</v>
      </c>
      <c r="G84" s="161">
        <v>12051.743</v>
      </c>
      <c r="H84" s="173">
        <v>12223.8</v>
      </c>
      <c r="I84" s="203">
        <v>12961.9</v>
      </c>
      <c r="J84" s="195">
        <v>12961.9</v>
      </c>
      <c r="K84" s="56"/>
    </row>
    <row r="85" spans="1:12" ht="47.25">
      <c r="A85" s="229">
        <f t="shared" si="23"/>
        <v>66</v>
      </c>
      <c r="B85" s="59" t="s">
        <v>30</v>
      </c>
      <c r="C85" s="106">
        <f t="shared" si="33"/>
        <v>211051.60299999997</v>
      </c>
      <c r="D85" s="106">
        <f>SUM(D86:D87)</f>
        <v>25933.3</v>
      </c>
      <c r="E85" s="106">
        <v>27526.3</v>
      </c>
      <c r="F85" s="139">
        <f>SUM(F86:F87)</f>
        <v>28267.602999999999</v>
      </c>
      <c r="G85" s="161">
        <f>G86+G87</f>
        <v>30867.3</v>
      </c>
      <c r="H85" s="173">
        <f>H86+H87</f>
        <v>32109.3</v>
      </c>
      <c r="I85" s="203">
        <f>I86+I87</f>
        <v>32809.699999999997</v>
      </c>
      <c r="J85" s="195">
        <f>J86+J87</f>
        <v>33538.1</v>
      </c>
      <c r="K85" s="143">
        <v>39</v>
      </c>
    </row>
    <row r="86" spans="1:12" ht="15.75">
      <c r="A86" s="229">
        <f t="shared" si="23"/>
        <v>67</v>
      </c>
      <c r="B86" s="60" t="s">
        <v>6</v>
      </c>
      <c r="C86" s="111">
        <f t="shared" si="33"/>
        <v>124345.1</v>
      </c>
      <c r="D86" s="111">
        <v>16848.099999999999</v>
      </c>
      <c r="E86" s="109">
        <v>17986.3</v>
      </c>
      <c r="F86" s="138">
        <v>17986.3</v>
      </c>
      <c r="G86" s="160">
        <v>16867.3</v>
      </c>
      <c r="H86" s="172">
        <v>17509.3</v>
      </c>
      <c r="I86" s="201">
        <v>18209.7</v>
      </c>
      <c r="J86" s="194">
        <v>18938.099999999999</v>
      </c>
      <c r="K86" s="57"/>
    </row>
    <row r="87" spans="1:12" ht="15.75">
      <c r="A87" s="229">
        <f t="shared" si="23"/>
        <v>68</v>
      </c>
      <c r="B87" s="60" t="s">
        <v>7</v>
      </c>
      <c r="C87" s="111">
        <f t="shared" si="33"/>
        <v>86706.502999999997</v>
      </c>
      <c r="D87" s="111">
        <v>9085.2000000000007</v>
      </c>
      <c r="E87" s="111">
        <v>9540</v>
      </c>
      <c r="F87" s="139">
        <v>10281.303</v>
      </c>
      <c r="G87" s="161">
        <v>14000</v>
      </c>
      <c r="H87" s="173">
        <v>14600</v>
      </c>
      <c r="I87" s="203">
        <v>14600</v>
      </c>
      <c r="J87" s="195">
        <v>14600</v>
      </c>
      <c r="K87" s="56"/>
    </row>
    <row r="88" spans="1:12" ht="66">
      <c r="A88" s="229">
        <f t="shared" si="23"/>
        <v>69</v>
      </c>
      <c r="B88" s="189" t="s">
        <v>31</v>
      </c>
      <c r="C88" s="106">
        <f t="shared" si="33"/>
        <v>3548.5</v>
      </c>
      <c r="D88" s="106">
        <v>558</v>
      </c>
      <c r="E88" s="106">
        <v>500</v>
      </c>
      <c r="F88" s="139">
        <f>F89</f>
        <v>500</v>
      </c>
      <c r="G88" s="161">
        <f>G89</f>
        <v>490.5</v>
      </c>
      <c r="H88" s="173">
        <f>H89</f>
        <v>500</v>
      </c>
      <c r="I88" s="203">
        <f>I89</f>
        <v>500</v>
      </c>
      <c r="J88" s="195">
        <v>500</v>
      </c>
      <c r="K88" s="143">
        <v>40</v>
      </c>
    </row>
    <row r="89" spans="1:12" ht="16.5" thickBot="1">
      <c r="A89" s="229">
        <f>SUM(A88,1)</f>
        <v>70</v>
      </c>
      <c r="B89" s="61" t="s">
        <v>7</v>
      </c>
      <c r="C89" s="112">
        <f t="shared" si="33"/>
        <v>3548.5</v>
      </c>
      <c r="D89" s="112">
        <v>558</v>
      </c>
      <c r="E89" s="112">
        <v>500</v>
      </c>
      <c r="F89" s="114">
        <v>500</v>
      </c>
      <c r="G89" s="114">
        <v>490.5</v>
      </c>
      <c r="H89" s="175">
        <v>500</v>
      </c>
      <c r="I89" s="114">
        <v>500</v>
      </c>
      <c r="J89" s="114">
        <v>500</v>
      </c>
      <c r="K89" s="62"/>
    </row>
    <row r="90" spans="1:12" ht="31.5" customHeight="1" thickBot="1">
      <c r="A90" s="229">
        <f t="shared" si="23"/>
        <v>71</v>
      </c>
      <c r="B90" s="272" t="s">
        <v>32</v>
      </c>
      <c r="C90" s="272"/>
      <c r="D90" s="272"/>
      <c r="E90" s="272"/>
      <c r="F90" s="272"/>
      <c r="G90" s="272"/>
      <c r="H90" s="272"/>
      <c r="I90" s="272"/>
      <c r="J90" s="272"/>
      <c r="K90" s="273"/>
    </row>
    <row r="91" spans="1:12" ht="33" customHeight="1">
      <c r="A91" s="229">
        <f t="shared" si="23"/>
        <v>72</v>
      </c>
      <c r="B91" s="218" t="s">
        <v>10</v>
      </c>
      <c r="C91" s="63">
        <f>C101+C104+C110</f>
        <v>1296.8</v>
      </c>
      <c r="D91" s="63">
        <v>152.1</v>
      </c>
      <c r="E91" s="63">
        <v>117.6</v>
      </c>
      <c r="F91" s="70">
        <f>SUM(F92:F93)</f>
        <v>128.80000000000001</v>
      </c>
      <c r="G91" s="70">
        <f>G92+G93</f>
        <v>351.69999999999993</v>
      </c>
      <c r="H91" s="176">
        <f t="shared" ref="H91:J91" si="37">H92+H93</f>
        <v>182.20000000000002</v>
      </c>
      <c r="I91" s="70">
        <f t="shared" si="37"/>
        <v>182.20000000000002</v>
      </c>
      <c r="J91" s="70">
        <f t="shared" si="37"/>
        <v>182.20000000000002</v>
      </c>
      <c r="K91" s="64"/>
    </row>
    <row r="92" spans="1:12" ht="17.25" customHeight="1">
      <c r="A92" s="229">
        <f t="shared" si="23"/>
        <v>73</v>
      </c>
      <c r="B92" s="65" t="s">
        <v>6</v>
      </c>
      <c r="C92" s="64">
        <f t="shared" ref="C92:C96" si="38">SUM(D92:J92)</f>
        <v>64.099999999999994</v>
      </c>
      <c r="D92" s="56">
        <v>23.2</v>
      </c>
      <c r="E92" s="56">
        <v>0</v>
      </c>
      <c r="F92" s="141">
        <v>0</v>
      </c>
      <c r="G92" s="162">
        <f>G95</f>
        <v>40.9</v>
      </c>
      <c r="H92" s="177">
        <f t="shared" ref="H92:I92" si="39">H95</f>
        <v>0</v>
      </c>
      <c r="I92" s="204">
        <f t="shared" si="39"/>
        <v>0</v>
      </c>
      <c r="J92" s="196">
        <v>0</v>
      </c>
      <c r="K92" s="57"/>
    </row>
    <row r="93" spans="1:12" ht="14.25" customHeight="1">
      <c r="A93" s="229">
        <f t="shared" si="23"/>
        <v>74</v>
      </c>
      <c r="B93" s="65" t="s">
        <v>7</v>
      </c>
      <c r="C93" s="66">
        <f t="shared" si="38"/>
        <v>1232.7</v>
      </c>
      <c r="D93" s="58">
        <v>128.9</v>
      </c>
      <c r="E93" s="58">
        <v>117.6</v>
      </c>
      <c r="F93" s="141">
        <v>128.80000000000001</v>
      </c>
      <c r="G93" s="162">
        <f>G96</f>
        <v>310.79999999999995</v>
      </c>
      <c r="H93" s="177">
        <f t="shared" ref="H93:J93" si="40">H96</f>
        <v>182.20000000000002</v>
      </c>
      <c r="I93" s="204">
        <f t="shared" si="40"/>
        <v>182.20000000000002</v>
      </c>
      <c r="J93" s="196">
        <f t="shared" si="40"/>
        <v>182.20000000000002</v>
      </c>
      <c r="K93" s="57"/>
    </row>
    <row r="94" spans="1:12" ht="17.25" customHeight="1">
      <c r="A94" s="229">
        <f t="shared" si="23"/>
        <v>75</v>
      </c>
      <c r="B94" s="67" t="s">
        <v>8</v>
      </c>
      <c r="C94" s="63">
        <f t="shared" si="38"/>
        <v>1296.8</v>
      </c>
      <c r="D94" s="68">
        <v>152.1</v>
      </c>
      <c r="E94" s="68">
        <v>117.6</v>
      </c>
      <c r="F94" s="73">
        <f>SUM(F95:F96)</f>
        <v>128.80000000000001</v>
      </c>
      <c r="G94" s="73">
        <f>G95+G96</f>
        <v>351.69999999999993</v>
      </c>
      <c r="H94" s="178">
        <f t="shared" ref="H94:J94" si="41">H95+H96</f>
        <v>182.20000000000002</v>
      </c>
      <c r="I94" s="73">
        <f t="shared" si="41"/>
        <v>182.20000000000002</v>
      </c>
      <c r="J94" s="73">
        <f t="shared" si="41"/>
        <v>182.20000000000002</v>
      </c>
      <c r="K94" s="57"/>
    </row>
    <row r="95" spans="1:12" ht="18" customHeight="1">
      <c r="A95" s="229">
        <f t="shared" si="23"/>
        <v>76</v>
      </c>
      <c r="B95" s="65" t="s">
        <v>6</v>
      </c>
      <c r="C95" s="64">
        <f t="shared" si="38"/>
        <v>64.099999999999994</v>
      </c>
      <c r="D95" s="56">
        <v>23.2</v>
      </c>
      <c r="E95" s="56">
        <v>0</v>
      </c>
      <c r="F95" s="141">
        <v>0</v>
      </c>
      <c r="G95" s="162">
        <f>G99</f>
        <v>40.9</v>
      </c>
      <c r="H95" s="177">
        <v>0</v>
      </c>
      <c r="I95" s="204">
        <v>0</v>
      </c>
      <c r="J95" s="196">
        <v>0</v>
      </c>
      <c r="K95" s="57"/>
    </row>
    <row r="96" spans="1:12" ht="18.75" customHeight="1">
      <c r="A96" s="229">
        <f t="shared" si="23"/>
        <v>77</v>
      </c>
      <c r="B96" s="65" t="s">
        <v>7</v>
      </c>
      <c r="C96" s="57">
        <f t="shared" si="38"/>
        <v>1232.7</v>
      </c>
      <c r="D96" s="56">
        <v>128.9</v>
      </c>
      <c r="E96" s="56">
        <v>117.6</v>
      </c>
      <c r="F96" s="141">
        <f>F100</f>
        <v>128.80000000000001</v>
      </c>
      <c r="G96" s="162">
        <f>G100</f>
        <v>310.79999999999995</v>
      </c>
      <c r="H96" s="177">
        <f t="shared" ref="H96:J96" si="42">H100</f>
        <v>182.20000000000002</v>
      </c>
      <c r="I96" s="204">
        <f t="shared" si="42"/>
        <v>182.20000000000002</v>
      </c>
      <c r="J96" s="196">
        <f t="shared" si="42"/>
        <v>182.20000000000002</v>
      </c>
      <c r="K96" s="57"/>
    </row>
    <row r="97" spans="1:11" ht="21.75" customHeight="1">
      <c r="A97" s="229">
        <f t="shared" si="23"/>
        <v>78</v>
      </c>
      <c r="B97" s="287" t="s">
        <v>11</v>
      </c>
      <c r="C97" s="287"/>
      <c r="D97" s="287"/>
      <c r="E97" s="287"/>
      <c r="F97" s="287"/>
      <c r="G97" s="287"/>
      <c r="H97" s="287"/>
      <c r="I97" s="287"/>
      <c r="J97" s="287"/>
      <c r="K97" s="287"/>
    </row>
    <row r="98" spans="1:11" ht="31.5">
      <c r="A98" s="229">
        <f t="shared" si="23"/>
        <v>79</v>
      </c>
      <c r="B98" s="39" t="s">
        <v>12</v>
      </c>
      <c r="C98" s="110">
        <f>C94</f>
        <v>1296.8</v>
      </c>
      <c r="D98" s="68">
        <f t="shared" ref="D98:F98" si="43">D94</f>
        <v>152.1</v>
      </c>
      <c r="E98" s="68">
        <f t="shared" si="43"/>
        <v>117.6</v>
      </c>
      <c r="F98" s="72">
        <f t="shared" si="43"/>
        <v>128.80000000000001</v>
      </c>
      <c r="G98" s="72">
        <f>G99+G100</f>
        <v>351.69999999999993</v>
      </c>
      <c r="H98" s="179">
        <f t="shared" ref="H98:J98" si="44">H99+H100</f>
        <v>182.20000000000002</v>
      </c>
      <c r="I98" s="72">
        <f t="shared" si="44"/>
        <v>182.20000000000002</v>
      </c>
      <c r="J98" s="72">
        <f t="shared" si="44"/>
        <v>182.20000000000002</v>
      </c>
      <c r="K98" s="38"/>
    </row>
    <row r="99" spans="1:11" ht="15.75">
      <c r="A99" s="229">
        <f t="shared" si="23"/>
        <v>80</v>
      </c>
      <c r="B99" s="1" t="s">
        <v>6</v>
      </c>
      <c r="C99" s="58">
        <f>C95</f>
        <v>64.099999999999994</v>
      </c>
      <c r="D99" s="58">
        <f t="shared" ref="D99:F99" si="45">D95</f>
        <v>23.2</v>
      </c>
      <c r="E99" s="58">
        <v>0</v>
      </c>
      <c r="F99" s="94">
        <f t="shared" si="45"/>
        <v>0</v>
      </c>
      <c r="G99" s="94">
        <f>G102+G105+G111</f>
        <v>40.9</v>
      </c>
      <c r="H99" s="180">
        <v>0</v>
      </c>
      <c r="I99" s="94">
        <v>0</v>
      </c>
      <c r="J99" s="94">
        <v>0</v>
      </c>
      <c r="K99" s="3"/>
    </row>
    <row r="100" spans="1:11" ht="15.75">
      <c r="A100" s="229">
        <f t="shared" si="23"/>
        <v>81</v>
      </c>
      <c r="B100" s="1" t="s">
        <v>7</v>
      </c>
      <c r="C100" s="58">
        <f>C96</f>
        <v>1232.7</v>
      </c>
      <c r="D100" s="58">
        <v>128.9</v>
      </c>
      <c r="E100" s="58">
        <v>117.6</v>
      </c>
      <c r="F100" s="141">
        <f>F103+F106</f>
        <v>128.80000000000001</v>
      </c>
      <c r="G100" s="162">
        <f>G103+G106+G112</f>
        <v>310.79999999999995</v>
      </c>
      <c r="H100" s="177">
        <f>H103+H106+H112</f>
        <v>182.20000000000002</v>
      </c>
      <c r="I100" s="204">
        <f t="shared" ref="I100:J100" si="46">I103+I106+I112</f>
        <v>182.20000000000002</v>
      </c>
      <c r="J100" s="196">
        <f t="shared" si="46"/>
        <v>182.20000000000002</v>
      </c>
      <c r="K100" s="3"/>
    </row>
    <row r="101" spans="1:11" ht="94.5">
      <c r="A101" s="229">
        <f t="shared" si="23"/>
        <v>82</v>
      </c>
      <c r="B101" s="136" t="s">
        <v>33</v>
      </c>
      <c r="C101" s="58">
        <f>SUM(D101:J101)</f>
        <v>157.80000000000001</v>
      </c>
      <c r="D101" s="58">
        <v>20</v>
      </c>
      <c r="E101" s="58">
        <v>21</v>
      </c>
      <c r="F101" s="141">
        <f>F103</f>
        <v>22.5</v>
      </c>
      <c r="G101" s="162">
        <f>G102+G103</f>
        <v>22.9</v>
      </c>
      <c r="H101" s="177">
        <f t="shared" ref="H101:J101" si="47">H102+H103</f>
        <v>23.8</v>
      </c>
      <c r="I101" s="204">
        <f t="shared" si="47"/>
        <v>23.8</v>
      </c>
      <c r="J101" s="196">
        <f t="shared" si="47"/>
        <v>23.8</v>
      </c>
      <c r="K101" s="3">
        <v>44</v>
      </c>
    </row>
    <row r="102" spans="1:11" ht="15.75">
      <c r="A102" s="229">
        <f t="shared" si="23"/>
        <v>83</v>
      </c>
      <c r="B102" s="1" t="s">
        <v>6</v>
      </c>
      <c r="C102" s="58">
        <f t="shared" ref="C102:C103" si="48">SUM(D102:J102)</f>
        <v>0</v>
      </c>
      <c r="D102" s="58">
        <v>0</v>
      </c>
      <c r="E102" s="58">
        <v>0</v>
      </c>
      <c r="F102" s="94">
        <v>0</v>
      </c>
      <c r="G102" s="94">
        <v>0</v>
      </c>
      <c r="H102" s="180">
        <v>0</v>
      </c>
      <c r="I102" s="94">
        <v>0</v>
      </c>
      <c r="J102" s="94">
        <v>0</v>
      </c>
      <c r="K102" s="2"/>
    </row>
    <row r="103" spans="1:11" ht="15.75">
      <c r="A103" s="229">
        <f t="shared" si="23"/>
        <v>84</v>
      </c>
      <c r="B103" s="1" t="s">
        <v>7</v>
      </c>
      <c r="C103" s="58">
        <f t="shared" si="48"/>
        <v>157.80000000000001</v>
      </c>
      <c r="D103" s="58">
        <v>20</v>
      </c>
      <c r="E103" s="58">
        <v>21</v>
      </c>
      <c r="F103" s="94">
        <v>22.5</v>
      </c>
      <c r="G103" s="94">
        <v>22.9</v>
      </c>
      <c r="H103" s="180">
        <v>23.8</v>
      </c>
      <c r="I103" s="94">
        <v>23.8</v>
      </c>
      <c r="J103" s="94">
        <v>23.8</v>
      </c>
      <c r="K103" s="2"/>
    </row>
    <row r="104" spans="1:11" ht="63">
      <c r="A104" s="229">
        <f t="shared" si="23"/>
        <v>85</v>
      </c>
      <c r="B104" s="136" t="s">
        <v>34</v>
      </c>
      <c r="C104" s="58">
        <f>SUM(D104:J104)</f>
        <v>934.5</v>
      </c>
      <c r="D104" s="58">
        <v>132.1</v>
      </c>
      <c r="E104" s="58">
        <v>96.6</v>
      </c>
      <c r="F104" s="141">
        <f>F106</f>
        <v>106.3</v>
      </c>
      <c r="G104" s="162">
        <f>G105+G106</f>
        <v>247</v>
      </c>
      <c r="H104" s="177">
        <f t="shared" ref="H104:J104" si="49">H105+H106</f>
        <v>117.5</v>
      </c>
      <c r="I104" s="204">
        <f t="shared" si="49"/>
        <v>117.5</v>
      </c>
      <c r="J104" s="196">
        <f t="shared" si="49"/>
        <v>117.5</v>
      </c>
      <c r="K104" s="2">
        <v>46</v>
      </c>
    </row>
    <row r="105" spans="1:11" ht="15.75">
      <c r="A105" s="230">
        <v>86</v>
      </c>
      <c r="B105" s="1" t="s">
        <v>6</v>
      </c>
      <c r="C105" s="56">
        <v>23.2</v>
      </c>
      <c r="D105" s="56">
        <v>23.2</v>
      </c>
      <c r="E105" s="56">
        <v>0</v>
      </c>
      <c r="F105" s="141">
        <v>0</v>
      </c>
      <c r="G105" s="162">
        <v>0</v>
      </c>
      <c r="H105" s="177">
        <v>0</v>
      </c>
      <c r="I105" s="204">
        <v>0</v>
      </c>
      <c r="J105" s="196">
        <v>0</v>
      </c>
      <c r="K105" s="2"/>
    </row>
    <row r="106" spans="1:11">
      <c r="A106" s="301">
        <v>87</v>
      </c>
      <c r="B106" s="276" t="s">
        <v>7</v>
      </c>
      <c r="C106" s="278">
        <f>SUM(D106:J109)</f>
        <v>911.3</v>
      </c>
      <c r="D106" s="278">
        <v>108.9</v>
      </c>
      <c r="E106" s="278">
        <v>96.6</v>
      </c>
      <c r="F106" s="297">
        <v>106.3</v>
      </c>
      <c r="G106" s="297">
        <v>247</v>
      </c>
      <c r="H106" s="295">
        <v>117.5</v>
      </c>
      <c r="I106" s="297">
        <v>117.5</v>
      </c>
      <c r="J106" s="297">
        <v>117.5</v>
      </c>
      <c r="K106" s="259"/>
    </row>
    <row r="107" spans="1:11" ht="3" customHeight="1">
      <c r="A107" s="301"/>
      <c r="B107" s="276"/>
      <c r="C107" s="278"/>
      <c r="D107" s="278"/>
      <c r="E107" s="278"/>
      <c r="F107" s="297"/>
      <c r="G107" s="297"/>
      <c r="H107" s="295"/>
      <c r="I107" s="297"/>
      <c r="J107" s="297"/>
      <c r="K107" s="259"/>
    </row>
    <row r="108" spans="1:11" ht="13.5" hidden="1" customHeight="1">
      <c r="A108" s="301"/>
      <c r="B108" s="276"/>
      <c r="C108" s="278"/>
      <c r="D108" s="278"/>
      <c r="E108" s="278"/>
      <c r="F108" s="297"/>
      <c r="G108" s="297"/>
      <c r="H108" s="295"/>
      <c r="I108" s="297"/>
      <c r="J108" s="297"/>
      <c r="K108" s="259"/>
    </row>
    <row r="109" spans="1:11" hidden="1">
      <c r="A109" s="305"/>
      <c r="B109" s="277"/>
      <c r="C109" s="279"/>
      <c r="D109" s="279"/>
      <c r="E109" s="279"/>
      <c r="F109" s="298"/>
      <c r="G109" s="298"/>
      <c r="H109" s="296"/>
      <c r="I109" s="298"/>
      <c r="J109" s="298"/>
      <c r="K109" s="300"/>
    </row>
    <row r="110" spans="1:11" ht="47.25">
      <c r="A110" s="230" t="s">
        <v>98</v>
      </c>
      <c r="B110" s="159" t="s">
        <v>101</v>
      </c>
      <c r="C110" s="156">
        <f>SUM(D110:J110)</f>
        <v>204.5</v>
      </c>
      <c r="D110" s="156">
        <v>0</v>
      </c>
      <c r="E110" s="156">
        <v>0</v>
      </c>
      <c r="F110" s="156">
        <v>0</v>
      </c>
      <c r="G110" s="94">
        <f>G111+G112</f>
        <v>81.8</v>
      </c>
      <c r="H110" s="180">
        <f>H111+H112</f>
        <v>40.9</v>
      </c>
      <c r="I110" s="94">
        <f t="shared" ref="I110:J110" si="50">I111+I112</f>
        <v>40.9</v>
      </c>
      <c r="J110" s="94">
        <f t="shared" si="50"/>
        <v>40.9</v>
      </c>
      <c r="K110" s="157" t="s">
        <v>102</v>
      </c>
    </row>
    <row r="111" spans="1:11" ht="15.75">
      <c r="A111" s="230" t="s">
        <v>99</v>
      </c>
      <c r="B111" s="154" t="s">
        <v>6</v>
      </c>
      <c r="C111" s="156">
        <f t="shared" ref="C111" si="51">SUM(D111:J111)</f>
        <v>40.9</v>
      </c>
      <c r="D111" s="156">
        <v>0</v>
      </c>
      <c r="E111" s="156">
        <v>0</v>
      </c>
      <c r="F111" s="155">
        <v>0</v>
      </c>
      <c r="G111" s="162">
        <v>40.9</v>
      </c>
      <c r="H111" s="177">
        <v>0</v>
      </c>
      <c r="I111" s="204">
        <v>0</v>
      </c>
      <c r="J111" s="196">
        <v>0</v>
      </c>
      <c r="K111" s="157"/>
    </row>
    <row r="112" spans="1:11" ht="15.75">
      <c r="A112" s="230" t="s">
        <v>100</v>
      </c>
      <c r="B112" s="154" t="s">
        <v>7</v>
      </c>
      <c r="C112" s="156">
        <f>SUM(D112:J112)</f>
        <v>163.6</v>
      </c>
      <c r="D112" s="156">
        <v>0</v>
      </c>
      <c r="E112" s="156">
        <v>0</v>
      </c>
      <c r="F112" s="155">
        <v>0</v>
      </c>
      <c r="G112" s="162">
        <v>40.9</v>
      </c>
      <c r="H112" s="177">
        <v>40.9</v>
      </c>
      <c r="I112" s="204">
        <v>40.9</v>
      </c>
      <c r="J112" s="196">
        <v>40.9</v>
      </c>
      <c r="K112" s="157"/>
    </row>
    <row r="113" spans="1:11" ht="36.75" customHeight="1" thickBot="1">
      <c r="A113" s="231">
        <v>88</v>
      </c>
      <c r="B113" s="280" t="s">
        <v>66</v>
      </c>
      <c r="C113" s="280"/>
      <c r="D113" s="280"/>
      <c r="E113" s="280"/>
      <c r="F113" s="280"/>
      <c r="G113" s="280"/>
      <c r="H113" s="280"/>
      <c r="I113" s="280"/>
      <c r="J113" s="280"/>
      <c r="K113" s="281"/>
    </row>
    <row r="114" spans="1:11" ht="47.25">
      <c r="A114" s="232">
        <f>SUM(A113,1)</f>
        <v>89</v>
      </c>
      <c r="B114" s="219" t="s">
        <v>10</v>
      </c>
      <c r="C114" s="115">
        <f>C123</f>
        <v>211314.63399999999</v>
      </c>
      <c r="D114" s="116">
        <v>40101.199999999997</v>
      </c>
      <c r="E114" s="116">
        <f>SUM(E115:E117)</f>
        <v>36376.699999999997</v>
      </c>
      <c r="F114" s="116">
        <f>F118</f>
        <v>33478.718000000001</v>
      </c>
      <c r="G114" s="116">
        <f>G115+G116+G117</f>
        <v>41963.415999999997</v>
      </c>
      <c r="H114" s="181">
        <f t="shared" ref="H114:J114" si="52">H115+H116+H117</f>
        <v>38179.800000000003</v>
      </c>
      <c r="I114" s="116">
        <f t="shared" si="52"/>
        <v>12814.7</v>
      </c>
      <c r="J114" s="116">
        <f t="shared" si="52"/>
        <v>8400.1</v>
      </c>
      <c r="K114" s="47"/>
    </row>
    <row r="115" spans="1:11" ht="15.75">
      <c r="A115" s="232">
        <f t="shared" ref="A115:A131" si="53">SUM(A114,1)</f>
        <v>90</v>
      </c>
      <c r="B115" s="48" t="s">
        <v>5</v>
      </c>
      <c r="C115" s="114">
        <f>C119</f>
        <v>1683.5</v>
      </c>
      <c r="D115" s="113">
        <v>0</v>
      </c>
      <c r="E115" s="113">
        <v>698</v>
      </c>
      <c r="F115" s="138">
        <f>F124</f>
        <v>985.5</v>
      </c>
      <c r="G115" s="160">
        <v>0</v>
      </c>
      <c r="H115" s="172">
        <v>0</v>
      </c>
      <c r="I115" s="201">
        <v>0</v>
      </c>
      <c r="J115" s="194">
        <v>0</v>
      </c>
      <c r="K115" s="49"/>
    </row>
    <row r="116" spans="1:11" ht="15.75">
      <c r="A116" s="232">
        <f t="shared" si="53"/>
        <v>91</v>
      </c>
      <c r="B116" s="50" t="s">
        <v>6</v>
      </c>
      <c r="C116" s="114">
        <f>C120</f>
        <v>41795.057000000001</v>
      </c>
      <c r="D116" s="113">
        <v>3018.1</v>
      </c>
      <c r="E116" s="113">
        <f>E131+E136+E141+E151+E155</f>
        <v>9143.0999999999985</v>
      </c>
      <c r="F116" s="138">
        <f>F120</f>
        <v>4777.9179999999997</v>
      </c>
      <c r="G116" s="160">
        <f>G120</f>
        <v>19471.138999999999</v>
      </c>
      <c r="H116" s="172">
        <f>H120</f>
        <v>5384.8</v>
      </c>
      <c r="I116" s="201">
        <v>0</v>
      </c>
      <c r="J116" s="194">
        <v>0</v>
      </c>
      <c r="K116" s="49"/>
    </row>
    <row r="117" spans="1:11" ht="15.75">
      <c r="A117" s="232">
        <f t="shared" si="53"/>
        <v>92</v>
      </c>
      <c r="B117" s="50" t="s">
        <v>7</v>
      </c>
      <c r="C117" s="114">
        <f>C121</f>
        <v>167836.07700000002</v>
      </c>
      <c r="D117" s="113">
        <f>D129+D132+D137+D142+D152+D147</f>
        <v>37083.1</v>
      </c>
      <c r="E117" s="113">
        <f>E126</f>
        <v>26535.599999999999</v>
      </c>
      <c r="F117" s="138">
        <f>F126</f>
        <v>27715.3</v>
      </c>
      <c r="G117" s="160">
        <f>G121</f>
        <v>22492.277000000002</v>
      </c>
      <c r="H117" s="172">
        <f t="shared" ref="H117:J117" si="54">H121</f>
        <v>32795</v>
      </c>
      <c r="I117" s="201">
        <f t="shared" si="54"/>
        <v>12814.7</v>
      </c>
      <c r="J117" s="194">
        <f t="shared" si="54"/>
        <v>8400.1</v>
      </c>
      <c r="K117" s="49"/>
    </row>
    <row r="118" spans="1:11" ht="15.75">
      <c r="A118" s="232">
        <f t="shared" si="53"/>
        <v>93</v>
      </c>
      <c r="B118" s="50" t="s">
        <v>8</v>
      </c>
      <c r="C118" s="117">
        <f t="shared" ref="C118:C120" si="55">SUM(D118:J118)</f>
        <v>211314.63399999999</v>
      </c>
      <c r="D118" s="117">
        <v>40101.199999999997</v>
      </c>
      <c r="E118" s="117">
        <f>SUM(E119:E121)</f>
        <v>36376.699999999997</v>
      </c>
      <c r="F118" s="118">
        <f>F123</f>
        <v>33478.718000000001</v>
      </c>
      <c r="G118" s="118">
        <f>G119+G120+G121</f>
        <v>41963.415999999997</v>
      </c>
      <c r="H118" s="182">
        <f t="shared" ref="H118:J118" si="56">H119+H120+H121</f>
        <v>38179.800000000003</v>
      </c>
      <c r="I118" s="118">
        <f t="shared" si="56"/>
        <v>12814.7</v>
      </c>
      <c r="J118" s="118">
        <f t="shared" si="56"/>
        <v>8400.1</v>
      </c>
      <c r="K118" s="49"/>
    </row>
    <row r="119" spans="1:11" ht="15.75">
      <c r="A119" s="232">
        <f t="shared" si="53"/>
        <v>94</v>
      </c>
      <c r="B119" s="48" t="s">
        <v>5</v>
      </c>
      <c r="C119" s="114">
        <f t="shared" si="55"/>
        <v>1683.5</v>
      </c>
      <c r="D119" s="113">
        <v>0</v>
      </c>
      <c r="E119" s="113">
        <v>698</v>
      </c>
      <c r="F119" s="138">
        <f>F163</f>
        <v>985.5</v>
      </c>
      <c r="G119" s="160">
        <f>G124</f>
        <v>0</v>
      </c>
      <c r="H119" s="172">
        <v>0</v>
      </c>
      <c r="I119" s="201">
        <v>0</v>
      </c>
      <c r="J119" s="194">
        <v>0</v>
      </c>
      <c r="K119" s="49"/>
    </row>
    <row r="120" spans="1:11" ht="15.75">
      <c r="A120" s="232">
        <f t="shared" si="53"/>
        <v>95</v>
      </c>
      <c r="B120" s="50" t="s">
        <v>6</v>
      </c>
      <c r="C120" s="113">
        <f t="shared" si="55"/>
        <v>41795.057000000001</v>
      </c>
      <c r="D120" s="113">
        <v>3018.1</v>
      </c>
      <c r="E120" s="113">
        <v>9143.1</v>
      </c>
      <c r="F120" s="138">
        <f>F125</f>
        <v>4777.9179999999997</v>
      </c>
      <c r="G120" s="160">
        <f>G125</f>
        <v>19471.138999999999</v>
      </c>
      <c r="H120" s="172">
        <f t="shared" ref="H120:J120" si="57">H125</f>
        <v>5384.8</v>
      </c>
      <c r="I120" s="201">
        <f t="shared" si="57"/>
        <v>0</v>
      </c>
      <c r="J120" s="194">
        <f t="shared" si="57"/>
        <v>0</v>
      </c>
      <c r="K120" s="49"/>
    </row>
    <row r="121" spans="1:11" ht="16.5" thickBot="1">
      <c r="A121" s="232">
        <f t="shared" si="53"/>
        <v>96</v>
      </c>
      <c r="B121" s="51" t="s">
        <v>7</v>
      </c>
      <c r="C121" s="114">
        <f>C126</f>
        <v>167836.07700000002</v>
      </c>
      <c r="D121" s="114">
        <f>D126</f>
        <v>37083.1</v>
      </c>
      <c r="E121" s="114">
        <f t="shared" ref="E121:J121" si="58">E126</f>
        <v>26535.599999999999</v>
      </c>
      <c r="F121" s="114">
        <f t="shared" si="58"/>
        <v>27715.3</v>
      </c>
      <c r="G121" s="114">
        <f t="shared" si="58"/>
        <v>22492.277000000002</v>
      </c>
      <c r="H121" s="175">
        <f t="shared" si="58"/>
        <v>32795</v>
      </c>
      <c r="I121" s="114">
        <f t="shared" si="58"/>
        <v>12814.7</v>
      </c>
      <c r="J121" s="114">
        <f t="shared" si="58"/>
        <v>8400.1</v>
      </c>
      <c r="K121" s="52"/>
    </row>
    <row r="122" spans="1:11" ht="16.5" thickBot="1">
      <c r="A122" s="232">
        <f t="shared" si="53"/>
        <v>97</v>
      </c>
      <c r="B122" s="282" t="s">
        <v>11</v>
      </c>
      <c r="C122" s="282"/>
      <c r="D122" s="282"/>
      <c r="E122" s="282"/>
      <c r="F122" s="282"/>
      <c r="G122" s="282"/>
      <c r="H122" s="282"/>
      <c r="I122" s="282"/>
      <c r="J122" s="282"/>
      <c r="K122" s="283"/>
    </row>
    <row r="123" spans="1:11" ht="31.5">
      <c r="A123" s="232">
        <f t="shared" si="53"/>
        <v>98</v>
      </c>
      <c r="B123" s="53" t="s">
        <v>35</v>
      </c>
      <c r="C123" s="105">
        <f t="shared" ref="C123:C130" si="59">SUM(D123:J123)</f>
        <v>211314.63399999999</v>
      </c>
      <c r="D123" s="105">
        <v>40101.199999999997</v>
      </c>
      <c r="E123" s="105">
        <f>SUM(E124:E126)</f>
        <v>36376.699999999997</v>
      </c>
      <c r="F123" s="116">
        <f>SUM(F124:F126)</f>
        <v>33478.718000000001</v>
      </c>
      <c r="G123" s="116">
        <f>G124+G125+G126</f>
        <v>41963.415999999997</v>
      </c>
      <c r="H123" s="181">
        <f t="shared" ref="H123:J123" si="60">H124+H125+H126</f>
        <v>38179.800000000003</v>
      </c>
      <c r="I123" s="116">
        <f t="shared" si="60"/>
        <v>12814.7</v>
      </c>
      <c r="J123" s="116">
        <f t="shared" si="60"/>
        <v>8400.1</v>
      </c>
      <c r="K123" s="54"/>
    </row>
    <row r="124" spans="1:11" ht="15.75">
      <c r="A124" s="232">
        <f t="shared" si="53"/>
        <v>99</v>
      </c>
      <c r="B124" s="12" t="s">
        <v>5</v>
      </c>
      <c r="C124" s="119">
        <f t="shared" si="59"/>
        <v>1683.5</v>
      </c>
      <c r="D124" s="111">
        <v>0</v>
      </c>
      <c r="E124" s="111">
        <v>698</v>
      </c>
      <c r="F124" s="138">
        <f>F163</f>
        <v>985.5</v>
      </c>
      <c r="G124" s="160">
        <v>0</v>
      </c>
      <c r="H124" s="172">
        <v>0</v>
      </c>
      <c r="I124" s="201">
        <v>0</v>
      </c>
      <c r="J124" s="194">
        <v>0</v>
      </c>
      <c r="K124" s="24"/>
    </row>
    <row r="125" spans="1:11" ht="15.75">
      <c r="A125" s="232">
        <f t="shared" si="53"/>
        <v>100</v>
      </c>
      <c r="B125" s="1" t="s">
        <v>6</v>
      </c>
      <c r="C125" s="119">
        <f>C128+C131+C136+C141+C146+C151+C155+C159+C164+C169+C175</f>
        <v>41795.057000000001</v>
      </c>
      <c r="D125" s="119">
        <f t="shared" ref="D125:J125" si="61">D128+D131+D136+D141+D146+D155+D159+D164+D151</f>
        <v>3018.1</v>
      </c>
      <c r="E125" s="119">
        <f t="shared" si="61"/>
        <v>9143.1</v>
      </c>
      <c r="F125" s="122">
        <f t="shared" si="61"/>
        <v>4777.9179999999997</v>
      </c>
      <c r="G125" s="122">
        <f>G128+G131+G136+G141+G146+G155+G159+G164+G151+G175</f>
        <v>19471.138999999999</v>
      </c>
      <c r="H125" s="183">
        <f t="shared" si="61"/>
        <v>5384.8</v>
      </c>
      <c r="I125" s="122">
        <f t="shared" si="61"/>
        <v>0</v>
      </c>
      <c r="J125" s="122">
        <f t="shared" si="61"/>
        <v>0</v>
      </c>
      <c r="K125" s="24"/>
    </row>
    <row r="126" spans="1:11" ht="15.75">
      <c r="A126" s="232">
        <f t="shared" si="53"/>
        <v>101</v>
      </c>
      <c r="B126" s="10" t="s">
        <v>7</v>
      </c>
      <c r="C126" s="119">
        <f>C129+C132+C137+C142+C147+C152+C156+C160+C165+C173+C176</f>
        <v>167836.07700000002</v>
      </c>
      <c r="D126" s="119">
        <f t="shared" ref="D126:F126" si="62">D129+D132+D137+D142+D147+D152+D156+D160+D165+D170</f>
        <v>37083.1</v>
      </c>
      <c r="E126" s="119">
        <f t="shared" si="62"/>
        <v>26535.599999999999</v>
      </c>
      <c r="F126" s="122">
        <f t="shared" si="62"/>
        <v>27715.3</v>
      </c>
      <c r="G126" s="122">
        <f>G129+G132+G137+G142+G147+G152+G156+G160+G165+G173+G176</f>
        <v>22492.277000000002</v>
      </c>
      <c r="H126" s="183">
        <f>H129+H132+H137+H142+H147+H152+H156+H160+H165+H170+H177+H173</f>
        <v>32795</v>
      </c>
      <c r="I126" s="122">
        <f>I129+I132+I137+I142+I147+I152+I156+I160+I165+I170+I177+I173</f>
        <v>12814.7</v>
      </c>
      <c r="J126" s="122">
        <f>J129+J132+J137+J142+J147+J152+J156+J160+J165+J170+J177+J173</f>
        <v>8400.1</v>
      </c>
      <c r="K126" s="24"/>
    </row>
    <row r="127" spans="1:11" ht="110.25">
      <c r="A127" s="232">
        <f t="shared" si="53"/>
        <v>102</v>
      </c>
      <c r="B127" s="135" t="s">
        <v>36</v>
      </c>
      <c r="C127" s="107">
        <f t="shared" si="59"/>
        <v>535</v>
      </c>
      <c r="D127" s="107">
        <v>500</v>
      </c>
      <c r="E127" s="107">
        <v>35</v>
      </c>
      <c r="F127" s="138">
        <v>0</v>
      </c>
      <c r="G127" s="160">
        <f>G128+G129</f>
        <v>0</v>
      </c>
      <c r="H127" s="172">
        <v>0</v>
      </c>
      <c r="I127" s="201">
        <v>0</v>
      </c>
      <c r="J127" s="194">
        <v>0</v>
      </c>
      <c r="K127" s="24" t="s">
        <v>37</v>
      </c>
    </row>
    <row r="128" spans="1:11" ht="15.75">
      <c r="A128" s="232">
        <f t="shared" si="53"/>
        <v>103</v>
      </c>
      <c r="B128" s="10" t="s">
        <v>6</v>
      </c>
      <c r="C128" s="109">
        <f t="shared" si="59"/>
        <v>500</v>
      </c>
      <c r="D128" s="109">
        <v>500</v>
      </c>
      <c r="E128" s="109">
        <v>0</v>
      </c>
      <c r="F128" s="138">
        <v>0</v>
      </c>
      <c r="G128" s="160">
        <v>0</v>
      </c>
      <c r="H128" s="172">
        <v>0</v>
      </c>
      <c r="I128" s="201">
        <v>0</v>
      </c>
      <c r="J128" s="194">
        <v>0</v>
      </c>
      <c r="K128" s="26" t="s">
        <v>38</v>
      </c>
    </row>
    <row r="129" spans="1:12" ht="15.75">
      <c r="A129" s="232">
        <f t="shared" si="53"/>
        <v>104</v>
      </c>
      <c r="B129" s="10" t="s">
        <v>7</v>
      </c>
      <c r="C129" s="109">
        <f t="shared" si="59"/>
        <v>35</v>
      </c>
      <c r="D129" s="109">
        <v>0</v>
      </c>
      <c r="E129" s="109">
        <v>35</v>
      </c>
      <c r="F129" s="138">
        <v>0</v>
      </c>
      <c r="G129" s="160">
        <v>0</v>
      </c>
      <c r="H129" s="172">
        <v>0</v>
      </c>
      <c r="I129" s="201">
        <v>0</v>
      </c>
      <c r="J129" s="194">
        <v>0</v>
      </c>
      <c r="K129" s="26" t="s">
        <v>39</v>
      </c>
    </row>
    <row r="130" spans="1:12" ht="157.5">
      <c r="A130" s="232">
        <f t="shared" si="53"/>
        <v>105</v>
      </c>
      <c r="B130" s="190" t="s">
        <v>40</v>
      </c>
      <c r="C130" s="108">
        <f t="shared" si="59"/>
        <v>89159.462</v>
      </c>
      <c r="D130" s="108">
        <v>23298.400000000001</v>
      </c>
      <c r="E130" s="108">
        <f>18798.3-555</f>
        <v>18243.3</v>
      </c>
      <c r="F130" s="138">
        <v>18559.2</v>
      </c>
      <c r="G130" s="160">
        <f>G131+G132+G133</f>
        <v>2155.6000000000004</v>
      </c>
      <c r="H130" s="172">
        <f>H131+H132</f>
        <v>22488.362000000001</v>
      </c>
      <c r="I130" s="201">
        <f t="shared" ref="I130:J130" si="63">I131+I132</f>
        <v>4414.6000000000004</v>
      </c>
      <c r="J130" s="194">
        <f t="shared" si="63"/>
        <v>0</v>
      </c>
      <c r="K130" s="144" t="s">
        <v>71</v>
      </c>
      <c r="L130" s="29"/>
    </row>
    <row r="131" spans="1:12" ht="15.75">
      <c r="A131" s="232">
        <f t="shared" si="53"/>
        <v>106</v>
      </c>
      <c r="B131" s="81" t="s">
        <v>6</v>
      </c>
      <c r="C131" s="108">
        <f>SUM(D131:J131)</f>
        <v>1666.3</v>
      </c>
      <c r="D131" s="108">
        <v>313</v>
      </c>
      <c r="E131" s="108">
        <v>1353.3</v>
      </c>
      <c r="F131" s="138">
        <v>0</v>
      </c>
      <c r="G131" s="160">
        <v>0</v>
      </c>
      <c r="H131" s="172">
        <v>0</v>
      </c>
      <c r="I131" s="201">
        <v>0</v>
      </c>
      <c r="J131" s="194">
        <v>0</v>
      </c>
      <c r="K131" s="82"/>
    </row>
    <row r="132" spans="1:12" ht="15.75">
      <c r="A132" s="233">
        <v>107</v>
      </c>
      <c r="B132" s="81" t="s">
        <v>41</v>
      </c>
      <c r="C132" s="108">
        <f>SUM(D132:J132)</f>
        <v>87493.162000000011</v>
      </c>
      <c r="D132" s="108">
        <v>22985.4</v>
      </c>
      <c r="E132" s="108">
        <v>16890</v>
      </c>
      <c r="F132" s="138">
        <v>18559.2</v>
      </c>
      <c r="G132" s="160">
        <f>3930.57-1775+0.03</f>
        <v>2155.6000000000004</v>
      </c>
      <c r="H132" s="172">
        <v>22488.362000000001</v>
      </c>
      <c r="I132" s="201">
        <v>4414.6000000000004</v>
      </c>
      <c r="J132" s="194">
        <v>0</v>
      </c>
      <c r="K132" s="83"/>
    </row>
    <row r="133" spans="1:12" ht="36" customHeight="1">
      <c r="A133" s="304">
        <v>108</v>
      </c>
      <c r="B133" s="284" t="s">
        <v>42</v>
      </c>
      <c r="C133" s="264">
        <f>SUM(D133:J134)</f>
        <v>5974.7</v>
      </c>
      <c r="D133" s="264">
        <v>2817</v>
      </c>
      <c r="E133" s="264">
        <v>3157.7</v>
      </c>
      <c r="F133" s="264">
        <v>0</v>
      </c>
      <c r="G133" s="264">
        <v>0</v>
      </c>
      <c r="H133" s="266">
        <v>0</v>
      </c>
      <c r="I133" s="264">
        <v>0</v>
      </c>
      <c r="J133" s="264">
        <v>0</v>
      </c>
      <c r="K133" s="285"/>
    </row>
    <row r="134" spans="1:12">
      <c r="A134" s="304"/>
      <c r="B134" s="284"/>
      <c r="C134" s="264"/>
      <c r="D134" s="264"/>
      <c r="E134" s="264"/>
      <c r="F134" s="264"/>
      <c r="G134" s="264"/>
      <c r="H134" s="266"/>
      <c r="I134" s="264"/>
      <c r="J134" s="264"/>
      <c r="K134" s="285"/>
    </row>
    <row r="135" spans="1:12" ht="141.75">
      <c r="A135" s="229">
        <f>SUM(A133,1)</f>
        <v>109</v>
      </c>
      <c r="B135" s="132" t="s">
        <v>43</v>
      </c>
      <c r="C135" s="107">
        <f>SUM(D135:J135)</f>
        <v>40761.999999999993</v>
      </c>
      <c r="D135" s="107">
        <v>2555.1999999999998</v>
      </c>
      <c r="E135" s="107">
        <v>6212.2</v>
      </c>
      <c r="F135" s="138">
        <f>F136+F137</f>
        <v>7150.2</v>
      </c>
      <c r="G135" s="160">
        <f>G136+G137</f>
        <v>7211.4</v>
      </c>
      <c r="H135" s="172">
        <f>H136+H137</f>
        <v>10769.6</v>
      </c>
      <c r="I135" s="201">
        <f t="shared" ref="I135:J135" si="64">I136+I137</f>
        <v>3431.7</v>
      </c>
      <c r="J135" s="194">
        <f t="shared" si="64"/>
        <v>3431.7</v>
      </c>
      <c r="K135" s="145">
        <v>60</v>
      </c>
    </row>
    <row r="136" spans="1:12" ht="15.75">
      <c r="A136" s="229">
        <v>110</v>
      </c>
      <c r="B136" s="10" t="s">
        <v>6</v>
      </c>
      <c r="C136" s="107">
        <f t="shared" ref="C136" si="65">SUM(D136:J136)</f>
        <v>16916.8</v>
      </c>
      <c r="D136" s="107">
        <v>1245.0999999999999</v>
      </c>
      <c r="E136" s="107">
        <v>3106.1</v>
      </c>
      <c r="F136" s="138">
        <v>3575.1</v>
      </c>
      <c r="G136" s="160">
        <v>3605.7</v>
      </c>
      <c r="H136" s="172">
        <v>5384.8</v>
      </c>
      <c r="I136" s="201">
        <v>0</v>
      </c>
      <c r="J136" s="194">
        <v>0</v>
      </c>
      <c r="K136" s="24"/>
    </row>
    <row r="137" spans="1:12" ht="15.75">
      <c r="A137" s="229">
        <v>111</v>
      </c>
      <c r="B137" s="10" t="s">
        <v>41</v>
      </c>
      <c r="C137" s="107">
        <f>SUM(D137:J137)</f>
        <v>23845.200000000001</v>
      </c>
      <c r="D137" s="107">
        <v>1310.0999999999999</v>
      </c>
      <c r="E137" s="107">
        <v>3106.1</v>
      </c>
      <c r="F137" s="138">
        <v>3575.1</v>
      </c>
      <c r="G137" s="160">
        <v>3605.7</v>
      </c>
      <c r="H137" s="172">
        <v>5384.8</v>
      </c>
      <c r="I137" s="201">
        <v>3431.7</v>
      </c>
      <c r="J137" s="194">
        <v>3431.7</v>
      </c>
      <c r="K137" s="24"/>
    </row>
    <row r="138" spans="1:12" ht="50.25" customHeight="1">
      <c r="A138" s="302">
        <v>112</v>
      </c>
      <c r="B138" s="275" t="s">
        <v>42</v>
      </c>
      <c r="C138" s="307">
        <f>SUM(D138:J139)</f>
        <v>23845.200000000001</v>
      </c>
      <c r="D138" s="307">
        <v>1310.0999999999999</v>
      </c>
      <c r="E138" s="307">
        <v>3106.1</v>
      </c>
      <c r="F138" s="264">
        <v>3575.1</v>
      </c>
      <c r="G138" s="264">
        <v>3605.7</v>
      </c>
      <c r="H138" s="266">
        <v>5384.8</v>
      </c>
      <c r="I138" s="264">
        <v>3431.7</v>
      </c>
      <c r="J138" s="264">
        <v>3431.7</v>
      </c>
      <c r="K138" s="306"/>
    </row>
    <row r="139" spans="1:12" hidden="1">
      <c r="A139" s="302"/>
      <c r="B139" s="275"/>
      <c r="C139" s="307"/>
      <c r="D139" s="307"/>
      <c r="E139" s="307"/>
      <c r="F139" s="264"/>
      <c r="G139" s="264"/>
      <c r="H139" s="266"/>
      <c r="I139" s="264"/>
      <c r="J139" s="264"/>
      <c r="K139" s="306"/>
    </row>
    <row r="140" spans="1:12" ht="157.5">
      <c r="A140" s="229">
        <v>113</v>
      </c>
      <c r="B140" s="135" t="s">
        <v>44</v>
      </c>
      <c r="C140" s="107">
        <f>SUM(D140:J140)</f>
        <v>6372.2179999999998</v>
      </c>
      <c r="D140" s="107">
        <v>1819.7</v>
      </c>
      <c r="E140" s="107">
        <f>SUM(E141:E142)</f>
        <v>2149.6999999999998</v>
      </c>
      <c r="F140" s="138">
        <f>F141+F142</f>
        <v>2402.8180000000002</v>
      </c>
      <c r="G140" s="160">
        <f t="shared" ref="G140:J140" si="66">G141+G142</f>
        <v>0</v>
      </c>
      <c r="H140" s="186">
        <f t="shared" si="66"/>
        <v>0</v>
      </c>
      <c r="I140" s="201">
        <f t="shared" si="66"/>
        <v>0</v>
      </c>
      <c r="J140" s="194">
        <f t="shared" si="66"/>
        <v>0</v>
      </c>
      <c r="K140" s="140" t="s">
        <v>72</v>
      </c>
    </row>
    <row r="141" spans="1:12" ht="15.75">
      <c r="A141" s="229">
        <v>114</v>
      </c>
      <c r="B141" s="10" t="s">
        <v>6</v>
      </c>
      <c r="C141" s="109">
        <f>SUM(D141:J141)</f>
        <v>2297.3180000000002</v>
      </c>
      <c r="D141" s="109">
        <v>960</v>
      </c>
      <c r="E141" s="109">
        <v>634.5</v>
      </c>
      <c r="F141" s="138">
        <v>702.81799999999998</v>
      </c>
      <c r="G141" s="160">
        <v>0</v>
      </c>
      <c r="H141" s="172">
        <v>0</v>
      </c>
      <c r="I141" s="201">
        <v>0</v>
      </c>
      <c r="J141" s="194">
        <v>0</v>
      </c>
      <c r="K141" s="24"/>
    </row>
    <row r="142" spans="1:12" ht="27.75" customHeight="1">
      <c r="A142" s="229">
        <v>115</v>
      </c>
      <c r="B142" s="10" t="s">
        <v>41</v>
      </c>
      <c r="C142" s="109">
        <f>SUM(D142:J142)</f>
        <v>4074.9</v>
      </c>
      <c r="D142" s="109">
        <v>859.7</v>
      </c>
      <c r="E142" s="109">
        <f>1700-184.8</f>
        <v>1515.2</v>
      </c>
      <c r="F142" s="138">
        <v>1700</v>
      </c>
      <c r="G142" s="160">
        <v>0</v>
      </c>
      <c r="H142" s="172">
        <v>0</v>
      </c>
      <c r="I142" s="201">
        <v>0</v>
      </c>
      <c r="J142" s="194">
        <v>0</v>
      </c>
      <c r="K142" s="26"/>
    </row>
    <row r="143" spans="1:12" ht="33" customHeight="1">
      <c r="A143" s="302">
        <v>116</v>
      </c>
      <c r="B143" s="275" t="s">
        <v>42</v>
      </c>
      <c r="C143" s="286">
        <f>SUM(D143:J144)</f>
        <v>4028.2</v>
      </c>
      <c r="D143" s="286">
        <v>838</v>
      </c>
      <c r="E143" s="286">
        <v>1490.2</v>
      </c>
      <c r="F143" s="264">
        <v>1700</v>
      </c>
      <c r="G143" s="311">
        <v>0</v>
      </c>
      <c r="H143" s="313">
        <v>0</v>
      </c>
      <c r="I143" s="311">
        <v>0</v>
      </c>
      <c r="J143" s="311">
        <v>0</v>
      </c>
      <c r="K143" s="299"/>
    </row>
    <row r="144" spans="1:12">
      <c r="A144" s="302"/>
      <c r="B144" s="275"/>
      <c r="C144" s="286"/>
      <c r="D144" s="286"/>
      <c r="E144" s="286"/>
      <c r="F144" s="264"/>
      <c r="G144" s="312"/>
      <c r="H144" s="314"/>
      <c r="I144" s="312"/>
      <c r="J144" s="312"/>
      <c r="K144" s="299"/>
    </row>
    <row r="145" spans="1:11" ht="94.5">
      <c r="A145" s="229">
        <v>117</v>
      </c>
      <c r="B145" s="135" t="s">
        <v>45</v>
      </c>
      <c r="C145" s="107">
        <f>SUM(D145:J145)</f>
        <v>25000.157999999999</v>
      </c>
      <c r="D145" s="107">
        <v>11927.9</v>
      </c>
      <c r="E145" s="107">
        <f>SUM(E146:E147)</f>
        <v>3791.5</v>
      </c>
      <c r="F145" s="138">
        <v>2651</v>
      </c>
      <c r="G145" s="160">
        <f>G146+G147</f>
        <v>1707.92</v>
      </c>
      <c r="H145" s="172">
        <f>H146+H147</f>
        <v>4921.8379999999997</v>
      </c>
      <c r="I145" s="201">
        <f>I146+I147</f>
        <v>0</v>
      </c>
      <c r="J145" s="194">
        <f>J146+J147</f>
        <v>0</v>
      </c>
      <c r="K145" s="153">
        <v>53.54</v>
      </c>
    </row>
    <row r="146" spans="1:11" ht="15.75">
      <c r="A146" s="229">
        <f>SUM(A145,1)</f>
        <v>118</v>
      </c>
      <c r="B146" s="10" t="s">
        <v>6</v>
      </c>
      <c r="C146" s="107">
        <f>SUM(D146:J146)</f>
        <v>0</v>
      </c>
      <c r="D146" s="109">
        <v>0</v>
      </c>
      <c r="E146" s="109">
        <v>0</v>
      </c>
      <c r="F146" s="138">
        <v>0</v>
      </c>
      <c r="G146" s="160">
        <v>0</v>
      </c>
      <c r="H146" s="172">
        <v>0</v>
      </c>
      <c r="I146" s="201">
        <v>0</v>
      </c>
      <c r="J146" s="194">
        <v>0</v>
      </c>
      <c r="K146" s="24"/>
    </row>
    <row r="147" spans="1:11" ht="21.75" customHeight="1">
      <c r="A147" s="229">
        <v>119</v>
      </c>
      <c r="B147" s="10" t="s">
        <v>7</v>
      </c>
      <c r="C147" s="109">
        <f>SUM(D147:J147)</f>
        <v>25000.157999999999</v>
      </c>
      <c r="D147" s="109">
        <v>11927.9</v>
      </c>
      <c r="E147" s="109">
        <f>4699.3-907.8</f>
        <v>3791.5</v>
      </c>
      <c r="F147" s="138">
        <v>2651</v>
      </c>
      <c r="G147" s="160">
        <v>1707.92</v>
      </c>
      <c r="H147" s="172">
        <v>4921.8379999999997</v>
      </c>
      <c r="I147" s="201">
        <v>0</v>
      </c>
      <c r="J147" s="194">
        <v>0</v>
      </c>
      <c r="K147" s="24"/>
    </row>
    <row r="148" spans="1:11" ht="157.5">
      <c r="A148" s="229">
        <v>120</v>
      </c>
      <c r="B148" s="191" t="s">
        <v>63</v>
      </c>
      <c r="C148" s="128">
        <f>SUM(D148:J148)</f>
        <v>1695</v>
      </c>
      <c r="D148" s="128">
        <v>0</v>
      </c>
      <c r="E148" s="128">
        <v>1695</v>
      </c>
      <c r="F148" s="138">
        <v>0</v>
      </c>
      <c r="G148" s="160">
        <v>0</v>
      </c>
      <c r="H148" s="172">
        <v>0</v>
      </c>
      <c r="I148" s="201">
        <v>0</v>
      </c>
      <c r="J148" s="194">
        <v>0</v>
      </c>
      <c r="K148" s="126" t="s">
        <v>46</v>
      </c>
    </row>
    <row r="149" spans="1:11" ht="18.75" customHeight="1">
      <c r="A149" s="301">
        <v>121</v>
      </c>
      <c r="B149" s="276" t="s">
        <v>5</v>
      </c>
      <c r="C149" s="274">
        <v>698</v>
      </c>
      <c r="D149" s="274">
        <v>0</v>
      </c>
      <c r="E149" s="274">
        <v>698</v>
      </c>
      <c r="F149" s="264">
        <v>0</v>
      </c>
      <c r="G149" s="264">
        <v>0</v>
      </c>
      <c r="H149" s="266">
        <v>0</v>
      </c>
      <c r="I149" s="264">
        <v>0</v>
      </c>
      <c r="J149" s="264">
        <v>0</v>
      </c>
      <c r="K149" s="306"/>
    </row>
    <row r="150" spans="1:11" ht="13.5" hidden="1" customHeight="1">
      <c r="A150" s="301"/>
      <c r="B150" s="276"/>
      <c r="C150" s="274"/>
      <c r="D150" s="274"/>
      <c r="E150" s="274"/>
      <c r="F150" s="264"/>
      <c r="G150" s="264"/>
      <c r="H150" s="266"/>
      <c r="I150" s="264"/>
      <c r="J150" s="264"/>
      <c r="K150" s="306"/>
    </row>
    <row r="151" spans="1:11" ht="23.25" customHeight="1">
      <c r="A151" s="230">
        <v>122</v>
      </c>
      <c r="B151" s="1" t="s">
        <v>6</v>
      </c>
      <c r="C151" s="111">
        <v>299.2</v>
      </c>
      <c r="D151" s="111">
        <v>0</v>
      </c>
      <c r="E151" s="111">
        <v>299.2</v>
      </c>
      <c r="F151" s="138">
        <v>0</v>
      </c>
      <c r="G151" s="160">
        <v>0</v>
      </c>
      <c r="H151" s="172">
        <v>0</v>
      </c>
      <c r="I151" s="201">
        <v>0</v>
      </c>
      <c r="J151" s="194">
        <v>0</v>
      </c>
      <c r="K151" s="24"/>
    </row>
    <row r="152" spans="1:11" ht="22.5" customHeight="1">
      <c r="A152" s="230">
        <v>123</v>
      </c>
      <c r="B152" s="1" t="s">
        <v>41</v>
      </c>
      <c r="C152" s="111">
        <v>697.8</v>
      </c>
      <c r="D152" s="111">
        <v>0</v>
      </c>
      <c r="E152" s="111">
        <v>697.8</v>
      </c>
      <c r="F152" s="138">
        <v>0</v>
      </c>
      <c r="G152" s="160">
        <v>0</v>
      </c>
      <c r="H152" s="172">
        <v>0</v>
      </c>
      <c r="I152" s="201">
        <v>0</v>
      </c>
      <c r="J152" s="194">
        <v>0</v>
      </c>
      <c r="K152" s="24"/>
    </row>
    <row r="153" spans="1:11" ht="51" customHeight="1">
      <c r="A153" s="229">
        <v>124</v>
      </c>
      <c r="B153" s="10" t="s">
        <v>42</v>
      </c>
      <c r="C153" s="109">
        <v>697.8</v>
      </c>
      <c r="D153" s="109">
        <v>0</v>
      </c>
      <c r="E153" s="109">
        <v>697.8</v>
      </c>
      <c r="F153" s="138">
        <v>0</v>
      </c>
      <c r="G153" s="160">
        <v>0</v>
      </c>
      <c r="H153" s="172">
        <v>0</v>
      </c>
      <c r="I153" s="201">
        <v>0</v>
      </c>
      <c r="J153" s="194">
        <v>0</v>
      </c>
      <c r="K153" s="24"/>
    </row>
    <row r="154" spans="1:11" ht="110.25">
      <c r="A154" s="229">
        <v>125</v>
      </c>
      <c r="B154" s="132" t="s">
        <v>103</v>
      </c>
      <c r="C154" s="128">
        <f>SUM(D154:J154)</f>
        <v>4250</v>
      </c>
      <c r="D154" s="128">
        <v>0</v>
      </c>
      <c r="E154" s="128">
        <v>4250</v>
      </c>
      <c r="F154" s="138">
        <v>0</v>
      </c>
      <c r="G154" s="160">
        <v>0</v>
      </c>
      <c r="H154" s="172">
        <v>0</v>
      </c>
      <c r="I154" s="201">
        <v>0</v>
      </c>
      <c r="J154" s="194">
        <v>0</v>
      </c>
      <c r="K154" s="140" t="s">
        <v>73</v>
      </c>
    </row>
    <row r="155" spans="1:11" ht="21.75" customHeight="1">
      <c r="A155" s="229">
        <v>126</v>
      </c>
      <c r="B155" s="10" t="s">
        <v>6</v>
      </c>
      <c r="C155" s="109">
        <v>3750</v>
      </c>
      <c r="D155" s="109">
        <v>0</v>
      </c>
      <c r="E155" s="109">
        <v>3750</v>
      </c>
      <c r="F155" s="138">
        <v>0</v>
      </c>
      <c r="G155" s="160">
        <v>0</v>
      </c>
      <c r="H155" s="172">
        <v>0</v>
      </c>
      <c r="I155" s="201">
        <v>0</v>
      </c>
      <c r="J155" s="194">
        <v>0</v>
      </c>
      <c r="K155" s="24"/>
    </row>
    <row r="156" spans="1:11" ht="23.25" customHeight="1">
      <c r="A156" s="229">
        <v>127</v>
      </c>
      <c r="B156" s="10" t="s">
        <v>41</v>
      </c>
      <c r="C156" s="109">
        <v>500</v>
      </c>
      <c r="D156" s="109">
        <v>0</v>
      </c>
      <c r="E156" s="109">
        <v>500</v>
      </c>
      <c r="F156" s="138">
        <v>0</v>
      </c>
      <c r="G156" s="160">
        <v>0</v>
      </c>
      <c r="H156" s="172">
        <v>0</v>
      </c>
      <c r="I156" s="201">
        <v>0</v>
      </c>
      <c r="J156" s="194">
        <v>0</v>
      </c>
      <c r="K156" s="24"/>
    </row>
    <row r="157" spans="1:11" ht="51" customHeight="1">
      <c r="A157" s="234">
        <v>128</v>
      </c>
      <c r="B157" s="19" t="s">
        <v>42</v>
      </c>
      <c r="C157" s="120">
        <v>500</v>
      </c>
      <c r="D157" s="120">
        <v>0</v>
      </c>
      <c r="E157" s="120">
        <v>500</v>
      </c>
      <c r="F157" s="137">
        <v>0</v>
      </c>
      <c r="G157" s="163">
        <v>0</v>
      </c>
      <c r="H157" s="184">
        <v>0</v>
      </c>
      <c r="I157" s="202">
        <v>0</v>
      </c>
      <c r="J157" s="197">
        <v>0</v>
      </c>
      <c r="K157" s="25"/>
    </row>
    <row r="158" spans="1:11" ht="94.5">
      <c r="A158" s="234">
        <v>129</v>
      </c>
      <c r="B158" s="131" t="s">
        <v>59</v>
      </c>
      <c r="C158" s="127">
        <f>C159+C160</f>
        <v>33481.313999999998</v>
      </c>
      <c r="D158" s="127">
        <v>0</v>
      </c>
      <c r="E158" s="127">
        <v>0</v>
      </c>
      <c r="F158" s="137">
        <v>0</v>
      </c>
      <c r="G158" s="163">
        <f>G159+G160</f>
        <v>26144.513999999999</v>
      </c>
      <c r="H158" s="184">
        <f>H159+H160</f>
        <v>0</v>
      </c>
      <c r="I158" s="202">
        <f t="shared" ref="I158:J158" si="67">I159+I160</f>
        <v>3668.4</v>
      </c>
      <c r="J158" s="197">
        <f t="shared" si="67"/>
        <v>3668.4</v>
      </c>
      <c r="K158" s="129" t="s">
        <v>97</v>
      </c>
    </row>
    <row r="159" spans="1:11" ht="20.25" customHeight="1">
      <c r="A159" s="229">
        <v>130</v>
      </c>
      <c r="B159" s="13" t="s">
        <v>6</v>
      </c>
      <c r="C159" s="158">
        <f>D159+E159+F159+G159+H159+I159+J159</f>
        <v>13119</v>
      </c>
      <c r="D159" s="109">
        <v>0</v>
      </c>
      <c r="E159" s="109">
        <v>0</v>
      </c>
      <c r="F159" s="138">
        <v>0</v>
      </c>
      <c r="G159" s="160">
        <v>13119</v>
      </c>
      <c r="H159" s="172">
        <v>0</v>
      </c>
      <c r="I159" s="201">
        <v>0</v>
      </c>
      <c r="J159" s="194">
        <v>0</v>
      </c>
      <c r="K159" s="187">
        <v>0</v>
      </c>
    </row>
    <row r="160" spans="1:11" ht="19.5" customHeight="1">
      <c r="A160" s="229">
        <v>131</v>
      </c>
      <c r="B160" s="13" t="s">
        <v>7</v>
      </c>
      <c r="C160" s="109">
        <f>D160+E160+F160+G160+H160+I160+J160</f>
        <v>20362.314000000002</v>
      </c>
      <c r="D160" s="109">
        <v>0</v>
      </c>
      <c r="E160" s="109">
        <v>0</v>
      </c>
      <c r="F160" s="138">
        <v>0</v>
      </c>
      <c r="G160" s="160">
        <v>13025.513999999999</v>
      </c>
      <c r="H160" s="172">
        <v>0</v>
      </c>
      <c r="I160" s="201">
        <v>3668.4</v>
      </c>
      <c r="J160" s="194">
        <v>3668.4</v>
      </c>
      <c r="K160" s="187">
        <v>0</v>
      </c>
    </row>
    <row r="161" spans="1:11" ht="51" customHeight="1">
      <c r="A161" s="234">
        <v>132</v>
      </c>
      <c r="B161" s="19" t="s">
        <v>42</v>
      </c>
      <c r="C161" s="120">
        <v>0</v>
      </c>
      <c r="D161" s="120">
        <v>0</v>
      </c>
      <c r="E161" s="120">
        <v>0</v>
      </c>
      <c r="F161" s="137">
        <v>0</v>
      </c>
      <c r="G161" s="163">
        <v>13025.513999999999</v>
      </c>
      <c r="H161" s="184">
        <v>0</v>
      </c>
      <c r="I161" s="202">
        <v>3668.4</v>
      </c>
      <c r="J161" s="197">
        <v>3668.4</v>
      </c>
      <c r="K161" s="25"/>
    </row>
    <row r="162" spans="1:11" ht="78.75">
      <c r="A162" s="229">
        <v>133</v>
      </c>
      <c r="B162" s="131" t="s">
        <v>60</v>
      </c>
      <c r="C162" s="130">
        <f>SUM(D162:J162)</f>
        <v>8667.6720000000005</v>
      </c>
      <c r="D162" s="130">
        <v>0</v>
      </c>
      <c r="E162" s="130">
        <v>0</v>
      </c>
      <c r="F162" s="137">
        <f>F163+F164+F165</f>
        <v>2715.5</v>
      </c>
      <c r="G162" s="163">
        <f>G163+G164+G165</f>
        <v>3352.172</v>
      </c>
      <c r="H162" s="184">
        <f t="shared" ref="H162:J162" si="68">H163+H164+H165</f>
        <v>0</v>
      </c>
      <c r="I162" s="202">
        <f t="shared" si="68"/>
        <v>1300</v>
      </c>
      <c r="J162" s="197">
        <f t="shared" si="68"/>
        <v>1300</v>
      </c>
      <c r="K162" s="129" t="s">
        <v>96</v>
      </c>
    </row>
    <row r="163" spans="1:11" ht="15.75">
      <c r="A163" s="229">
        <v>134</v>
      </c>
      <c r="B163" s="13" t="s">
        <v>5</v>
      </c>
      <c r="C163" s="109">
        <f>SUM(D163:J163)</f>
        <v>985.5</v>
      </c>
      <c r="D163" s="109">
        <v>0</v>
      </c>
      <c r="E163" s="109">
        <v>0</v>
      </c>
      <c r="F163" s="138">
        <v>985.5</v>
      </c>
      <c r="G163" s="160">
        <v>0</v>
      </c>
      <c r="H163" s="172">
        <v>0</v>
      </c>
      <c r="I163" s="201">
        <v>0</v>
      </c>
      <c r="J163" s="194">
        <v>0</v>
      </c>
      <c r="K163" s="133">
        <v>0</v>
      </c>
    </row>
    <row r="164" spans="1:11" ht="15.75">
      <c r="A164" s="229" t="s">
        <v>80</v>
      </c>
      <c r="B164" s="88" t="s">
        <v>6</v>
      </c>
      <c r="C164" s="109">
        <f>SUM(D164:J164)</f>
        <v>2552.172</v>
      </c>
      <c r="D164" s="109">
        <v>0</v>
      </c>
      <c r="E164" s="109">
        <v>0</v>
      </c>
      <c r="F164" s="138">
        <v>500</v>
      </c>
      <c r="G164" s="160">
        <v>2052.172</v>
      </c>
      <c r="H164" s="172">
        <v>0</v>
      </c>
      <c r="I164" s="201">
        <v>0</v>
      </c>
      <c r="J164" s="194">
        <v>0</v>
      </c>
      <c r="K164" s="133">
        <v>0</v>
      </c>
    </row>
    <row r="165" spans="1:11" ht="15.75">
      <c r="A165" s="229">
        <v>135</v>
      </c>
      <c r="B165" s="88" t="s">
        <v>7</v>
      </c>
      <c r="C165" s="109">
        <f>SUM(D165:J165)</f>
        <v>5130</v>
      </c>
      <c r="D165" s="109">
        <v>0</v>
      </c>
      <c r="E165" s="109">
        <v>0</v>
      </c>
      <c r="F165" s="138">
        <v>1230</v>
      </c>
      <c r="G165" s="160">
        <v>1300</v>
      </c>
      <c r="H165" s="172">
        <v>0</v>
      </c>
      <c r="I165" s="201">
        <v>1300</v>
      </c>
      <c r="J165" s="194">
        <v>1300</v>
      </c>
      <c r="K165" s="133">
        <v>0</v>
      </c>
    </row>
    <row r="166" spans="1:11" ht="47.25">
      <c r="A166" s="229" t="s">
        <v>81</v>
      </c>
      <c r="B166" s="89" t="s">
        <v>42</v>
      </c>
      <c r="C166" s="109">
        <f>SUM(D166:J166)</f>
        <v>5130</v>
      </c>
      <c r="D166" s="109">
        <v>0</v>
      </c>
      <c r="E166" s="109">
        <v>0</v>
      </c>
      <c r="F166" s="138">
        <v>1230</v>
      </c>
      <c r="G166" s="160">
        <v>1300</v>
      </c>
      <c r="H166" s="172">
        <v>0</v>
      </c>
      <c r="I166" s="201">
        <v>1300</v>
      </c>
      <c r="J166" s="194">
        <v>1300</v>
      </c>
      <c r="K166" s="133">
        <v>0</v>
      </c>
    </row>
    <row r="167" spans="1:11" ht="157.5">
      <c r="A167" s="229" t="s">
        <v>82</v>
      </c>
      <c r="B167" s="131" t="s">
        <v>64</v>
      </c>
      <c r="C167" s="130">
        <f>G167</f>
        <v>0</v>
      </c>
      <c r="D167" s="130">
        <v>0</v>
      </c>
      <c r="E167" s="130">
        <v>0</v>
      </c>
      <c r="F167" s="137">
        <f>F168+F169+F170</f>
        <v>0</v>
      </c>
      <c r="G167" s="163">
        <f>G168+G169+G170</f>
        <v>0</v>
      </c>
      <c r="H167" s="184">
        <v>0</v>
      </c>
      <c r="I167" s="202">
        <v>0</v>
      </c>
      <c r="J167" s="197">
        <v>0</v>
      </c>
      <c r="K167" s="129" t="s">
        <v>74</v>
      </c>
    </row>
    <row r="168" spans="1:11" ht="15.75">
      <c r="A168" s="229" t="s">
        <v>83</v>
      </c>
      <c r="B168" s="91" t="s">
        <v>5</v>
      </c>
      <c r="C168" s="109">
        <v>0</v>
      </c>
      <c r="D168" s="109">
        <v>0</v>
      </c>
      <c r="E168" s="109">
        <v>0</v>
      </c>
      <c r="F168" s="138">
        <v>0</v>
      </c>
      <c r="G168" s="160">
        <v>0</v>
      </c>
      <c r="H168" s="172">
        <v>0</v>
      </c>
      <c r="I168" s="201">
        <v>0</v>
      </c>
      <c r="J168" s="194">
        <v>0</v>
      </c>
      <c r="K168" s="92">
        <v>0</v>
      </c>
    </row>
    <row r="169" spans="1:11" ht="15.75">
      <c r="A169" s="229" t="s">
        <v>84</v>
      </c>
      <c r="B169" s="91" t="s">
        <v>6</v>
      </c>
      <c r="C169" s="109">
        <v>0</v>
      </c>
      <c r="D169" s="109">
        <v>0</v>
      </c>
      <c r="E169" s="109">
        <v>0</v>
      </c>
      <c r="F169" s="138">
        <v>0</v>
      </c>
      <c r="G169" s="160">
        <v>0</v>
      </c>
      <c r="H169" s="172">
        <v>0</v>
      </c>
      <c r="I169" s="201">
        <v>0</v>
      </c>
      <c r="J169" s="194">
        <v>0</v>
      </c>
      <c r="K169" s="92">
        <v>0</v>
      </c>
    </row>
    <row r="170" spans="1:11" ht="15.75">
      <c r="A170" s="229" t="s">
        <v>85</v>
      </c>
      <c r="B170" s="91" t="s">
        <v>7</v>
      </c>
      <c r="C170" s="109">
        <f>G170</f>
        <v>0</v>
      </c>
      <c r="D170" s="109">
        <v>0</v>
      </c>
      <c r="E170" s="109">
        <v>0</v>
      </c>
      <c r="F170" s="138">
        <v>0</v>
      </c>
      <c r="G170" s="160">
        <v>0</v>
      </c>
      <c r="H170" s="172">
        <v>0</v>
      </c>
      <c r="I170" s="201">
        <v>0</v>
      </c>
      <c r="J170" s="194">
        <v>0</v>
      </c>
      <c r="K170" s="92">
        <v>0</v>
      </c>
    </row>
    <row r="171" spans="1:11" ht="47.25">
      <c r="A171" s="229" t="s">
        <v>86</v>
      </c>
      <c r="B171" s="93" t="s">
        <v>42</v>
      </c>
      <c r="C171" s="109">
        <f>G171</f>
        <v>0</v>
      </c>
      <c r="D171" s="109">
        <v>0</v>
      </c>
      <c r="E171" s="109">
        <v>0</v>
      </c>
      <c r="F171" s="138">
        <v>0</v>
      </c>
      <c r="G171" s="160">
        <v>0</v>
      </c>
      <c r="H171" s="172">
        <v>0</v>
      </c>
      <c r="I171" s="201">
        <v>0</v>
      </c>
      <c r="J171" s="194">
        <v>0</v>
      </c>
      <c r="K171" s="92">
        <v>0</v>
      </c>
    </row>
    <row r="172" spans="1:11" ht="63">
      <c r="A172" s="229" t="s">
        <v>87</v>
      </c>
      <c r="B172" s="134" t="s">
        <v>67</v>
      </c>
      <c r="C172" s="109">
        <f>D172+E172+F172+G172+H172+I172+J172</f>
        <v>400</v>
      </c>
      <c r="D172" s="109">
        <v>0</v>
      </c>
      <c r="E172" s="109">
        <v>0</v>
      </c>
      <c r="F172" s="138">
        <v>0</v>
      </c>
      <c r="G172" s="160">
        <v>400</v>
      </c>
      <c r="H172" s="172">
        <f>H173</f>
        <v>0</v>
      </c>
      <c r="I172" s="201">
        <v>0</v>
      </c>
      <c r="J172" s="194">
        <v>0</v>
      </c>
      <c r="K172" s="151">
        <v>60</v>
      </c>
    </row>
    <row r="173" spans="1:11" ht="19.5" customHeight="1">
      <c r="A173" s="229" t="s">
        <v>88</v>
      </c>
      <c r="B173" s="148" t="s">
        <v>7</v>
      </c>
      <c r="C173" s="149">
        <f>D173+E173+F173+G173+H173+I173+J173</f>
        <v>400</v>
      </c>
      <c r="D173" s="149">
        <v>0</v>
      </c>
      <c r="E173" s="149">
        <v>0</v>
      </c>
      <c r="F173" s="147">
        <v>0</v>
      </c>
      <c r="G173" s="160">
        <v>400</v>
      </c>
      <c r="H173" s="172">
        <v>0</v>
      </c>
      <c r="I173" s="201">
        <v>0</v>
      </c>
      <c r="J173" s="194">
        <v>0</v>
      </c>
      <c r="K173" s="150">
        <v>0</v>
      </c>
    </row>
    <row r="174" spans="1:11" ht="220.5">
      <c r="A174" s="229" t="s">
        <v>89</v>
      </c>
      <c r="B174" s="192" t="s">
        <v>95</v>
      </c>
      <c r="C174" s="149">
        <f>D174+E174+F174+G174+H174+I174+J174</f>
        <v>991.81000000000006</v>
      </c>
      <c r="D174" s="149">
        <v>0</v>
      </c>
      <c r="E174" s="149">
        <v>0</v>
      </c>
      <c r="F174" s="149">
        <v>0</v>
      </c>
      <c r="G174" s="160">
        <f>SUM(G175:G176)</f>
        <v>991.81000000000006</v>
      </c>
      <c r="H174" s="172">
        <f>H175+H176</f>
        <v>0</v>
      </c>
      <c r="I174" s="201">
        <f t="shared" ref="I174:J174" si="69">I175+I176</f>
        <v>0</v>
      </c>
      <c r="J174" s="194">
        <f t="shared" si="69"/>
        <v>0</v>
      </c>
      <c r="K174" s="150" t="s">
        <v>94</v>
      </c>
    </row>
    <row r="175" spans="1:11" ht="15.75" customHeight="1">
      <c r="A175" s="229" t="s">
        <v>90</v>
      </c>
      <c r="B175" s="148" t="s">
        <v>6</v>
      </c>
      <c r="C175" s="152">
        <f t="shared" ref="C175:C177" si="70">D175+E175+F175+G175+H175+I175+J175</f>
        <v>694.26700000000005</v>
      </c>
      <c r="D175" s="149">
        <v>0</v>
      </c>
      <c r="E175" s="149">
        <v>0</v>
      </c>
      <c r="F175" s="149">
        <v>0</v>
      </c>
      <c r="G175" s="160">
        <v>694.26700000000005</v>
      </c>
      <c r="H175" s="172">
        <v>0</v>
      </c>
      <c r="I175" s="201">
        <v>0</v>
      </c>
      <c r="J175" s="194">
        <v>0</v>
      </c>
      <c r="K175" s="149"/>
    </row>
    <row r="176" spans="1:11" ht="18" customHeight="1">
      <c r="A176" s="229" t="s">
        <v>91</v>
      </c>
      <c r="B176" s="148" t="s">
        <v>92</v>
      </c>
      <c r="C176" s="152">
        <f t="shared" si="70"/>
        <v>297.54300000000001</v>
      </c>
      <c r="D176" s="149">
        <v>0</v>
      </c>
      <c r="E176" s="149">
        <v>0</v>
      </c>
      <c r="F176" s="149">
        <v>0</v>
      </c>
      <c r="G176" s="160">
        <v>297.54300000000001</v>
      </c>
      <c r="H176" s="172">
        <v>0</v>
      </c>
      <c r="I176" s="201">
        <v>0</v>
      </c>
      <c r="J176" s="194">
        <v>0</v>
      </c>
      <c r="K176" s="150"/>
    </row>
    <row r="177" spans="1:11" ht="49.5" customHeight="1">
      <c r="A177" s="229" t="s">
        <v>93</v>
      </c>
      <c r="B177" s="19" t="s">
        <v>42</v>
      </c>
      <c r="C177" s="152">
        <f t="shared" si="70"/>
        <v>297.54300000000001</v>
      </c>
      <c r="D177" s="149">
        <v>0</v>
      </c>
      <c r="E177" s="149">
        <v>0</v>
      </c>
      <c r="F177" s="149">
        <v>0</v>
      </c>
      <c r="G177" s="160">
        <v>297.54300000000001</v>
      </c>
      <c r="H177" s="172">
        <v>0</v>
      </c>
      <c r="I177" s="201">
        <v>0</v>
      </c>
      <c r="J177" s="194">
        <v>0</v>
      </c>
      <c r="K177" s="95"/>
    </row>
    <row r="178" spans="1:11" ht="33" customHeight="1" thickBot="1">
      <c r="A178" s="229">
        <v>137</v>
      </c>
      <c r="B178" s="319" t="s">
        <v>47</v>
      </c>
      <c r="C178" s="320"/>
      <c r="D178" s="320"/>
      <c r="E178" s="320"/>
      <c r="F178" s="320"/>
      <c r="G178" s="320"/>
      <c r="H178" s="320"/>
      <c r="I178" s="320"/>
      <c r="J178" s="320"/>
      <c r="K178" s="321"/>
    </row>
    <row r="179" spans="1:11" ht="47.25">
      <c r="A179" s="229">
        <v>138</v>
      </c>
      <c r="B179" s="193" t="s">
        <v>10</v>
      </c>
      <c r="C179" s="104">
        <f>SUM(D179:J179)</f>
        <v>332210.10599999997</v>
      </c>
      <c r="D179" s="104">
        <v>39673</v>
      </c>
      <c r="E179" s="104">
        <v>41549.9</v>
      </c>
      <c r="F179" s="105">
        <f>F181</f>
        <v>43354.5</v>
      </c>
      <c r="G179" s="105">
        <f>G180</f>
        <v>44916.406000000003</v>
      </c>
      <c r="H179" s="171">
        <f t="shared" ref="H179:J179" si="71">H180</f>
        <v>52843.3</v>
      </c>
      <c r="I179" s="105">
        <f t="shared" si="71"/>
        <v>54936.5</v>
      </c>
      <c r="J179" s="105">
        <f t="shared" si="71"/>
        <v>54936.5</v>
      </c>
      <c r="K179" s="31"/>
    </row>
    <row r="180" spans="1:11" ht="15.75">
      <c r="A180" s="229">
        <v>139</v>
      </c>
      <c r="B180" s="32" t="s">
        <v>7</v>
      </c>
      <c r="C180" s="121">
        <f t="shared" ref="C180:C182" si="72">SUM(D180:J180)</f>
        <v>332210.10599999997</v>
      </c>
      <c r="D180" s="121">
        <v>39673</v>
      </c>
      <c r="E180" s="121">
        <v>41549.9</v>
      </c>
      <c r="F180" s="122">
        <f>F182</f>
        <v>43354.5</v>
      </c>
      <c r="G180" s="122">
        <f>G182</f>
        <v>44916.406000000003</v>
      </c>
      <c r="H180" s="183">
        <f t="shared" ref="H180:J180" si="73">H182</f>
        <v>52843.3</v>
      </c>
      <c r="I180" s="122">
        <f t="shared" si="73"/>
        <v>54936.5</v>
      </c>
      <c r="J180" s="122">
        <f t="shared" si="73"/>
        <v>54936.5</v>
      </c>
      <c r="K180" s="26"/>
    </row>
    <row r="181" spans="1:11" ht="15.75">
      <c r="A181" s="229">
        <v>140</v>
      </c>
      <c r="B181" s="32" t="s">
        <v>8</v>
      </c>
      <c r="C181" s="104">
        <f t="shared" si="72"/>
        <v>332210.10599999997</v>
      </c>
      <c r="D181" s="104">
        <v>39673</v>
      </c>
      <c r="E181" s="104">
        <v>41549.9</v>
      </c>
      <c r="F181" s="105">
        <f>F184</f>
        <v>43354.5</v>
      </c>
      <c r="G181" s="105">
        <f>G184</f>
        <v>44916.406000000003</v>
      </c>
      <c r="H181" s="171">
        <f t="shared" ref="H181:J181" si="74">H184</f>
        <v>52843.3</v>
      </c>
      <c r="I181" s="105">
        <f t="shared" si="74"/>
        <v>54936.5</v>
      </c>
      <c r="J181" s="105">
        <f t="shared" si="74"/>
        <v>54936.5</v>
      </c>
      <c r="K181" s="26"/>
    </row>
    <row r="182" spans="1:11" ht="16.5" thickBot="1">
      <c r="A182" s="229">
        <v>141</v>
      </c>
      <c r="B182" s="33" t="s">
        <v>7</v>
      </c>
      <c r="C182" s="104">
        <f t="shared" si="72"/>
        <v>332210.10599999997</v>
      </c>
      <c r="D182" s="119">
        <v>39673</v>
      </c>
      <c r="E182" s="119">
        <v>41549.9</v>
      </c>
      <c r="F182" s="122">
        <f>F185</f>
        <v>43354.5</v>
      </c>
      <c r="G182" s="122">
        <f>G185</f>
        <v>44916.406000000003</v>
      </c>
      <c r="H182" s="183">
        <f t="shared" ref="H182:J182" si="75">H185</f>
        <v>52843.3</v>
      </c>
      <c r="I182" s="122">
        <f t="shared" si="75"/>
        <v>54936.5</v>
      </c>
      <c r="J182" s="122">
        <f t="shared" si="75"/>
        <v>54936.5</v>
      </c>
      <c r="K182" s="28"/>
    </row>
    <row r="183" spans="1:11" ht="16.5" thickBot="1">
      <c r="A183" s="229">
        <v>142</v>
      </c>
      <c r="B183" s="288" t="s">
        <v>11</v>
      </c>
      <c r="C183" s="289"/>
      <c r="D183" s="289"/>
      <c r="E183" s="289"/>
      <c r="F183" s="289"/>
      <c r="G183" s="289"/>
      <c r="H183" s="289"/>
      <c r="I183" s="289"/>
      <c r="J183" s="289"/>
      <c r="K183" s="290"/>
    </row>
    <row r="184" spans="1:11" ht="31.5">
      <c r="A184" s="229">
        <v>143</v>
      </c>
      <c r="B184" s="34" t="s">
        <v>35</v>
      </c>
      <c r="C184" s="104">
        <f>C181</f>
        <v>332210.10599999997</v>
      </c>
      <c r="D184" s="104">
        <f>D181</f>
        <v>39673</v>
      </c>
      <c r="E184" s="104">
        <f>E181</f>
        <v>41549.9</v>
      </c>
      <c r="F184" s="105">
        <f>F185</f>
        <v>43354.5</v>
      </c>
      <c r="G184" s="105">
        <f>G185</f>
        <v>44916.406000000003</v>
      </c>
      <c r="H184" s="171">
        <f t="shared" ref="H184:J184" si="76">H185</f>
        <v>52843.3</v>
      </c>
      <c r="I184" s="105">
        <f t="shared" si="76"/>
        <v>54936.5</v>
      </c>
      <c r="J184" s="105">
        <f t="shared" si="76"/>
        <v>54936.5</v>
      </c>
      <c r="K184" s="30"/>
    </row>
    <row r="185" spans="1:11" ht="15.75">
      <c r="A185" s="229">
        <v>144</v>
      </c>
      <c r="B185" s="10" t="s">
        <v>7</v>
      </c>
      <c r="C185" s="121">
        <f>C182</f>
        <v>332210.10599999997</v>
      </c>
      <c r="D185" s="121">
        <f t="shared" ref="D185:E185" si="77">D182</f>
        <v>39673</v>
      </c>
      <c r="E185" s="121">
        <f t="shared" si="77"/>
        <v>41549.9</v>
      </c>
      <c r="F185" s="122">
        <f>F187+F189+F195</f>
        <v>43354.5</v>
      </c>
      <c r="G185" s="122">
        <f>G187+G189+G195</f>
        <v>44916.406000000003</v>
      </c>
      <c r="H185" s="183">
        <f t="shared" ref="H185:J185" si="78">H187+H189+H195</f>
        <v>52843.3</v>
      </c>
      <c r="I185" s="122">
        <f t="shared" si="78"/>
        <v>54936.5</v>
      </c>
      <c r="J185" s="122">
        <f t="shared" si="78"/>
        <v>54936.5</v>
      </c>
      <c r="K185" s="2"/>
    </row>
    <row r="186" spans="1:11" ht="141.75">
      <c r="A186" s="229">
        <v>145</v>
      </c>
      <c r="B186" s="135" t="s">
        <v>58</v>
      </c>
      <c r="C186" s="106">
        <f>SUM(D186:J186)</f>
        <v>270163.49599999998</v>
      </c>
      <c r="D186" s="106">
        <v>32018.7</v>
      </c>
      <c r="E186" s="106">
        <v>33206.6</v>
      </c>
      <c r="F186" s="139">
        <v>34832.300000000003</v>
      </c>
      <c r="G186" s="161">
        <f>G187</f>
        <v>36367.095999999998</v>
      </c>
      <c r="H186" s="173">
        <f>H187</f>
        <v>43383.4</v>
      </c>
      <c r="I186" s="203">
        <f t="shared" ref="I186:J186" si="79">I187</f>
        <v>45177.7</v>
      </c>
      <c r="J186" s="195">
        <f t="shared" si="79"/>
        <v>45177.7</v>
      </c>
      <c r="K186" s="146" t="s">
        <v>75</v>
      </c>
    </row>
    <row r="187" spans="1:11" ht="15.75">
      <c r="A187" s="229">
        <v>146</v>
      </c>
      <c r="B187" s="10" t="s">
        <v>7</v>
      </c>
      <c r="C187" s="106">
        <f>SUM(D187:J187)</f>
        <v>270163.49599999998</v>
      </c>
      <c r="D187" s="111">
        <v>32018.7</v>
      </c>
      <c r="E187" s="111">
        <v>33206.6</v>
      </c>
      <c r="F187" s="198">
        <v>34832.300000000003</v>
      </c>
      <c r="G187" s="161">
        <v>36367.095999999998</v>
      </c>
      <c r="H187" s="173">
        <v>43383.4</v>
      </c>
      <c r="I187" s="203">
        <v>45177.7</v>
      </c>
      <c r="J187" s="195">
        <v>45177.7</v>
      </c>
      <c r="K187" s="24"/>
    </row>
    <row r="188" spans="1:11" ht="78.75">
      <c r="A188" s="229">
        <v>147</v>
      </c>
      <c r="B188" s="135" t="s">
        <v>48</v>
      </c>
      <c r="C188" s="106">
        <f>SUM(D188:J188)</f>
        <v>5858.393</v>
      </c>
      <c r="D188" s="106">
        <v>500</v>
      </c>
      <c r="E188" s="106">
        <v>525</v>
      </c>
      <c r="F188" s="139">
        <f>F189</f>
        <v>1000</v>
      </c>
      <c r="G188" s="161">
        <f>G189</f>
        <v>833.39300000000003</v>
      </c>
      <c r="H188" s="173">
        <v>1000</v>
      </c>
      <c r="I188" s="203">
        <v>1000</v>
      </c>
      <c r="J188" s="195">
        <f>J189</f>
        <v>1000</v>
      </c>
      <c r="K188" s="140" t="s">
        <v>76</v>
      </c>
    </row>
    <row r="189" spans="1:11" ht="15.75">
      <c r="A189" s="229">
        <v>148</v>
      </c>
      <c r="B189" s="10" t="s">
        <v>7</v>
      </c>
      <c r="C189" s="106">
        <f>SUM(D189:J189)</f>
        <v>5858.393</v>
      </c>
      <c r="D189" s="106">
        <v>500</v>
      </c>
      <c r="E189" s="106">
        <v>525</v>
      </c>
      <c r="F189" s="139">
        <v>1000</v>
      </c>
      <c r="G189" s="161">
        <v>833.39300000000003</v>
      </c>
      <c r="H189" s="173">
        <v>1000</v>
      </c>
      <c r="I189" s="203">
        <v>1000</v>
      </c>
      <c r="J189" s="195">
        <v>1000</v>
      </c>
      <c r="K189" s="26"/>
    </row>
    <row r="190" spans="1:11" ht="78.75">
      <c r="A190" s="229">
        <v>149</v>
      </c>
      <c r="B190" s="136" t="s">
        <v>49</v>
      </c>
      <c r="C190" s="106">
        <v>0</v>
      </c>
      <c r="D190" s="106">
        <v>0</v>
      </c>
      <c r="E190" s="107">
        <v>0</v>
      </c>
      <c r="F190" s="138">
        <v>0</v>
      </c>
      <c r="G190" s="160">
        <v>0</v>
      </c>
      <c r="H190" s="172">
        <v>0</v>
      </c>
      <c r="I190" s="201">
        <v>0</v>
      </c>
      <c r="J190" s="194">
        <v>0</v>
      </c>
      <c r="K190" s="74">
        <v>64</v>
      </c>
    </row>
    <row r="191" spans="1:11" ht="15.75">
      <c r="A191" s="229">
        <v>150</v>
      </c>
      <c r="B191" s="1" t="s">
        <v>6</v>
      </c>
      <c r="C191" s="106">
        <v>0</v>
      </c>
      <c r="D191" s="106">
        <v>0</v>
      </c>
      <c r="E191" s="106">
        <v>0</v>
      </c>
      <c r="F191" s="139">
        <v>0</v>
      </c>
      <c r="G191" s="161">
        <v>0</v>
      </c>
      <c r="H191" s="173">
        <v>0</v>
      </c>
      <c r="I191" s="203">
        <v>0</v>
      </c>
      <c r="J191" s="195">
        <v>0</v>
      </c>
      <c r="K191" s="74"/>
    </row>
    <row r="192" spans="1:11" ht="87" customHeight="1">
      <c r="A192" s="229">
        <v>151</v>
      </c>
      <c r="B192" s="322" t="s">
        <v>50</v>
      </c>
      <c r="C192" s="265">
        <f>SUM(D192:J194)</f>
        <v>56188.217000000004</v>
      </c>
      <c r="D192" s="265">
        <v>7154.3</v>
      </c>
      <c r="E192" s="265">
        <v>7818.3</v>
      </c>
      <c r="F192" s="315">
        <v>7522.2</v>
      </c>
      <c r="G192" s="315">
        <f>G195</f>
        <v>7715.9170000000004</v>
      </c>
      <c r="H192" s="318">
        <f>H195</f>
        <v>8459.9</v>
      </c>
      <c r="I192" s="315">
        <f>I195</f>
        <v>8758.7999999999993</v>
      </c>
      <c r="J192" s="315">
        <f>J195</f>
        <v>8758.7999999999993</v>
      </c>
      <c r="K192" s="316" t="s">
        <v>51</v>
      </c>
    </row>
    <row r="193" spans="1:11" ht="13.5" hidden="1" customHeight="1">
      <c r="A193" s="229">
        <v>152</v>
      </c>
      <c r="B193" s="322"/>
      <c r="C193" s="265"/>
      <c r="D193" s="265"/>
      <c r="E193" s="265"/>
      <c r="F193" s="315"/>
      <c r="G193" s="315"/>
      <c r="H193" s="318"/>
      <c r="I193" s="315"/>
      <c r="J193" s="315"/>
      <c r="K193" s="316"/>
    </row>
    <row r="194" spans="1:11" ht="13.5" hidden="1" customHeight="1">
      <c r="A194" s="229">
        <v>153</v>
      </c>
      <c r="B194" s="322"/>
      <c r="C194" s="265"/>
      <c r="D194" s="265"/>
      <c r="E194" s="265"/>
      <c r="F194" s="315"/>
      <c r="G194" s="315"/>
      <c r="H194" s="318"/>
      <c r="I194" s="315"/>
      <c r="J194" s="315"/>
      <c r="K194" s="316"/>
    </row>
    <row r="195" spans="1:11" ht="15.75">
      <c r="A195" s="229">
        <v>152</v>
      </c>
      <c r="B195" s="10" t="s">
        <v>7</v>
      </c>
      <c r="C195" s="111">
        <f>SUM(D195:J195)</f>
        <v>56188.217000000004</v>
      </c>
      <c r="D195" s="111">
        <v>7154.3</v>
      </c>
      <c r="E195" s="111">
        <v>7818.3</v>
      </c>
      <c r="F195" s="139">
        <v>7522.2</v>
      </c>
      <c r="G195" s="161">
        <v>7715.9170000000004</v>
      </c>
      <c r="H195" s="173">
        <v>8459.9</v>
      </c>
      <c r="I195" s="203">
        <v>8758.7999999999993</v>
      </c>
      <c r="J195" s="195">
        <v>8758.7999999999993</v>
      </c>
      <c r="K195" s="26"/>
    </row>
    <row r="196" spans="1:11" ht="33.75" customHeight="1">
      <c r="A196" s="229">
        <f t="shared" ref="A196:A210" si="80">SUM(A195,1)</f>
        <v>153</v>
      </c>
      <c r="B196" s="308" t="s">
        <v>57</v>
      </c>
      <c r="C196" s="309"/>
      <c r="D196" s="309"/>
      <c r="E196" s="309"/>
      <c r="F196" s="309"/>
      <c r="G196" s="309"/>
      <c r="H196" s="309"/>
      <c r="I196" s="309"/>
      <c r="J196" s="309"/>
      <c r="K196" s="310"/>
    </row>
    <row r="197" spans="1:11" ht="47.25">
      <c r="A197" s="229">
        <f t="shared" si="80"/>
        <v>154</v>
      </c>
      <c r="B197" s="15" t="s">
        <v>10</v>
      </c>
      <c r="C197" s="205">
        <f>SUM(D197:J197)</f>
        <v>9086</v>
      </c>
      <c r="D197" s="205">
        <v>0</v>
      </c>
      <c r="E197" s="205">
        <v>0</v>
      </c>
      <c r="F197" s="206">
        <f>F198+F199</f>
        <v>3300</v>
      </c>
      <c r="G197" s="206">
        <f>G198+G199</f>
        <v>1062</v>
      </c>
      <c r="H197" s="207">
        <f t="shared" ref="H197:J197" si="81">H198+H199</f>
        <v>2600</v>
      </c>
      <c r="I197" s="206">
        <f t="shared" si="81"/>
        <v>1062</v>
      </c>
      <c r="J197" s="206">
        <f t="shared" si="81"/>
        <v>1062</v>
      </c>
      <c r="K197" s="79"/>
    </row>
    <row r="198" spans="1:11" ht="15.75">
      <c r="A198" s="229">
        <f t="shared" si="80"/>
        <v>155</v>
      </c>
      <c r="B198" s="15" t="s">
        <v>6</v>
      </c>
      <c r="C198" s="123">
        <f t="shared" ref="C198:C202" si="82">SUM(D198:J198)</f>
        <v>1500</v>
      </c>
      <c r="D198" s="123">
        <v>0</v>
      </c>
      <c r="E198" s="123">
        <v>0</v>
      </c>
      <c r="F198" s="124">
        <v>1500</v>
      </c>
      <c r="G198" s="124">
        <v>0</v>
      </c>
      <c r="H198" s="185">
        <v>0</v>
      </c>
      <c r="I198" s="124">
        <v>0</v>
      </c>
      <c r="J198" s="124">
        <v>0</v>
      </c>
      <c r="K198" s="80"/>
    </row>
    <row r="199" spans="1:11" ht="15.75">
      <c r="A199" s="229">
        <f t="shared" si="80"/>
        <v>156</v>
      </c>
      <c r="B199" s="13" t="s">
        <v>7</v>
      </c>
      <c r="C199" s="123">
        <f t="shared" si="82"/>
        <v>7586</v>
      </c>
      <c r="D199" s="123">
        <v>0</v>
      </c>
      <c r="E199" s="123">
        <v>0</v>
      </c>
      <c r="F199" s="124">
        <v>1800</v>
      </c>
      <c r="G199" s="124">
        <f>G202</f>
        <v>1062</v>
      </c>
      <c r="H199" s="185">
        <f t="shared" ref="H199:J199" si="83">H202</f>
        <v>2600</v>
      </c>
      <c r="I199" s="124">
        <f t="shared" si="83"/>
        <v>1062</v>
      </c>
      <c r="J199" s="124">
        <f t="shared" si="83"/>
        <v>1062</v>
      </c>
      <c r="K199" s="80"/>
    </row>
    <row r="200" spans="1:11" ht="15.75">
      <c r="A200" s="229">
        <f t="shared" si="80"/>
        <v>157</v>
      </c>
      <c r="B200" s="13" t="s">
        <v>8</v>
      </c>
      <c r="C200" s="205">
        <f t="shared" si="82"/>
        <v>9086</v>
      </c>
      <c r="D200" s="205">
        <v>0</v>
      </c>
      <c r="E200" s="205">
        <v>0</v>
      </c>
      <c r="F200" s="206">
        <f>F201:G201+F202</f>
        <v>3300</v>
      </c>
      <c r="G200" s="206">
        <f>G201+G202</f>
        <v>1062</v>
      </c>
      <c r="H200" s="207">
        <f t="shared" ref="H200:J200" si="84">H201+H202</f>
        <v>2600</v>
      </c>
      <c r="I200" s="206">
        <f t="shared" si="84"/>
        <v>1062</v>
      </c>
      <c r="J200" s="206">
        <f t="shared" si="84"/>
        <v>1062</v>
      </c>
      <c r="K200" s="80"/>
    </row>
    <row r="201" spans="1:11" ht="15.75">
      <c r="A201" s="229">
        <f t="shared" si="80"/>
        <v>158</v>
      </c>
      <c r="B201" s="13" t="s">
        <v>6</v>
      </c>
      <c r="C201" s="123">
        <f t="shared" si="82"/>
        <v>1500</v>
      </c>
      <c r="D201" s="123">
        <v>0</v>
      </c>
      <c r="E201" s="123">
        <v>0</v>
      </c>
      <c r="F201" s="124">
        <v>1500</v>
      </c>
      <c r="G201" s="124">
        <v>0</v>
      </c>
      <c r="H201" s="185">
        <v>0</v>
      </c>
      <c r="I201" s="124">
        <v>0</v>
      </c>
      <c r="J201" s="124">
        <v>0</v>
      </c>
      <c r="K201" s="80"/>
    </row>
    <row r="202" spans="1:11" ht="15.75">
      <c r="A202" s="229">
        <f t="shared" si="80"/>
        <v>159</v>
      </c>
      <c r="B202" s="13" t="s">
        <v>7</v>
      </c>
      <c r="C202" s="123">
        <f t="shared" si="82"/>
        <v>7586</v>
      </c>
      <c r="D202" s="123">
        <v>0</v>
      </c>
      <c r="E202" s="123">
        <v>0</v>
      </c>
      <c r="F202" s="124">
        <v>1800</v>
      </c>
      <c r="G202" s="124">
        <f>G206</f>
        <v>1062</v>
      </c>
      <c r="H202" s="185">
        <f t="shared" ref="H202:J202" si="85">H206</f>
        <v>2600</v>
      </c>
      <c r="I202" s="124">
        <f t="shared" si="85"/>
        <v>1062</v>
      </c>
      <c r="J202" s="124">
        <f t="shared" si="85"/>
        <v>1062</v>
      </c>
      <c r="K202" s="80"/>
    </row>
    <row r="203" spans="1:11" ht="15.75">
      <c r="A203" s="229">
        <f t="shared" si="80"/>
        <v>160</v>
      </c>
      <c r="B203" s="287" t="s">
        <v>11</v>
      </c>
      <c r="C203" s="287"/>
      <c r="D203" s="287"/>
      <c r="E203" s="287"/>
      <c r="F203" s="287"/>
      <c r="G203" s="287"/>
      <c r="H203" s="287"/>
      <c r="I203" s="287"/>
      <c r="J203" s="287"/>
      <c r="K203" s="287"/>
    </row>
    <row r="204" spans="1:11" ht="31.5">
      <c r="A204" s="229">
        <f t="shared" si="80"/>
        <v>161</v>
      </c>
      <c r="B204" s="37" t="s">
        <v>35</v>
      </c>
      <c r="C204" s="205">
        <f>SUM(D204:J204)</f>
        <v>9086</v>
      </c>
      <c r="D204" s="205">
        <v>0</v>
      </c>
      <c r="E204" s="205">
        <v>0</v>
      </c>
      <c r="F204" s="206">
        <f>F205+F206</f>
        <v>3300</v>
      </c>
      <c r="G204" s="206">
        <f>G205+G206</f>
        <v>1062</v>
      </c>
      <c r="H204" s="207">
        <f t="shared" ref="H204:J204" si="86">H205+H206</f>
        <v>2600</v>
      </c>
      <c r="I204" s="206">
        <f t="shared" si="86"/>
        <v>1062</v>
      </c>
      <c r="J204" s="206">
        <f t="shared" si="86"/>
        <v>1062</v>
      </c>
      <c r="K204" s="5"/>
    </row>
    <row r="205" spans="1:11" ht="15.75">
      <c r="A205" s="229">
        <f t="shared" si="80"/>
        <v>162</v>
      </c>
      <c r="B205" s="23" t="s">
        <v>6</v>
      </c>
      <c r="C205" s="123">
        <f t="shared" ref="C205:C210" si="87">SUM(D205:J205)</f>
        <v>1500</v>
      </c>
      <c r="D205" s="123">
        <v>0</v>
      </c>
      <c r="E205" s="123">
        <v>0</v>
      </c>
      <c r="F205" s="124">
        <v>1500</v>
      </c>
      <c r="G205" s="124">
        <v>0</v>
      </c>
      <c r="H205" s="185">
        <f>H208</f>
        <v>0</v>
      </c>
      <c r="I205" s="124">
        <v>0</v>
      </c>
      <c r="J205" s="124">
        <v>0</v>
      </c>
      <c r="K205" s="5"/>
    </row>
    <row r="206" spans="1:11" ht="15.75">
      <c r="A206" s="229">
        <f t="shared" si="80"/>
        <v>163</v>
      </c>
      <c r="B206" s="13" t="s">
        <v>7</v>
      </c>
      <c r="C206" s="123">
        <f t="shared" si="87"/>
        <v>7586</v>
      </c>
      <c r="D206" s="123">
        <v>0</v>
      </c>
      <c r="E206" s="123">
        <v>0</v>
      </c>
      <c r="F206" s="124">
        <v>1800</v>
      </c>
      <c r="G206" s="124">
        <f>G209</f>
        <v>1062</v>
      </c>
      <c r="H206" s="185">
        <f>H209</f>
        <v>2600</v>
      </c>
      <c r="I206" s="124">
        <f t="shared" ref="I206:J206" si="88">I209</f>
        <v>1062</v>
      </c>
      <c r="J206" s="124">
        <f t="shared" si="88"/>
        <v>1062</v>
      </c>
      <c r="K206" s="5"/>
    </row>
    <row r="207" spans="1:11" ht="153" customHeight="1">
      <c r="A207" s="229">
        <f t="shared" si="80"/>
        <v>164</v>
      </c>
      <c r="B207" s="132" t="s">
        <v>61</v>
      </c>
      <c r="C207" s="109">
        <f t="shared" si="87"/>
        <v>8024</v>
      </c>
      <c r="D207" s="106">
        <v>0</v>
      </c>
      <c r="E207" s="106">
        <v>0</v>
      </c>
      <c r="F207" s="139">
        <f>F208+F209</f>
        <v>3300</v>
      </c>
      <c r="G207" s="161">
        <v>0</v>
      </c>
      <c r="H207" s="173">
        <f>H208+H209</f>
        <v>2600</v>
      </c>
      <c r="I207" s="203">
        <f t="shared" ref="I207:J207" si="89">I208+I209</f>
        <v>1062</v>
      </c>
      <c r="J207" s="195">
        <f t="shared" si="89"/>
        <v>1062</v>
      </c>
      <c r="K207" s="8" t="s">
        <v>77</v>
      </c>
    </row>
    <row r="208" spans="1:11" ht="15.75">
      <c r="A208" s="229">
        <f t="shared" si="80"/>
        <v>165</v>
      </c>
      <c r="B208" s="23" t="s">
        <v>6</v>
      </c>
      <c r="C208" s="109">
        <f t="shared" si="87"/>
        <v>1500</v>
      </c>
      <c r="D208" s="106">
        <v>0</v>
      </c>
      <c r="E208" s="106">
        <v>0</v>
      </c>
      <c r="F208" s="124">
        <v>1500</v>
      </c>
      <c r="G208" s="161">
        <v>0</v>
      </c>
      <c r="H208" s="173">
        <v>0</v>
      </c>
      <c r="I208" s="203">
        <v>0</v>
      </c>
      <c r="J208" s="195">
        <v>0</v>
      </c>
      <c r="K208" s="75"/>
    </row>
    <row r="209" spans="1:11" ht="15.75">
      <c r="A209" s="229">
        <f t="shared" si="80"/>
        <v>166</v>
      </c>
      <c r="B209" s="90" t="s">
        <v>62</v>
      </c>
      <c r="C209" s="109">
        <f t="shared" si="87"/>
        <v>7586</v>
      </c>
      <c r="D209" s="106">
        <v>0</v>
      </c>
      <c r="E209" s="106">
        <v>0</v>
      </c>
      <c r="F209" s="139">
        <v>1800</v>
      </c>
      <c r="G209" s="161">
        <v>1062</v>
      </c>
      <c r="H209" s="173">
        <v>2600</v>
      </c>
      <c r="I209" s="203">
        <v>1062</v>
      </c>
      <c r="J209" s="195">
        <v>1062</v>
      </c>
      <c r="K209" s="55"/>
    </row>
    <row r="210" spans="1:11" ht="48" customHeight="1">
      <c r="A210" s="229">
        <f t="shared" si="80"/>
        <v>167</v>
      </c>
      <c r="B210" s="6" t="s">
        <v>56</v>
      </c>
      <c r="C210" s="209">
        <f t="shared" si="87"/>
        <v>6524</v>
      </c>
      <c r="D210" s="211">
        <v>0</v>
      </c>
      <c r="E210" s="211">
        <v>0</v>
      </c>
      <c r="F210" s="210">
        <v>1800</v>
      </c>
      <c r="G210" s="210">
        <v>0</v>
      </c>
      <c r="H210" s="213">
        <v>2600</v>
      </c>
      <c r="I210" s="210">
        <v>1062</v>
      </c>
      <c r="J210" s="210">
        <v>1062</v>
      </c>
      <c r="K210" s="212"/>
    </row>
    <row r="211" spans="1:11">
      <c r="H211" s="84"/>
    </row>
    <row r="212" spans="1:11">
      <c r="H212" s="84"/>
    </row>
    <row r="213" spans="1:11">
      <c r="H213" s="84"/>
    </row>
    <row r="214" spans="1:11">
      <c r="H214" s="84"/>
    </row>
  </sheetData>
  <mergeCells count="97">
    <mergeCell ref="G192:G194"/>
    <mergeCell ref="K192:K194"/>
    <mergeCell ref="C133:C134"/>
    <mergeCell ref="I192:I194"/>
    <mergeCell ref="A2:K2"/>
    <mergeCell ref="H192:H194"/>
    <mergeCell ref="D106:D109"/>
    <mergeCell ref="J192:J194"/>
    <mergeCell ref="D149:D150"/>
    <mergeCell ref="F149:F150"/>
    <mergeCell ref="B178:K178"/>
    <mergeCell ref="B192:B194"/>
    <mergeCell ref="C192:C194"/>
    <mergeCell ref="D192:D194"/>
    <mergeCell ref="E192:E194"/>
    <mergeCell ref="F192:F194"/>
    <mergeCell ref="F133:F134"/>
    <mergeCell ref="G133:G134"/>
    <mergeCell ref="H133:H134"/>
    <mergeCell ref="B196:K196"/>
    <mergeCell ref="A3:A6"/>
    <mergeCell ref="C143:C144"/>
    <mergeCell ref="F143:F144"/>
    <mergeCell ref="G143:G144"/>
    <mergeCell ref="H143:H144"/>
    <mergeCell ref="I143:I144"/>
    <mergeCell ref="J143:J144"/>
    <mergeCell ref="H138:H139"/>
    <mergeCell ref="F138:F139"/>
    <mergeCell ref="I138:I139"/>
    <mergeCell ref="J138:J139"/>
    <mergeCell ref="E143:E144"/>
    <mergeCell ref="A149:A150"/>
    <mergeCell ref="B149:B150"/>
    <mergeCell ref="A138:A139"/>
    <mergeCell ref="A57:A60"/>
    <mergeCell ref="B57:B60"/>
    <mergeCell ref="A143:A144"/>
    <mergeCell ref="A133:A134"/>
    <mergeCell ref="A106:A109"/>
    <mergeCell ref="B97:K97"/>
    <mergeCell ref="K138:K139"/>
    <mergeCell ref="C138:C139"/>
    <mergeCell ref="D138:D139"/>
    <mergeCell ref="E138:E139"/>
    <mergeCell ref="K149:K150"/>
    <mergeCell ref="F106:F109"/>
    <mergeCell ref="G106:G109"/>
    <mergeCell ref="E106:E109"/>
    <mergeCell ref="B203:K203"/>
    <mergeCell ref="B183:K183"/>
    <mergeCell ref="I57:I60"/>
    <mergeCell ref="I1:K1"/>
    <mergeCell ref="K3:K6"/>
    <mergeCell ref="H106:H109"/>
    <mergeCell ref="I106:I109"/>
    <mergeCell ref="K143:K144"/>
    <mergeCell ref="G138:G139"/>
    <mergeCell ref="J106:J109"/>
    <mergeCell ref="K106:K109"/>
    <mergeCell ref="I133:I134"/>
    <mergeCell ref="G149:G150"/>
    <mergeCell ref="H149:H150"/>
    <mergeCell ref="I149:I150"/>
    <mergeCell ref="B90:K90"/>
    <mergeCell ref="E149:E150"/>
    <mergeCell ref="B143:B144"/>
    <mergeCell ref="B106:B109"/>
    <mergeCell ref="C106:C109"/>
    <mergeCell ref="B113:K113"/>
    <mergeCell ref="B122:K122"/>
    <mergeCell ref="B133:B134"/>
    <mergeCell ref="K133:K134"/>
    <mergeCell ref="J133:J134"/>
    <mergeCell ref="J149:J150"/>
    <mergeCell ref="D133:D134"/>
    <mergeCell ref="E133:E134"/>
    <mergeCell ref="B138:B139"/>
    <mergeCell ref="C149:C150"/>
    <mergeCell ref="D143:D144"/>
    <mergeCell ref="B3:B6"/>
    <mergeCell ref="C3:J4"/>
    <mergeCell ref="C5:C6"/>
    <mergeCell ref="B19:K19"/>
    <mergeCell ref="B26:K26"/>
    <mergeCell ref="B37:K37"/>
    <mergeCell ref="B44:K44"/>
    <mergeCell ref="K57:K58"/>
    <mergeCell ref="B70:K70"/>
    <mergeCell ref="B77:K77"/>
    <mergeCell ref="J57:J60"/>
    <mergeCell ref="C57:C60"/>
    <mergeCell ref="D57:D60"/>
    <mergeCell ref="E57:E60"/>
    <mergeCell ref="F57:F60"/>
    <mergeCell ref="G57:G60"/>
    <mergeCell ref="H57:H60"/>
  </mergeCells>
  <printOptions horizontalCentered="1" gridLines="1"/>
  <pageMargins left="0.15748031496062992" right="0.15748031496062992" top="0.98425196850393704" bottom="0.19685039370078741" header="0" footer="0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Лист1!sub_191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2018-06-08T08:42:53Z</dcterms:modified>
</cp:coreProperties>
</file>