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activeTab="0"/>
  </bookViews>
  <sheets>
    <sheet name="ЦСт, ВР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'ЦСт, ВР'!$A$1:$E$518</definedName>
  </definedNames>
  <calcPr fullCalcOnLoad="1"/>
</workbook>
</file>

<file path=xl/sharedStrings.xml><?xml version="1.0" encoding="utf-8"?>
<sst xmlns="http://schemas.openxmlformats.org/spreadsheetml/2006/main" count="2036" uniqueCount="455">
  <si>
    <t>1001</t>
  </si>
  <si>
    <t>1000</t>
  </si>
  <si>
    <t>1003</t>
  </si>
  <si>
    <t>000</t>
  </si>
  <si>
    <t>0102</t>
  </si>
  <si>
    <t>0100</t>
  </si>
  <si>
    <t>0103</t>
  </si>
  <si>
    <t>0104</t>
  </si>
  <si>
    <t>0106</t>
  </si>
  <si>
    <t>0400</t>
  </si>
  <si>
    <t>0500</t>
  </si>
  <si>
    <t>0702</t>
  </si>
  <si>
    <t>0700</t>
  </si>
  <si>
    <t>0707</t>
  </si>
  <si>
    <t>0709</t>
  </si>
  <si>
    <t>Наименование</t>
  </si>
  <si>
    <t>Раздел, подраздел</t>
  </si>
  <si>
    <t>Целевая статья</t>
  </si>
  <si>
    <t>Вид расходов</t>
  </si>
  <si>
    <t>Сумма,                        тыс. рублей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</si>
  <si>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</si>
  <si>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</si>
  <si>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</si>
  <si>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</si>
  <si>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</si>
  <si>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</si>
  <si>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0701</t>
  </si>
  <si>
    <t>Дошкольное образование</t>
  </si>
  <si>
    <t xml:space="preserve">ВСЕГО РАСХОДОВ </t>
  </si>
  <si>
    <t>1100</t>
  </si>
  <si>
    <t>Резервные фонды</t>
  </si>
  <si>
    <t>0501</t>
  </si>
  <si>
    <t>0800</t>
  </si>
  <si>
    <t>Культура</t>
  </si>
  <si>
    <t>0801</t>
  </si>
  <si>
    <t>Межбюджетные трансферты</t>
  </si>
  <si>
    <t>Другие  вопросы  в области национальной  экономики</t>
  </si>
  <si>
    <t>Обеспечение проведения выборов и референдумов</t>
  </si>
  <si>
    <t>0107</t>
  </si>
  <si>
    <t>Депутаты представительного органа муниципального образования</t>
  </si>
  <si>
    <t>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</si>
  <si>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</si>
  <si>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</si>
  <si>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</si>
  <si>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</si>
  <si>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</si>
  <si>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</si>
  <si>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Государственная регистрация актов гражданского состояния </t>
  </si>
  <si>
    <t>0412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</si>
  <si>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</si>
  <si>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Руководитель контрольно-счетной палаты муниципального образования и его заместители</t>
  </si>
  <si>
    <t>Охрана семьи и детства</t>
  </si>
  <si>
    <t>1004</t>
  </si>
  <si>
    <t>сумма  с  учетом  изменений, тысяч рублей</t>
  </si>
  <si>
    <t>0105</t>
  </si>
  <si>
    <t>Судебная  система</t>
  </si>
  <si>
    <t>Субвенции на реализацию отдельных государственных полномочий по созданию административных комиссий</t>
  </si>
  <si>
    <t>Резервный фонд администрации Кавалеровского  муниципального  района</t>
  </si>
  <si>
    <t xml:space="preserve">Распределение     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</si>
  <si>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</si>
  <si>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</si>
  <si>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0111</t>
  </si>
  <si>
    <t>местный</t>
  </si>
  <si>
    <t>управление</t>
  </si>
  <si>
    <t>Субвенции на обеспечение обучающихся в младших классах (1-4 включительно) бесплатным питанием</t>
  </si>
  <si>
    <t>0113</t>
  </si>
  <si>
    <t>Расходы, связанные с содержанием  помещений, находящимися  в  муниципальной  казне</t>
  </si>
  <si>
    <t>ФИЗИЧЕСКАЯ КУЛЬТУРА И СПОРТ</t>
  </si>
  <si>
    <t>Периодическая печать и издательства</t>
  </si>
  <si>
    <t>1202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</si>
  <si>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</si>
  <si>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</si>
  <si>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</si>
  <si>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</si>
  <si>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</si>
  <si>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Мероприятия  по  землеустройству  и   землепользованию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</si>
  <si>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</si>
  <si>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</si>
  <si>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</si>
  <si>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</si>
  <si>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Прочие межбюджетные трансферты общего характера</t>
  </si>
  <si>
    <t>1403</t>
  </si>
  <si>
    <t>Другие вопросы в области социальной политики</t>
  </si>
  <si>
    <t>1006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</si>
  <si>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</si>
  <si>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</si>
  <si>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</si>
  <si>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</si>
  <si>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</si>
  <si>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</si>
  <si>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</si>
  <si>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</si>
  <si>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</si>
  <si>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</si>
  <si>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</si>
  <si>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</si>
  <si>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</si>
  <si>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</si>
  <si>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</si>
  <si>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Доплаты к пенсиям муниципальных служащих</t>
  </si>
  <si>
    <t>300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</si>
  <si>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</si>
  <si>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</si>
  <si>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</si>
  <si>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Расходы на выплаты  по  обязательствам муниципального образования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</si>
  <si>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</si>
  <si>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</si>
  <si>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</si>
  <si>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</si>
  <si>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Жилищное хозяйство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</si>
  <si>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</si>
  <si>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</si>
  <si>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1105</t>
  </si>
  <si>
    <t>0408</t>
  </si>
  <si>
    <t>Транспорт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</si>
  <si>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</si>
  <si>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</si>
  <si>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</si>
  <si>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</si>
  <si>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</si>
  <si>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</si>
  <si>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Поддержка  мер  по  обеспечению  сбалансированности бюджетов  поселений  на выплату  заработной платы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</si>
  <si>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</si>
  <si>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</si>
  <si>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</si>
  <si>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</si>
  <si>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</si>
  <si>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</si>
  <si>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</si>
  <si>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</si>
  <si>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Расходы на публикации в средствах массовой информации</t>
  </si>
  <si>
    <t>0409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</si>
  <si>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</si>
  <si>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</si>
  <si>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</si>
  <si>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</si>
  <si>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0405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</si>
  <si>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</si>
  <si>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</si>
  <si>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</si>
  <si>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</si>
  <si>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</si>
  <si>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</si>
  <si>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</si>
  <si>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</si>
  <si>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</si>
  <si>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ОБОРОНА</t>
  </si>
  <si>
    <t>0503</t>
  </si>
  <si>
    <t>Благоустройство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</si>
  <si>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</si>
  <si>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</si>
  <si>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</si>
  <si>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</si>
  <si>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0000000000</t>
  </si>
  <si>
    <t>9900000000</t>
  </si>
  <si>
    <t>9909900000</t>
  </si>
  <si>
    <t>Непрограммные мероприятия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</si>
  <si>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</si>
  <si>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</si>
  <si>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</si>
  <si>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</si>
  <si>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</si>
  <si>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</si>
  <si>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</si>
  <si>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</si>
  <si>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9909910040</t>
  </si>
  <si>
    <t>9909910110</t>
  </si>
  <si>
    <t>9909949900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</si>
  <si>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</si>
  <si>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</si>
  <si>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</si>
  <si>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</si>
  <si>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</si>
  <si>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0500120140</t>
  </si>
  <si>
    <t>0500100000</t>
  </si>
  <si>
    <t>0700000000</t>
  </si>
  <si>
    <t>0700100000</t>
  </si>
  <si>
    <t>Мероприятие: энергосбережение и повышение уровня энергетической эффективности</t>
  </si>
  <si>
    <t>0700120070</t>
  </si>
  <si>
    <t>0800000000</t>
  </si>
  <si>
    <t>0810000000</t>
  </si>
  <si>
    <t>0810100000</t>
  </si>
  <si>
    <t>Мероприятие: предоставление государственных и муниципальных услуг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</si>
  <si>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</si>
  <si>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</si>
  <si>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</si>
  <si>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</si>
  <si>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Участие в конференциях и семинарах по противодействию коррупции</t>
  </si>
  <si>
    <t>Повышение энергетической эффективности в муниципальных учреждениях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</si>
  <si>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</si>
  <si>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</si>
  <si>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</si>
  <si>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</si>
  <si>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</si>
  <si>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</si>
  <si>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Содержание дорог</t>
  </si>
  <si>
    <t>0200120080</t>
  </si>
  <si>
    <t>9909910060</t>
  </si>
  <si>
    <t>9909910070</t>
  </si>
  <si>
    <t>9909910120</t>
  </si>
  <si>
    <t>9909962100</t>
  </si>
  <si>
    <t>9909910130</t>
  </si>
  <si>
    <t>9909993120</t>
  </si>
  <si>
    <t>0100000000</t>
  </si>
  <si>
    <t>0100100000</t>
  </si>
  <si>
    <t>Мероприятие: расходы на обеспечение деятельности (оказание услуг, выполнение работ) муниципальных учреждений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</si>
  <si>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</si>
  <si>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</si>
  <si>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</si>
  <si>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</si>
  <si>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</si>
  <si>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</si>
  <si>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01000000000</t>
  </si>
  <si>
    <t>0100142100</t>
  </si>
  <si>
    <t>0110150590</t>
  </si>
  <si>
    <t>0110192020</t>
  </si>
  <si>
    <t>0100142300</t>
  </si>
  <si>
    <t>0100193050</t>
  </si>
  <si>
    <t>0100193060</t>
  </si>
  <si>
    <t>0120000000</t>
  </si>
  <si>
    <t>0120100000</t>
  </si>
  <si>
    <t>Мероприятие: модернизация системы общего образования в муниципальном районе</t>
  </si>
  <si>
    <t>0120120010</t>
  </si>
  <si>
    <t>Модернизация системы общего образования</t>
  </si>
  <si>
    <t>0130000000</t>
  </si>
  <si>
    <t>0120192340</t>
  </si>
  <si>
    <t>0130100000</t>
  </si>
  <si>
    <t>0130120030</t>
  </si>
  <si>
    <t>0130192220</t>
  </si>
  <si>
    <t>0900000000</t>
  </si>
  <si>
    <t>0900100000</t>
  </si>
  <si>
    <t>Мероприятие: создание условий для развития культуры и молодежной политики в муниципальном районе</t>
  </si>
  <si>
    <t>0900142200</t>
  </si>
  <si>
    <t>0140000000</t>
  </si>
  <si>
    <t>0140100000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</si>
  <si>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</si>
  <si>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0140120040</t>
  </si>
  <si>
    <t>0140193080</t>
  </si>
  <si>
    <t>0100120400</t>
  </si>
  <si>
    <t>0100145200</t>
  </si>
  <si>
    <t>0150000000</t>
  </si>
  <si>
    <t>0150100000</t>
  </si>
  <si>
    <t>Мероприятие: пожарная безопасность муниципальных образовательных учреждений в муниципальном районе</t>
  </si>
  <si>
    <t>0150120020</t>
  </si>
  <si>
    <t>Пожарная безопасность</t>
  </si>
  <si>
    <t>Организация отдыха, оздоровления и занятости детей</t>
  </si>
  <si>
    <t>0900120150</t>
  </si>
  <si>
    <t>0900151440</t>
  </si>
  <si>
    <t>Стипендии за достижения в учебе</t>
  </si>
  <si>
    <t>0900120190</t>
  </si>
  <si>
    <t>0400000000</t>
  </si>
  <si>
    <t>0400100000</t>
  </si>
  <si>
    <t>Мероприятие: развитие муниципальной службы</t>
  </si>
  <si>
    <t>0400120130</t>
  </si>
  <si>
    <t>0110193090</t>
  </si>
  <si>
    <t>0300000000</t>
  </si>
  <si>
    <t>0310000000</t>
  </si>
  <si>
    <t>0310100000</t>
  </si>
  <si>
    <t>Мероприятие: социальная поддержка некоммерческих организаций, объединяющих ветеранов и инвалидов</t>
  </si>
  <si>
    <t>0310120110</t>
  </si>
  <si>
    <t>Субсидии на оказание поддержки социально ориентированным некоммерческим организациям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</si>
  <si>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</si>
  <si>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</si>
  <si>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</si>
  <si>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</si>
  <si>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</si>
  <si>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</si>
  <si>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1000120160</t>
  </si>
  <si>
    <t>Проведение спортивных мероприятий</t>
  </si>
  <si>
    <t>Строительство универсальной спортивной площадки</t>
  </si>
  <si>
    <t>1000120200</t>
  </si>
  <si>
    <t>0400120170</t>
  </si>
  <si>
    <t>9909961120</t>
  </si>
  <si>
    <t>9909961130</t>
  </si>
  <si>
    <t>0310120180</t>
  </si>
  <si>
    <t>Оказание адресной помощи</t>
  </si>
  <si>
    <t>0700120250</t>
  </si>
  <si>
    <t>Проведение экспертизы жилищно-коммунального комплекса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</si>
  <si>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</si>
  <si>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</si>
  <si>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</si>
  <si>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</si>
  <si>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</si>
  <si>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</si>
  <si>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</si>
  <si>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</si>
  <si>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</si>
  <si>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</si>
  <si>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</si>
  <si>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9909910050</t>
  </si>
  <si>
    <t>Расходы по  ведению  информационной  системы  обеспечения  градостроительной  деятельности</t>
  </si>
  <si>
    <t>9909959300</t>
  </si>
  <si>
    <t>Проведение культурно-массовых мероприятий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</si>
  <si>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</t>
  </si>
  <si>
    <t>0320120120</t>
  </si>
  <si>
    <t>0320100000</t>
  </si>
  <si>
    <t>0820120100</t>
  </si>
  <si>
    <t>0820100000</t>
  </si>
  <si>
    <t>Расходы по территориальному планированию</t>
  </si>
  <si>
    <t>0502</t>
  </si>
  <si>
    <t>Коммунальное хозяйство</t>
  </si>
  <si>
    <t>Информационно-пропагандистская и просветительская работа по информированию населения</t>
  </si>
  <si>
    <t>Дорожное хозяйство (дорожные фонды)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</si>
  <si>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</si>
  <si>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0703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</si>
  <si>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</si>
  <si>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</si>
  <si>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Дополнительное образование детей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</si>
  <si>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</si>
  <si>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объектов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</si>
  <si>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</si>
  <si>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</si>
  <si>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</si>
  <si>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Муниципальная программа "Развитие системы образования Кавалеровского муниципального района на 2015-2020 годы"</t>
  </si>
  <si>
    <t>Муниципальная программа "Развитие культуры и молодежной политики в Кавалеровском муниципальном районе на 2018-2020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</si>
  <si>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</si>
  <si>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«Развитие культуры и молодежной политики в Кавалеровском муниципальном районе на 2018-2020 годы»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</si>
  <si>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2018-2020 годы"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</si>
  <si>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</si>
  <si>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Муниципальная программа "Социальная поддержка населения Кавалеровского муниципального района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</si>
  <si>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</si>
  <si>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Муниципальная программа «Развитие физической культуры и спорта в Кавалеровском муниципальном районе на 2018-2020 годы"</t>
  </si>
  <si>
    <t>Председатель представительного органа муниципального образования</t>
  </si>
  <si>
    <t>9909921100</t>
  </si>
  <si>
    <t>Установка и обслуживание систем видеонаблюдения в учреждениях</t>
  </si>
  <si>
    <t>Подпрограмма "Информатизация  системы  образования на 2015-2020 годы"</t>
  </si>
  <si>
    <t>Развитие материально-технической базы в общеобразовательных учреждениях</t>
  </si>
  <si>
    <t xml:space="preserve">Мероприятие: развитие материально-технической базы </t>
  </si>
  <si>
    <t>9909910010</t>
  </si>
  <si>
    <t>Развитие материально-технической базы в дошкольных учреждениях</t>
  </si>
  <si>
    <t>9909910100</t>
  </si>
  <si>
    <t>0600000000</t>
  </si>
  <si>
    <t>0600100000</t>
  </si>
  <si>
    <t>0600120060</t>
  </si>
  <si>
    <t>Мероприятие: содействие развитию малого и среднего предпринимательства</t>
  </si>
  <si>
    <t>Мероприятя  в  области  жилищного  хозяйства</t>
  </si>
  <si>
    <t>9909993110</t>
  </si>
  <si>
    <t>9909949901</t>
  </si>
  <si>
    <t>Расходы на обеспечение деятельности (оказание услуг, выполнение работ) муниципальных учреждений по исполнению переданных полномочий от поселений</t>
  </si>
  <si>
    <t>Подпрограмма "Развитие системы дошкольного образования Кавалеровского муниципального района"</t>
  </si>
  <si>
    <t>Мероприятие: развитие материально-технической базы</t>
  </si>
  <si>
    <t>Подпрограмма "Модернизация системы общего образования в  Кавалеровском муниципальном  районе"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</si>
  <si>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района"</t>
  </si>
  <si>
    <t>Подпрограмма "Пожарная безопасность  муниципальных  образовательных  учреждений"</t>
  </si>
  <si>
    <t>Подпрограмма "Доступная среда на 2018-2020 годы"</t>
  </si>
  <si>
    <t>9909910140</t>
  </si>
  <si>
    <t xml:space="preserve">Организация благоустройства в части исполнения переданных полномочий от поселений </t>
  </si>
  <si>
    <t>ОМСУ</t>
  </si>
  <si>
    <t>03201L0270</t>
  </si>
  <si>
    <t>Создание доступной среды жизнедеятельности инвалидов в рамках софинансирования</t>
  </si>
  <si>
    <t>03201R0270</t>
  </si>
  <si>
    <t>0900142401</t>
  </si>
  <si>
    <t>Расходы на повышение средней заработной платы работников учреждения культуры, в целях исполнения Указа Президента РФ</t>
  </si>
  <si>
    <t>0100120010</t>
  </si>
  <si>
    <t>Модернизация системы образования</t>
  </si>
  <si>
    <t>Субсидия на поддержку отрасли культуры</t>
  </si>
  <si>
    <t>09001R5193</t>
  </si>
  <si>
    <t>бюджетных ассигнований по разделам, подразделам, целевым статьям, группам видов расходов классификации расходов бюджета муниципального образования на 2019 год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</si>
  <si>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2019-2021 годы"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</si>
  <si>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2019- 2021 годы"</t>
  </si>
  <si>
    <t>Подпрограмма "Противодействие употреблению наркотиков и их незаконному обороту в Кавалеровском  муниципальном районе на 2019-2021 годы"</t>
  </si>
  <si>
    <t>Подпрограмма "Профилактика правонарушений и преступлений в Кавалеровском муниципальном районе на 2019-2021 годы"</t>
  </si>
  <si>
    <t>Подпрограмма "Профилактика терроризма и экстремизма в  Кавалеровском муниципальном районе на 2019-2021 годы"</t>
  </si>
  <si>
    <t>0400120250</t>
  </si>
  <si>
    <t>1000120260</t>
  </si>
  <si>
    <t>Строительство крытого ледового катка (включая расходы на проектно-сметную документацию)</t>
  </si>
  <si>
    <t>Повышение квалификации, профессиональная переподготовка, обучение по профильным направлениям деятельности</t>
  </si>
  <si>
    <t>1000120270</t>
  </si>
  <si>
    <t>Капитальный ремонт баскетбольной площадки</t>
  </si>
  <si>
    <t>Расходы на територриальное и генеральное планирование</t>
  </si>
  <si>
    <t>0705</t>
  </si>
  <si>
    <t>Профессиональная подготовка, переподготовка и повышение квалификации"</t>
  </si>
  <si>
    <t>0200192390</t>
  </si>
  <si>
    <t>Субвенции на обеспечение бесплатным питанием детей, обучающихся в муниципальных общеобразовательных учреждениях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</si>
  <si>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</si>
  <si>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</si>
  <si>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9909992620</t>
  </si>
  <si>
    <t>Субсидии на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</si>
  <si>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</si>
  <si>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Капитальные вложения в объекты государственной (муниципальной) собственности</t>
  </si>
  <si>
    <t>1102</t>
  </si>
  <si>
    <t>Субсидии на развитие спортивной инфраструктуры, находящейся в муниципальной собственности</t>
  </si>
  <si>
    <t>Массовый спорт</t>
  </si>
  <si>
    <t>0900192540</t>
  </si>
  <si>
    <t>Субсидии на комплектование книжных фондов и обеспечение информационно-техническим оборудованием библиотек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</si>
  <si>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</si>
  <si>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капитальный ремонт зданий муниципальных общеобразовательных учреждений</t>
  </si>
  <si>
    <t>0110192010</t>
  </si>
  <si>
    <t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</si>
  <si>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>9909993130</t>
  </si>
  <si>
    <t>Субвенции на 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</si>
  <si>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на обеспечение мер социальной поддержки педагогическим работникам муниципальных учреждений</t>
  </si>
  <si>
    <t>0100193140</t>
  </si>
  <si>
    <t>9909910051</t>
  </si>
  <si>
    <t>Расходы на територриальное и генеральное планирование городского поселения по передаваемым полномочиям</t>
  </si>
  <si>
    <t>0100193150</t>
  </si>
  <si>
    <t>99099L0820</t>
  </si>
  <si>
    <t>Расходы на выплаты по обязательствам муниципального образования</t>
  </si>
  <si>
    <t>0900120280</t>
  </si>
  <si>
    <t>Капитальный и текущий ремонт муниципальных учреждений культуры и искусства Кавалеровского муниципального района</t>
  </si>
  <si>
    <t>02001S2390</t>
  </si>
  <si>
    <t>1200000000</t>
  </si>
  <si>
    <t>1200100000</t>
  </si>
  <si>
    <t>1200110080</t>
  </si>
  <si>
    <t>Муниципальная программа "Развитие инвестиционной деятельности и повышение инвестиционной активности на территории Кавалеровского муниципального района на период 2017-2021 годы"</t>
  </si>
  <si>
    <t>Мероприятие: формирование инфраструктуры инвестиционной деятельности</t>
  </si>
  <si>
    <t>Создание обустроенных инвестиционных площадок</t>
  </si>
  <si>
    <t>99099S2620</t>
  </si>
  <si>
    <t>01101S2010</t>
  </si>
  <si>
    <t>01101S2020</t>
  </si>
  <si>
    <t>01201S2340</t>
  </si>
  <si>
    <t>Капитальный ремонт зданий муниципальных общеобразовательных учреждений за счет средств местного бюджета</t>
  </si>
  <si>
    <t>Создание в общеобразовательных организациях расположенных в сельской местности, условий для занятий физической культурой и спортом за счет средств местного бюджета</t>
  </si>
  <si>
    <t>Субсидии из краевого бюджета бюджетам муниципальных образований Приморского края на оснащение образовательных учреждений в сфере культуры (детсие школы искусств и училищ) музыкальными инструментами, оборудованием и учебными материалами</t>
  </si>
  <si>
    <t>Оснащение образовательных учреждений в сфере культуры (детсие школы искусств и училищ) музыкальными инструментами, оборудованием и учебными материалами за счет средств местного бюджета</t>
  </si>
  <si>
    <t>Реализация молодежных проектов, поощрение талантливой и активной молодежи</t>
  </si>
  <si>
    <t>0900120193</t>
  </si>
  <si>
    <t>Укрепление материально технической базы муниципальных учреждений культуры и искусства</t>
  </si>
  <si>
    <t>Субсидии из краевого бюджета бюджетам муниципальных образований Приморского края на обеспечение учреждений культуры передвижными многофункциональными центрами (автоклубами)</t>
  </si>
  <si>
    <t>Субсидии из краевого бюджета бюджетам муниципальных образований Приморского края наобеспечение учреждений культуры автоклубами</t>
  </si>
  <si>
    <t>09001S2540</t>
  </si>
  <si>
    <t>Обеспечение учреждений культуры автоклубами за счет средств местного бюджета</t>
  </si>
  <si>
    <t>Комплектование книжных фондов и обеспечение информационно-техническим оборудованием библиотек за счет средств местного бюджета</t>
  </si>
  <si>
    <t>Обеспечение учреждений культуры передвижными многофункциональными центрами (автоклубами) за счет средств местного бюджета</t>
  </si>
  <si>
    <t>Субсидии из краевого бюджета бюджетам муниципальных образований Приморского края на развитие спортивной инфраструктуры,  находящейся в муниципальной собственности</t>
  </si>
  <si>
    <t>Развитие спортивной инфраструктуры,  находящейся в муниципальной собственности за счет средств местного бюджета</t>
  </si>
  <si>
    <t>Капитальный ремонт и ремонт автомобильных дорог общего пользования населенных пунктов за счет средств местного бюджета</t>
  </si>
  <si>
    <t>Обеспечение граждан твердам топливом (дровами) за счет средств местного бюджета</t>
  </si>
  <si>
    <t>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за счет средств местного бюджета</t>
  </si>
  <si>
    <t>Rапитальный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средств местного бюджета</t>
  </si>
  <si>
    <t>9909923800</t>
  </si>
  <si>
    <t>Резервный фонд Админситрации Приморского края для ликвидации чрезвычайных ситуаций природного и тезногенного характера</t>
  </si>
  <si>
    <t>012E250970</t>
  </si>
  <si>
    <t>012E2L0970</t>
  </si>
  <si>
    <t>090A155191</t>
  </si>
  <si>
    <t>090A1L5191</t>
  </si>
  <si>
    <t>Подпрограмма "Меры социальной поддержки студентам, обучающимся на педагогических специальностях и педагогам при трудоустройстве в школы Кавалеровского муниципального района"</t>
  </si>
  <si>
    <t>Мероприятие: создание в рамках муниципального образования социально-экономических условий для полного обеспечения системы образования высококвалифицированными педагогическими кадрами</t>
  </si>
  <si>
    <t>Создание социально-экономических условий для полного обеспечения системы образования высококвалифицированными педагогическими кадрами</t>
  </si>
  <si>
    <t>0160000000</t>
  </si>
  <si>
    <t>0160100000</t>
  </si>
  <si>
    <t>0160120090</t>
  </si>
  <si>
    <t>090A155192</t>
  </si>
  <si>
    <t>090A192660</t>
  </si>
  <si>
    <t>090A1L5192</t>
  </si>
  <si>
    <t>090A1S2660</t>
  </si>
  <si>
    <t>100P552280</t>
  </si>
  <si>
    <t>100P592190</t>
  </si>
  <si>
    <t>100P5S2190</t>
  </si>
  <si>
    <t xml:space="preserve">Оснащение объектов спортивной инфраструктуры спортивно-технологическим оборудованием за счет средств местного бюджета </t>
  </si>
  <si>
    <t>100P5L2280</t>
  </si>
  <si>
    <t>Субсидии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</si>
  <si>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100P592630</t>
  </si>
  <si>
    <t>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</si>
  <si>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100P5S2630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</si>
</sst>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#,##0.000_р_."/>
    <numFmt numFmtId="184" formatCode="_-* #,##0.000\ _₽_-;\-* #,##0.000\ _₽_-;_-* &quot;-&quot;???\ _₽_-;_-@_-"/>
    <numFmt numFmtId="185" formatCode="#,##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shrinkToFit="1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176" fontId="6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6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6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3" fontId="6" fillId="0" borderId="0" xfId="6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43" fontId="6" fillId="0" borderId="0" xfId="6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24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5" fillId="24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184" fontId="4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shrinkToFit="1"/>
    </xf>
    <xf numFmtId="17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NumberFormat="1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 applyProtection="1">
      <alignment horizontal="center"/>
      <protection locked="0"/>
    </xf>
    <xf numFmtId="177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top" wrapText="1" shrinkToFit="1"/>
    </xf>
    <xf numFmtId="49" fontId="4" fillId="24" borderId="10" xfId="0" applyNumberFormat="1" applyFont="1" applyFill="1" applyBorder="1" applyAlignment="1">
      <alignment horizontal="center" shrinkToFit="1"/>
    </xf>
    <xf numFmtId="177" fontId="4" fillId="24" borderId="10" xfId="0" applyNumberFormat="1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47625</xdr:rowOff>
    </xdr:from>
    <xdr:to>
      <xdr:col>4</xdr:col>
      <xdr:colOff>1066800</xdr:colOff>
      <xdr:row>2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72025" y="47625"/>
          <a:ext cx="2438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
к решению Думы Кавалеровского муниципального района     
от  26.07.2019 г.  №   41- 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3"/>
  <sheetViews>
    <sheetView tabSelected="1" view="pageBreakPreview" zoomScaleNormal="75" zoomScaleSheetLayoutView="100" zoomScalePageLayoutView="0" workbookViewId="0" topLeftCell="A10">
      <selection activeCell="E8" sqref="E8"/>
    </sheetView>
  </sheetViews>
  <sheetFormatPr defaultColWidth="9.125" defaultRowHeight="29.25" customHeight="1" outlineLevelRow="5"/>
  <cols>
    <col min="1" max="1" width="50.875" style="49" customWidth="1"/>
    <col min="2" max="2" width="7.625" style="3" customWidth="1"/>
    <col min="3" max="3" width="12.375" style="3" customWidth="1"/>
    <col min="4" max="4" width="9.75390625" style="3" customWidth="1"/>
    <col min="5" max="5" width="14.25390625" style="23" customWidth="1"/>
    <col min="6" max="6" width="14.25390625" style="3" hidden="1" customWidth="1"/>
    <col min="7" max="7" width="14.00390625" style="3" hidden="1" customWidth="1"/>
    <col min="8" max="8" width="12.125" style="3" hidden="1" customWidth="1"/>
    <col min="9" max="9" width="13.00390625" style="3" hidden="1" customWidth="1"/>
    <col min="10" max="10" width="12.00390625" style="3" hidden="1" customWidth="1"/>
    <col min="11" max="11" width="11.875" style="3" hidden="1" customWidth="1"/>
    <col min="12" max="12" width="12.25390625" style="3" hidden="1" customWidth="1"/>
    <col min="13" max="13" width="12.00390625" style="3" hidden="1" customWidth="1"/>
    <col min="14" max="14" width="11.375" style="2" hidden="1" customWidth="1"/>
    <col min="15" max="15" width="7.875" style="3" hidden="1" customWidth="1"/>
    <col min="16" max="16" width="14.375" style="32" hidden="1" customWidth="1"/>
    <col min="17" max="17" width="12.625" style="33" hidden="1" customWidth="1"/>
    <col min="18" max="18" width="11.875" style="33" hidden="1" customWidth="1"/>
    <col min="19" max="19" width="9.625" style="33" hidden="1" customWidth="1"/>
    <col min="20" max="20" width="13.75390625" style="33" bestFit="1" customWidth="1"/>
    <col min="21" max="21" width="9.625" style="33" bestFit="1" customWidth="1"/>
    <col min="22" max="22" width="13.75390625" style="33" bestFit="1" customWidth="1"/>
    <col min="23" max="25" width="9.125" style="33" customWidth="1"/>
    <col min="26" max="16384" width="9.125" style="2" customWidth="1"/>
  </cols>
  <sheetData>
    <row r="1" spans="3:13" ht="24" customHeight="1">
      <c r="C1" s="82"/>
      <c r="D1" s="82"/>
      <c r="E1" s="82"/>
      <c r="F1" s="4"/>
      <c r="G1" s="4"/>
      <c r="H1" s="4"/>
      <c r="I1" s="4"/>
      <c r="J1" s="4"/>
      <c r="K1" s="4"/>
      <c r="L1" s="4"/>
      <c r="M1" s="4"/>
    </row>
    <row r="2" spans="3:13" ht="29.25" customHeight="1">
      <c r="C2" s="82"/>
      <c r="D2" s="82"/>
      <c r="E2" s="82"/>
      <c r="F2" s="4"/>
      <c r="G2" s="4"/>
      <c r="H2" s="4"/>
      <c r="I2" s="4"/>
      <c r="J2" s="4"/>
      <c r="K2" s="4"/>
      <c r="L2" s="4"/>
      <c r="M2" s="4"/>
    </row>
    <row r="3" spans="3:13" ht="5.25" customHeight="1">
      <c r="C3" s="82"/>
      <c r="D3" s="82"/>
      <c r="E3" s="82"/>
      <c r="F3" s="4"/>
      <c r="G3" s="4"/>
      <c r="H3" s="4"/>
      <c r="I3" s="4"/>
      <c r="J3" s="4"/>
      <c r="K3" s="4"/>
      <c r="L3" s="4"/>
      <c r="M3" s="4"/>
    </row>
    <row r="4" spans="1:16" s="33" customFormat="1" ht="16.5" customHeight="1">
      <c r="A4" s="83" t="s">
        <v>58</v>
      </c>
      <c r="B4" s="83"/>
      <c r="C4" s="83"/>
      <c r="D4" s="83"/>
      <c r="E4" s="83"/>
      <c r="F4" s="5"/>
      <c r="G4" s="5"/>
      <c r="H4" s="5"/>
      <c r="I4" s="5"/>
      <c r="J4" s="5"/>
      <c r="K4" s="5"/>
      <c r="L4" s="5"/>
      <c r="M4" s="5"/>
      <c r="O4" s="3"/>
      <c r="P4" s="34"/>
    </row>
    <row r="5" spans="1:16" s="33" customFormat="1" ht="31.5" customHeight="1">
      <c r="A5" s="80" t="s">
        <v>357</v>
      </c>
      <c r="B5" s="80"/>
      <c r="C5" s="80"/>
      <c r="D5" s="80"/>
      <c r="E5" s="80"/>
      <c r="F5" s="5"/>
      <c r="G5" s="5"/>
      <c r="H5" s="5"/>
      <c r="I5" s="5"/>
      <c r="J5" s="5"/>
      <c r="K5" s="5"/>
      <c r="L5" s="5"/>
      <c r="M5" s="5"/>
      <c r="O5" s="3"/>
      <c r="P5" s="34"/>
    </row>
    <row r="6" spans="1:16" s="33" customFormat="1" ht="4.5" customHeight="1" hidden="1">
      <c r="A6" s="81"/>
      <c r="B6" s="81"/>
      <c r="C6" s="81"/>
      <c r="D6" s="81"/>
      <c r="E6" s="81"/>
      <c r="F6" s="6"/>
      <c r="G6" s="6"/>
      <c r="H6" s="6"/>
      <c r="I6" s="6"/>
      <c r="J6" s="6"/>
      <c r="K6" s="6"/>
      <c r="L6" s="6"/>
      <c r="M6" s="6"/>
      <c r="O6" s="3"/>
      <c r="P6" s="34"/>
    </row>
    <row r="7" spans="1:16" ht="45.75" customHeight="1">
      <c r="A7" s="59" t="s">
        <v>15</v>
      </c>
      <c r="B7" s="59" t="s">
        <v>16</v>
      </c>
      <c r="C7" s="59" t="s">
        <v>17</v>
      </c>
      <c r="D7" s="59" t="s">
        <v>18</v>
      </c>
      <c r="E7" s="60" t="s">
        <v>19</v>
      </c>
      <c r="F7" s="35"/>
      <c r="G7" s="35"/>
      <c r="H7" s="35"/>
      <c r="I7" s="35"/>
      <c r="J7" s="35"/>
      <c r="K7" s="35"/>
      <c r="L7" s="35"/>
      <c r="M7" s="35"/>
      <c r="N7" s="35"/>
      <c r="O7" s="7" t="s">
        <v>53</v>
      </c>
      <c r="P7" s="32" t="s">
        <v>63</v>
      </c>
    </row>
    <row r="8" spans="1:15" ht="13.5" customHeight="1">
      <c r="A8" s="58">
        <v>1</v>
      </c>
      <c r="B8" s="7">
        <v>2</v>
      </c>
      <c r="C8" s="7">
        <v>3</v>
      </c>
      <c r="D8" s="7">
        <v>4</v>
      </c>
      <c r="E8" s="24">
        <v>5</v>
      </c>
      <c r="F8" s="7"/>
      <c r="G8" s="7"/>
      <c r="H8" s="7"/>
      <c r="I8" s="7"/>
      <c r="J8" s="7"/>
      <c r="K8" s="7"/>
      <c r="L8" s="7"/>
      <c r="M8" s="7"/>
      <c r="N8" s="25"/>
      <c r="O8" s="14"/>
    </row>
    <row r="9" spans="1:26" s="38" customFormat="1" ht="15">
      <c r="A9" s="51" t="s">
        <v>145</v>
      </c>
      <c r="B9" s="8" t="s">
        <v>5</v>
      </c>
      <c r="C9" s="8" t="s">
        <v>153</v>
      </c>
      <c r="D9" s="8" t="s">
        <v>3</v>
      </c>
      <c r="E9" s="19">
        <f>E10+E15+E26+E37+E42+E53+E58+E63</f>
        <v>74209.97838</v>
      </c>
      <c r="F9" s="9" t="e">
        <f>F10+F15+F42+F58+F63+F26+F53+#REF!</f>
        <v>#REF!</v>
      </c>
      <c r="G9" s="9" t="e">
        <f>G10+G15+G42+G58+G63+G26+G53+#REF!</f>
        <v>#REF!</v>
      </c>
      <c r="H9" s="9" t="e">
        <f>H10+H15+H42+H58+H63+H26+H53+#REF!</f>
        <v>#REF!</v>
      </c>
      <c r="I9" s="19" t="e">
        <f>I10+I15+I42+I58+I63+I26+I53+#REF!</f>
        <v>#REF!</v>
      </c>
      <c r="J9" s="9" t="e">
        <f>J10+J15+J42+J58+J63+J26+J53</f>
        <v>#REF!</v>
      </c>
      <c r="K9" s="9" t="e">
        <f>K10+K15+K42+K58+K63+K26+K53</f>
        <v>#REF!</v>
      </c>
      <c r="L9" s="9" t="e">
        <f>L10+L15+L42+L58+L63+L26+L53</f>
        <v>#REF!</v>
      </c>
      <c r="M9" s="9" t="e">
        <f>M10+M15+M42+M58+M63+M26+M53</f>
        <v>#REF!</v>
      </c>
      <c r="N9" s="9" t="e">
        <f>N10+N15+N42+N58+N63+N26+N53</f>
        <v>#REF!</v>
      </c>
      <c r="O9" s="9" t="e">
        <f>O10+O15+O42+O58+O63+O26+O53+#REF!</f>
        <v>#REF!</v>
      </c>
      <c r="P9" s="36"/>
      <c r="Q9" s="33"/>
      <c r="R9" s="33"/>
      <c r="S9" s="33" t="s">
        <v>347</v>
      </c>
      <c r="T9" s="37"/>
      <c r="U9" s="37"/>
      <c r="V9" s="37"/>
      <c r="W9" s="37"/>
      <c r="X9" s="37"/>
      <c r="Y9" s="37"/>
      <c r="Z9" s="27"/>
    </row>
    <row r="10" spans="1:26" ht="30" customHeight="1" outlineLevel="1">
      <c r="A10" s="48" t="s">
        <v>86</v>
      </c>
      <c r="B10" s="1" t="s">
        <v>4</v>
      </c>
      <c r="C10" s="1" t="s">
        <v>153</v>
      </c>
      <c r="D10" s="1" t="s">
        <v>3</v>
      </c>
      <c r="E10" s="73">
        <f>E11</f>
        <v>2125</v>
      </c>
      <c r="F10" s="10"/>
      <c r="G10" s="10"/>
      <c r="H10" s="10"/>
      <c r="I10" s="10"/>
      <c r="J10" s="10"/>
      <c r="K10" s="10"/>
      <c r="L10" s="10"/>
      <c r="M10" s="10"/>
      <c r="N10" s="10" t="e">
        <f>N11</f>
        <v>#REF!</v>
      </c>
      <c r="O10" s="21" t="e">
        <f>O11</f>
        <v>#REF!</v>
      </c>
      <c r="P10" s="32">
        <v>1260</v>
      </c>
      <c r="Q10" s="39"/>
      <c r="R10" s="40"/>
      <c r="S10" s="41">
        <f>E10+E15+E26+E42+E102+E363</f>
        <v>34861.984</v>
      </c>
      <c r="T10" s="41"/>
      <c r="U10" s="41"/>
      <c r="V10" s="41"/>
      <c r="W10" s="41"/>
      <c r="X10" s="41"/>
      <c r="Y10" s="41"/>
      <c r="Z10" s="23"/>
    </row>
    <row r="11" spans="1:26" ht="29.25" customHeight="1" outlineLevel="1">
      <c r="A11" s="47" t="s">
        <v>87</v>
      </c>
      <c r="B11" s="1" t="s">
        <v>4</v>
      </c>
      <c r="C11" s="1" t="s">
        <v>154</v>
      </c>
      <c r="D11" s="1" t="s">
        <v>3</v>
      </c>
      <c r="E11" s="73">
        <f>SUM(E12)</f>
        <v>2125</v>
      </c>
      <c r="F11" s="10"/>
      <c r="G11" s="10"/>
      <c r="H11" s="10"/>
      <c r="I11" s="10"/>
      <c r="J11" s="10"/>
      <c r="K11" s="10"/>
      <c r="L11" s="10"/>
      <c r="M11" s="10"/>
      <c r="N11" s="10" t="e">
        <f>N13</f>
        <v>#REF!</v>
      </c>
      <c r="O11" s="21" t="e">
        <f>O13</f>
        <v>#REF!</v>
      </c>
      <c r="P11" s="36"/>
      <c r="Q11" s="39"/>
      <c r="Z11" s="3"/>
    </row>
    <row r="12" spans="1:26" ht="15" outlineLevel="1">
      <c r="A12" s="62" t="s">
        <v>156</v>
      </c>
      <c r="B12" s="1" t="s">
        <v>4</v>
      </c>
      <c r="C12" s="1" t="s">
        <v>155</v>
      </c>
      <c r="D12" s="1" t="s">
        <v>3</v>
      </c>
      <c r="E12" s="73">
        <f>SUM(E13)</f>
        <v>2125</v>
      </c>
      <c r="F12" s="10"/>
      <c r="G12" s="10"/>
      <c r="H12" s="10"/>
      <c r="I12" s="10"/>
      <c r="J12" s="10"/>
      <c r="K12" s="10"/>
      <c r="L12" s="10"/>
      <c r="M12" s="10"/>
      <c r="N12" s="10"/>
      <c r="O12" s="21"/>
      <c r="P12" s="36"/>
      <c r="Q12" s="39"/>
      <c r="Z12" s="3"/>
    </row>
    <row r="13" spans="1:17" ht="15" outlineLevel="2">
      <c r="A13" s="48" t="s">
        <v>41</v>
      </c>
      <c r="B13" s="1" t="s">
        <v>4</v>
      </c>
      <c r="C13" s="1" t="s">
        <v>157</v>
      </c>
      <c r="D13" s="1" t="s">
        <v>3</v>
      </c>
      <c r="E13" s="73">
        <f>SUM(E14)</f>
        <v>2125</v>
      </c>
      <c r="F13" s="10"/>
      <c r="G13" s="10"/>
      <c r="H13" s="10"/>
      <c r="I13" s="10"/>
      <c r="J13" s="10"/>
      <c r="K13" s="10"/>
      <c r="L13" s="10"/>
      <c r="M13" s="10"/>
      <c r="N13" s="10" t="e">
        <f>#REF!</f>
        <v>#REF!</v>
      </c>
      <c r="O13" s="21" t="e">
        <f>#REF!</f>
        <v>#REF!</v>
      </c>
      <c r="Q13" s="33">
        <v>1399.1</v>
      </c>
    </row>
    <row r="14" spans="1:15" ht="75" customHeight="1" outlineLevel="2">
      <c r="A14" s="48" t="s">
        <v>85</v>
      </c>
      <c r="B14" s="1" t="s">
        <v>4</v>
      </c>
      <c r="C14" s="1" t="s">
        <v>157</v>
      </c>
      <c r="D14" s="1" t="s">
        <v>84</v>
      </c>
      <c r="E14" s="73">
        <v>2125</v>
      </c>
      <c r="F14" s="10"/>
      <c r="G14" s="10"/>
      <c r="H14" s="10"/>
      <c r="I14" s="10"/>
      <c r="J14" s="10"/>
      <c r="K14" s="10"/>
      <c r="L14" s="10"/>
      <c r="M14" s="10"/>
      <c r="N14" s="10"/>
      <c r="O14" s="21"/>
    </row>
    <row r="15" spans="1:16" ht="47.25" customHeight="1" outlineLevel="1">
      <c r="A15" s="48" t="s">
        <v>42</v>
      </c>
      <c r="B15" s="1" t="s">
        <v>6</v>
      </c>
      <c r="C15" s="1" t="s">
        <v>153</v>
      </c>
      <c r="D15" s="1" t="s">
        <v>3</v>
      </c>
      <c r="E15" s="73">
        <f>E16</f>
        <v>3481.7</v>
      </c>
      <c r="F15" s="10"/>
      <c r="G15" s="10"/>
      <c r="H15" s="10"/>
      <c r="I15" s="10" t="e">
        <f>I16</f>
        <v>#REF!</v>
      </c>
      <c r="J15" s="10"/>
      <c r="K15" s="10"/>
      <c r="L15" s="10"/>
      <c r="M15" s="10"/>
      <c r="N15" s="10" t="e">
        <f>N16</f>
        <v>#REF!</v>
      </c>
      <c r="O15" s="21" t="e">
        <f>O16</f>
        <v>#REF!</v>
      </c>
      <c r="P15" s="32">
        <v>2435</v>
      </c>
    </row>
    <row r="16" spans="1:15" ht="30.75" customHeight="1" outlineLevel="1">
      <c r="A16" s="47" t="s">
        <v>87</v>
      </c>
      <c r="B16" s="1" t="s">
        <v>6</v>
      </c>
      <c r="C16" s="1" t="s">
        <v>154</v>
      </c>
      <c r="D16" s="1" t="s">
        <v>3</v>
      </c>
      <c r="E16" s="73">
        <f>SUM(E17)</f>
        <v>3481.7</v>
      </c>
      <c r="F16" s="10"/>
      <c r="G16" s="10"/>
      <c r="H16" s="10"/>
      <c r="I16" s="10" t="e">
        <f>I18+#REF!+I24</f>
        <v>#REF!</v>
      </c>
      <c r="J16" s="10" t="e">
        <f>J18+#REF!+J24</f>
        <v>#REF!</v>
      </c>
      <c r="K16" s="10" t="e">
        <f>K18+#REF!+K24</f>
        <v>#REF!</v>
      </c>
      <c r="L16" s="10" t="e">
        <f>L18+#REF!+L24</f>
        <v>#REF!</v>
      </c>
      <c r="M16" s="10" t="e">
        <f>M18+#REF!+M24</f>
        <v>#REF!</v>
      </c>
      <c r="N16" s="10" t="e">
        <f>N18+#REF!+N24</f>
        <v>#REF!</v>
      </c>
      <c r="O16" s="21" t="e">
        <f>O18+#REF!+O24</f>
        <v>#REF!</v>
      </c>
    </row>
    <row r="17" spans="1:15" ht="15" outlineLevel="1">
      <c r="A17" s="62" t="s">
        <v>156</v>
      </c>
      <c r="B17" s="1" t="s">
        <v>6</v>
      </c>
      <c r="C17" s="1" t="s">
        <v>155</v>
      </c>
      <c r="D17" s="1" t="s">
        <v>3</v>
      </c>
      <c r="E17" s="73">
        <f>SUM(E18+E24+E22)</f>
        <v>3481.7</v>
      </c>
      <c r="F17" s="10"/>
      <c r="G17" s="10"/>
      <c r="H17" s="10"/>
      <c r="I17" s="10"/>
      <c r="J17" s="10"/>
      <c r="K17" s="10"/>
      <c r="L17" s="10"/>
      <c r="M17" s="10"/>
      <c r="N17" s="10"/>
      <c r="O17" s="21"/>
    </row>
    <row r="18" spans="1:17" ht="21.75" customHeight="1" outlineLevel="2">
      <c r="A18" s="48" t="s">
        <v>88</v>
      </c>
      <c r="B18" s="1" t="s">
        <v>6</v>
      </c>
      <c r="C18" s="1" t="s">
        <v>158</v>
      </c>
      <c r="D18" s="1" t="s">
        <v>3</v>
      </c>
      <c r="E18" s="73">
        <f>SUM(E19:E21)</f>
        <v>1484.7</v>
      </c>
      <c r="F18" s="10"/>
      <c r="G18" s="10"/>
      <c r="H18" s="10"/>
      <c r="I18" s="10"/>
      <c r="J18" s="10"/>
      <c r="K18" s="10"/>
      <c r="L18" s="10"/>
      <c r="M18" s="10"/>
      <c r="N18" s="10" t="e">
        <f>#REF!</f>
        <v>#REF!</v>
      </c>
      <c r="O18" s="21" t="e">
        <f>#REF!</f>
        <v>#REF!</v>
      </c>
      <c r="Q18" s="33">
        <v>1268.8</v>
      </c>
    </row>
    <row r="19" spans="1:15" ht="75.75" customHeight="1" outlineLevel="2">
      <c r="A19" s="48" t="s">
        <v>85</v>
      </c>
      <c r="B19" s="1" t="s">
        <v>6</v>
      </c>
      <c r="C19" s="1" t="s">
        <v>158</v>
      </c>
      <c r="D19" s="1" t="s">
        <v>84</v>
      </c>
      <c r="E19" s="73">
        <v>1438.9</v>
      </c>
      <c r="F19" s="10"/>
      <c r="G19" s="10"/>
      <c r="H19" s="10"/>
      <c r="I19" s="10"/>
      <c r="J19" s="10"/>
      <c r="K19" s="10"/>
      <c r="L19" s="10"/>
      <c r="M19" s="10"/>
      <c r="N19" s="10"/>
      <c r="O19" s="21"/>
    </row>
    <row r="20" spans="1:15" ht="36" customHeight="1" outlineLevel="5">
      <c r="A20" s="48" t="s">
        <v>90</v>
      </c>
      <c r="B20" s="1" t="s">
        <v>6</v>
      </c>
      <c r="C20" s="1" t="s">
        <v>158</v>
      </c>
      <c r="D20" s="1" t="s">
        <v>89</v>
      </c>
      <c r="E20" s="73">
        <v>44.8</v>
      </c>
      <c r="F20" s="10"/>
      <c r="G20" s="10"/>
      <c r="H20" s="10"/>
      <c r="I20" s="10"/>
      <c r="J20" s="10"/>
      <c r="K20" s="10"/>
      <c r="L20" s="10"/>
      <c r="M20" s="10"/>
      <c r="N20" s="25"/>
      <c r="O20" s="22"/>
    </row>
    <row r="21" spans="1:15" ht="15" customHeight="1" outlineLevel="5">
      <c r="A21" s="48" t="s">
        <v>92</v>
      </c>
      <c r="B21" s="1" t="s">
        <v>6</v>
      </c>
      <c r="C21" s="1" t="s">
        <v>158</v>
      </c>
      <c r="D21" s="1" t="s">
        <v>91</v>
      </c>
      <c r="E21" s="73">
        <v>1</v>
      </c>
      <c r="F21" s="10"/>
      <c r="G21" s="10"/>
      <c r="H21" s="10"/>
      <c r="I21" s="10"/>
      <c r="J21" s="10"/>
      <c r="K21" s="10"/>
      <c r="L21" s="10"/>
      <c r="M21" s="10"/>
      <c r="N21" s="25"/>
      <c r="O21" s="22"/>
    </row>
    <row r="22" spans="1:15" ht="30" customHeight="1" outlineLevel="5">
      <c r="A22" s="48" t="s">
        <v>322</v>
      </c>
      <c r="B22" s="1" t="s">
        <v>6</v>
      </c>
      <c r="C22" s="1" t="s">
        <v>323</v>
      </c>
      <c r="D22" s="1" t="s">
        <v>3</v>
      </c>
      <c r="E22" s="73">
        <f>E23</f>
        <v>1917.3</v>
      </c>
      <c r="F22" s="10"/>
      <c r="G22" s="10"/>
      <c r="H22" s="10"/>
      <c r="I22" s="10"/>
      <c r="J22" s="10"/>
      <c r="K22" s="10"/>
      <c r="L22" s="10"/>
      <c r="M22" s="10"/>
      <c r="N22" s="25"/>
      <c r="O22" s="22"/>
    </row>
    <row r="23" spans="1:15" ht="80.25" customHeight="1" outlineLevel="5">
      <c r="A23" s="48" t="s">
        <v>85</v>
      </c>
      <c r="B23" s="1" t="s">
        <v>6</v>
      </c>
      <c r="C23" s="1" t="s">
        <v>323</v>
      </c>
      <c r="D23" s="1" t="s">
        <v>84</v>
      </c>
      <c r="E23" s="73">
        <v>1917.3</v>
      </c>
      <c r="F23" s="10"/>
      <c r="G23" s="10"/>
      <c r="H23" s="10"/>
      <c r="I23" s="10"/>
      <c r="J23" s="10"/>
      <c r="K23" s="10"/>
      <c r="L23" s="10"/>
      <c r="M23" s="10"/>
      <c r="N23" s="25"/>
      <c r="O23" s="22"/>
    </row>
    <row r="24" spans="1:17" ht="15" customHeight="1" outlineLevel="5">
      <c r="A24" s="48" t="s">
        <v>39</v>
      </c>
      <c r="B24" s="1" t="s">
        <v>6</v>
      </c>
      <c r="C24" s="1" t="s">
        <v>159</v>
      </c>
      <c r="D24" s="1" t="s">
        <v>3</v>
      </c>
      <c r="E24" s="73">
        <f>E25</f>
        <v>79.7</v>
      </c>
      <c r="F24" s="10"/>
      <c r="G24" s="10"/>
      <c r="H24" s="10"/>
      <c r="I24" s="10"/>
      <c r="J24" s="10"/>
      <c r="K24" s="10"/>
      <c r="L24" s="10"/>
      <c r="M24" s="10"/>
      <c r="N24" s="10" t="e">
        <f>#REF!</f>
        <v>#REF!</v>
      </c>
      <c r="O24" s="21" t="e">
        <f>#REF!</f>
        <v>#REF!</v>
      </c>
      <c r="Q24" s="33">
        <v>1784.6</v>
      </c>
    </row>
    <row r="25" spans="1:15" ht="75.75" customHeight="1" outlineLevel="5">
      <c r="A25" s="48" t="s">
        <v>85</v>
      </c>
      <c r="B25" s="1" t="s">
        <v>6</v>
      </c>
      <c r="C25" s="1" t="s">
        <v>159</v>
      </c>
      <c r="D25" s="1" t="s">
        <v>84</v>
      </c>
      <c r="E25" s="73">
        <v>79.7</v>
      </c>
      <c r="F25" s="10"/>
      <c r="G25" s="10"/>
      <c r="H25" s="10"/>
      <c r="I25" s="10"/>
      <c r="J25" s="10"/>
      <c r="K25" s="10"/>
      <c r="L25" s="10"/>
      <c r="M25" s="10"/>
      <c r="N25" s="10"/>
      <c r="O25" s="21"/>
    </row>
    <row r="26" spans="1:15" ht="59.25" customHeight="1" outlineLevel="5">
      <c r="A26" s="48" t="s">
        <v>43</v>
      </c>
      <c r="B26" s="1" t="s">
        <v>7</v>
      </c>
      <c r="C26" s="1" t="s">
        <v>153</v>
      </c>
      <c r="D26" s="1" t="s">
        <v>3</v>
      </c>
      <c r="E26" s="73">
        <f>E27</f>
        <v>23284.784</v>
      </c>
      <c r="F26" s="10"/>
      <c r="G26" s="10" t="e">
        <f>G27</f>
        <v>#REF!</v>
      </c>
      <c r="H26" s="10"/>
      <c r="I26" s="10"/>
      <c r="J26" s="10"/>
      <c r="K26" s="10"/>
      <c r="L26" s="10"/>
      <c r="M26" s="10"/>
      <c r="N26" s="10" t="e">
        <f>N27</f>
        <v>#REF!</v>
      </c>
      <c r="O26" s="21" t="e">
        <f>O27</f>
        <v>#REF!</v>
      </c>
    </row>
    <row r="27" spans="1:15" ht="29.25" customHeight="1" outlineLevel="2">
      <c r="A27" s="47" t="s">
        <v>87</v>
      </c>
      <c r="B27" s="1" t="s">
        <v>7</v>
      </c>
      <c r="C27" s="11" t="s">
        <v>154</v>
      </c>
      <c r="D27" s="1" t="s">
        <v>3</v>
      </c>
      <c r="E27" s="73">
        <f>SUM(E28)</f>
        <v>23284.784</v>
      </c>
      <c r="F27" s="10"/>
      <c r="G27" s="10" t="e">
        <f>G31</f>
        <v>#REF!</v>
      </c>
      <c r="H27" s="10"/>
      <c r="I27" s="10"/>
      <c r="J27" s="10"/>
      <c r="K27" s="10"/>
      <c r="L27" s="10"/>
      <c r="M27" s="10"/>
      <c r="N27" s="10" t="e">
        <f>#REF!</f>
        <v>#REF!</v>
      </c>
      <c r="O27" s="21" t="e">
        <f>#REF!</f>
        <v>#REF!</v>
      </c>
    </row>
    <row r="28" spans="1:15" ht="12.75" customHeight="1" outlineLevel="2">
      <c r="A28" s="62" t="s">
        <v>156</v>
      </c>
      <c r="B28" s="1" t="s">
        <v>7</v>
      </c>
      <c r="C28" s="1" t="s">
        <v>155</v>
      </c>
      <c r="D28" s="1" t="s">
        <v>3</v>
      </c>
      <c r="E28" s="73">
        <f>SUM(E31+E29+E35)</f>
        <v>23284.784</v>
      </c>
      <c r="F28" s="10"/>
      <c r="G28" s="10"/>
      <c r="H28" s="10"/>
      <c r="I28" s="10"/>
      <c r="J28" s="10"/>
      <c r="K28" s="10"/>
      <c r="L28" s="10"/>
      <c r="M28" s="10"/>
      <c r="N28" s="10"/>
      <c r="O28" s="21"/>
    </row>
    <row r="29" spans="1:15" ht="30" hidden="1" outlineLevel="2">
      <c r="A29" s="62" t="s">
        <v>397</v>
      </c>
      <c r="B29" s="1" t="s">
        <v>7</v>
      </c>
      <c r="C29" s="1" t="s">
        <v>165</v>
      </c>
      <c r="D29" s="1" t="s">
        <v>3</v>
      </c>
      <c r="E29" s="73">
        <f>E30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21"/>
    </row>
    <row r="30" spans="1:15" ht="15" hidden="1" outlineLevel="2">
      <c r="A30" s="48" t="s">
        <v>92</v>
      </c>
      <c r="B30" s="1" t="s">
        <v>7</v>
      </c>
      <c r="C30" s="1" t="s">
        <v>165</v>
      </c>
      <c r="D30" s="1" t="s">
        <v>91</v>
      </c>
      <c r="E30" s="73"/>
      <c r="F30" s="10"/>
      <c r="G30" s="10"/>
      <c r="H30" s="10"/>
      <c r="I30" s="10"/>
      <c r="J30" s="10"/>
      <c r="K30" s="10"/>
      <c r="L30" s="10"/>
      <c r="M30" s="10"/>
      <c r="N30" s="10"/>
      <c r="O30" s="21"/>
    </row>
    <row r="31" spans="1:17" ht="16.5" customHeight="1" outlineLevel="2">
      <c r="A31" s="48" t="s">
        <v>88</v>
      </c>
      <c r="B31" s="1" t="s">
        <v>7</v>
      </c>
      <c r="C31" s="11" t="s">
        <v>158</v>
      </c>
      <c r="D31" s="1" t="s">
        <v>3</v>
      </c>
      <c r="E31" s="73">
        <f>SUM(E32+E33+E34)</f>
        <v>22984.784</v>
      </c>
      <c r="F31" s="10"/>
      <c r="G31" s="10" t="e">
        <f>#REF!</f>
        <v>#REF!</v>
      </c>
      <c r="H31" s="10"/>
      <c r="I31" s="10"/>
      <c r="J31" s="10"/>
      <c r="K31" s="10"/>
      <c r="L31" s="10"/>
      <c r="M31" s="10"/>
      <c r="N31" s="10" t="e">
        <f>#REF!</f>
        <v>#REF!</v>
      </c>
      <c r="O31" s="21" t="e">
        <f>#REF!</f>
        <v>#REF!</v>
      </c>
      <c r="P31" s="32">
        <v>5917</v>
      </c>
      <c r="Q31" s="33">
        <v>6283.5</v>
      </c>
    </row>
    <row r="32" spans="1:15" ht="76.5" customHeight="1" outlineLevel="2">
      <c r="A32" s="48" t="s">
        <v>85</v>
      </c>
      <c r="B32" s="1" t="s">
        <v>7</v>
      </c>
      <c r="C32" s="11" t="s">
        <v>158</v>
      </c>
      <c r="D32" s="1" t="s">
        <v>84</v>
      </c>
      <c r="E32" s="73">
        <v>22629.184</v>
      </c>
      <c r="F32" s="10"/>
      <c r="G32" s="10"/>
      <c r="H32" s="10"/>
      <c r="I32" s="10"/>
      <c r="J32" s="10"/>
      <c r="K32" s="10"/>
      <c r="L32" s="10"/>
      <c r="M32" s="10"/>
      <c r="N32" s="10"/>
      <c r="O32" s="21"/>
    </row>
    <row r="33" spans="1:15" ht="30" outlineLevel="2">
      <c r="A33" s="48" t="s">
        <v>90</v>
      </c>
      <c r="B33" s="1" t="s">
        <v>7</v>
      </c>
      <c r="C33" s="1" t="s">
        <v>158</v>
      </c>
      <c r="D33" s="1" t="s">
        <v>89</v>
      </c>
      <c r="E33" s="73">
        <v>109</v>
      </c>
      <c r="F33" s="10"/>
      <c r="G33" s="10"/>
      <c r="H33" s="10"/>
      <c r="I33" s="10"/>
      <c r="J33" s="10"/>
      <c r="K33" s="10"/>
      <c r="L33" s="10"/>
      <c r="M33" s="10"/>
      <c r="N33" s="10"/>
      <c r="O33" s="21"/>
    </row>
    <row r="34" spans="1:15" ht="15" outlineLevel="2">
      <c r="A34" s="48" t="s">
        <v>92</v>
      </c>
      <c r="B34" s="1" t="s">
        <v>7</v>
      </c>
      <c r="C34" s="1" t="s">
        <v>158</v>
      </c>
      <c r="D34" s="1" t="s">
        <v>91</v>
      </c>
      <c r="E34" s="73">
        <v>246.6</v>
      </c>
      <c r="F34" s="10"/>
      <c r="G34" s="10"/>
      <c r="H34" s="10"/>
      <c r="I34" s="10"/>
      <c r="J34" s="10"/>
      <c r="K34" s="10"/>
      <c r="L34" s="10"/>
      <c r="M34" s="10"/>
      <c r="N34" s="10"/>
      <c r="O34" s="21"/>
    </row>
    <row r="35" spans="1:15" ht="60" outlineLevel="2">
      <c r="A35" s="48" t="s">
        <v>378</v>
      </c>
      <c r="B35" s="1" t="s">
        <v>7</v>
      </c>
      <c r="C35" s="11" t="s">
        <v>396</v>
      </c>
      <c r="D35" s="1" t="s">
        <v>3</v>
      </c>
      <c r="E35" s="73">
        <f>E36</f>
        <v>300</v>
      </c>
      <c r="F35" s="10"/>
      <c r="G35" s="10"/>
      <c r="H35" s="10"/>
      <c r="I35" s="10"/>
      <c r="J35" s="10"/>
      <c r="K35" s="10"/>
      <c r="L35" s="10"/>
      <c r="M35" s="10"/>
      <c r="N35" s="10"/>
      <c r="O35" s="21"/>
    </row>
    <row r="36" spans="1:15" ht="75" outlineLevel="2">
      <c r="A36" s="48" t="s">
        <v>85</v>
      </c>
      <c r="B36" s="1" t="s">
        <v>7</v>
      </c>
      <c r="C36" s="11" t="s">
        <v>396</v>
      </c>
      <c r="D36" s="1" t="s">
        <v>84</v>
      </c>
      <c r="E36" s="73">
        <v>300</v>
      </c>
      <c r="F36" s="10"/>
      <c r="G36" s="10"/>
      <c r="H36" s="10"/>
      <c r="I36" s="10"/>
      <c r="J36" s="10"/>
      <c r="K36" s="10"/>
      <c r="L36" s="10"/>
      <c r="M36" s="10"/>
      <c r="N36" s="10"/>
      <c r="O36" s="21"/>
    </row>
    <row r="37" spans="1:15" ht="15" outlineLevel="5">
      <c r="A37" s="48" t="s">
        <v>55</v>
      </c>
      <c r="B37" s="1" t="s">
        <v>54</v>
      </c>
      <c r="C37" s="1" t="s">
        <v>153</v>
      </c>
      <c r="D37" s="1" t="s">
        <v>3</v>
      </c>
      <c r="E37" s="73">
        <f>SUM(E38)</f>
        <v>22.537</v>
      </c>
      <c r="F37" s="10"/>
      <c r="G37" s="10"/>
      <c r="H37" s="10"/>
      <c r="I37" s="10"/>
      <c r="J37" s="10"/>
      <c r="K37" s="10"/>
      <c r="L37" s="10"/>
      <c r="M37" s="10"/>
      <c r="N37" s="25"/>
      <c r="O37" s="22"/>
    </row>
    <row r="38" spans="1:15" ht="30.75" customHeight="1" outlineLevel="5">
      <c r="A38" s="47" t="s">
        <v>87</v>
      </c>
      <c r="B38" s="1" t="s">
        <v>54</v>
      </c>
      <c r="C38" s="1" t="s">
        <v>154</v>
      </c>
      <c r="D38" s="1" t="s">
        <v>3</v>
      </c>
      <c r="E38" s="73">
        <f>SUM(E40)</f>
        <v>22.537</v>
      </c>
      <c r="F38" s="10"/>
      <c r="G38" s="10"/>
      <c r="H38" s="10"/>
      <c r="I38" s="10"/>
      <c r="J38" s="10"/>
      <c r="K38" s="10"/>
      <c r="L38" s="10"/>
      <c r="M38" s="10"/>
      <c r="N38" s="25"/>
      <c r="O38" s="22"/>
    </row>
    <row r="39" spans="1:15" ht="15" outlineLevel="5">
      <c r="A39" s="62" t="s">
        <v>156</v>
      </c>
      <c r="B39" s="1" t="s">
        <v>54</v>
      </c>
      <c r="C39" s="1" t="s">
        <v>155</v>
      </c>
      <c r="D39" s="1" t="s">
        <v>3</v>
      </c>
      <c r="E39" s="73">
        <f>SUM(E38)</f>
        <v>22.537</v>
      </c>
      <c r="F39" s="10"/>
      <c r="G39" s="10"/>
      <c r="H39" s="10"/>
      <c r="I39" s="10"/>
      <c r="J39" s="10"/>
      <c r="K39" s="10"/>
      <c r="L39" s="10"/>
      <c r="M39" s="10"/>
      <c r="N39" s="25"/>
      <c r="O39" s="22"/>
    </row>
    <row r="40" spans="1:15" ht="49.5" customHeight="1" outlineLevel="5">
      <c r="A40" s="52" t="s">
        <v>375</v>
      </c>
      <c r="B40" s="1" t="s">
        <v>54</v>
      </c>
      <c r="C40" s="1" t="s">
        <v>160</v>
      </c>
      <c r="D40" s="1" t="s">
        <v>3</v>
      </c>
      <c r="E40" s="73">
        <f>SUM(E41)</f>
        <v>22.537</v>
      </c>
      <c r="F40" s="10"/>
      <c r="G40" s="10"/>
      <c r="H40" s="10"/>
      <c r="I40" s="10"/>
      <c r="J40" s="10"/>
      <c r="K40" s="10"/>
      <c r="L40" s="10"/>
      <c r="M40" s="10"/>
      <c r="N40" s="25"/>
      <c r="O40" s="22"/>
    </row>
    <row r="41" spans="1:15" ht="36" customHeight="1" outlineLevel="5">
      <c r="A41" s="70" t="s">
        <v>90</v>
      </c>
      <c r="B41" s="1" t="s">
        <v>54</v>
      </c>
      <c r="C41" s="1" t="s">
        <v>160</v>
      </c>
      <c r="D41" s="14">
        <v>200</v>
      </c>
      <c r="E41" s="73">
        <f>22.516+0.021</f>
        <v>22.537</v>
      </c>
      <c r="F41" s="10"/>
      <c r="G41" s="10"/>
      <c r="H41" s="10"/>
      <c r="I41" s="10"/>
      <c r="J41" s="10"/>
      <c r="K41" s="10"/>
      <c r="L41" s="10"/>
      <c r="M41" s="10"/>
      <c r="N41" s="25"/>
      <c r="O41" s="22"/>
    </row>
    <row r="42" spans="1:15" ht="48" customHeight="1" outlineLevel="1">
      <c r="A42" s="48" t="s">
        <v>44</v>
      </c>
      <c r="B42" s="1" t="s">
        <v>8</v>
      </c>
      <c r="C42" s="1" t="s">
        <v>153</v>
      </c>
      <c r="D42" s="1" t="s">
        <v>3</v>
      </c>
      <c r="E42" s="73">
        <f>SUM(E43)</f>
        <v>5970.5</v>
      </c>
      <c r="F42" s="10"/>
      <c r="G42" s="10"/>
      <c r="H42" s="10"/>
      <c r="I42" s="10"/>
      <c r="J42" s="10"/>
      <c r="K42" s="10"/>
      <c r="L42" s="10"/>
      <c r="M42" s="10"/>
      <c r="N42" s="10" t="e">
        <f>N43</f>
        <v>#REF!</v>
      </c>
      <c r="O42" s="21" t="e">
        <f>O43</f>
        <v>#REF!</v>
      </c>
    </row>
    <row r="43" spans="1:15" ht="29.25" customHeight="1" outlineLevel="2">
      <c r="A43" s="47" t="s">
        <v>87</v>
      </c>
      <c r="B43" s="1" t="s">
        <v>8</v>
      </c>
      <c r="C43" s="1" t="s">
        <v>154</v>
      </c>
      <c r="D43" s="1" t="s">
        <v>3</v>
      </c>
      <c r="E43" s="73">
        <f>SUM(E44)</f>
        <v>5970.5</v>
      </c>
      <c r="F43" s="10"/>
      <c r="G43" s="10"/>
      <c r="H43" s="10"/>
      <c r="I43" s="10"/>
      <c r="J43" s="10"/>
      <c r="K43" s="10"/>
      <c r="L43" s="10"/>
      <c r="M43" s="10"/>
      <c r="N43" s="10" t="e">
        <f>SUM(N45+N49)</f>
        <v>#REF!</v>
      </c>
      <c r="O43" s="21" t="e">
        <f>SUM(O45+O49)</f>
        <v>#REF!</v>
      </c>
    </row>
    <row r="44" spans="1:15" ht="15" outlineLevel="2">
      <c r="A44" s="62" t="s">
        <v>156</v>
      </c>
      <c r="B44" s="1" t="s">
        <v>8</v>
      </c>
      <c r="C44" s="1" t="s">
        <v>155</v>
      </c>
      <c r="D44" s="1" t="s">
        <v>3</v>
      </c>
      <c r="E44" s="73">
        <f>SUM(E45+E49)</f>
        <v>5970.5</v>
      </c>
      <c r="F44" s="10"/>
      <c r="G44" s="10"/>
      <c r="H44" s="10"/>
      <c r="I44" s="10"/>
      <c r="J44" s="10"/>
      <c r="K44" s="10"/>
      <c r="L44" s="10"/>
      <c r="M44" s="10"/>
      <c r="N44" s="10"/>
      <c r="O44" s="21"/>
    </row>
    <row r="45" spans="1:16" ht="17.25" customHeight="1" outlineLevel="5">
      <c r="A45" s="48" t="s">
        <v>88</v>
      </c>
      <c r="B45" s="1" t="s">
        <v>8</v>
      </c>
      <c r="C45" s="1" t="s">
        <v>158</v>
      </c>
      <c r="D45" s="1" t="s">
        <v>3</v>
      </c>
      <c r="E45" s="73">
        <f>SUM(E46:E48)</f>
        <v>4940.5</v>
      </c>
      <c r="F45" s="10"/>
      <c r="G45" s="10"/>
      <c r="H45" s="10"/>
      <c r="I45" s="10"/>
      <c r="J45" s="10"/>
      <c r="K45" s="10"/>
      <c r="L45" s="10"/>
      <c r="M45" s="10"/>
      <c r="N45" s="10" t="e">
        <f>#REF!</f>
        <v>#REF!</v>
      </c>
      <c r="O45" s="21" t="e">
        <f>#REF!</f>
        <v>#REF!</v>
      </c>
      <c r="P45" s="32">
        <v>3357</v>
      </c>
    </row>
    <row r="46" spans="1:15" ht="75.75" customHeight="1" outlineLevel="5">
      <c r="A46" s="48" t="s">
        <v>85</v>
      </c>
      <c r="B46" s="1" t="s">
        <v>8</v>
      </c>
      <c r="C46" s="1" t="s">
        <v>158</v>
      </c>
      <c r="D46" s="1" t="s">
        <v>84</v>
      </c>
      <c r="E46" s="73">
        <v>4938.5</v>
      </c>
      <c r="F46" s="10"/>
      <c r="G46" s="10"/>
      <c r="H46" s="10"/>
      <c r="I46" s="10"/>
      <c r="J46" s="10"/>
      <c r="K46" s="10"/>
      <c r="L46" s="10"/>
      <c r="M46" s="10"/>
      <c r="N46" s="10"/>
      <c r="O46" s="21"/>
    </row>
    <row r="47" spans="1:15" ht="32.25" customHeight="1" outlineLevel="5">
      <c r="A47" s="48" t="s">
        <v>90</v>
      </c>
      <c r="B47" s="1" t="s">
        <v>8</v>
      </c>
      <c r="C47" s="1" t="s">
        <v>158</v>
      </c>
      <c r="D47" s="1" t="s">
        <v>89</v>
      </c>
      <c r="E47" s="73">
        <v>1</v>
      </c>
      <c r="F47" s="10"/>
      <c r="G47" s="10"/>
      <c r="H47" s="10"/>
      <c r="I47" s="10"/>
      <c r="J47" s="10"/>
      <c r="K47" s="10"/>
      <c r="L47" s="10"/>
      <c r="M47" s="10"/>
      <c r="N47" s="25"/>
      <c r="O47" s="22"/>
    </row>
    <row r="48" spans="1:15" ht="19.5" customHeight="1" outlineLevel="5">
      <c r="A48" s="48" t="s">
        <v>92</v>
      </c>
      <c r="B48" s="1" t="s">
        <v>8</v>
      </c>
      <c r="C48" s="1" t="s">
        <v>158</v>
      </c>
      <c r="D48" s="1" t="s">
        <v>91</v>
      </c>
      <c r="E48" s="73">
        <v>1</v>
      </c>
      <c r="F48" s="10"/>
      <c r="G48" s="10"/>
      <c r="H48" s="10"/>
      <c r="I48" s="10"/>
      <c r="J48" s="10"/>
      <c r="K48" s="10"/>
      <c r="L48" s="10"/>
      <c r="M48" s="10"/>
      <c r="N48" s="25"/>
      <c r="O48" s="22"/>
    </row>
    <row r="49" spans="1:17" ht="33" customHeight="1" outlineLevel="5">
      <c r="A49" s="48" t="s">
        <v>50</v>
      </c>
      <c r="B49" s="1" t="s">
        <v>8</v>
      </c>
      <c r="C49" s="11" t="s">
        <v>161</v>
      </c>
      <c r="D49" s="11" t="s">
        <v>3</v>
      </c>
      <c r="E49" s="73">
        <f>SUM(E50:E52)</f>
        <v>1030</v>
      </c>
      <c r="F49" s="10"/>
      <c r="G49" s="10"/>
      <c r="H49" s="10"/>
      <c r="I49" s="10"/>
      <c r="J49" s="10"/>
      <c r="K49" s="10"/>
      <c r="L49" s="10"/>
      <c r="M49" s="10"/>
      <c r="N49" s="10" t="e">
        <f>#REF!</f>
        <v>#REF!</v>
      </c>
      <c r="O49" s="21" t="e">
        <f>#REF!</f>
        <v>#REF!</v>
      </c>
      <c r="P49" s="32">
        <v>635</v>
      </c>
      <c r="Q49" s="33">
        <v>750</v>
      </c>
    </row>
    <row r="50" spans="1:15" ht="82.5" customHeight="1" outlineLevel="5">
      <c r="A50" s="48" t="s">
        <v>85</v>
      </c>
      <c r="B50" s="1" t="s">
        <v>8</v>
      </c>
      <c r="C50" s="11" t="s">
        <v>161</v>
      </c>
      <c r="D50" s="11" t="s">
        <v>84</v>
      </c>
      <c r="E50" s="73">
        <f>979.8+48.2</f>
        <v>1028</v>
      </c>
      <c r="F50" s="10"/>
      <c r="G50" s="10"/>
      <c r="H50" s="10"/>
      <c r="I50" s="10"/>
      <c r="J50" s="10"/>
      <c r="K50" s="10"/>
      <c r="L50" s="10"/>
      <c r="M50" s="10"/>
      <c r="N50" s="10"/>
      <c r="O50" s="21"/>
    </row>
    <row r="51" spans="1:15" ht="33" customHeight="1" outlineLevel="5">
      <c r="A51" s="48" t="s">
        <v>90</v>
      </c>
      <c r="B51" s="1" t="s">
        <v>8</v>
      </c>
      <c r="C51" s="11" t="s">
        <v>161</v>
      </c>
      <c r="D51" s="11" t="s">
        <v>89</v>
      </c>
      <c r="E51" s="73">
        <v>1</v>
      </c>
      <c r="F51" s="10"/>
      <c r="G51" s="10"/>
      <c r="H51" s="10"/>
      <c r="I51" s="10"/>
      <c r="J51" s="10"/>
      <c r="K51" s="10"/>
      <c r="L51" s="10"/>
      <c r="M51" s="10"/>
      <c r="N51" s="25"/>
      <c r="O51" s="22"/>
    </row>
    <row r="52" spans="1:15" ht="18.75" customHeight="1" outlineLevel="5">
      <c r="A52" s="48" t="s">
        <v>92</v>
      </c>
      <c r="B52" s="1" t="s">
        <v>8</v>
      </c>
      <c r="C52" s="11" t="s">
        <v>161</v>
      </c>
      <c r="D52" s="11" t="s">
        <v>91</v>
      </c>
      <c r="E52" s="73">
        <v>1</v>
      </c>
      <c r="F52" s="10"/>
      <c r="G52" s="10"/>
      <c r="H52" s="10"/>
      <c r="I52" s="10"/>
      <c r="J52" s="10"/>
      <c r="K52" s="10"/>
      <c r="L52" s="10"/>
      <c r="M52" s="10"/>
      <c r="N52" s="25"/>
      <c r="O52" s="22"/>
    </row>
    <row r="53" spans="1:15" ht="19.5" customHeight="1" hidden="1" outlineLevel="5">
      <c r="A53" s="48" t="s">
        <v>37</v>
      </c>
      <c r="B53" s="12" t="s">
        <v>38</v>
      </c>
      <c r="C53" s="12" t="s">
        <v>153</v>
      </c>
      <c r="D53" s="12" t="s">
        <v>3</v>
      </c>
      <c r="E53" s="73">
        <f>E55</f>
        <v>0</v>
      </c>
      <c r="F53" s="10"/>
      <c r="G53" s="10"/>
      <c r="H53" s="10"/>
      <c r="I53" s="10"/>
      <c r="J53" s="10"/>
      <c r="K53" s="10"/>
      <c r="L53" s="10"/>
      <c r="M53" s="10"/>
      <c r="N53" s="10" t="e">
        <f>N55</f>
        <v>#REF!</v>
      </c>
      <c r="O53" s="21" t="e">
        <f>O55</f>
        <v>#REF!</v>
      </c>
    </row>
    <row r="54" spans="1:15" ht="30" hidden="1" outlineLevel="5">
      <c r="A54" s="47" t="s">
        <v>87</v>
      </c>
      <c r="B54" s="12" t="s">
        <v>38</v>
      </c>
      <c r="C54" s="12" t="s">
        <v>154</v>
      </c>
      <c r="D54" s="12" t="s">
        <v>3</v>
      </c>
      <c r="E54" s="73">
        <f>SUM(E55)</f>
        <v>0</v>
      </c>
      <c r="F54" s="10"/>
      <c r="G54" s="10"/>
      <c r="H54" s="10"/>
      <c r="I54" s="10"/>
      <c r="J54" s="10"/>
      <c r="K54" s="10"/>
      <c r="L54" s="10"/>
      <c r="M54" s="10"/>
      <c r="N54" s="10"/>
      <c r="O54" s="21"/>
    </row>
    <row r="55" spans="1:15" ht="15.75" customHeight="1" hidden="1" outlineLevel="5">
      <c r="A55" s="47" t="s">
        <v>87</v>
      </c>
      <c r="B55" s="13" t="s">
        <v>38</v>
      </c>
      <c r="C55" s="13" t="s">
        <v>155</v>
      </c>
      <c r="D55" s="13" t="s">
        <v>3</v>
      </c>
      <c r="E55" s="73">
        <f>E56</f>
        <v>0</v>
      </c>
      <c r="F55" s="10"/>
      <c r="G55" s="10"/>
      <c r="H55" s="10"/>
      <c r="I55" s="10"/>
      <c r="J55" s="10"/>
      <c r="K55" s="10"/>
      <c r="L55" s="10"/>
      <c r="M55" s="10"/>
      <c r="N55" s="10" t="e">
        <f>N56</f>
        <v>#REF!</v>
      </c>
      <c r="O55" s="21" t="e">
        <f>O56</f>
        <v>#REF!</v>
      </c>
    </row>
    <row r="56" spans="1:17" ht="30" hidden="1" outlineLevel="5">
      <c r="A56" s="48" t="s">
        <v>45</v>
      </c>
      <c r="B56" s="13" t="s">
        <v>38</v>
      </c>
      <c r="C56" s="11" t="s">
        <v>328</v>
      </c>
      <c r="D56" s="11" t="s">
        <v>3</v>
      </c>
      <c r="E56" s="73">
        <f>SUM(E57)</f>
        <v>0</v>
      </c>
      <c r="F56" s="10"/>
      <c r="G56" s="10"/>
      <c r="H56" s="10"/>
      <c r="I56" s="10"/>
      <c r="J56" s="10"/>
      <c r="K56" s="10"/>
      <c r="L56" s="10"/>
      <c r="M56" s="10"/>
      <c r="N56" s="10" t="e">
        <f>#REF!</f>
        <v>#REF!</v>
      </c>
      <c r="O56" s="21" t="e">
        <f>#REF!</f>
        <v>#REF!</v>
      </c>
      <c r="Q56" s="33">
        <v>920</v>
      </c>
    </row>
    <row r="57" spans="1:15" ht="30" hidden="1" outlineLevel="5">
      <c r="A57" s="48" t="s">
        <v>90</v>
      </c>
      <c r="B57" s="13" t="s">
        <v>38</v>
      </c>
      <c r="C57" s="11" t="s">
        <v>328</v>
      </c>
      <c r="D57" s="11" t="s">
        <v>91</v>
      </c>
      <c r="E57" s="73"/>
      <c r="F57" s="10"/>
      <c r="G57" s="10"/>
      <c r="H57" s="10"/>
      <c r="I57" s="10"/>
      <c r="J57" s="10"/>
      <c r="K57" s="10"/>
      <c r="L57" s="10"/>
      <c r="M57" s="10"/>
      <c r="N57" s="10"/>
      <c r="O57" s="21"/>
    </row>
    <row r="58" spans="1:15" ht="16.5" customHeight="1" outlineLevel="5">
      <c r="A58" s="48" t="s">
        <v>30</v>
      </c>
      <c r="B58" s="1" t="s">
        <v>61</v>
      </c>
      <c r="C58" s="1" t="s">
        <v>153</v>
      </c>
      <c r="D58" s="1" t="s">
        <v>3</v>
      </c>
      <c r="E58" s="73">
        <f>E59</f>
        <v>541.7854</v>
      </c>
      <c r="F58" s="10"/>
      <c r="G58" s="10"/>
      <c r="H58" s="10"/>
      <c r="I58" s="10"/>
      <c r="J58" s="10"/>
      <c r="K58" s="10"/>
      <c r="L58" s="10"/>
      <c r="M58" s="10"/>
      <c r="N58" s="10" t="e">
        <f>N59</f>
        <v>#REF!</v>
      </c>
      <c r="O58" s="21" t="e">
        <f>O59</f>
        <v>#REF!</v>
      </c>
    </row>
    <row r="59" spans="1:15" ht="29.25" customHeight="1" outlineLevel="5">
      <c r="A59" s="47" t="s">
        <v>87</v>
      </c>
      <c r="B59" s="1" t="s">
        <v>61</v>
      </c>
      <c r="C59" s="1" t="s">
        <v>154</v>
      </c>
      <c r="D59" s="1" t="s">
        <v>3</v>
      </c>
      <c r="E59" s="73">
        <f>SUM(E60)</f>
        <v>541.7854</v>
      </c>
      <c r="F59" s="10"/>
      <c r="G59" s="10"/>
      <c r="H59" s="10"/>
      <c r="I59" s="10"/>
      <c r="J59" s="10"/>
      <c r="K59" s="10"/>
      <c r="L59" s="10"/>
      <c r="M59" s="10"/>
      <c r="N59" s="10" t="e">
        <f>N61</f>
        <v>#REF!</v>
      </c>
      <c r="O59" s="21" t="e">
        <f>O61</f>
        <v>#REF!</v>
      </c>
    </row>
    <row r="60" spans="1:15" ht="15" outlineLevel="5">
      <c r="A60" s="62" t="s">
        <v>156</v>
      </c>
      <c r="B60" s="1" t="s">
        <v>61</v>
      </c>
      <c r="C60" s="1" t="s">
        <v>155</v>
      </c>
      <c r="D60" s="1" t="s">
        <v>3</v>
      </c>
      <c r="E60" s="73">
        <f>SUM(E61)</f>
        <v>541.7854</v>
      </c>
      <c r="F60" s="10"/>
      <c r="G60" s="10"/>
      <c r="H60" s="10"/>
      <c r="I60" s="10"/>
      <c r="J60" s="10"/>
      <c r="K60" s="10"/>
      <c r="L60" s="10"/>
      <c r="M60" s="10"/>
      <c r="N60" s="10"/>
      <c r="O60" s="21"/>
    </row>
    <row r="61" spans="1:15" ht="33" customHeight="1" outlineLevel="5">
      <c r="A61" s="50" t="s">
        <v>57</v>
      </c>
      <c r="B61" s="1" t="s">
        <v>61</v>
      </c>
      <c r="C61" s="1" t="s">
        <v>162</v>
      </c>
      <c r="D61" s="1" t="s">
        <v>3</v>
      </c>
      <c r="E61" s="73">
        <f>E62</f>
        <v>541.7854</v>
      </c>
      <c r="F61" s="10"/>
      <c r="G61" s="10"/>
      <c r="H61" s="10"/>
      <c r="I61" s="10"/>
      <c r="J61" s="10"/>
      <c r="K61" s="10"/>
      <c r="L61" s="10"/>
      <c r="M61" s="10"/>
      <c r="N61" s="10" t="e">
        <f>#REF!</f>
        <v>#REF!</v>
      </c>
      <c r="O61" s="21" t="e">
        <f>#REF!</f>
        <v>#REF!</v>
      </c>
    </row>
    <row r="62" spans="1:15" ht="17.25" customHeight="1" outlineLevel="5">
      <c r="A62" s="48" t="s">
        <v>92</v>
      </c>
      <c r="B62" s="1" t="s">
        <v>61</v>
      </c>
      <c r="C62" s="1" t="s">
        <v>162</v>
      </c>
      <c r="D62" s="1" t="s">
        <v>91</v>
      </c>
      <c r="E62" s="73">
        <v>541.7854</v>
      </c>
      <c r="F62" s="10"/>
      <c r="G62" s="10"/>
      <c r="H62" s="10"/>
      <c r="I62" s="10"/>
      <c r="J62" s="10"/>
      <c r="K62" s="10"/>
      <c r="L62" s="10"/>
      <c r="M62" s="10"/>
      <c r="N62" s="10"/>
      <c r="O62" s="21"/>
    </row>
    <row r="63" spans="1:15" ht="18" customHeight="1" outlineLevel="1">
      <c r="A63" s="48" t="s">
        <v>20</v>
      </c>
      <c r="B63" s="1" t="s">
        <v>65</v>
      </c>
      <c r="C63" s="1" t="s">
        <v>153</v>
      </c>
      <c r="D63" s="1" t="s">
        <v>3</v>
      </c>
      <c r="E63" s="73">
        <f>SUM(E100+E72+E76+E68+E87+E64)</f>
        <v>38783.67198</v>
      </c>
      <c r="F63" s="21" t="e">
        <f>F128+#REF!+#REF!+#REF!</f>
        <v>#REF!</v>
      </c>
      <c r="G63" s="21" t="e">
        <f>G128+#REF!+#REF!+#REF!</f>
        <v>#REF!</v>
      </c>
      <c r="H63" s="21" t="e">
        <f>H128+#REF!+#REF!+#REF!</f>
        <v>#REF!</v>
      </c>
      <c r="I63" s="10" t="e">
        <f>I128+#REF!+#REF!+#REF!</f>
        <v>#REF!</v>
      </c>
      <c r="J63" s="10" t="e">
        <f>J128+#REF!+#REF!+#REF!</f>
        <v>#REF!</v>
      </c>
      <c r="K63" s="10" t="e">
        <f>K128+#REF!+#REF!+#REF!</f>
        <v>#REF!</v>
      </c>
      <c r="L63" s="10" t="e">
        <f>L128+#REF!+#REF!+#REF!</f>
        <v>#REF!</v>
      </c>
      <c r="M63" s="10" t="e">
        <f>M128+#REF!+#REF!+#REF!</f>
        <v>#REF!</v>
      </c>
      <c r="N63" s="10" t="e">
        <f>N128+#REF!+#REF!+#REF!</f>
        <v>#REF!</v>
      </c>
      <c r="O63" s="21" t="e">
        <f>O128+#REF!+#REF!+#REF!</f>
        <v>#REF!</v>
      </c>
    </row>
    <row r="64" spans="1:15" ht="49.5" customHeight="1" hidden="1" outlineLevel="2">
      <c r="A64" s="47" t="s">
        <v>318</v>
      </c>
      <c r="B64" s="1" t="s">
        <v>65</v>
      </c>
      <c r="C64" s="1" t="s">
        <v>250</v>
      </c>
      <c r="D64" s="1" t="s">
        <v>3</v>
      </c>
      <c r="E64" s="74">
        <f>E66</f>
        <v>0</v>
      </c>
      <c r="F64" s="22" t="e">
        <f aca="true" t="shared" si="0" ref="F64:O64">F66</f>
        <v>#REF!</v>
      </c>
      <c r="G64" s="22" t="e">
        <f t="shared" si="0"/>
        <v>#REF!</v>
      </c>
      <c r="H64" s="22" t="e">
        <f t="shared" si="0"/>
        <v>#REF!</v>
      </c>
      <c r="I64" s="22" t="e">
        <f t="shared" si="0"/>
        <v>#REF!</v>
      </c>
      <c r="J64" s="22" t="e">
        <f t="shared" si="0"/>
        <v>#REF!</v>
      </c>
      <c r="K64" s="22" t="e">
        <f t="shared" si="0"/>
        <v>#REF!</v>
      </c>
      <c r="L64" s="22" t="e">
        <f t="shared" si="0"/>
        <v>#REF!</v>
      </c>
      <c r="M64" s="22" t="e">
        <f t="shared" si="0"/>
        <v>#REF!</v>
      </c>
      <c r="N64" s="22" t="e">
        <f t="shared" si="0"/>
        <v>#REF!</v>
      </c>
      <c r="O64" s="22" t="e">
        <f t="shared" si="0"/>
        <v>#REF!</v>
      </c>
    </row>
    <row r="65" spans="1:15" ht="15" hidden="1" outlineLevel="2">
      <c r="A65" s="47" t="s">
        <v>252</v>
      </c>
      <c r="B65" s="1" t="s">
        <v>65</v>
      </c>
      <c r="C65" s="1" t="s">
        <v>251</v>
      </c>
      <c r="D65" s="1" t="s">
        <v>3</v>
      </c>
      <c r="E65" s="74">
        <f>SUM(E64)</f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45" hidden="1" outlineLevel="5">
      <c r="A66" s="48" t="s">
        <v>366</v>
      </c>
      <c r="B66" s="1" t="s">
        <v>65</v>
      </c>
      <c r="C66" s="11" t="s">
        <v>363</v>
      </c>
      <c r="D66" s="1" t="s">
        <v>3</v>
      </c>
      <c r="E66" s="74">
        <f>SUM(E67)</f>
        <v>0</v>
      </c>
      <c r="F66" s="22" t="e">
        <f>#REF!</f>
        <v>#REF!</v>
      </c>
      <c r="G66" s="22" t="e">
        <f>#REF!</f>
        <v>#REF!</v>
      </c>
      <c r="H66" s="22" t="e">
        <f>#REF!</f>
        <v>#REF!</v>
      </c>
      <c r="I66" s="22" t="e">
        <f>#REF!</f>
        <v>#REF!</v>
      </c>
      <c r="J66" s="22" t="e">
        <f>#REF!</f>
        <v>#REF!</v>
      </c>
      <c r="K66" s="22" t="e">
        <f>#REF!</f>
        <v>#REF!</v>
      </c>
      <c r="L66" s="22" t="e">
        <f>#REF!</f>
        <v>#REF!</v>
      </c>
      <c r="M66" s="22" t="e">
        <f>#REF!</f>
        <v>#REF!</v>
      </c>
      <c r="N66" s="22" t="e">
        <f>#REF!</f>
        <v>#REF!</v>
      </c>
      <c r="O66" s="22" t="e">
        <f>#REF!</f>
        <v>#REF!</v>
      </c>
    </row>
    <row r="67" spans="1:15" ht="35.25" customHeight="1" hidden="1" outlineLevel="5">
      <c r="A67" s="48" t="s">
        <v>90</v>
      </c>
      <c r="B67" s="1" t="s">
        <v>65</v>
      </c>
      <c r="C67" s="11" t="s">
        <v>363</v>
      </c>
      <c r="D67" s="1" t="s">
        <v>89</v>
      </c>
      <c r="E67" s="74">
        <f>30-30</f>
        <v>0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75.75" customHeight="1" outlineLevel="5">
      <c r="A68" s="48" t="s">
        <v>358</v>
      </c>
      <c r="B68" s="1" t="s">
        <v>65</v>
      </c>
      <c r="C68" s="1" t="s">
        <v>171</v>
      </c>
      <c r="D68" s="1" t="s">
        <v>3</v>
      </c>
      <c r="E68" s="74">
        <f>SUM(E70)</f>
        <v>10</v>
      </c>
      <c r="F68" s="10"/>
      <c r="G68" s="10"/>
      <c r="H68" s="10"/>
      <c r="I68" s="10"/>
      <c r="J68" s="10"/>
      <c r="K68" s="10"/>
      <c r="L68" s="10"/>
      <c r="M68" s="10"/>
      <c r="N68" s="25"/>
      <c r="O68" s="22"/>
    </row>
    <row r="69" spans="1:15" ht="45" outlineLevel="5">
      <c r="A69" s="63" t="s">
        <v>172</v>
      </c>
      <c r="B69" s="1" t="s">
        <v>65</v>
      </c>
      <c r="C69" s="1" t="s">
        <v>174</v>
      </c>
      <c r="D69" s="1" t="s">
        <v>3</v>
      </c>
      <c r="E69" s="74">
        <f>SUM(E68)</f>
        <v>10</v>
      </c>
      <c r="F69" s="10"/>
      <c r="G69" s="10"/>
      <c r="H69" s="10"/>
      <c r="I69" s="10"/>
      <c r="J69" s="10"/>
      <c r="K69" s="10"/>
      <c r="L69" s="10"/>
      <c r="M69" s="10"/>
      <c r="N69" s="25"/>
      <c r="O69" s="22"/>
    </row>
    <row r="70" spans="1:15" ht="33" customHeight="1" outlineLevel="5">
      <c r="A70" s="48" t="s">
        <v>187</v>
      </c>
      <c r="B70" s="1" t="s">
        <v>65</v>
      </c>
      <c r="C70" s="1" t="s">
        <v>173</v>
      </c>
      <c r="D70" s="1" t="s">
        <v>3</v>
      </c>
      <c r="E70" s="74">
        <f>SUM(E71)</f>
        <v>10</v>
      </c>
      <c r="F70" s="10"/>
      <c r="G70" s="10"/>
      <c r="H70" s="10"/>
      <c r="I70" s="10"/>
      <c r="J70" s="10"/>
      <c r="K70" s="10"/>
      <c r="L70" s="10"/>
      <c r="M70" s="10"/>
      <c r="N70" s="25"/>
      <c r="O70" s="22"/>
    </row>
    <row r="71" spans="1:15" ht="32.25" customHeight="1" outlineLevel="5">
      <c r="A71" s="48" t="s">
        <v>90</v>
      </c>
      <c r="B71" s="1" t="s">
        <v>65</v>
      </c>
      <c r="C71" s="1" t="s">
        <v>173</v>
      </c>
      <c r="D71" s="1" t="s">
        <v>89</v>
      </c>
      <c r="E71" s="74">
        <v>10</v>
      </c>
      <c r="F71" s="10"/>
      <c r="G71" s="10"/>
      <c r="H71" s="10"/>
      <c r="I71" s="10"/>
      <c r="J71" s="10"/>
      <c r="K71" s="10"/>
      <c r="L71" s="10"/>
      <c r="M71" s="10"/>
      <c r="N71" s="25"/>
      <c r="O71" s="22"/>
    </row>
    <row r="72" spans="1:15" ht="103.5" customHeight="1" outlineLevel="5">
      <c r="A72" s="48" t="s">
        <v>309</v>
      </c>
      <c r="B72" s="1" t="s">
        <v>65</v>
      </c>
      <c r="C72" s="1" t="s">
        <v>175</v>
      </c>
      <c r="D72" s="1" t="s">
        <v>3</v>
      </c>
      <c r="E72" s="74">
        <f>SUM(E74)</f>
        <v>50</v>
      </c>
      <c r="F72" s="10"/>
      <c r="G72" s="10"/>
      <c r="H72" s="10"/>
      <c r="I72" s="10"/>
      <c r="J72" s="10"/>
      <c r="K72" s="10"/>
      <c r="L72" s="10"/>
      <c r="M72" s="10"/>
      <c r="N72" s="25"/>
      <c r="O72" s="22"/>
    </row>
    <row r="73" spans="1:15" ht="32.25" customHeight="1" outlineLevel="5">
      <c r="A73" s="48" t="s">
        <v>177</v>
      </c>
      <c r="B73" s="1" t="s">
        <v>65</v>
      </c>
      <c r="C73" s="1" t="s">
        <v>176</v>
      </c>
      <c r="D73" s="1" t="s">
        <v>3</v>
      </c>
      <c r="E73" s="74">
        <f>SUM(E72)</f>
        <v>50</v>
      </c>
      <c r="F73" s="10"/>
      <c r="G73" s="10"/>
      <c r="H73" s="10"/>
      <c r="I73" s="10"/>
      <c r="J73" s="10"/>
      <c r="K73" s="10"/>
      <c r="L73" s="10"/>
      <c r="M73" s="10"/>
      <c r="N73" s="25"/>
      <c r="O73" s="22"/>
    </row>
    <row r="74" spans="1:15" ht="33" customHeight="1" outlineLevel="5">
      <c r="A74" s="50" t="s">
        <v>188</v>
      </c>
      <c r="B74" s="1" t="s">
        <v>65</v>
      </c>
      <c r="C74" s="1" t="s">
        <v>178</v>
      </c>
      <c r="D74" s="1" t="s">
        <v>3</v>
      </c>
      <c r="E74" s="74">
        <f>SUM(E75)</f>
        <v>50</v>
      </c>
      <c r="F74" s="10"/>
      <c r="G74" s="10"/>
      <c r="H74" s="10"/>
      <c r="I74" s="10"/>
      <c r="J74" s="10"/>
      <c r="K74" s="10"/>
      <c r="L74" s="10"/>
      <c r="M74" s="10"/>
      <c r="N74" s="25"/>
      <c r="O74" s="22"/>
    </row>
    <row r="75" spans="1:15" ht="33" customHeight="1" outlineLevel="5">
      <c r="A75" s="48" t="s">
        <v>90</v>
      </c>
      <c r="B75" s="1" t="s">
        <v>65</v>
      </c>
      <c r="C75" s="1" t="s">
        <v>178</v>
      </c>
      <c r="D75" s="1" t="s">
        <v>89</v>
      </c>
      <c r="E75" s="74">
        <v>50</v>
      </c>
      <c r="F75" s="10"/>
      <c r="G75" s="10"/>
      <c r="H75" s="10"/>
      <c r="I75" s="10"/>
      <c r="J75" s="10"/>
      <c r="K75" s="10"/>
      <c r="L75" s="10"/>
      <c r="M75" s="10"/>
      <c r="N75" s="25"/>
      <c r="O75" s="22"/>
    </row>
    <row r="76" spans="1:15" ht="46.5" customHeight="1" outlineLevel="5">
      <c r="A76" s="48" t="s">
        <v>310</v>
      </c>
      <c r="B76" s="1" t="s">
        <v>65</v>
      </c>
      <c r="C76" s="1" t="s">
        <v>179</v>
      </c>
      <c r="D76" s="1" t="s">
        <v>3</v>
      </c>
      <c r="E76" s="74">
        <f>SUM(E77+E83)</f>
        <v>1369</v>
      </c>
      <c r="F76" s="10"/>
      <c r="G76" s="10"/>
      <c r="H76" s="10"/>
      <c r="I76" s="10"/>
      <c r="J76" s="10"/>
      <c r="K76" s="10"/>
      <c r="L76" s="10"/>
      <c r="M76" s="10"/>
      <c r="N76" s="25"/>
      <c r="O76" s="22"/>
    </row>
    <row r="77" spans="1:15" ht="45" hidden="1" outlineLevel="5">
      <c r="A77" s="48" t="s">
        <v>311</v>
      </c>
      <c r="B77" s="1" t="s">
        <v>65</v>
      </c>
      <c r="C77" s="1" t="s">
        <v>180</v>
      </c>
      <c r="D77" s="1" t="s">
        <v>3</v>
      </c>
      <c r="E77" s="74">
        <f>SUM(E79+E81)</f>
        <v>0</v>
      </c>
      <c r="F77" s="10"/>
      <c r="G77" s="10"/>
      <c r="H77" s="10"/>
      <c r="I77" s="10"/>
      <c r="J77" s="10"/>
      <c r="K77" s="10"/>
      <c r="L77" s="10"/>
      <c r="M77" s="10"/>
      <c r="N77" s="25"/>
      <c r="O77" s="22"/>
    </row>
    <row r="78" spans="1:15" ht="30" hidden="1" outlineLevel="5">
      <c r="A78" s="50" t="s">
        <v>182</v>
      </c>
      <c r="B78" s="1" t="s">
        <v>65</v>
      </c>
      <c r="C78" s="1" t="s">
        <v>181</v>
      </c>
      <c r="D78" s="1" t="s">
        <v>3</v>
      </c>
      <c r="E78" s="74">
        <f>SUM(E77)</f>
        <v>0</v>
      </c>
      <c r="F78" s="10"/>
      <c r="G78" s="10"/>
      <c r="H78" s="10"/>
      <c r="I78" s="10"/>
      <c r="J78" s="10"/>
      <c r="K78" s="10"/>
      <c r="L78" s="10"/>
      <c r="M78" s="10"/>
      <c r="N78" s="25"/>
      <c r="O78" s="22"/>
    </row>
    <row r="79" spans="1:15" ht="60" hidden="1" outlineLevel="5">
      <c r="A79" s="48" t="s">
        <v>122</v>
      </c>
      <c r="B79" s="1" t="s">
        <v>65</v>
      </c>
      <c r="C79" s="1" t="s">
        <v>183</v>
      </c>
      <c r="D79" s="1" t="s">
        <v>3</v>
      </c>
      <c r="E79" s="74">
        <f>SUM(E80:E80)</f>
        <v>0</v>
      </c>
      <c r="F79" s="10"/>
      <c r="G79" s="10"/>
      <c r="H79" s="10"/>
      <c r="I79" s="10"/>
      <c r="J79" s="10"/>
      <c r="K79" s="10"/>
      <c r="L79" s="10"/>
      <c r="M79" s="10"/>
      <c r="N79" s="25"/>
      <c r="O79" s="22"/>
    </row>
    <row r="80" spans="1:15" ht="30" hidden="1" outlineLevel="5">
      <c r="A80" s="53" t="s">
        <v>97</v>
      </c>
      <c r="B80" s="1" t="s">
        <v>65</v>
      </c>
      <c r="C80" s="1" t="s">
        <v>183</v>
      </c>
      <c r="D80" s="1" t="s">
        <v>96</v>
      </c>
      <c r="E80" s="74"/>
      <c r="F80" s="10"/>
      <c r="G80" s="10"/>
      <c r="H80" s="10"/>
      <c r="I80" s="10"/>
      <c r="J80" s="10"/>
      <c r="K80" s="10"/>
      <c r="L80" s="10"/>
      <c r="M80" s="10"/>
      <c r="N80" s="25"/>
      <c r="O80" s="22"/>
    </row>
    <row r="81" spans="1:15" ht="45" hidden="1" outlineLevel="5">
      <c r="A81" s="53" t="s">
        <v>150</v>
      </c>
      <c r="B81" s="1" t="s">
        <v>65</v>
      </c>
      <c r="C81" s="1" t="s">
        <v>184</v>
      </c>
      <c r="D81" s="1" t="s">
        <v>3</v>
      </c>
      <c r="E81" s="74">
        <f>SUM(E82)</f>
        <v>0</v>
      </c>
      <c r="F81" s="10"/>
      <c r="G81" s="10"/>
      <c r="H81" s="10"/>
      <c r="I81" s="10"/>
      <c r="J81" s="10"/>
      <c r="K81" s="10"/>
      <c r="L81" s="10"/>
      <c r="M81" s="10"/>
      <c r="N81" s="25"/>
      <c r="O81" s="22"/>
    </row>
    <row r="82" spans="1:15" ht="30" hidden="1" outlineLevel="5">
      <c r="A82" s="53" t="s">
        <v>97</v>
      </c>
      <c r="B82" s="1" t="s">
        <v>65</v>
      </c>
      <c r="C82" s="1" t="s">
        <v>184</v>
      </c>
      <c r="D82" s="1" t="s">
        <v>96</v>
      </c>
      <c r="E82" s="74"/>
      <c r="F82" s="10"/>
      <c r="G82" s="10"/>
      <c r="H82" s="10"/>
      <c r="I82" s="10"/>
      <c r="J82" s="10"/>
      <c r="K82" s="10"/>
      <c r="L82" s="10"/>
      <c r="M82" s="10"/>
      <c r="N82" s="25"/>
      <c r="O82" s="22"/>
    </row>
    <row r="83" spans="1:15" ht="46.5" customHeight="1" outlineLevel="5">
      <c r="A83" s="48" t="s">
        <v>312</v>
      </c>
      <c r="B83" s="1" t="s">
        <v>65</v>
      </c>
      <c r="C83" s="1" t="s">
        <v>185</v>
      </c>
      <c r="D83" s="1" t="s">
        <v>3</v>
      </c>
      <c r="E83" s="74">
        <f>SUM(E85)</f>
        <v>1369</v>
      </c>
      <c r="F83" s="10"/>
      <c r="G83" s="10"/>
      <c r="H83" s="10"/>
      <c r="I83" s="10"/>
      <c r="J83" s="10"/>
      <c r="K83" s="10"/>
      <c r="L83" s="10"/>
      <c r="M83" s="10"/>
      <c r="N83" s="25"/>
      <c r="O83" s="22"/>
    </row>
    <row r="84" spans="1:15" ht="31.5" customHeight="1" outlineLevel="5">
      <c r="A84" s="50" t="s">
        <v>186</v>
      </c>
      <c r="B84" s="1" t="s">
        <v>65</v>
      </c>
      <c r="C84" s="1" t="s">
        <v>297</v>
      </c>
      <c r="D84" s="1" t="s">
        <v>3</v>
      </c>
      <c r="E84" s="74">
        <f>SUM(E83)</f>
        <v>1369</v>
      </c>
      <c r="F84" s="10"/>
      <c r="G84" s="10"/>
      <c r="H84" s="10"/>
      <c r="I84" s="10"/>
      <c r="J84" s="10"/>
      <c r="K84" s="10"/>
      <c r="L84" s="10"/>
      <c r="M84" s="10"/>
      <c r="N84" s="25"/>
      <c r="O84" s="22"/>
    </row>
    <row r="85" spans="1:15" ht="31.5" customHeight="1" outlineLevel="5">
      <c r="A85" s="50" t="s">
        <v>189</v>
      </c>
      <c r="B85" s="1" t="s">
        <v>65</v>
      </c>
      <c r="C85" s="1" t="s">
        <v>296</v>
      </c>
      <c r="D85" s="1" t="s">
        <v>3</v>
      </c>
      <c r="E85" s="74">
        <f>SUM(E86)</f>
        <v>1369</v>
      </c>
      <c r="F85" s="10"/>
      <c r="G85" s="10"/>
      <c r="H85" s="10"/>
      <c r="I85" s="10"/>
      <c r="J85" s="10"/>
      <c r="K85" s="10"/>
      <c r="L85" s="10"/>
      <c r="M85" s="10"/>
      <c r="N85" s="25"/>
      <c r="O85" s="22"/>
    </row>
    <row r="86" spans="1:15" ht="35.25" customHeight="1" outlineLevel="5">
      <c r="A86" s="48" t="s">
        <v>90</v>
      </c>
      <c r="B86" s="1" t="s">
        <v>65</v>
      </c>
      <c r="C86" s="1" t="s">
        <v>296</v>
      </c>
      <c r="D86" s="1" t="s">
        <v>89</v>
      </c>
      <c r="E86" s="74">
        <f>350+338+681</f>
        <v>1369</v>
      </c>
      <c r="F86" s="10"/>
      <c r="G86" s="10"/>
      <c r="H86" s="10"/>
      <c r="I86" s="10"/>
      <c r="J86" s="10"/>
      <c r="K86" s="10"/>
      <c r="L86" s="10"/>
      <c r="M86" s="10"/>
      <c r="N86" s="25"/>
      <c r="O86" s="22"/>
    </row>
    <row r="87" spans="1:15" ht="84" customHeight="1" outlineLevel="5">
      <c r="A87" s="48" t="s">
        <v>359</v>
      </c>
      <c r="B87" s="1" t="s">
        <v>65</v>
      </c>
      <c r="C87" s="1" t="s">
        <v>279</v>
      </c>
      <c r="D87" s="1" t="s">
        <v>3</v>
      </c>
      <c r="E87" s="74">
        <f>SUM(E92+E96+E88)</f>
        <v>11.5</v>
      </c>
      <c r="F87" s="10"/>
      <c r="G87" s="10"/>
      <c r="H87" s="10"/>
      <c r="I87" s="10"/>
      <c r="J87" s="10"/>
      <c r="K87" s="10"/>
      <c r="L87" s="10"/>
      <c r="M87" s="10"/>
      <c r="N87" s="25"/>
      <c r="O87" s="22"/>
    </row>
    <row r="88" spans="1:15" ht="48.75" customHeight="1" hidden="1" outlineLevel="5">
      <c r="A88" s="48" t="s">
        <v>280</v>
      </c>
      <c r="B88" s="1" t="s">
        <v>65</v>
      </c>
      <c r="C88" s="1" t="s">
        <v>283</v>
      </c>
      <c r="D88" s="1" t="s">
        <v>3</v>
      </c>
      <c r="E88" s="74">
        <f>E89</f>
        <v>0</v>
      </c>
      <c r="F88" s="10"/>
      <c r="G88" s="10"/>
      <c r="H88" s="10"/>
      <c r="I88" s="10"/>
      <c r="J88" s="10"/>
      <c r="K88" s="10"/>
      <c r="L88" s="10"/>
      <c r="M88" s="10"/>
      <c r="N88" s="25"/>
      <c r="O88" s="22"/>
    </row>
    <row r="89" spans="1:15" ht="33.75" customHeight="1" hidden="1" outlineLevel="5">
      <c r="A89" s="48" t="s">
        <v>281</v>
      </c>
      <c r="B89" s="1" t="s">
        <v>65</v>
      </c>
      <c r="C89" s="1" t="s">
        <v>284</v>
      </c>
      <c r="D89" s="1" t="s">
        <v>3</v>
      </c>
      <c r="E89" s="74">
        <f>E90</f>
        <v>0</v>
      </c>
      <c r="F89" s="10"/>
      <c r="G89" s="10"/>
      <c r="H89" s="10"/>
      <c r="I89" s="10"/>
      <c r="J89" s="10"/>
      <c r="K89" s="10"/>
      <c r="L89" s="10"/>
      <c r="M89" s="10"/>
      <c r="N89" s="25"/>
      <c r="O89" s="22"/>
    </row>
    <row r="90" spans="1:15" ht="31.5" customHeight="1" hidden="1" outlineLevel="5">
      <c r="A90" s="48" t="s">
        <v>324</v>
      </c>
      <c r="B90" s="1" t="s">
        <v>65</v>
      </c>
      <c r="C90" s="1" t="s">
        <v>285</v>
      </c>
      <c r="D90" s="1" t="s">
        <v>3</v>
      </c>
      <c r="E90" s="74">
        <f>E91</f>
        <v>0</v>
      </c>
      <c r="F90" s="10"/>
      <c r="G90" s="10"/>
      <c r="H90" s="10"/>
      <c r="I90" s="10"/>
      <c r="J90" s="10"/>
      <c r="K90" s="10"/>
      <c r="L90" s="10"/>
      <c r="M90" s="10"/>
      <c r="N90" s="25"/>
      <c r="O90" s="22"/>
    </row>
    <row r="91" spans="1:15" ht="31.5" customHeight="1" hidden="1" outlineLevel="5">
      <c r="A91" s="48" t="s">
        <v>90</v>
      </c>
      <c r="B91" s="1" t="s">
        <v>65</v>
      </c>
      <c r="C91" s="1" t="s">
        <v>285</v>
      </c>
      <c r="D91" s="1" t="s">
        <v>89</v>
      </c>
      <c r="E91" s="74"/>
      <c r="F91" s="10"/>
      <c r="G91" s="10"/>
      <c r="H91" s="10"/>
      <c r="I91" s="10"/>
      <c r="J91" s="10"/>
      <c r="K91" s="10"/>
      <c r="L91" s="10"/>
      <c r="M91" s="10"/>
      <c r="N91" s="25"/>
      <c r="O91" s="22"/>
    </row>
    <row r="92" spans="1:15" ht="48.75" customHeight="1" outlineLevel="5">
      <c r="A92" s="48" t="s">
        <v>360</v>
      </c>
      <c r="B92" s="1" t="s">
        <v>65</v>
      </c>
      <c r="C92" s="65">
        <v>1120000000</v>
      </c>
      <c r="D92" s="1" t="s">
        <v>3</v>
      </c>
      <c r="E92" s="74">
        <f>SUM(E93)</f>
        <v>5</v>
      </c>
      <c r="F92" s="10"/>
      <c r="G92" s="10"/>
      <c r="H92" s="10"/>
      <c r="I92" s="10"/>
      <c r="J92" s="10"/>
      <c r="K92" s="10"/>
      <c r="L92" s="10"/>
      <c r="M92" s="10"/>
      <c r="N92" s="25"/>
      <c r="O92" s="22"/>
    </row>
    <row r="93" spans="1:15" ht="36" customHeight="1" outlineLevel="5">
      <c r="A93" s="48" t="s">
        <v>286</v>
      </c>
      <c r="B93" s="1" t="s">
        <v>65</v>
      </c>
      <c r="C93" s="65">
        <v>1120100000</v>
      </c>
      <c r="D93" s="1" t="s">
        <v>3</v>
      </c>
      <c r="E93" s="74">
        <f>SUM(E94)</f>
        <v>5</v>
      </c>
      <c r="F93" s="10"/>
      <c r="G93" s="10"/>
      <c r="H93" s="10"/>
      <c r="I93" s="10"/>
      <c r="J93" s="10"/>
      <c r="K93" s="10"/>
      <c r="L93" s="10"/>
      <c r="M93" s="10"/>
      <c r="N93" s="25"/>
      <c r="O93" s="22"/>
    </row>
    <row r="94" spans="1:15" ht="33.75" customHeight="1" outlineLevel="5">
      <c r="A94" s="48" t="s">
        <v>287</v>
      </c>
      <c r="B94" s="1" t="s">
        <v>65</v>
      </c>
      <c r="C94" s="65">
        <v>1120120220</v>
      </c>
      <c r="D94" s="1" t="s">
        <v>3</v>
      </c>
      <c r="E94" s="74">
        <f>SUM(E95)</f>
        <v>5</v>
      </c>
      <c r="F94" s="10"/>
      <c r="G94" s="10"/>
      <c r="H94" s="10"/>
      <c r="I94" s="10"/>
      <c r="J94" s="10"/>
      <c r="K94" s="10"/>
      <c r="L94" s="10"/>
      <c r="M94" s="10"/>
      <c r="N94" s="25"/>
      <c r="O94" s="22"/>
    </row>
    <row r="95" spans="1:15" ht="36" customHeight="1" outlineLevel="5">
      <c r="A95" s="48" t="s">
        <v>90</v>
      </c>
      <c r="B95" s="1" t="s">
        <v>65</v>
      </c>
      <c r="C95" s="65">
        <v>1120120220</v>
      </c>
      <c r="D95" s="1" t="s">
        <v>89</v>
      </c>
      <c r="E95" s="74">
        <v>5</v>
      </c>
      <c r="F95" s="10"/>
      <c r="G95" s="10"/>
      <c r="H95" s="10"/>
      <c r="I95" s="10"/>
      <c r="J95" s="10"/>
      <c r="K95" s="10"/>
      <c r="L95" s="10"/>
      <c r="M95" s="10"/>
      <c r="N95" s="25"/>
      <c r="O95" s="22"/>
    </row>
    <row r="96" spans="1:15" ht="48" customHeight="1" outlineLevel="5">
      <c r="A96" s="48" t="s">
        <v>361</v>
      </c>
      <c r="B96" s="1" t="s">
        <v>65</v>
      </c>
      <c r="C96" s="65">
        <v>1130000000</v>
      </c>
      <c r="D96" s="1" t="s">
        <v>3</v>
      </c>
      <c r="E96" s="74">
        <f>SUM(E97)</f>
        <v>6.5</v>
      </c>
      <c r="F96" s="10"/>
      <c r="G96" s="10"/>
      <c r="H96" s="10"/>
      <c r="I96" s="10"/>
      <c r="J96" s="10"/>
      <c r="K96" s="10"/>
      <c r="L96" s="10"/>
      <c r="M96" s="10"/>
      <c r="N96" s="25"/>
      <c r="O96" s="22"/>
    </row>
    <row r="97" spans="1:15" ht="36" customHeight="1" outlineLevel="5">
      <c r="A97" s="48" t="s">
        <v>288</v>
      </c>
      <c r="B97" s="1" t="s">
        <v>65</v>
      </c>
      <c r="C97" s="65">
        <v>1130100000</v>
      </c>
      <c r="D97" s="1" t="s">
        <v>3</v>
      </c>
      <c r="E97" s="74">
        <f>SUM(E98)</f>
        <v>6.5</v>
      </c>
      <c r="F97" s="10"/>
      <c r="G97" s="10"/>
      <c r="H97" s="10"/>
      <c r="I97" s="10"/>
      <c r="J97" s="10"/>
      <c r="K97" s="10"/>
      <c r="L97" s="10"/>
      <c r="M97" s="10"/>
      <c r="N97" s="25"/>
      <c r="O97" s="22"/>
    </row>
    <row r="98" spans="1:15" ht="36" customHeight="1" outlineLevel="5">
      <c r="A98" s="48" t="s">
        <v>301</v>
      </c>
      <c r="B98" s="1" t="s">
        <v>65</v>
      </c>
      <c r="C98" s="65">
        <v>1130120230</v>
      </c>
      <c r="D98" s="1" t="s">
        <v>3</v>
      </c>
      <c r="E98" s="74">
        <f>SUM(E99)</f>
        <v>6.5</v>
      </c>
      <c r="F98" s="10"/>
      <c r="G98" s="10"/>
      <c r="H98" s="10"/>
      <c r="I98" s="10"/>
      <c r="J98" s="10"/>
      <c r="K98" s="10"/>
      <c r="L98" s="10"/>
      <c r="M98" s="10"/>
      <c r="N98" s="25"/>
      <c r="O98" s="22"/>
    </row>
    <row r="99" spans="1:15" ht="31.5" customHeight="1" outlineLevel="5">
      <c r="A99" s="48" t="s">
        <v>90</v>
      </c>
      <c r="B99" s="1" t="s">
        <v>65</v>
      </c>
      <c r="C99" s="65">
        <v>1130120230</v>
      </c>
      <c r="D99" s="1" t="s">
        <v>89</v>
      </c>
      <c r="E99" s="74">
        <v>6.5</v>
      </c>
      <c r="F99" s="10"/>
      <c r="G99" s="10"/>
      <c r="H99" s="10"/>
      <c r="I99" s="10"/>
      <c r="J99" s="10"/>
      <c r="K99" s="10"/>
      <c r="L99" s="10"/>
      <c r="M99" s="10"/>
      <c r="N99" s="25"/>
      <c r="O99" s="22"/>
    </row>
    <row r="100" spans="1:15" ht="33" customHeight="1" outlineLevel="1">
      <c r="A100" s="47" t="s">
        <v>87</v>
      </c>
      <c r="B100" s="1" t="s">
        <v>65</v>
      </c>
      <c r="C100" s="1" t="s">
        <v>154</v>
      </c>
      <c r="D100" s="1" t="s">
        <v>3</v>
      </c>
      <c r="E100" s="73">
        <f>SUM(E101)</f>
        <v>37343.17198</v>
      </c>
      <c r="F100" s="21"/>
      <c r="G100" s="21"/>
      <c r="H100" s="21"/>
      <c r="I100" s="10"/>
      <c r="J100" s="10"/>
      <c r="K100" s="10"/>
      <c r="L100" s="10"/>
      <c r="M100" s="10"/>
      <c r="N100" s="10"/>
      <c r="O100" s="21"/>
    </row>
    <row r="101" spans="1:15" ht="13.5" customHeight="1" outlineLevel="1">
      <c r="A101" s="62" t="s">
        <v>156</v>
      </c>
      <c r="B101" s="1" t="s">
        <v>65</v>
      </c>
      <c r="C101" s="1" t="s">
        <v>155</v>
      </c>
      <c r="D101" s="1" t="s">
        <v>3</v>
      </c>
      <c r="E101" s="73">
        <f>SUM(E102+E106+E109+E111+E114+E116+E118+E126+E128+E131+E134+E137)+E122</f>
        <v>37343.17198</v>
      </c>
      <c r="F101" s="21"/>
      <c r="G101" s="21"/>
      <c r="H101" s="21"/>
      <c r="I101" s="10"/>
      <c r="J101" s="10"/>
      <c r="K101" s="10"/>
      <c r="L101" s="10"/>
      <c r="M101" s="10"/>
      <c r="N101" s="10"/>
      <c r="O101" s="21"/>
    </row>
    <row r="102" spans="1:17" ht="15" hidden="1" outlineLevel="2">
      <c r="A102" s="48" t="s">
        <v>88</v>
      </c>
      <c r="B102" s="1" t="s">
        <v>65</v>
      </c>
      <c r="C102" s="1" t="s">
        <v>158</v>
      </c>
      <c r="D102" s="1" t="s">
        <v>3</v>
      </c>
      <c r="E102" s="73">
        <f>SUM(E103:E105)</f>
        <v>0</v>
      </c>
      <c r="F102" s="10">
        <f>F104</f>
        <v>0</v>
      </c>
      <c r="G102" s="10">
        <f>G104</f>
        <v>0</v>
      </c>
      <c r="H102" s="10"/>
      <c r="I102" s="10">
        <f>I104</f>
        <v>0</v>
      </c>
      <c r="J102" s="10">
        <f>J104</f>
        <v>0</v>
      </c>
      <c r="K102" s="10">
        <f>K104</f>
        <v>0</v>
      </c>
      <c r="L102" s="10">
        <f>L104</f>
        <v>0</v>
      </c>
      <c r="M102" s="10"/>
      <c r="N102" s="10">
        <f>N104</f>
        <v>0</v>
      </c>
      <c r="O102" s="21">
        <f>O104</f>
        <v>0</v>
      </c>
      <c r="Q102" s="33">
        <v>10944.4</v>
      </c>
    </row>
    <row r="103" spans="1:15" ht="79.5" customHeight="1" hidden="1" outlineLevel="2">
      <c r="A103" s="48" t="s">
        <v>85</v>
      </c>
      <c r="B103" s="1" t="s">
        <v>65</v>
      </c>
      <c r="C103" s="1" t="s">
        <v>158</v>
      </c>
      <c r="D103" s="1" t="s">
        <v>84</v>
      </c>
      <c r="E103" s="73">
        <f>11599-11599</f>
        <v>0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21"/>
    </row>
    <row r="104" spans="1:16" ht="32.25" customHeight="1" hidden="1" outlineLevel="5">
      <c r="A104" s="48" t="s">
        <v>90</v>
      </c>
      <c r="B104" s="1" t="s">
        <v>65</v>
      </c>
      <c r="C104" s="1" t="s">
        <v>158</v>
      </c>
      <c r="D104" s="1" t="s">
        <v>89</v>
      </c>
      <c r="E104" s="73">
        <f>109-109</f>
        <v>0</v>
      </c>
      <c r="F104" s="10"/>
      <c r="G104" s="10"/>
      <c r="H104" s="10"/>
      <c r="I104" s="10"/>
      <c r="J104" s="10"/>
      <c r="K104" s="10"/>
      <c r="L104" s="10"/>
      <c r="M104" s="10"/>
      <c r="N104" s="25"/>
      <c r="O104" s="22">
        <f>SUM(E104:N104)</f>
        <v>0</v>
      </c>
      <c r="P104" s="32">
        <v>12716</v>
      </c>
    </row>
    <row r="105" spans="1:15" ht="15" hidden="1" outlineLevel="5">
      <c r="A105" s="48" t="s">
        <v>92</v>
      </c>
      <c r="B105" s="1" t="s">
        <v>65</v>
      </c>
      <c r="C105" s="1" t="s">
        <v>158</v>
      </c>
      <c r="D105" s="1" t="s">
        <v>91</v>
      </c>
      <c r="E105" s="73">
        <f>246.6-246.6</f>
        <v>0</v>
      </c>
      <c r="F105" s="10"/>
      <c r="G105" s="10"/>
      <c r="H105" s="10"/>
      <c r="I105" s="10"/>
      <c r="J105" s="10"/>
      <c r="K105" s="10"/>
      <c r="L105" s="10"/>
      <c r="M105" s="10"/>
      <c r="N105" s="25"/>
      <c r="O105" s="22"/>
    </row>
    <row r="106" spans="1:15" ht="34.5" customHeight="1" outlineLevel="5">
      <c r="A106" s="48" t="s">
        <v>66</v>
      </c>
      <c r="B106" s="1" t="s">
        <v>65</v>
      </c>
      <c r="C106" s="1" t="s">
        <v>163</v>
      </c>
      <c r="D106" s="1" t="s">
        <v>3</v>
      </c>
      <c r="E106" s="73">
        <f>SUM(E107:E108)</f>
        <v>4620.33938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21"/>
    </row>
    <row r="107" spans="1:15" ht="30.75" customHeight="1" outlineLevel="5">
      <c r="A107" s="48" t="s">
        <v>90</v>
      </c>
      <c r="B107" s="1" t="s">
        <v>65</v>
      </c>
      <c r="C107" s="1" t="s">
        <v>163</v>
      </c>
      <c r="D107" s="1" t="s">
        <v>89</v>
      </c>
      <c r="E107" s="73">
        <v>4610.03938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21"/>
    </row>
    <row r="108" spans="1:15" ht="24.75" customHeight="1" outlineLevel="5">
      <c r="A108" s="48" t="s">
        <v>92</v>
      </c>
      <c r="B108" s="1" t="s">
        <v>65</v>
      </c>
      <c r="C108" s="1" t="s">
        <v>163</v>
      </c>
      <c r="D108" s="1" t="s">
        <v>91</v>
      </c>
      <c r="E108" s="73">
        <v>10.3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21"/>
    </row>
    <row r="109" spans="1:15" ht="46.5" customHeight="1" outlineLevel="5">
      <c r="A109" s="48" t="s">
        <v>46</v>
      </c>
      <c r="B109" s="1" t="s">
        <v>65</v>
      </c>
      <c r="C109" s="1" t="s">
        <v>164</v>
      </c>
      <c r="D109" s="1" t="s">
        <v>3</v>
      </c>
      <c r="E109" s="73">
        <f>SUM(E110)</f>
        <v>400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21"/>
    </row>
    <row r="110" spans="1:15" ht="30" outlineLevel="5">
      <c r="A110" s="48" t="s">
        <v>90</v>
      </c>
      <c r="B110" s="1" t="s">
        <v>65</v>
      </c>
      <c r="C110" s="1" t="s">
        <v>164</v>
      </c>
      <c r="D110" s="1" t="s">
        <v>89</v>
      </c>
      <c r="E110" s="73">
        <v>400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21"/>
    </row>
    <row r="111" spans="1:15" ht="30" outlineLevel="5">
      <c r="A111" s="48" t="s">
        <v>104</v>
      </c>
      <c r="B111" s="1" t="s">
        <v>65</v>
      </c>
      <c r="C111" s="1" t="s">
        <v>165</v>
      </c>
      <c r="D111" s="1" t="s">
        <v>3</v>
      </c>
      <c r="E111" s="73">
        <f>SUM(E112+E113)</f>
        <v>302.18</v>
      </c>
      <c r="F111" s="10"/>
      <c r="G111" s="10"/>
      <c r="H111" s="10"/>
      <c r="I111" s="10"/>
      <c r="J111" s="10"/>
      <c r="K111" s="10"/>
      <c r="L111" s="10"/>
      <c r="M111" s="10"/>
      <c r="N111" s="25"/>
      <c r="O111" s="22"/>
    </row>
    <row r="112" spans="1:15" ht="30" outlineLevel="5">
      <c r="A112" s="48" t="s">
        <v>90</v>
      </c>
      <c r="B112" s="1" t="s">
        <v>65</v>
      </c>
      <c r="C112" s="1" t="s">
        <v>165</v>
      </c>
      <c r="D112" s="1" t="s">
        <v>89</v>
      </c>
      <c r="E112" s="73">
        <v>287.147</v>
      </c>
      <c r="F112" s="10"/>
      <c r="G112" s="10"/>
      <c r="H112" s="10"/>
      <c r="I112" s="10"/>
      <c r="J112" s="10"/>
      <c r="K112" s="10"/>
      <c r="L112" s="10"/>
      <c r="M112" s="10"/>
      <c r="N112" s="25"/>
      <c r="O112" s="22"/>
    </row>
    <row r="113" spans="1:15" ht="15" outlineLevel="5">
      <c r="A113" s="48" t="s">
        <v>92</v>
      </c>
      <c r="B113" s="1" t="s">
        <v>65</v>
      </c>
      <c r="C113" s="1" t="s">
        <v>165</v>
      </c>
      <c r="D113" s="1" t="s">
        <v>91</v>
      </c>
      <c r="E113" s="73">
        <v>15.033</v>
      </c>
      <c r="F113" s="10"/>
      <c r="G113" s="10"/>
      <c r="H113" s="10"/>
      <c r="I113" s="10"/>
      <c r="J113" s="10"/>
      <c r="K113" s="10"/>
      <c r="L113" s="10"/>
      <c r="M113" s="10"/>
      <c r="N113" s="25"/>
      <c r="O113" s="22"/>
    </row>
    <row r="114" spans="1:15" ht="30" hidden="1" outlineLevel="5">
      <c r="A114" s="66" t="s">
        <v>290</v>
      </c>
      <c r="B114" s="1" t="s">
        <v>65</v>
      </c>
      <c r="C114" s="1" t="s">
        <v>289</v>
      </c>
      <c r="D114" s="1" t="s">
        <v>3</v>
      </c>
      <c r="E114" s="73">
        <f>SUM(E115)</f>
        <v>0</v>
      </c>
      <c r="F114" s="10"/>
      <c r="G114" s="10"/>
      <c r="H114" s="10"/>
      <c r="I114" s="10"/>
      <c r="J114" s="10"/>
      <c r="K114" s="10"/>
      <c r="L114" s="10"/>
      <c r="M114" s="10"/>
      <c r="N114" s="25"/>
      <c r="O114" s="22"/>
    </row>
    <row r="115" spans="1:15" ht="30" hidden="1" outlineLevel="5">
      <c r="A115" s="48" t="s">
        <v>90</v>
      </c>
      <c r="B115" s="1" t="s">
        <v>65</v>
      </c>
      <c r="C115" s="1" t="s">
        <v>289</v>
      </c>
      <c r="D115" s="1" t="s">
        <v>89</v>
      </c>
      <c r="E115" s="73"/>
      <c r="F115" s="10"/>
      <c r="G115" s="10"/>
      <c r="H115" s="10"/>
      <c r="I115" s="10"/>
      <c r="J115" s="10"/>
      <c r="K115" s="10"/>
      <c r="L115" s="10"/>
      <c r="M115" s="10"/>
      <c r="N115" s="25"/>
      <c r="O115" s="22"/>
    </row>
    <row r="116" spans="1:15" ht="30" hidden="1" outlineLevel="5">
      <c r="A116" s="48" t="s">
        <v>132</v>
      </c>
      <c r="B116" s="1" t="s">
        <v>65</v>
      </c>
      <c r="C116" s="1" t="s">
        <v>166</v>
      </c>
      <c r="D116" s="1" t="s">
        <v>3</v>
      </c>
      <c r="E116" s="73">
        <f>SUM(E117)</f>
        <v>0</v>
      </c>
      <c r="F116" s="10"/>
      <c r="G116" s="10"/>
      <c r="H116" s="10"/>
      <c r="I116" s="10"/>
      <c r="J116" s="10"/>
      <c r="K116" s="10"/>
      <c r="L116" s="10"/>
      <c r="M116" s="10"/>
      <c r="N116" s="25"/>
      <c r="O116" s="22"/>
    </row>
    <row r="117" spans="1:15" ht="30" hidden="1" outlineLevel="5">
      <c r="A117" s="48" t="s">
        <v>90</v>
      </c>
      <c r="B117" s="1" t="s">
        <v>65</v>
      </c>
      <c r="C117" s="1" t="s">
        <v>166</v>
      </c>
      <c r="D117" s="1" t="s">
        <v>89</v>
      </c>
      <c r="E117" s="73"/>
      <c r="F117" s="10"/>
      <c r="G117" s="10"/>
      <c r="H117" s="10"/>
      <c r="I117" s="10"/>
      <c r="J117" s="10"/>
      <c r="K117" s="10"/>
      <c r="L117" s="10"/>
      <c r="M117" s="10"/>
      <c r="N117" s="25"/>
      <c r="O117" s="22"/>
    </row>
    <row r="118" spans="1:15" ht="60" outlineLevel="5">
      <c r="A118" s="48" t="s">
        <v>123</v>
      </c>
      <c r="B118" s="1" t="s">
        <v>65</v>
      </c>
      <c r="C118" s="11" t="s">
        <v>167</v>
      </c>
      <c r="D118" s="1" t="s">
        <v>3</v>
      </c>
      <c r="E118" s="73">
        <f>SUM(E119:E121)</f>
        <v>16985.199999999997</v>
      </c>
      <c r="F118" s="10"/>
      <c r="G118" s="10"/>
      <c r="H118" s="10"/>
      <c r="I118" s="10"/>
      <c r="J118" s="10"/>
      <c r="K118" s="10"/>
      <c r="L118" s="10"/>
      <c r="M118" s="10"/>
      <c r="N118" s="25"/>
      <c r="O118" s="22"/>
    </row>
    <row r="119" spans="1:15" ht="75" customHeight="1" outlineLevel="5">
      <c r="A119" s="48" t="s">
        <v>85</v>
      </c>
      <c r="B119" s="1" t="s">
        <v>65</v>
      </c>
      <c r="C119" s="11" t="s">
        <v>167</v>
      </c>
      <c r="D119" s="1" t="s">
        <v>84</v>
      </c>
      <c r="E119" s="73">
        <v>11628.3</v>
      </c>
      <c r="F119" s="10"/>
      <c r="G119" s="10"/>
      <c r="H119" s="10"/>
      <c r="I119" s="10"/>
      <c r="J119" s="10"/>
      <c r="K119" s="10"/>
      <c r="L119" s="10"/>
      <c r="M119" s="10"/>
      <c r="N119" s="25"/>
      <c r="O119" s="22"/>
    </row>
    <row r="120" spans="1:15" ht="35.25" customHeight="1" outlineLevel="5">
      <c r="A120" s="48" t="s">
        <v>90</v>
      </c>
      <c r="B120" s="1" t="s">
        <v>65</v>
      </c>
      <c r="C120" s="11" t="s">
        <v>167</v>
      </c>
      <c r="D120" s="1" t="s">
        <v>89</v>
      </c>
      <c r="E120" s="73">
        <f>3442.9-200+2000</f>
        <v>5242.9</v>
      </c>
      <c r="F120" s="10"/>
      <c r="G120" s="10"/>
      <c r="H120" s="10"/>
      <c r="I120" s="10"/>
      <c r="J120" s="10"/>
      <c r="K120" s="10"/>
      <c r="L120" s="10"/>
      <c r="M120" s="10"/>
      <c r="N120" s="25"/>
      <c r="O120" s="22"/>
    </row>
    <row r="121" spans="1:15" ht="15" outlineLevel="5">
      <c r="A121" s="48" t="s">
        <v>92</v>
      </c>
      <c r="B121" s="1" t="s">
        <v>65</v>
      </c>
      <c r="C121" s="11" t="s">
        <v>167</v>
      </c>
      <c r="D121" s="1" t="s">
        <v>91</v>
      </c>
      <c r="E121" s="73">
        <v>114</v>
      </c>
      <c r="F121" s="10"/>
      <c r="G121" s="10"/>
      <c r="H121" s="10"/>
      <c r="I121" s="10"/>
      <c r="J121" s="10"/>
      <c r="K121" s="10"/>
      <c r="L121" s="10"/>
      <c r="M121" s="10"/>
      <c r="N121" s="25"/>
      <c r="O121" s="22"/>
    </row>
    <row r="122" spans="1:15" ht="45" outlineLevel="5">
      <c r="A122" s="48" t="s">
        <v>338</v>
      </c>
      <c r="B122" s="1" t="s">
        <v>65</v>
      </c>
      <c r="C122" s="11" t="s">
        <v>337</v>
      </c>
      <c r="D122" s="1" t="s">
        <v>3</v>
      </c>
      <c r="E122" s="73">
        <f>SUM(E123+E124+E125)</f>
        <v>9518.7</v>
      </c>
      <c r="F122" s="10"/>
      <c r="G122" s="10"/>
      <c r="H122" s="10"/>
      <c r="I122" s="10"/>
      <c r="J122" s="10"/>
      <c r="K122" s="10"/>
      <c r="L122" s="10"/>
      <c r="M122" s="10"/>
      <c r="N122" s="25"/>
      <c r="O122" s="22"/>
    </row>
    <row r="123" spans="1:15" ht="75" outlineLevel="5">
      <c r="A123" s="48" t="s">
        <v>85</v>
      </c>
      <c r="B123" s="1" t="s">
        <v>65</v>
      </c>
      <c r="C123" s="11" t="s">
        <v>337</v>
      </c>
      <c r="D123" s="1" t="s">
        <v>84</v>
      </c>
      <c r="E123" s="73">
        <v>8520</v>
      </c>
      <c r="F123" s="10"/>
      <c r="G123" s="10"/>
      <c r="H123" s="10"/>
      <c r="I123" s="10"/>
      <c r="J123" s="10"/>
      <c r="K123" s="10"/>
      <c r="L123" s="10"/>
      <c r="M123" s="10"/>
      <c r="N123" s="25"/>
      <c r="O123" s="22"/>
    </row>
    <row r="124" spans="1:15" ht="30" customHeight="1" outlineLevel="5">
      <c r="A124" s="48" t="s">
        <v>90</v>
      </c>
      <c r="B124" s="68" t="s">
        <v>65</v>
      </c>
      <c r="C124" s="75" t="s">
        <v>337</v>
      </c>
      <c r="D124" s="1" t="s">
        <v>89</v>
      </c>
      <c r="E124" s="73">
        <v>988.7</v>
      </c>
      <c r="F124" s="10"/>
      <c r="G124" s="10"/>
      <c r="H124" s="10"/>
      <c r="I124" s="10"/>
      <c r="J124" s="10"/>
      <c r="K124" s="10"/>
      <c r="L124" s="10"/>
      <c r="M124" s="10"/>
      <c r="N124" s="25"/>
      <c r="O124" s="22"/>
    </row>
    <row r="125" spans="1:15" ht="18.75" customHeight="1" outlineLevel="5">
      <c r="A125" s="48" t="s">
        <v>92</v>
      </c>
      <c r="B125" s="68" t="s">
        <v>65</v>
      </c>
      <c r="C125" s="75" t="s">
        <v>337</v>
      </c>
      <c r="D125" s="1" t="s">
        <v>91</v>
      </c>
      <c r="E125" s="73">
        <v>10</v>
      </c>
      <c r="F125" s="10"/>
      <c r="G125" s="10"/>
      <c r="H125" s="10"/>
      <c r="I125" s="10"/>
      <c r="J125" s="10"/>
      <c r="K125" s="10"/>
      <c r="L125" s="10"/>
      <c r="M125" s="10"/>
      <c r="N125" s="25"/>
      <c r="O125" s="22"/>
    </row>
    <row r="126" spans="1:15" ht="30" customHeight="1" outlineLevel="5">
      <c r="A126" s="61" t="s">
        <v>57</v>
      </c>
      <c r="B126" s="68" t="s">
        <v>65</v>
      </c>
      <c r="C126" s="68" t="s">
        <v>162</v>
      </c>
      <c r="D126" s="1" t="s">
        <v>3</v>
      </c>
      <c r="E126" s="73">
        <f>SUM(E127)</f>
        <v>402.2146</v>
      </c>
      <c r="F126" s="10"/>
      <c r="G126" s="10"/>
      <c r="H126" s="10"/>
      <c r="I126" s="10"/>
      <c r="J126" s="10"/>
      <c r="K126" s="10"/>
      <c r="L126" s="10"/>
      <c r="M126" s="10"/>
      <c r="N126" s="25"/>
      <c r="O126" s="22"/>
    </row>
    <row r="127" spans="1:15" ht="30" customHeight="1" outlineLevel="5">
      <c r="A127" s="48" t="s">
        <v>90</v>
      </c>
      <c r="B127" s="1" t="s">
        <v>65</v>
      </c>
      <c r="C127" s="1" t="s">
        <v>162</v>
      </c>
      <c r="D127" s="1" t="s">
        <v>89</v>
      </c>
      <c r="E127" s="73">
        <v>402.2146</v>
      </c>
      <c r="F127" s="10"/>
      <c r="G127" s="10"/>
      <c r="H127" s="10"/>
      <c r="I127" s="10"/>
      <c r="J127" s="10"/>
      <c r="K127" s="10"/>
      <c r="L127" s="10"/>
      <c r="M127" s="10"/>
      <c r="N127" s="25"/>
      <c r="O127" s="22"/>
    </row>
    <row r="128" spans="1:15" ht="30" customHeight="1" outlineLevel="1">
      <c r="A128" s="48" t="s">
        <v>47</v>
      </c>
      <c r="B128" s="1" t="s">
        <v>65</v>
      </c>
      <c r="C128" s="1" t="s">
        <v>291</v>
      </c>
      <c r="D128" s="1" t="s">
        <v>3</v>
      </c>
      <c r="E128" s="73">
        <f>SUM(E129:E130)</f>
        <v>2177.37</v>
      </c>
      <c r="F128" s="10"/>
      <c r="G128" s="10"/>
      <c r="H128" s="10"/>
      <c r="I128" s="10" t="e">
        <f>I129</f>
        <v>#REF!</v>
      </c>
      <c r="J128" s="10"/>
      <c r="K128" s="10"/>
      <c r="L128" s="10"/>
      <c r="M128" s="10"/>
      <c r="N128" s="10" t="e">
        <f>N129</f>
        <v>#REF!</v>
      </c>
      <c r="O128" s="21" t="e">
        <f>O129</f>
        <v>#REF!</v>
      </c>
    </row>
    <row r="129" spans="1:17" ht="74.25" customHeight="1" outlineLevel="1">
      <c r="A129" s="48" t="s">
        <v>85</v>
      </c>
      <c r="B129" s="1" t="s">
        <v>65</v>
      </c>
      <c r="C129" s="1" t="s">
        <v>291</v>
      </c>
      <c r="D129" s="1" t="s">
        <v>84</v>
      </c>
      <c r="E129" s="73">
        <v>1227.9</v>
      </c>
      <c r="F129" s="10"/>
      <c r="G129" s="10"/>
      <c r="H129" s="10"/>
      <c r="I129" s="10" t="e">
        <f>#REF!</f>
        <v>#REF!</v>
      </c>
      <c r="J129" s="10"/>
      <c r="K129" s="10"/>
      <c r="L129" s="10"/>
      <c r="M129" s="10"/>
      <c r="N129" s="10" t="e">
        <f>#REF!</f>
        <v>#REF!</v>
      </c>
      <c r="O129" s="21" t="e">
        <f>#REF!</f>
        <v>#REF!</v>
      </c>
      <c r="Q129" s="33">
        <v>1550</v>
      </c>
    </row>
    <row r="130" spans="1:15" ht="32.25" customHeight="1" outlineLevel="1">
      <c r="A130" s="48" t="s">
        <v>90</v>
      </c>
      <c r="B130" s="1" t="s">
        <v>65</v>
      </c>
      <c r="C130" s="1" t="s">
        <v>291</v>
      </c>
      <c r="D130" s="1" t="s">
        <v>89</v>
      </c>
      <c r="E130" s="73">
        <f>752.1+197.37</f>
        <v>949.47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21"/>
    </row>
    <row r="131" spans="1:17" ht="42" customHeight="1" outlineLevel="5">
      <c r="A131" s="48" t="s">
        <v>59</v>
      </c>
      <c r="B131" s="1" t="s">
        <v>65</v>
      </c>
      <c r="C131" s="1" t="s">
        <v>168</v>
      </c>
      <c r="D131" s="1" t="s">
        <v>3</v>
      </c>
      <c r="E131" s="73">
        <f>SUM(E132:E133)</f>
        <v>1280.397</v>
      </c>
      <c r="F131" s="10"/>
      <c r="G131" s="10"/>
      <c r="H131" s="10"/>
      <c r="I131" s="10"/>
      <c r="J131" s="10"/>
      <c r="K131" s="10"/>
      <c r="L131" s="10"/>
      <c r="M131" s="10"/>
      <c r="N131" s="10">
        <f>N133</f>
        <v>0</v>
      </c>
      <c r="O131" s="21">
        <f>O133</f>
        <v>45.357</v>
      </c>
      <c r="Q131" s="33">
        <v>561.33</v>
      </c>
    </row>
    <row r="132" spans="1:15" ht="75" customHeight="1" outlineLevel="5">
      <c r="A132" s="48" t="s">
        <v>85</v>
      </c>
      <c r="B132" s="1" t="s">
        <v>65</v>
      </c>
      <c r="C132" s="1" t="s">
        <v>168</v>
      </c>
      <c r="D132" s="1" t="s">
        <v>84</v>
      </c>
      <c r="E132" s="73">
        <f>1272.8-37.76</f>
        <v>1235.04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21"/>
    </row>
    <row r="133" spans="1:15" ht="33.75" customHeight="1" outlineLevel="5">
      <c r="A133" s="48" t="s">
        <v>90</v>
      </c>
      <c r="B133" s="1" t="s">
        <v>65</v>
      </c>
      <c r="C133" s="1" t="s">
        <v>168</v>
      </c>
      <c r="D133" s="14">
        <v>200</v>
      </c>
      <c r="E133" s="73">
        <f>45.357</f>
        <v>45.357</v>
      </c>
      <c r="F133" s="10"/>
      <c r="G133" s="10"/>
      <c r="H133" s="10"/>
      <c r="I133" s="10"/>
      <c r="J133" s="10"/>
      <c r="K133" s="10"/>
      <c r="L133" s="10"/>
      <c r="M133" s="10"/>
      <c r="N133" s="25"/>
      <c r="O133" s="22">
        <f>SUM(E133:N133)</f>
        <v>45.357</v>
      </c>
    </row>
    <row r="134" spans="1:15" ht="32.25" customHeight="1" outlineLevel="5">
      <c r="A134" s="48" t="s">
        <v>56</v>
      </c>
      <c r="B134" s="1" t="s">
        <v>65</v>
      </c>
      <c r="C134" s="1" t="s">
        <v>169</v>
      </c>
      <c r="D134" s="1" t="s">
        <v>3</v>
      </c>
      <c r="E134" s="73">
        <f>SUM(E135:E136)</f>
        <v>824.344</v>
      </c>
      <c r="F134" s="10"/>
      <c r="G134" s="10"/>
      <c r="H134" s="10"/>
      <c r="I134" s="10"/>
      <c r="J134" s="10"/>
      <c r="K134" s="10"/>
      <c r="L134" s="10"/>
      <c r="M134" s="10"/>
      <c r="N134" s="25"/>
      <c r="O134" s="22"/>
    </row>
    <row r="135" spans="1:15" ht="75.75" customHeight="1" outlineLevel="5">
      <c r="A135" s="48" t="s">
        <v>85</v>
      </c>
      <c r="B135" s="1" t="s">
        <v>65</v>
      </c>
      <c r="C135" s="1" t="s">
        <v>169</v>
      </c>
      <c r="D135" s="1" t="s">
        <v>84</v>
      </c>
      <c r="E135" s="73">
        <f>826.7-24.602</f>
        <v>802.0980000000001</v>
      </c>
      <c r="F135" s="10"/>
      <c r="G135" s="10"/>
      <c r="H135" s="10"/>
      <c r="I135" s="10"/>
      <c r="J135" s="10"/>
      <c r="K135" s="10"/>
      <c r="L135" s="10"/>
      <c r="M135" s="10"/>
      <c r="N135" s="25"/>
      <c r="O135" s="22"/>
    </row>
    <row r="136" spans="1:15" ht="32.25" customHeight="1" outlineLevel="5">
      <c r="A136" s="48" t="s">
        <v>90</v>
      </c>
      <c r="B136" s="1" t="s">
        <v>65</v>
      </c>
      <c r="C136" s="1" t="s">
        <v>169</v>
      </c>
      <c r="D136" s="14">
        <v>200</v>
      </c>
      <c r="E136" s="73">
        <v>22.246</v>
      </c>
      <c r="F136" s="10"/>
      <c r="G136" s="10"/>
      <c r="H136" s="10"/>
      <c r="I136" s="10"/>
      <c r="J136" s="10"/>
      <c r="K136" s="10"/>
      <c r="L136" s="10"/>
      <c r="M136" s="10"/>
      <c r="N136" s="25"/>
      <c r="O136" s="22"/>
    </row>
    <row r="137" spans="1:15" ht="60" outlineLevel="5">
      <c r="A137" s="48" t="s">
        <v>60</v>
      </c>
      <c r="B137" s="1" t="s">
        <v>65</v>
      </c>
      <c r="C137" s="1" t="s">
        <v>170</v>
      </c>
      <c r="D137" s="1" t="s">
        <v>3</v>
      </c>
      <c r="E137" s="73">
        <f>SUM(E138:E139)</f>
        <v>832.427</v>
      </c>
      <c r="F137" s="10"/>
      <c r="G137" s="10"/>
      <c r="H137" s="10"/>
      <c r="I137" s="10">
        <f>SUM(I139)</f>
        <v>0</v>
      </c>
      <c r="J137" s="10"/>
      <c r="K137" s="10"/>
      <c r="L137" s="10"/>
      <c r="M137" s="10"/>
      <c r="N137" s="10">
        <f>N139</f>
        <v>0</v>
      </c>
      <c r="O137" s="21">
        <f>O139</f>
        <v>91.827</v>
      </c>
    </row>
    <row r="138" spans="1:15" ht="76.5" customHeight="1" outlineLevel="5">
      <c r="A138" s="48" t="s">
        <v>85</v>
      </c>
      <c r="B138" s="1" t="s">
        <v>65</v>
      </c>
      <c r="C138" s="1" t="s">
        <v>170</v>
      </c>
      <c r="D138" s="1" t="s">
        <v>84</v>
      </c>
      <c r="E138" s="73">
        <v>740.6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21"/>
    </row>
    <row r="139" spans="1:15" ht="32.25" customHeight="1" outlineLevel="5">
      <c r="A139" s="48" t="s">
        <v>90</v>
      </c>
      <c r="B139" s="1" t="s">
        <v>65</v>
      </c>
      <c r="C139" s="1" t="s">
        <v>170</v>
      </c>
      <c r="D139" s="14">
        <v>200</v>
      </c>
      <c r="E139" s="73">
        <f>107.102-15.275</f>
        <v>91.827</v>
      </c>
      <c r="F139" s="10"/>
      <c r="G139" s="10"/>
      <c r="H139" s="10"/>
      <c r="I139" s="10"/>
      <c r="J139" s="10"/>
      <c r="K139" s="10"/>
      <c r="L139" s="10"/>
      <c r="M139" s="10"/>
      <c r="N139" s="25"/>
      <c r="O139" s="22">
        <f>SUM(E139:N139)</f>
        <v>91.827</v>
      </c>
    </row>
    <row r="140" spans="1:15" ht="24.75" customHeight="1" outlineLevel="5">
      <c r="A140" s="51" t="s">
        <v>146</v>
      </c>
      <c r="B140" s="8" t="s">
        <v>78</v>
      </c>
      <c r="C140" s="8" t="s">
        <v>153</v>
      </c>
      <c r="D140" s="8" t="s">
        <v>3</v>
      </c>
      <c r="E140" s="19">
        <f>E141</f>
        <v>166.597</v>
      </c>
      <c r="F140" s="10"/>
      <c r="G140" s="10"/>
      <c r="H140" s="10"/>
      <c r="I140" s="10"/>
      <c r="J140" s="10"/>
      <c r="K140" s="10"/>
      <c r="L140" s="10"/>
      <c r="M140" s="10"/>
      <c r="N140" s="25"/>
      <c r="O140" s="22"/>
    </row>
    <row r="141" spans="1:15" ht="16.5" customHeight="1" outlineLevel="5">
      <c r="A141" s="48" t="s">
        <v>76</v>
      </c>
      <c r="B141" s="1" t="s">
        <v>79</v>
      </c>
      <c r="C141" s="1" t="s">
        <v>153</v>
      </c>
      <c r="D141" s="1" t="s">
        <v>3</v>
      </c>
      <c r="E141" s="73">
        <f>SUM(E142)</f>
        <v>166.597</v>
      </c>
      <c r="F141" s="10"/>
      <c r="G141" s="10"/>
      <c r="H141" s="10"/>
      <c r="I141" s="10"/>
      <c r="J141" s="10"/>
      <c r="K141" s="10"/>
      <c r="L141" s="10"/>
      <c r="M141" s="10"/>
      <c r="N141" s="25"/>
      <c r="O141" s="22"/>
    </row>
    <row r="142" spans="1:15" ht="31.5" customHeight="1" outlineLevel="5">
      <c r="A142" s="47" t="s">
        <v>87</v>
      </c>
      <c r="B142" s="1" t="s">
        <v>79</v>
      </c>
      <c r="C142" s="1" t="s">
        <v>154</v>
      </c>
      <c r="D142" s="1" t="s">
        <v>3</v>
      </c>
      <c r="E142" s="73">
        <f>SUM(E143)</f>
        <v>166.597</v>
      </c>
      <c r="F142" s="10"/>
      <c r="G142" s="10"/>
      <c r="H142" s="10"/>
      <c r="I142" s="10"/>
      <c r="J142" s="10"/>
      <c r="K142" s="10"/>
      <c r="L142" s="10"/>
      <c r="M142" s="10"/>
      <c r="N142" s="25"/>
      <c r="O142" s="22"/>
    </row>
    <row r="143" spans="1:15" ht="15" outlineLevel="5">
      <c r="A143" s="62" t="s">
        <v>156</v>
      </c>
      <c r="B143" s="1" t="s">
        <v>79</v>
      </c>
      <c r="C143" s="1" t="s">
        <v>155</v>
      </c>
      <c r="D143" s="1" t="s">
        <v>3</v>
      </c>
      <c r="E143" s="73">
        <f>SUM(E144)</f>
        <v>166.597</v>
      </c>
      <c r="F143" s="10"/>
      <c r="G143" s="10"/>
      <c r="H143" s="10"/>
      <c r="I143" s="10"/>
      <c r="J143" s="10"/>
      <c r="K143" s="10"/>
      <c r="L143" s="10"/>
      <c r="M143" s="10"/>
      <c r="N143" s="25"/>
      <c r="O143" s="22"/>
    </row>
    <row r="144" spans="1:15" ht="32.25" customHeight="1" outlineLevel="5">
      <c r="A144" s="48" t="s">
        <v>77</v>
      </c>
      <c r="B144" s="1" t="s">
        <v>79</v>
      </c>
      <c r="C144" s="1" t="s">
        <v>190</v>
      </c>
      <c r="D144" s="1" t="s">
        <v>3</v>
      </c>
      <c r="E144" s="73">
        <f>E145</f>
        <v>166.597</v>
      </c>
      <c r="F144" s="10"/>
      <c r="G144" s="10"/>
      <c r="H144" s="10"/>
      <c r="I144" s="10"/>
      <c r="J144" s="10"/>
      <c r="K144" s="10"/>
      <c r="L144" s="10"/>
      <c r="M144" s="10"/>
      <c r="N144" s="25"/>
      <c r="O144" s="22"/>
    </row>
    <row r="145" spans="1:15" ht="24.75" customHeight="1" outlineLevel="5">
      <c r="A145" s="48" t="s">
        <v>35</v>
      </c>
      <c r="B145" s="1" t="s">
        <v>79</v>
      </c>
      <c r="C145" s="1" t="s">
        <v>190</v>
      </c>
      <c r="D145" s="1" t="s">
        <v>40</v>
      </c>
      <c r="E145" s="73">
        <f>140.5+26.097</f>
        <v>166.597</v>
      </c>
      <c r="F145" s="10"/>
      <c r="G145" s="10"/>
      <c r="H145" s="10"/>
      <c r="I145" s="10"/>
      <c r="J145" s="10"/>
      <c r="K145" s="10"/>
      <c r="L145" s="10"/>
      <c r="M145" s="10"/>
      <c r="N145" s="25"/>
      <c r="O145" s="22"/>
    </row>
    <row r="146" spans="1:15" ht="30.75" customHeight="1" outlineLevel="5">
      <c r="A146" s="51" t="s">
        <v>119</v>
      </c>
      <c r="B146" s="8" t="s">
        <v>117</v>
      </c>
      <c r="C146" s="8" t="s">
        <v>153</v>
      </c>
      <c r="D146" s="8" t="s">
        <v>3</v>
      </c>
      <c r="E146" s="19">
        <f>SUM(E147)</f>
        <v>4544.90754</v>
      </c>
      <c r="F146" s="10"/>
      <c r="G146" s="10"/>
      <c r="H146" s="10"/>
      <c r="I146" s="10"/>
      <c r="J146" s="10"/>
      <c r="K146" s="10"/>
      <c r="L146" s="10"/>
      <c r="M146" s="10"/>
      <c r="N146" s="25"/>
      <c r="O146" s="22"/>
    </row>
    <row r="147" spans="1:15" ht="43.5" customHeight="1" outlineLevel="5">
      <c r="A147" s="48" t="s">
        <v>120</v>
      </c>
      <c r="B147" s="1" t="s">
        <v>118</v>
      </c>
      <c r="C147" s="1" t="s">
        <v>153</v>
      </c>
      <c r="D147" s="1" t="s">
        <v>3</v>
      </c>
      <c r="E147" s="73">
        <f>SUM(E148)</f>
        <v>4544.90754</v>
      </c>
      <c r="F147" s="10"/>
      <c r="G147" s="10"/>
      <c r="H147" s="10"/>
      <c r="I147" s="10"/>
      <c r="J147" s="10"/>
      <c r="K147" s="10"/>
      <c r="L147" s="10"/>
      <c r="M147" s="10"/>
      <c r="N147" s="25"/>
      <c r="O147" s="22"/>
    </row>
    <row r="148" spans="1:15" ht="38.25" customHeight="1" outlineLevel="5">
      <c r="A148" s="47" t="s">
        <v>87</v>
      </c>
      <c r="B148" s="1" t="s">
        <v>118</v>
      </c>
      <c r="C148" s="1" t="s">
        <v>154</v>
      </c>
      <c r="D148" s="1" t="s">
        <v>3</v>
      </c>
      <c r="E148" s="73">
        <f>SUM(E149)</f>
        <v>4544.90754</v>
      </c>
      <c r="F148" s="10"/>
      <c r="G148" s="10"/>
      <c r="H148" s="10"/>
      <c r="I148" s="10"/>
      <c r="J148" s="10"/>
      <c r="K148" s="10"/>
      <c r="L148" s="10"/>
      <c r="M148" s="10"/>
      <c r="N148" s="25"/>
      <c r="O148" s="22"/>
    </row>
    <row r="149" spans="1:15" ht="46.5" customHeight="1" outlineLevel="5">
      <c r="A149" s="55" t="s">
        <v>431</v>
      </c>
      <c r="B149" s="1" t="s">
        <v>118</v>
      </c>
      <c r="C149" s="1" t="s">
        <v>430</v>
      </c>
      <c r="D149" s="1" t="s">
        <v>3</v>
      </c>
      <c r="E149" s="73">
        <f>SUM(E150)</f>
        <v>4544.90754</v>
      </c>
      <c r="F149" s="10"/>
      <c r="G149" s="10"/>
      <c r="H149" s="10"/>
      <c r="I149" s="10"/>
      <c r="J149" s="10"/>
      <c r="K149" s="10"/>
      <c r="L149" s="10"/>
      <c r="M149" s="10"/>
      <c r="N149" s="25"/>
      <c r="O149" s="22"/>
    </row>
    <row r="150" spans="1:15" ht="29.25" customHeight="1" outlineLevel="5">
      <c r="A150" s="48" t="s">
        <v>90</v>
      </c>
      <c r="B150" s="1" t="s">
        <v>118</v>
      </c>
      <c r="C150" s="1" t="s">
        <v>430</v>
      </c>
      <c r="D150" s="1" t="s">
        <v>89</v>
      </c>
      <c r="E150" s="73">
        <v>4544.90754</v>
      </c>
      <c r="F150" s="10"/>
      <c r="G150" s="10"/>
      <c r="H150" s="10"/>
      <c r="I150" s="10"/>
      <c r="J150" s="10"/>
      <c r="K150" s="10"/>
      <c r="L150" s="10"/>
      <c r="M150" s="10"/>
      <c r="N150" s="25"/>
      <c r="O150" s="22"/>
    </row>
    <row r="151" spans="1:25" s="38" customFormat="1" ht="24.75" customHeight="1">
      <c r="A151" s="51" t="s">
        <v>144</v>
      </c>
      <c r="B151" s="8" t="s">
        <v>9</v>
      </c>
      <c r="C151" s="8" t="s">
        <v>153</v>
      </c>
      <c r="D151" s="8" t="s">
        <v>3</v>
      </c>
      <c r="E151" s="19">
        <f>SUM(E174+E158+E165+E152)</f>
        <v>16502.799</v>
      </c>
      <c r="F151" s="9" t="e">
        <f>#REF!+F174</f>
        <v>#REF!</v>
      </c>
      <c r="G151" s="9" t="e">
        <f>#REF!+G174</f>
        <v>#REF!</v>
      </c>
      <c r="H151" s="9" t="e">
        <f>#REF!+H174</f>
        <v>#REF!</v>
      </c>
      <c r="I151" s="9" t="e">
        <f>#REF!+I174</f>
        <v>#REF!</v>
      </c>
      <c r="J151" s="9" t="e">
        <f>#REF!+J174</f>
        <v>#REF!</v>
      </c>
      <c r="K151" s="9" t="e">
        <f>#REF!+K174</f>
        <v>#REF!</v>
      </c>
      <c r="L151" s="9" t="e">
        <f>#REF!+L174</f>
        <v>#REF!</v>
      </c>
      <c r="M151" s="9" t="e">
        <f>#REF!+M174</f>
        <v>#REF!</v>
      </c>
      <c r="N151" s="9" t="e">
        <f>#REF!+N174</f>
        <v>#REF!</v>
      </c>
      <c r="O151" s="9" t="e">
        <f>#REF!+O174</f>
        <v>#REF!</v>
      </c>
      <c r="P151" s="36"/>
      <c r="Q151" s="33"/>
      <c r="R151" s="33"/>
      <c r="S151" s="33"/>
      <c r="T151" s="37"/>
      <c r="U151" s="37"/>
      <c r="V151" s="37"/>
      <c r="W151" s="37"/>
      <c r="X151" s="37"/>
      <c r="Y151" s="37"/>
    </row>
    <row r="152" spans="1:25" s="38" customFormat="1" ht="15">
      <c r="A152" s="48" t="s">
        <v>137</v>
      </c>
      <c r="B152" s="1" t="s">
        <v>136</v>
      </c>
      <c r="C152" s="1" t="s">
        <v>153</v>
      </c>
      <c r="D152" s="1" t="s">
        <v>3</v>
      </c>
      <c r="E152" s="73">
        <f>SUM(E153)</f>
        <v>399.456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6"/>
      <c r="Q152" s="33"/>
      <c r="R152" s="33"/>
      <c r="S152" s="33"/>
      <c r="T152" s="37"/>
      <c r="U152" s="37"/>
      <c r="V152" s="37"/>
      <c r="W152" s="37"/>
      <c r="X152" s="37"/>
      <c r="Y152" s="37"/>
    </row>
    <row r="153" spans="1:25" s="38" customFormat="1" ht="32.25" customHeight="1">
      <c r="A153" s="47" t="s">
        <v>87</v>
      </c>
      <c r="B153" s="1" t="s">
        <v>136</v>
      </c>
      <c r="C153" s="1" t="s">
        <v>154</v>
      </c>
      <c r="D153" s="1" t="s">
        <v>3</v>
      </c>
      <c r="E153" s="73">
        <f>SUM(E154)</f>
        <v>399.456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6"/>
      <c r="Q153" s="33"/>
      <c r="R153" s="33"/>
      <c r="S153" s="33"/>
      <c r="T153" s="37"/>
      <c r="U153" s="37"/>
      <c r="V153" s="37"/>
      <c r="W153" s="37"/>
      <c r="X153" s="37"/>
      <c r="Y153" s="37"/>
    </row>
    <row r="154" spans="1:25" s="38" customFormat="1" ht="15">
      <c r="A154" s="62" t="s">
        <v>156</v>
      </c>
      <c r="B154" s="1" t="s">
        <v>136</v>
      </c>
      <c r="C154" s="1" t="s">
        <v>155</v>
      </c>
      <c r="D154" s="1" t="s">
        <v>3</v>
      </c>
      <c r="E154" s="73">
        <f>SUM(E155)</f>
        <v>399.456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6"/>
      <c r="Q154" s="33"/>
      <c r="R154" s="33"/>
      <c r="S154" s="33"/>
      <c r="T154" s="37"/>
      <c r="U154" s="37"/>
      <c r="V154" s="37"/>
      <c r="W154" s="37"/>
      <c r="X154" s="37"/>
      <c r="Y154" s="37"/>
    </row>
    <row r="155" spans="1:25" s="38" customFormat="1" ht="67.5" customHeight="1">
      <c r="A155" s="48" t="s">
        <v>138</v>
      </c>
      <c r="B155" s="1" t="s">
        <v>136</v>
      </c>
      <c r="C155" s="1" t="s">
        <v>191</v>
      </c>
      <c r="D155" s="1" t="s">
        <v>3</v>
      </c>
      <c r="E155" s="73">
        <f>SUM(E156:E157)</f>
        <v>399.456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6"/>
      <c r="Q155" s="33"/>
      <c r="R155" s="33"/>
      <c r="S155" s="33"/>
      <c r="T155" s="37"/>
      <c r="U155" s="37"/>
      <c r="V155" s="37"/>
      <c r="W155" s="37"/>
      <c r="X155" s="37"/>
      <c r="Y155" s="37"/>
    </row>
    <row r="156" spans="1:25" s="38" customFormat="1" ht="75" hidden="1">
      <c r="A156" s="48" t="s">
        <v>85</v>
      </c>
      <c r="B156" s="1" t="s">
        <v>136</v>
      </c>
      <c r="C156" s="1" t="s">
        <v>191</v>
      </c>
      <c r="D156" s="1" t="s">
        <v>84</v>
      </c>
      <c r="E156" s="73">
        <v>0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36"/>
      <c r="Q156" s="33"/>
      <c r="R156" s="33"/>
      <c r="S156" s="33"/>
      <c r="T156" s="37"/>
      <c r="U156" s="37"/>
      <c r="V156" s="37"/>
      <c r="W156" s="37"/>
      <c r="X156" s="37"/>
      <c r="Y156" s="37"/>
    </row>
    <row r="157" spans="1:25" s="38" customFormat="1" ht="33" customHeight="1">
      <c r="A157" s="50" t="s">
        <v>90</v>
      </c>
      <c r="B157" s="1" t="s">
        <v>136</v>
      </c>
      <c r="C157" s="1" t="s">
        <v>191</v>
      </c>
      <c r="D157" s="1" t="s">
        <v>89</v>
      </c>
      <c r="E157" s="73">
        <v>399.456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6"/>
      <c r="Q157" s="33"/>
      <c r="R157" s="33"/>
      <c r="S157" s="33"/>
      <c r="T157" s="37"/>
      <c r="U157" s="37"/>
      <c r="V157" s="37"/>
      <c r="W157" s="37"/>
      <c r="X157" s="37"/>
      <c r="Y157" s="37"/>
    </row>
    <row r="158" spans="1:25" s="38" customFormat="1" ht="15">
      <c r="A158" s="48" t="s">
        <v>114</v>
      </c>
      <c r="B158" s="1" t="s">
        <v>113</v>
      </c>
      <c r="C158" s="12" t="s">
        <v>153</v>
      </c>
      <c r="D158" s="12" t="s">
        <v>3</v>
      </c>
      <c r="E158" s="73">
        <f>E159</f>
        <v>253.223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36"/>
      <c r="Q158" s="33"/>
      <c r="R158" s="33"/>
      <c r="S158" s="33"/>
      <c r="T158" s="37"/>
      <c r="U158" s="37"/>
      <c r="V158" s="37"/>
      <c r="W158" s="37"/>
      <c r="X158" s="37"/>
      <c r="Y158" s="37"/>
    </row>
    <row r="159" spans="1:25" s="38" customFormat="1" ht="33" customHeight="1">
      <c r="A159" s="47" t="s">
        <v>87</v>
      </c>
      <c r="B159" s="1" t="s">
        <v>113</v>
      </c>
      <c r="C159" s="1" t="s">
        <v>154</v>
      </c>
      <c r="D159" s="1" t="s">
        <v>3</v>
      </c>
      <c r="E159" s="73">
        <f>E161+E163</f>
        <v>253.223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6"/>
      <c r="Q159" s="33"/>
      <c r="R159" s="33"/>
      <c r="S159" s="33"/>
      <c r="T159" s="37"/>
      <c r="U159" s="37"/>
      <c r="V159" s="37"/>
      <c r="W159" s="37"/>
      <c r="X159" s="37"/>
      <c r="Y159" s="37"/>
    </row>
    <row r="160" spans="1:25" s="38" customFormat="1" ht="15">
      <c r="A160" s="62" t="s">
        <v>156</v>
      </c>
      <c r="B160" s="1" t="s">
        <v>113</v>
      </c>
      <c r="C160" s="1" t="s">
        <v>155</v>
      </c>
      <c r="D160" s="1" t="s">
        <v>3</v>
      </c>
      <c r="E160" s="73">
        <f>SUM(E159)</f>
        <v>253.223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36"/>
      <c r="Q160" s="33"/>
      <c r="R160" s="33"/>
      <c r="S160" s="33"/>
      <c r="T160" s="37"/>
      <c r="U160" s="37"/>
      <c r="V160" s="37"/>
      <c r="W160" s="37"/>
      <c r="X160" s="37"/>
      <c r="Y160" s="37"/>
    </row>
    <row r="161" spans="1:25" s="38" customFormat="1" ht="33" customHeight="1">
      <c r="A161" s="48" t="s">
        <v>116</v>
      </c>
      <c r="B161" s="1" t="s">
        <v>113</v>
      </c>
      <c r="C161" s="1" t="s">
        <v>330</v>
      </c>
      <c r="D161" s="1" t="s">
        <v>3</v>
      </c>
      <c r="E161" s="73">
        <f>E162</f>
        <v>250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6"/>
      <c r="Q161" s="33"/>
      <c r="R161" s="33"/>
      <c r="S161" s="33"/>
      <c r="T161" s="37"/>
      <c r="U161" s="37"/>
      <c r="V161" s="37"/>
      <c r="W161" s="37"/>
      <c r="X161" s="37"/>
      <c r="Y161" s="37"/>
    </row>
    <row r="162" spans="1:25" s="38" customFormat="1" ht="31.5" customHeight="1">
      <c r="A162" s="50" t="s">
        <v>90</v>
      </c>
      <c r="B162" s="1" t="s">
        <v>113</v>
      </c>
      <c r="C162" s="1" t="s">
        <v>330</v>
      </c>
      <c r="D162" s="1" t="s">
        <v>89</v>
      </c>
      <c r="E162" s="73">
        <v>250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36"/>
      <c r="Q162" s="33"/>
      <c r="R162" s="33"/>
      <c r="S162" s="33"/>
      <c r="T162" s="37"/>
      <c r="U162" s="37"/>
      <c r="V162" s="37"/>
      <c r="W162" s="37"/>
      <c r="X162" s="37"/>
      <c r="Y162" s="37"/>
    </row>
    <row r="163" spans="1:25" s="38" customFormat="1" ht="75">
      <c r="A163" s="72" t="s">
        <v>390</v>
      </c>
      <c r="B163" s="1" t="s">
        <v>113</v>
      </c>
      <c r="C163" s="1" t="s">
        <v>389</v>
      </c>
      <c r="D163" s="1" t="s">
        <v>3</v>
      </c>
      <c r="E163" s="73">
        <f>SUM(E164)</f>
        <v>3.223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6"/>
      <c r="Q163" s="33"/>
      <c r="R163" s="33"/>
      <c r="S163" s="33"/>
      <c r="T163" s="37"/>
      <c r="U163" s="37"/>
      <c r="V163" s="37"/>
      <c r="W163" s="37"/>
      <c r="X163" s="37"/>
      <c r="Y163" s="37"/>
    </row>
    <row r="164" spans="1:25" s="38" customFormat="1" ht="30">
      <c r="A164" s="50" t="s">
        <v>90</v>
      </c>
      <c r="B164" s="1" t="s">
        <v>113</v>
      </c>
      <c r="C164" s="1" t="s">
        <v>389</v>
      </c>
      <c r="D164" s="1" t="s">
        <v>89</v>
      </c>
      <c r="E164" s="73">
        <v>3.223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6"/>
      <c r="Q164" s="33"/>
      <c r="R164" s="33"/>
      <c r="S164" s="33"/>
      <c r="T164" s="37"/>
      <c r="U164" s="37"/>
      <c r="V164" s="37"/>
      <c r="W164" s="37"/>
      <c r="X164" s="37"/>
      <c r="Y164" s="37"/>
    </row>
    <row r="165" spans="1:25" s="38" customFormat="1" ht="15">
      <c r="A165" s="48" t="s">
        <v>302</v>
      </c>
      <c r="B165" s="1" t="s">
        <v>131</v>
      </c>
      <c r="C165" s="1" t="s">
        <v>153</v>
      </c>
      <c r="D165" s="1" t="s">
        <v>3</v>
      </c>
      <c r="E165" s="73">
        <f>SUM(E166)</f>
        <v>7918.2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36"/>
      <c r="Q165" s="33"/>
      <c r="R165" s="33"/>
      <c r="S165" s="33"/>
      <c r="T165" s="37"/>
      <c r="U165" s="37"/>
      <c r="V165" s="37"/>
      <c r="W165" s="37"/>
      <c r="X165" s="37"/>
      <c r="Y165" s="37"/>
    </row>
    <row r="166" spans="1:25" s="38" customFormat="1" ht="69.75" customHeight="1">
      <c r="A166" s="48" t="s">
        <v>317</v>
      </c>
      <c r="B166" s="1" t="s">
        <v>131</v>
      </c>
      <c r="C166" s="1" t="s">
        <v>192</v>
      </c>
      <c r="D166" s="1" t="s">
        <v>3</v>
      </c>
      <c r="E166" s="73">
        <f>SUM(E167)</f>
        <v>7918.2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36"/>
      <c r="Q166" s="33"/>
      <c r="R166" s="33"/>
      <c r="S166" s="33"/>
      <c r="T166" s="37"/>
      <c r="U166" s="37"/>
      <c r="V166" s="37"/>
      <c r="W166" s="37"/>
      <c r="X166" s="37"/>
      <c r="Y166" s="37"/>
    </row>
    <row r="167" spans="1:25" s="38" customFormat="1" ht="30.75" customHeight="1">
      <c r="A167" s="48" t="s">
        <v>194</v>
      </c>
      <c r="B167" s="1" t="s">
        <v>131</v>
      </c>
      <c r="C167" s="1" t="s">
        <v>193</v>
      </c>
      <c r="D167" s="1" t="s">
        <v>3</v>
      </c>
      <c r="E167" s="73">
        <f>SUM(E168+E170+E172)</f>
        <v>7918.2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36"/>
      <c r="Q167" s="33"/>
      <c r="R167" s="33"/>
      <c r="S167" s="33"/>
      <c r="T167" s="37"/>
      <c r="U167" s="37"/>
      <c r="V167" s="37"/>
      <c r="W167" s="37"/>
      <c r="X167" s="37"/>
      <c r="Y167" s="37"/>
    </row>
    <row r="168" spans="1:25" s="38" customFormat="1" ht="15">
      <c r="A168" s="48" t="s">
        <v>195</v>
      </c>
      <c r="B168" s="1" t="s">
        <v>131</v>
      </c>
      <c r="C168" s="1" t="s">
        <v>196</v>
      </c>
      <c r="D168" s="1" t="s">
        <v>3</v>
      </c>
      <c r="E168" s="73">
        <f>SUM(E169)</f>
        <v>1857.59394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36"/>
      <c r="Q168" s="33"/>
      <c r="R168" s="33"/>
      <c r="S168" s="33"/>
      <c r="T168" s="37"/>
      <c r="U168" s="37"/>
      <c r="V168" s="37"/>
      <c r="W168" s="37"/>
      <c r="X168" s="37"/>
      <c r="Y168" s="37"/>
    </row>
    <row r="169" spans="1:25" s="38" customFormat="1" ht="33" customHeight="1">
      <c r="A169" s="48" t="s">
        <v>90</v>
      </c>
      <c r="B169" s="1" t="s">
        <v>131</v>
      </c>
      <c r="C169" s="1" t="s">
        <v>196</v>
      </c>
      <c r="D169" s="1" t="s">
        <v>89</v>
      </c>
      <c r="E169" s="73">
        <v>1857.59394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36"/>
      <c r="Q169" s="33"/>
      <c r="R169" s="33"/>
      <c r="S169" s="33"/>
      <c r="T169" s="37"/>
      <c r="U169" s="37"/>
      <c r="V169" s="37"/>
      <c r="W169" s="37"/>
      <c r="X169" s="37"/>
      <c r="Y169" s="37"/>
    </row>
    <row r="170" spans="1:25" s="38" customFormat="1" ht="60">
      <c r="A170" s="48" t="s">
        <v>374</v>
      </c>
      <c r="B170" s="1" t="s">
        <v>131</v>
      </c>
      <c r="C170" s="1" t="s">
        <v>372</v>
      </c>
      <c r="D170" s="1" t="s">
        <v>3</v>
      </c>
      <c r="E170" s="73">
        <f>SUM(E171)</f>
        <v>6000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36"/>
      <c r="Q170" s="33"/>
      <c r="R170" s="33"/>
      <c r="S170" s="33"/>
      <c r="T170" s="37"/>
      <c r="U170" s="37"/>
      <c r="V170" s="37"/>
      <c r="W170" s="37"/>
      <c r="X170" s="37"/>
      <c r="Y170" s="37"/>
    </row>
    <row r="171" spans="1:25" s="38" customFormat="1" ht="30">
      <c r="A171" s="48" t="s">
        <v>90</v>
      </c>
      <c r="B171" s="1" t="s">
        <v>131</v>
      </c>
      <c r="C171" s="1" t="s">
        <v>372</v>
      </c>
      <c r="D171" s="1" t="s">
        <v>89</v>
      </c>
      <c r="E171" s="73">
        <v>6000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36"/>
      <c r="Q171" s="33"/>
      <c r="R171" s="33"/>
      <c r="S171" s="33"/>
      <c r="T171" s="37"/>
      <c r="U171" s="37"/>
      <c r="V171" s="37"/>
      <c r="W171" s="37"/>
      <c r="X171" s="37"/>
      <c r="Y171" s="37"/>
    </row>
    <row r="172" spans="1:25" s="38" customFormat="1" ht="45">
      <c r="A172" s="48" t="s">
        <v>426</v>
      </c>
      <c r="B172" s="1" t="s">
        <v>131</v>
      </c>
      <c r="C172" s="1" t="s">
        <v>400</v>
      </c>
      <c r="D172" s="1" t="s">
        <v>3</v>
      </c>
      <c r="E172" s="73">
        <f>SUM(E173)</f>
        <v>60.60606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36"/>
      <c r="Q172" s="33"/>
      <c r="R172" s="33"/>
      <c r="S172" s="33"/>
      <c r="T172" s="37"/>
      <c r="U172" s="37"/>
      <c r="V172" s="37"/>
      <c r="W172" s="37"/>
      <c r="X172" s="37"/>
      <c r="Y172" s="37"/>
    </row>
    <row r="173" spans="1:25" s="38" customFormat="1" ht="30">
      <c r="A173" s="48" t="s">
        <v>90</v>
      </c>
      <c r="B173" s="1" t="s">
        <v>131</v>
      </c>
      <c r="C173" s="1" t="s">
        <v>400</v>
      </c>
      <c r="D173" s="1" t="s">
        <v>89</v>
      </c>
      <c r="E173" s="73">
        <v>60.60606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36"/>
      <c r="Q173" s="33"/>
      <c r="R173" s="33"/>
      <c r="S173" s="33"/>
      <c r="T173" s="37"/>
      <c r="U173" s="37"/>
      <c r="V173" s="37"/>
      <c r="W173" s="37"/>
      <c r="X173" s="37"/>
      <c r="Y173" s="37"/>
    </row>
    <row r="174" spans="1:15" ht="17.25" customHeight="1" outlineLevel="5">
      <c r="A174" s="54" t="s">
        <v>36</v>
      </c>
      <c r="B174" s="12" t="s">
        <v>48</v>
      </c>
      <c r="C174" s="12" t="s">
        <v>153</v>
      </c>
      <c r="D174" s="12" t="s">
        <v>3</v>
      </c>
      <c r="E174" s="73">
        <f>SUM(E185+E177+E181)</f>
        <v>7931.92</v>
      </c>
      <c r="F174" s="21" t="e">
        <f>#REF!+#REF!</f>
        <v>#REF!</v>
      </c>
      <c r="G174" s="21" t="e">
        <f>#REF!+#REF!</f>
        <v>#REF!</v>
      </c>
      <c r="H174" s="21" t="e">
        <f>#REF!+#REF!</f>
        <v>#REF!</v>
      </c>
      <c r="I174" s="21" t="e">
        <f>#REF!+#REF!</f>
        <v>#REF!</v>
      </c>
      <c r="J174" s="21" t="e">
        <f>#REF!+#REF!</f>
        <v>#REF!</v>
      </c>
      <c r="K174" s="21" t="e">
        <f>#REF!+#REF!</f>
        <v>#REF!</v>
      </c>
      <c r="L174" s="21" t="e">
        <f>#REF!+#REF!</f>
        <v>#REF!</v>
      </c>
      <c r="M174" s="21" t="e">
        <f>#REF!+#REF!</f>
        <v>#REF!</v>
      </c>
      <c r="N174" s="21" t="e">
        <f>#REF!+#REF!</f>
        <v>#REF!</v>
      </c>
      <c r="O174" s="21" t="e">
        <f>#REF!+#REF!</f>
        <v>#REF!</v>
      </c>
    </row>
    <row r="175" spans="1:15" ht="15" hidden="1" outlineLevel="5">
      <c r="A175" s="66" t="s">
        <v>298</v>
      </c>
      <c r="B175" s="12" t="s">
        <v>48</v>
      </c>
      <c r="C175" s="1" t="s">
        <v>289</v>
      </c>
      <c r="D175" s="12" t="s">
        <v>3</v>
      </c>
      <c r="E175" s="73">
        <f>SUM(E176)</f>
        <v>0</v>
      </c>
      <c r="F175" s="10"/>
      <c r="G175" s="10"/>
      <c r="H175" s="10"/>
      <c r="I175" s="10"/>
      <c r="J175" s="10"/>
      <c r="K175" s="10"/>
      <c r="L175" s="10"/>
      <c r="M175" s="10"/>
      <c r="N175" s="25"/>
      <c r="O175" s="22"/>
    </row>
    <row r="176" spans="1:15" ht="30" hidden="1" outlineLevel="5">
      <c r="A176" s="48" t="s">
        <v>90</v>
      </c>
      <c r="B176" s="12" t="s">
        <v>48</v>
      </c>
      <c r="C176" s="1" t="s">
        <v>289</v>
      </c>
      <c r="D176" s="12" t="s">
        <v>89</v>
      </c>
      <c r="E176" s="73">
        <v>0</v>
      </c>
      <c r="F176" s="10"/>
      <c r="G176" s="10"/>
      <c r="H176" s="10"/>
      <c r="I176" s="10"/>
      <c r="J176" s="10"/>
      <c r="K176" s="10"/>
      <c r="L176" s="10"/>
      <c r="M176" s="10"/>
      <c r="N176" s="25"/>
      <c r="O176" s="22"/>
    </row>
    <row r="177" spans="1:15" ht="48" customHeight="1" outlineLevel="5">
      <c r="A177" s="48" t="s">
        <v>308</v>
      </c>
      <c r="B177" s="12" t="s">
        <v>48</v>
      </c>
      <c r="C177" s="1" t="s">
        <v>331</v>
      </c>
      <c r="D177" s="12" t="s">
        <v>3</v>
      </c>
      <c r="E177" s="73">
        <f>SUM(E179)</f>
        <v>50</v>
      </c>
      <c r="F177" s="22" t="e">
        <f>#REF!</f>
        <v>#REF!</v>
      </c>
      <c r="G177" s="22" t="e">
        <f>#REF!</f>
        <v>#REF!</v>
      </c>
      <c r="H177" s="22" t="e">
        <f>#REF!</f>
        <v>#REF!</v>
      </c>
      <c r="I177" s="22" t="e">
        <f>#REF!</f>
        <v>#REF!</v>
      </c>
      <c r="J177" s="22" t="e">
        <f>#REF!</f>
        <v>#REF!</v>
      </c>
      <c r="K177" s="22" t="e">
        <f>#REF!</f>
        <v>#REF!</v>
      </c>
      <c r="L177" s="22" t="e">
        <f>#REF!</f>
        <v>#REF!</v>
      </c>
      <c r="M177" s="22" t="e">
        <f>#REF!</f>
        <v>#REF!</v>
      </c>
      <c r="N177" s="22" t="e">
        <f>#REF!</f>
        <v>#REF!</v>
      </c>
      <c r="O177" s="22" t="e">
        <f>#REF!</f>
        <v>#REF!</v>
      </c>
    </row>
    <row r="178" spans="1:15" ht="33" customHeight="1" outlineLevel="5">
      <c r="A178" s="48" t="s">
        <v>334</v>
      </c>
      <c r="B178" s="12" t="s">
        <v>48</v>
      </c>
      <c r="C178" s="1" t="s">
        <v>332</v>
      </c>
      <c r="D178" s="12" t="s">
        <v>3</v>
      </c>
      <c r="E178" s="73">
        <f>SUM(E179)</f>
        <v>50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ht="60.75" customHeight="1" outlineLevel="5">
      <c r="A179" s="48" t="s">
        <v>124</v>
      </c>
      <c r="B179" s="12" t="s">
        <v>48</v>
      </c>
      <c r="C179" s="1" t="s">
        <v>333</v>
      </c>
      <c r="D179" s="12" t="s">
        <v>3</v>
      </c>
      <c r="E179" s="73">
        <f>SUM(E180:E180)</f>
        <v>50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ht="15" outlineLevel="5">
      <c r="A180" s="48" t="s">
        <v>92</v>
      </c>
      <c r="B180" s="12" t="s">
        <v>48</v>
      </c>
      <c r="C180" s="1" t="s">
        <v>333</v>
      </c>
      <c r="D180" s="12" t="s">
        <v>91</v>
      </c>
      <c r="E180" s="73">
        <v>50</v>
      </c>
      <c r="F180" s="10"/>
      <c r="G180" s="10"/>
      <c r="H180" s="10"/>
      <c r="I180" s="10"/>
      <c r="J180" s="10"/>
      <c r="K180" s="10"/>
      <c r="L180" s="10"/>
      <c r="M180" s="10"/>
      <c r="N180" s="25"/>
      <c r="O180" s="22"/>
    </row>
    <row r="181" spans="1:15" ht="60" outlineLevel="5">
      <c r="A181" s="48" t="s">
        <v>404</v>
      </c>
      <c r="B181" s="12" t="s">
        <v>48</v>
      </c>
      <c r="C181" s="1" t="s">
        <v>401</v>
      </c>
      <c r="D181" s="12" t="s">
        <v>3</v>
      </c>
      <c r="E181" s="73">
        <f>SUM(E182)</f>
        <v>500</v>
      </c>
      <c r="F181" s="10"/>
      <c r="G181" s="10"/>
      <c r="H181" s="10"/>
      <c r="I181" s="10"/>
      <c r="J181" s="10"/>
      <c r="K181" s="10"/>
      <c r="L181" s="10"/>
      <c r="M181" s="10"/>
      <c r="N181" s="25"/>
      <c r="O181" s="22"/>
    </row>
    <row r="182" spans="1:15" ht="30" outlineLevel="5">
      <c r="A182" s="48" t="s">
        <v>405</v>
      </c>
      <c r="B182" s="12" t="s">
        <v>48</v>
      </c>
      <c r="C182" s="1" t="s">
        <v>402</v>
      </c>
      <c r="D182" s="12" t="s">
        <v>3</v>
      </c>
      <c r="E182" s="73">
        <f>SUM(E183)</f>
        <v>500</v>
      </c>
      <c r="F182" s="10"/>
      <c r="G182" s="10"/>
      <c r="H182" s="10"/>
      <c r="I182" s="10"/>
      <c r="J182" s="10"/>
      <c r="K182" s="10"/>
      <c r="L182" s="10"/>
      <c r="M182" s="10"/>
      <c r="N182" s="25"/>
      <c r="O182" s="22"/>
    </row>
    <row r="183" spans="1:15" ht="15" outlineLevel="5">
      <c r="A183" s="48" t="s">
        <v>406</v>
      </c>
      <c r="B183" s="12" t="s">
        <v>48</v>
      </c>
      <c r="C183" s="1" t="s">
        <v>403</v>
      </c>
      <c r="D183" s="12" t="s">
        <v>3</v>
      </c>
      <c r="E183" s="73">
        <f>SUM(E184)</f>
        <v>500</v>
      </c>
      <c r="F183" s="10"/>
      <c r="G183" s="10"/>
      <c r="H183" s="10"/>
      <c r="I183" s="10"/>
      <c r="J183" s="10"/>
      <c r="K183" s="10"/>
      <c r="L183" s="10"/>
      <c r="M183" s="10"/>
      <c r="N183" s="25"/>
      <c r="O183" s="22"/>
    </row>
    <row r="184" spans="1:15" ht="30" outlineLevel="5">
      <c r="A184" s="48" t="s">
        <v>90</v>
      </c>
      <c r="B184" s="12" t="s">
        <v>48</v>
      </c>
      <c r="C184" s="1" t="s">
        <v>403</v>
      </c>
      <c r="D184" s="12" t="s">
        <v>89</v>
      </c>
      <c r="E184" s="73">
        <v>500</v>
      </c>
      <c r="F184" s="10"/>
      <c r="G184" s="10"/>
      <c r="H184" s="10"/>
      <c r="I184" s="10"/>
      <c r="J184" s="10"/>
      <c r="K184" s="10"/>
      <c r="L184" s="10"/>
      <c r="M184" s="10"/>
      <c r="N184" s="25"/>
      <c r="O184" s="22"/>
    </row>
    <row r="185" spans="1:15" ht="33" customHeight="1" outlineLevel="5">
      <c r="A185" s="47" t="s">
        <v>87</v>
      </c>
      <c r="B185" s="12" t="s">
        <v>48</v>
      </c>
      <c r="C185" s="12" t="s">
        <v>154</v>
      </c>
      <c r="D185" s="12" t="s">
        <v>3</v>
      </c>
      <c r="E185" s="73">
        <f>E186</f>
        <v>7381.92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15" outlineLevel="5">
      <c r="A186" s="62" t="s">
        <v>156</v>
      </c>
      <c r="B186" s="12" t="s">
        <v>48</v>
      </c>
      <c r="C186" s="12" t="s">
        <v>155</v>
      </c>
      <c r="D186" s="12" t="s">
        <v>3</v>
      </c>
      <c r="E186" s="73">
        <f>SUM(E191+E187+E189)</f>
        <v>7381.92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ht="30" outlineLevel="5">
      <c r="A187" s="62" t="s">
        <v>369</v>
      </c>
      <c r="B187" s="12" t="s">
        <v>48</v>
      </c>
      <c r="C187" s="12" t="s">
        <v>289</v>
      </c>
      <c r="D187" s="12" t="s">
        <v>3</v>
      </c>
      <c r="E187" s="73">
        <f>E188</f>
        <v>5050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ht="33" customHeight="1" outlineLevel="5">
      <c r="A188" s="48" t="s">
        <v>90</v>
      </c>
      <c r="B188" s="12" t="s">
        <v>48</v>
      </c>
      <c r="C188" s="12" t="s">
        <v>289</v>
      </c>
      <c r="D188" s="12" t="s">
        <v>89</v>
      </c>
      <c r="E188" s="73">
        <f>2050+3000</f>
        <v>5050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ht="45" outlineLevel="5">
      <c r="A189" s="62" t="s">
        <v>394</v>
      </c>
      <c r="B189" s="12" t="s">
        <v>48</v>
      </c>
      <c r="C189" s="12" t="s">
        <v>393</v>
      </c>
      <c r="D189" s="12" t="s">
        <v>3</v>
      </c>
      <c r="E189" s="73">
        <f>SUM(E190)</f>
        <v>2031.92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ht="30" outlineLevel="5">
      <c r="A190" s="48" t="s">
        <v>90</v>
      </c>
      <c r="B190" s="12" t="s">
        <v>48</v>
      </c>
      <c r="C190" s="12" t="s">
        <v>393</v>
      </c>
      <c r="D190" s="12" t="s">
        <v>89</v>
      </c>
      <c r="E190" s="73">
        <v>2031.92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ht="33" customHeight="1" outlineLevel="5">
      <c r="A191" s="53" t="s">
        <v>75</v>
      </c>
      <c r="B191" s="12" t="s">
        <v>48</v>
      </c>
      <c r="C191" s="1" t="s">
        <v>197</v>
      </c>
      <c r="D191" s="12" t="s">
        <v>3</v>
      </c>
      <c r="E191" s="73">
        <f>SUM(E192)</f>
        <v>300</v>
      </c>
      <c r="F191" s="10"/>
      <c r="G191" s="10"/>
      <c r="H191" s="10"/>
      <c r="I191" s="10"/>
      <c r="J191" s="10"/>
      <c r="K191" s="10"/>
      <c r="L191" s="10"/>
      <c r="M191" s="10"/>
      <c r="N191" s="25"/>
      <c r="O191" s="22"/>
    </row>
    <row r="192" spans="1:15" ht="33.75" customHeight="1" outlineLevel="5">
      <c r="A192" s="48" t="s">
        <v>90</v>
      </c>
      <c r="B192" s="12" t="s">
        <v>48</v>
      </c>
      <c r="C192" s="1" t="s">
        <v>197</v>
      </c>
      <c r="D192" s="12" t="s">
        <v>89</v>
      </c>
      <c r="E192" s="73">
        <v>300</v>
      </c>
      <c r="F192" s="10"/>
      <c r="G192" s="10"/>
      <c r="H192" s="10"/>
      <c r="I192" s="10"/>
      <c r="J192" s="10"/>
      <c r="K192" s="10"/>
      <c r="L192" s="10"/>
      <c r="M192" s="10"/>
      <c r="N192" s="25"/>
      <c r="O192" s="22"/>
    </row>
    <row r="193" spans="1:25" s="38" customFormat="1" ht="15">
      <c r="A193" s="51" t="s">
        <v>143</v>
      </c>
      <c r="B193" s="8" t="s">
        <v>10</v>
      </c>
      <c r="C193" s="8" t="s">
        <v>153</v>
      </c>
      <c r="D193" s="8" t="s">
        <v>3</v>
      </c>
      <c r="E193" s="19">
        <f>SUM(E194+E221+E214+E207)</f>
        <v>2616.36942</v>
      </c>
      <c r="F193" s="9" t="e">
        <f>#REF!+#REF!+#REF!</f>
        <v>#REF!</v>
      </c>
      <c r="G193" s="9" t="e">
        <f>#REF!+#REF!+#REF!</f>
        <v>#REF!</v>
      </c>
      <c r="H193" s="9"/>
      <c r="I193" s="9" t="e">
        <f>#REF!+#REF!+#REF!</f>
        <v>#REF!</v>
      </c>
      <c r="J193" s="9" t="e">
        <f>#REF!+#REF!+#REF!</f>
        <v>#REF!</v>
      </c>
      <c r="K193" s="9" t="e">
        <f>#REF!+#REF!+#REF!</f>
        <v>#REF!</v>
      </c>
      <c r="L193" s="9" t="e">
        <f>#REF!+#REF!+#REF!</f>
        <v>#REF!</v>
      </c>
      <c r="M193" s="9" t="e">
        <f>#REF!+#REF!+#REF!</f>
        <v>#REF!</v>
      </c>
      <c r="N193" s="9" t="e">
        <f>#REF!+#REF!+#REF!</f>
        <v>#REF!</v>
      </c>
      <c r="O193" s="20" t="e">
        <f>#REF!+#REF!+#REF!</f>
        <v>#REF!</v>
      </c>
      <c r="P193" s="36"/>
      <c r="Q193" s="33"/>
      <c r="R193" s="33"/>
      <c r="S193" s="33"/>
      <c r="T193" s="37"/>
      <c r="U193" s="37"/>
      <c r="V193" s="37"/>
      <c r="W193" s="37"/>
      <c r="X193" s="37"/>
      <c r="Y193" s="37"/>
    </row>
    <row r="194" spans="1:25" s="38" customFormat="1" ht="15">
      <c r="A194" s="48" t="s">
        <v>109</v>
      </c>
      <c r="B194" s="1" t="s">
        <v>31</v>
      </c>
      <c r="C194" s="1" t="s">
        <v>153</v>
      </c>
      <c r="D194" s="1" t="s">
        <v>3</v>
      </c>
      <c r="E194" s="73">
        <f>SUM(E195+E203)</f>
        <v>75.81</v>
      </c>
      <c r="F194" s="9"/>
      <c r="G194" s="9"/>
      <c r="H194" s="9"/>
      <c r="I194" s="9"/>
      <c r="J194" s="9"/>
      <c r="K194" s="9"/>
      <c r="L194" s="9"/>
      <c r="M194" s="9"/>
      <c r="N194" s="9"/>
      <c r="O194" s="20"/>
      <c r="P194" s="36"/>
      <c r="Q194" s="33"/>
      <c r="R194" s="33"/>
      <c r="S194" s="33"/>
      <c r="T194" s="37"/>
      <c r="U194" s="37"/>
      <c r="V194" s="37"/>
      <c r="W194" s="37"/>
      <c r="X194" s="37"/>
      <c r="Y194" s="37"/>
    </row>
    <row r="195" spans="1:25" s="38" customFormat="1" ht="33" customHeight="1">
      <c r="A195" s="47" t="s">
        <v>87</v>
      </c>
      <c r="B195" s="1" t="s">
        <v>31</v>
      </c>
      <c r="C195" s="1" t="s">
        <v>154</v>
      </c>
      <c r="D195" s="12" t="s">
        <v>3</v>
      </c>
      <c r="E195" s="73">
        <f>E197+E199+E201</f>
        <v>75.81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21"/>
      <c r="P195" s="32"/>
      <c r="Q195" s="41"/>
      <c r="R195" s="41"/>
      <c r="S195" s="33"/>
      <c r="T195" s="37"/>
      <c r="U195" s="37"/>
      <c r="V195" s="37"/>
      <c r="W195" s="37"/>
      <c r="X195" s="37"/>
      <c r="Y195" s="37"/>
    </row>
    <row r="196" spans="1:25" s="38" customFormat="1" ht="15">
      <c r="A196" s="62" t="s">
        <v>156</v>
      </c>
      <c r="B196" s="1" t="s">
        <v>31</v>
      </c>
      <c r="C196" s="1" t="s">
        <v>155</v>
      </c>
      <c r="D196" s="12" t="s">
        <v>3</v>
      </c>
      <c r="E196" s="73">
        <f>SUM(E195)</f>
        <v>75.81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21"/>
      <c r="P196" s="32"/>
      <c r="Q196" s="41"/>
      <c r="R196" s="41"/>
      <c r="S196" s="33"/>
      <c r="T196" s="37"/>
      <c r="U196" s="37"/>
      <c r="V196" s="37"/>
      <c r="W196" s="37"/>
      <c r="X196" s="37"/>
      <c r="Y196" s="37"/>
    </row>
    <row r="197" spans="1:25" s="38" customFormat="1" ht="15">
      <c r="A197" s="53" t="s">
        <v>335</v>
      </c>
      <c r="B197" s="1" t="s">
        <v>31</v>
      </c>
      <c r="C197" s="1" t="s">
        <v>198</v>
      </c>
      <c r="D197" s="12" t="s">
        <v>3</v>
      </c>
      <c r="E197" s="73">
        <f>SUM(E198)</f>
        <v>74.81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21"/>
      <c r="P197" s="32"/>
      <c r="Q197" s="41"/>
      <c r="R197" s="41"/>
      <c r="S197" s="33"/>
      <c r="T197" s="37"/>
      <c r="U197" s="37"/>
      <c r="V197" s="37"/>
      <c r="W197" s="37"/>
      <c r="X197" s="37"/>
      <c r="Y197" s="37"/>
    </row>
    <row r="198" spans="1:25" s="38" customFormat="1" ht="30">
      <c r="A198" s="48" t="s">
        <v>90</v>
      </c>
      <c r="B198" s="1" t="s">
        <v>31</v>
      </c>
      <c r="C198" s="1" t="s">
        <v>198</v>
      </c>
      <c r="D198" s="12" t="s">
        <v>89</v>
      </c>
      <c r="E198" s="73">
        <v>74.81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21"/>
      <c r="P198" s="32"/>
      <c r="Q198" s="41"/>
      <c r="R198" s="41"/>
      <c r="S198" s="33"/>
      <c r="T198" s="37"/>
      <c r="U198" s="37"/>
      <c r="V198" s="37"/>
      <c r="W198" s="37"/>
      <c r="X198" s="37"/>
      <c r="Y198" s="37"/>
    </row>
    <row r="199" spans="1:25" s="38" customFormat="1" ht="15" hidden="1">
      <c r="A199" s="50" t="s">
        <v>139</v>
      </c>
      <c r="B199" s="1" t="s">
        <v>31</v>
      </c>
      <c r="C199" s="1" t="s">
        <v>199</v>
      </c>
      <c r="D199" s="12" t="s">
        <v>3</v>
      </c>
      <c r="E199" s="73">
        <f>SUM(E200)</f>
        <v>0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30"/>
      <c r="P199" s="32"/>
      <c r="Q199" s="41"/>
      <c r="R199" s="41"/>
      <c r="S199" s="33"/>
      <c r="T199" s="37"/>
      <c r="U199" s="37"/>
      <c r="V199" s="37"/>
      <c r="W199" s="37"/>
      <c r="X199" s="37"/>
      <c r="Y199" s="37"/>
    </row>
    <row r="200" spans="1:25" s="38" customFormat="1" ht="30" hidden="1">
      <c r="A200" s="50" t="s">
        <v>90</v>
      </c>
      <c r="B200" s="1" t="s">
        <v>31</v>
      </c>
      <c r="C200" s="1" t="s">
        <v>199</v>
      </c>
      <c r="D200" s="12" t="s">
        <v>89</v>
      </c>
      <c r="E200" s="73">
        <v>0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30"/>
      <c r="P200" s="32"/>
      <c r="Q200" s="41"/>
      <c r="R200" s="41"/>
      <c r="S200" s="33"/>
      <c r="T200" s="37"/>
      <c r="U200" s="37"/>
      <c r="V200" s="37"/>
      <c r="W200" s="37"/>
      <c r="X200" s="37"/>
      <c r="Y200" s="37"/>
    </row>
    <row r="201" spans="1:25" s="38" customFormat="1" ht="30">
      <c r="A201" s="50" t="s">
        <v>151</v>
      </c>
      <c r="B201" s="1" t="s">
        <v>31</v>
      </c>
      <c r="C201" s="1" t="s">
        <v>200</v>
      </c>
      <c r="D201" s="12" t="s">
        <v>3</v>
      </c>
      <c r="E201" s="73">
        <f>SUM(E202)</f>
        <v>1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30"/>
      <c r="P201" s="32"/>
      <c r="Q201" s="41"/>
      <c r="R201" s="41"/>
      <c r="S201" s="33"/>
      <c r="T201" s="37"/>
      <c r="U201" s="37"/>
      <c r="V201" s="37"/>
      <c r="W201" s="37"/>
      <c r="X201" s="37"/>
      <c r="Y201" s="37"/>
    </row>
    <row r="202" spans="1:25" s="38" customFormat="1" ht="15">
      <c r="A202" s="56" t="s">
        <v>35</v>
      </c>
      <c r="B202" s="1" t="s">
        <v>31</v>
      </c>
      <c r="C202" s="1" t="s">
        <v>200</v>
      </c>
      <c r="D202" s="12" t="s">
        <v>40</v>
      </c>
      <c r="E202" s="73">
        <v>1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30"/>
      <c r="P202" s="32"/>
      <c r="Q202" s="41"/>
      <c r="R202" s="41"/>
      <c r="S202" s="33"/>
      <c r="T202" s="37"/>
      <c r="U202" s="37"/>
      <c r="V202" s="37"/>
      <c r="W202" s="37"/>
      <c r="X202" s="37"/>
      <c r="Y202" s="37"/>
    </row>
    <row r="203" spans="1:25" s="38" customFormat="1" ht="105" hidden="1">
      <c r="A203" s="48" t="s">
        <v>303</v>
      </c>
      <c r="B203" s="1" t="s">
        <v>31</v>
      </c>
      <c r="C203" s="1" t="s">
        <v>175</v>
      </c>
      <c r="D203" s="1" t="s">
        <v>3</v>
      </c>
      <c r="E203" s="73">
        <f>SUM(E204)</f>
        <v>0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30"/>
      <c r="P203" s="32"/>
      <c r="Q203" s="41"/>
      <c r="R203" s="41"/>
      <c r="S203" s="33"/>
      <c r="T203" s="37"/>
      <c r="U203" s="37"/>
      <c r="V203" s="37"/>
      <c r="W203" s="37"/>
      <c r="X203" s="37"/>
      <c r="Y203" s="37"/>
    </row>
    <row r="204" spans="1:25" s="38" customFormat="1" ht="30" hidden="1">
      <c r="A204" s="48" t="s">
        <v>177</v>
      </c>
      <c r="B204" s="1" t="s">
        <v>31</v>
      </c>
      <c r="C204" s="1" t="s">
        <v>176</v>
      </c>
      <c r="D204" s="1" t="s">
        <v>3</v>
      </c>
      <c r="E204" s="73">
        <f>SUM(E205)</f>
        <v>0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30"/>
      <c r="P204" s="32"/>
      <c r="Q204" s="41"/>
      <c r="R204" s="41"/>
      <c r="S204" s="33"/>
      <c r="T204" s="37"/>
      <c r="U204" s="37"/>
      <c r="V204" s="37"/>
      <c r="W204" s="37"/>
      <c r="X204" s="37"/>
      <c r="Y204" s="37"/>
    </row>
    <row r="205" spans="1:25" s="38" customFormat="1" ht="30" hidden="1">
      <c r="A205" s="50" t="s">
        <v>277</v>
      </c>
      <c r="B205" s="1" t="s">
        <v>31</v>
      </c>
      <c r="C205" s="1" t="s">
        <v>276</v>
      </c>
      <c r="D205" s="1" t="s">
        <v>3</v>
      </c>
      <c r="E205" s="73">
        <f>SUM(E206)</f>
        <v>0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30"/>
      <c r="P205" s="32"/>
      <c r="Q205" s="41"/>
      <c r="R205" s="41"/>
      <c r="S205" s="33"/>
      <c r="T205" s="37"/>
      <c r="U205" s="37"/>
      <c r="V205" s="37"/>
      <c r="W205" s="37"/>
      <c r="X205" s="37"/>
      <c r="Y205" s="37"/>
    </row>
    <row r="206" spans="1:25" s="38" customFormat="1" ht="30" hidden="1">
      <c r="A206" s="48" t="s">
        <v>90</v>
      </c>
      <c r="B206" s="1" t="s">
        <v>31</v>
      </c>
      <c r="C206" s="1" t="s">
        <v>276</v>
      </c>
      <c r="D206" s="1" t="s">
        <v>89</v>
      </c>
      <c r="E206" s="73"/>
      <c r="F206" s="10"/>
      <c r="G206" s="10"/>
      <c r="H206" s="10"/>
      <c r="I206" s="10"/>
      <c r="J206" s="10"/>
      <c r="K206" s="10"/>
      <c r="L206" s="10"/>
      <c r="M206" s="10"/>
      <c r="N206" s="10"/>
      <c r="O206" s="30"/>
      <c r="P206" s="32"/>
      <c r="Q206" s="41"/>
      <c r="R206" s="41"/>
      <c r="S206" s="33"/>
      <c r="T206" s="37"/>
      <c r="U206" s="37"/>
      <c r="V206" s="37"/>
      <c r="W206" s="37"/>
      <c r="X206" s="37"/>
      <c r="Y206" s="37"/>
    </row>
    <row r="207" spans="1:25" s="38" customFormat="1" ht="15">
      <c r="A207" s="48" t="s">
        <v>300</v>
      </c>
      <c r="B207" s="1" t="s">
        <v>299</v>
      </c>
      <c r="C207" s="1" t="s">
        <v>153</v>
      </c>
      <c r="D207" s="1" t="s">
        <v>3</v>
      </c>
      <c r="E207" s="73">
        <f>SUM(E208)</f>
        <v>1897.98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30"/>
      <c r="P207" s="32"/>
      <c r="Q207" s="41"/>
      <c r="R207" s="41"/>
      <c r="S207" s="33"/>
      <c r="T207" s="37"/>
      <c r="U207" s="37"/>
      <c r="V207" s="37"/>
      <c r="W207" s="37"/>
      <c r="X207" s="37"/>
      <c r="Y207" s="37"/>
    </row>
    <row r="208" spans="1:25" s="38" customFormat="1" ht="30">
      <c r="A208" s="47" t="s">
        <v>87</v>
      </c>
      <c r="B208" s="1" t="s">
        <v>299</v>
      </c>
      <c r="C208" s="1" t="s">
        <v>154</v>
      </c>
      <c r="D208" s="1" t="s">
        <v>3</v>
      </c>
      <c r="E208" s="73">
        <f>SUM(E209)</f>
        <v>1897.98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30"/>
      <c r="P208" s="32"/>
      <c r="Q208" s="41"/>
      <c r="R208" s="41"/>
      <c r="S208" s="33"/>
      <c r="T208" s="37"/>
      <c r="U208" s="37"/>
      <c r="V208" s="37"/>
      <c r="W208" s="37"/>
      <c r="X208" s="37"/>
      <c r="Y208" s="37"/>
    </row>
    <row r="209" spans="1:25" s="38" customFormat="1" ht="15">
      <c r="A209" s="62" t="s">
        <v>156</v>
      </c>
      <c r="B209" s="1" t="s">
        <v>299</v>
      </c>
      <c r="C209" s="1" t="s">
        <v>155</v>
      </c>
      <c r="D209" s="1" t="s">
        <v>3</v>
      </c>
      <c r="E209" s="73">
        <f>SUM(E210+E212)</f>
        <v>1897.98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30"/>
      <c r="P209" s="32"/>
      <c r="Q209" s="41"/>
      <c r="R209" s="41"/>
      <c r="S209" s="33"/>
      <c r="T209" s="37"/>
      <c r="U209" s="37"/>
      <c r="V209" s="37"/>
      <c r="W209" s="37"/>
      <c r="X209" s="37"/>
      <c r="Y209" s="37"/>
    </row>
    <row r="210" spans="1:25" s="38" customFormat="1" ht="30">
      <c r="A210" s="50" t="s">
        <v>377</v>
      </c>
      <c r="B210" s="1" t="s">
        <v>299</v>
      </c>
      <c r="C210" s="1" t="s">
        <v>376</v>
      </c>
      <c r="D210" s="1" t="s">
        <v>3</v>
      </c>
      <c r="E210" s="73">
        <f>SUM(E211)</f>
        <v>1879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30"/>
      <c r="P210" s="32"/>
      <c r="Q210" s="41"/>
      <c r="R210" s="41"/>
      <c r="S210" s="33"/>
      <c r="T210" s="37"/>
      <c r="U210" s="37"/>
      <c r="V210" s="37"/>
      <c r="W210" s="37"/>
      <c r="X210" s="37"/>
      <c r="Y210" s="37"/>
    </row>
    <row r="211" spans="1:25" s="38" customFormat="1" ht="15">
      <c r="A211" s="48" t="s">
        <v>92</v>
      </c>
      <c r="B211" s="1" t="s">
        <v>299</v>
      </c>
      <c r="C211" s="1" t="s">
        <v>376</v>
      </c>
      <c r="D211" s="1" t="s">
        <v>91</v>
      </c>
      <c r="E211" s="73">
        <v>1879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30"/>
      <c r="P211" s="32"/>
      <c r="Q211" s="41"/>
      <c r="R211" s="41"/>
      <c r="S211" s="33"/>
      <c r="T211" s="37"/>
      <c r="U211" s="37"/>
      <c r="V211" s="37"/>
      <c r="W211" s="37"/>
      <c r="X211" s="37"/>
      <c r="Y211" s="37"/>
    </row>
    <row r="212" spans="1:25" s="38" customFormat="1" ht="30">
      <c r="A212" s="48" t="s">
        <v>427</v>
      </c>
      <c r="B212" s="1" t="s">
        <v>299</v>
      </c>
      <c r="C212" s="1" t="s">
        <v>407</v>
      </c>
      <c r="D212" s="1" t="s">
        <v>3</v>
      </c>
      <c r="E212" s="73">
        <f>SUM(E213)</f>
        <v>18.98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30"/>
      <c r="P212" s="32"/>
      <c r="Q212" s="41"/>
      <c r="R212" s="41"/>
      <c r="S212" s="33"/>
      <c r="T212" s="37"/>
      <c r="U212" s="37"/>
      <c r="V212" s="37"/>
      <c r="W212" s="37"/>
      <c r="X212" s="37"/>
      <c r="Y212" s="37"/>
    </row>
    <row r="213" spans="1:25" s="38" customFormat="1" ht="15">
      <c r="A213" s="48" t="s">
        <v>92</v>
      </c>
      <c r="B213" s="1" t="s">
        <v>299</v>
      </c>
      <c r="C213" s="1" t="s">
        <v>407</v>
      </c>
      <c r="D213" s="1" t="s">
        <v>91</v>
      </c>
      <c r="E213" s="73">
        <v>18.98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30"/>
      <c r="P213" s="32"/>
      <c r="Q213" s="41"/>
      <c r="R213" s="41"/>
      <c r="S213" s="33"/>
      <c r="T213" s="37"/>
      <c r="U213" s="37"/>
      <c r="V213" s="37"/>
      <c r="W213" s="37"/>
      <c r="X213" s="37"/>
      <c r="Y213" s="37"/>
    </row>
    <row r="214" spans="1:25" s="38" customFormat="1" ht="15">
      <c r="A214" s="50" t="s">
        <v>148</v>
      </c>
      <c r="B214" s="1" t="s">
        <v>147</v>
      </c>
      <c r="C214" s="1" t="s">
        <v>153</v>
      </c>
      <c r="D214" s="12" t="s">
        <v>3</v>
      </c>
      <c r="E214" s="73">
        <f>SUM(E215)</f>
        <v>130.5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30"/>
      <c r="P214" s="32"/>
      <c r="Q214" s="41"/>
      <c r="R214" s="41"/>
      <c r="S214" s="33"/>
      <c r="T214" s="37"/>
      <c r="U214" s="37"/>
      <c r="V214" s="37"/>
      <c r="W214" s="37"/>
      <c r="X214" s="37"/>
      <c r="Y214" s="37"/>
    </row>
    <row r="215" spans="1:25" s="38" customFormat="1" ht="33" customHeight="1">
      <c r="A215" s="47" t="s">
        <v>87</v>
      </c>
      <c r="B215" s="1" t="s">
        <v>147</v>
      </c>
      <c r="C215" s="1" t="s">
        <v>154</v>
      </c>
      <c r="D215" s="12" t="s">
        <v>3</v>
      </c>
      <c r="E215" s="73">
        <f>SUM(E216)</f>
        <v>130.5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30"/>
      <c r="P215" s="32"/>
      <c r="Q215" s="41"/>
      <c r="R215" s="41"/>
      <c r="S215" s="33"/>
      <c r="T215" s="37"/>
      <c r="U215" s="37"/>
      <c r="V215" s="37"/>
      <c r="W215" s="37"/>
      <c r="X215" s="37"/>
      <c r="Y215" s="37"/>
    </row>
    <row r="216" spans="1:25" s="38" customFormat="1" ht="15">
      <c r="A216" s="62" t="s">
        <v>156</v>
      </c>
      <c r="B216" s="1" t="s">
        <v>147</v>
      </c>
      <c r="C216" s="1" t="s">
        <v>155</v>
      </c>
      <c r="D216" s="12" t="s">
        <v>3</v>
      </c>
      <c r="E216" s="73">
        <f>SUM(E217)+E219</f>
        <v>130.5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30"/>
      <c r="P216" s="32"/>
      <c r="Q216" s="41"/>
      <c r="R216" s="41"/>
      <c r="S216" s="33"/>
      <c r="T216" s="37"/>
      <c r="U216" s="37"/>
      <c r="V216" s="37"/>
      <c r="W216" s="37"/>
      <c r="X216" s="37"/>
      <c r="Y216" s="37"/>
    </row>
    <row r="217" spans="1:25" s="38" customFormat="1" ht="30" customHeight="1">
      <c r="A217" s="50" t="s">
        <v>149</v>
      </c>
      <c r="B217" s="1" t="s">
        <v>147</v>
      </c>
      <c r="C217" s="1" t="s">
        <v>201</v>
      </c>
      <c r="D217" s="12" t="s">
        <v>3</v>
      </c>
      <c r="E217" s="73">
        <f>SUM(E218)</f>
        <v>17.5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30"/>
      <c r="P217" s="32"/>
      <c r="Q217" s="41"/>
      <c r="R217" s="41"/>
      <c r="S217" s="33"/>
      <c r="T217" s="37"/>
      <c r="U217" s="37"/>
      <c r="V217" s="37"/>
      <c r="W217" s="37"/>
      <c r="X217" s="37"/>
      <c r="Y217" s="37"/>
    </row>
    <row r="218" spans="1:25" s="38" customFormat="1" ht="30">
      <c r="A218" s="50" t="s">
        <v>90</v>
      </c>
      <c r="B218" s="1" t="s">
        <v>147</v>
      </c>
      <c r="C218" s="1" t="s">
        <v>201</v>
      </c>
      <c r="D218" s="12" t="s">
        <v>89</v>
      </c>
      <c r="E218" s="73">
        <v>17.5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30"/>
      <c r="P218" s="32"/>
      <c r="Q218" s="41"/>
      <c r="R218" s="41"/>
      <c r="S218" s="33"/>
      <c r="T218" s="37"/>
      <c r="U218" s="37"/>
      <c r="V218" s="37"/>
      <c r="W218" s="37"/>
      <c r="X218" s="37"/>
      <c r="Y218" s="37"/>
    </row>
    <row r="219" spans="1:25" s="38" customFormat="1" ht="30">
      <c r="A219" s="50" t="s">
        <v>346</v>
      </c>
      <c r="B219" s="1" t="s">
        <v>147</v>
      </c>
      <c r="C219" s="1" t="s">
        <v>345</v>
      </c>
      <c r="D219" s="12" t="s">
        <v>3</v>
      </c>
      <c r="E219" s="73">
        <f>SUM(E220)</f>
        <v>113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30"/>
      <c r="P219" s="32"/>
      <c r="Q219" s="41"/>
      <c r="R219" s="41"/>
      <c r="S219" s="33"/>
      <c r="T219" s="37"/>
      <c r="U219" s="37"/>
      <c r="V219" s="37"/>
      <c r="W219" s="37"/>
      <c r="X219" s="37"/>
      <c r="Y219" s="37"/>
    </row>
    <row r="220" spans="1:25" s="38" customFormat="1" ht="30">
      <c r="A220" s="50" t="s">
        <v>90</v>
      </c>
      <c r="B220" s="1" t="s">
        <v>147</v>
      </c>
      <c r="C220" s="1" t="s">
        <v>345</v>
      </c>
      <c r="D220" s="12" t="s">
        <v>89</v>
      </c>
      <c r="E220" s="73">
        <v>113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30"/>
      <c r="P220" s="32"/>
      <c r="Q220" s="41"/>
      <c r="R220" s="41"/>
      <c r="S220" s="33"/>
      <c r="T220" s="37"/>
      <c r="U220" s="37"/>
      <c r="V220" s="37"/>
      <c r="W220" s="37"/>
      <c r="X220" s="37"/>
      <c r="Y220" s="37"/>
    </row>
    <row r="221" spans="1:25" s="38" customFormat="1" ht="30">
      <c r="A221" s="48" t="s">
        <v>110</v>
      </c>
      <c r="B221" s="1" t="s">
        <v>107</v>
      </c>
      <c r="C221" s="1" t="s">
        <v>153</v>
      </c>
      <c r="D221" s="12" t="s">
        <v>3</v>
      </c>
      <c r="E221" s="73">
        <f>SUM(E222)</f>
        <v>512.07942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30"/>
      <c r="P221" s="32"/>
      <c r="Q221" s="41"/>
      <c r="R221" s="41"/>
      <c r="S221" s="33"/>
      <c r="T221" s="37"/>
      <c r="U221" s="37"/>
      <c r="V221" s="37"/>
      <c r="W221" s="37"/>
      <c r="X221" s="37"/>
      <c r="Y221" s="37"/>
    </row>
    <row r="222" spans="1:25" s="38" customFormat="1" ht="30" customHeight="1">
      <c r="A222" s="47" t="s">
        <v>87</v>
      </c>
      <c r="B222" s="1" t="s">
        <v>107</v>
      </c>
      <c r="C222" s="1" t="s">
        <v>154</v>
      </c>
      <c r="D222" s="12" t="s">
        <v>3</v>
      </c>
      <c r="E222" s="73">
        <f>SUM(E223)</f>
        <v>512.07942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30"/>
      <c r="P222" s="32"/>
      <c r="Q222" s="41"/>
      <c r="R222" s="41"/>
      <c r="S222" s="33"/>
      <c r="T222" s="37"/>
      <c r="U222" s="37"/>
      <c r="V222" s="37"/>
      <c r="W222" s="37"/>
      <c r="X222" s="37"/>
      <c r="Y222" s="37"/>
    </row>
    <row r="223" spans="1:25" s="38" customFormat="1" ht="15">
      <c r="A223" s="62" t="s">
        <v>156</v>
      </c>
      <c r="B223" s="1" t="s">
        <v>107</v>
      </c>
      <c r="C223" s="1" t="s">
        <v>155</v>
      </c>
      <c r="D223" s="12" t="s">
        <v>3</v>
      </c>
      <c r="E223" s="73">
        <f>SUM(E224)</f>
        <v>512.07942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30"/>
      <c r="P223" s="32"/>
      <c r="Q223" s="41"/>
      <c r="R223" s="41"/>
      <c r="S223" s="33"/>
      <c r="T223" s="37"/>
      <c r="U223" s="37"/>
      <c r="V223" s="37"/>
      <c r="W223" s="37"/>
      <c r="X223" s="37"/>
      <c r="Y223" s="37"/>
    </row>
    <row r="224" spans="1:25" s="38" customFormat="1" ht="60" customHeight="1">
      <c r="A224" s="47" t="s">
        <v>108</v>
      </c>
      <c r="B224" s="1" t="s">
        <v>107</v>
      </c>
      <c r="C224" s="1" t="s">
        <v>202</v>
      </c>
      <c r="D224" s="12" t="s">
        <v>3</v>
      </c>
      <c r="E224" s="73">
        <f>SUM(E225:E226)</f>
        <v>512.07942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30"/>
      <c r="P224" s="32"/>
      <c r="Q224" s="41"/>
      <c r="R224" s="41"/>
      <c r="S224" s="33"/>
      <c r="T224" s="37"/>
      <c r="U224" s="37"/>
      <c r="V224" s="37"/>
      <c r="W224" s="37"/>
      <c r="X224" s="37"/>
      <c r="Y224" s="37"/>
    </row>
    <row r="225" spans="1:25" s="38" customFormat="1" ht="75.75" customHeight="1">
      <c r="A225" s="48" t="s">
        <v>85</v>
      </c>
      <c r="B225" s="1" t="s">
        <v>107</v>
      </c>
      <c r="C225" s="1" t="s">
        <v>202</v>
      </c>
      <c r="D225" s="12" t="s">
        <v>84</v>
      </c>
      <c r="E225" s="73">
        <v>508.07942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30"/>
      <c r="P225" s="32"/>
      <c r="Q225" s="41"/>
      <c r="R225" s="41"/>
      <c r="S225" s="33"/>
      <c r="T225" s="37"/>
      <c r="U225" s="37"/>
      <c r="V225" s="37"/>
      <c r="W225" s="37"/>
      <c r="X225" s="37"/>
      <c r="Y225" s="37"/>
    </row>
    <row r="226" spans="1:25" s="38" customFormat="1" ht="30">
      <c r="A226" s="48" t="s">
        <v>90</v>
      </c>
      <c r="B226" s="1" t="s">
        <v>107</v>
      </c>
      <c r="C226" s="1" t="s">
        <v>202</v>
      </c>
      <c r="D226" s="12" t="s">
        <v>89</v>
      </c>
      <c r="E226" s="73">
        <v>4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30"/>
      <c r="P226" s="32"/>
      <c r="Q226" s="41"/>
      <c r="R226" s="41"/>
      <c r="S226" s="33"/>
      <c r="T226" s="37"/>
      <c r="U226" s="37"/>
      <c r="V226" s="37"/>
      <c r="W226" s="37"/>
      <c r="X226" s="37"/>
      <c r="Y226" s="37"/>
    </row>
    <row r="227" spans="1:25" s="38" customFormat="1" ht="15" customHeight="1">
      <c r="A227" s="51" t="s">
        <v>142</v>
      </c>
      <c r="B227" s="8" t="s">
        <v>12</v>
      </c>
      <c r="C227" s="8" t="s">
        <v>153</v>
      </c>
      <c r="D227" s="8" t="s">
        <v>3</v>
      </c>
      <c r="E227" s="19">
        <f>SUM(E228+E261+E344+E360+E312+E339)</f>
        <v>538731.43217</v>
      </c>
      <c r="F227" s="9" t="e">
        <f aca="true" t="shared" si="1" ref="F227:O227">F228+F261+F344+F360</f>
        <v>#REF!</v>
      </c>
      <c r="G227" s="9" t="e">
        <f t="shared" si="1"/>
        <v>#REF!</v>
      </c>
      <c r="H227" s="9" t="e">
        <f t="shared" si="1"/>
        <v>#REF!</v>
      </c>
      <c r="I227" s="9" t="e">
        <f t="shared" si="1"/>
        <v>#REF!</v>
      </c>
      <c r="J227" s="9" t="e">
        <f t="shared" si="1"/>
        <v>#REF!</v>
      </c>
      <c r="K227" s="9" t="e">
        <f t="shared" si="1"/>
        <v>#REF!</v>
      </c>
      <c r="L227" s="9" t="e">
        <f t="shared" si="1"/>
        <v>#REF!</v>
      </c>
      <c r="M227" s="9" t="e">
        <f t="shared" si="1"/>
        <v>#REF!</v>
      </c>
      <c r="N227" s="9" t="e">
        <f t="shared" si="1"/>
        <v>#REF!</v>
      </c>
      <c r="O227" s="29" t="e">
        <f t="shared" si="1"/>
        <v>#REF!</v>
      </c>
      <c r="P227" s="42"/>
      <c r="Q227" s="43"/>
      <c r="R227" s="33"/>
      <c r="S227" s="33"/>
      <c r="T227" s="37"/>
      <c r="U227" s="37"/>
      <c r="V227" s="37"/>
      <c r="W227" s="37"/>
      <c r="X227" s="37"/>
      <c r="Y227" s="37"/>
    </row>
    <row r="228" spans="1:25" s="38" customFormat="1" ht="14.25" customHeight="1">
      <c r="A228" s="48" t="s">
        <v>27</v>
      </c>
      <c r="B228" s="1" t="s">
        <v>26</v>
      </c>
      <c r="C228" s="1" t="s">
        <v>153</v>
      </c>
      <c r="D228" s="1" t="s">
        <v>3</v>
      </c>
      <c r="E228" s="73">
        <f>SUM(E229+E256)</f>
        <v>203321.1685</v>
      </c>
      <c r="F228" s="10" t="e">
        <f>#REF!</f>
        <v>#REF!</v>
      </c>
      <c r="G228" s="10" t="e">
        <f>#REF!</f>
        <v>#REF!</v>
      </c>
      <c r="H228" s="10"/>
      <c r="I228" s="10" t="e">
        <f>#REF!</f>
        <v>#REF!</v>
      </c>
      <c r="J228" s="10" t="e">
        <f>#REF!</f>
        <v>#REF!</v>
      </c>
      <c r="K228" s="10" t="e">
        <f>#REF!</f>
        <v>#REF!</v>
      </c>
      <c r="L228" s="10" t="e">
        <f>#REF!</f>
        <v>#REF!</v>
      </c>
      <c r="M228" s="10"/>
      <c r="N228" s="10" t="e">
        <f>#REF!</f>
        <v>#REF!</v>
      </c>
      <c r="O228" s="30" t="e">
        <f>#REF!</f>
        <v>#REF!</v>
      </c>
      <c r="P228" s="42"/>
      <c r="Q228" s="43"/>
      <c r="R228" s="33"/>
      <c r="S228" s="33"/>
      <c r="T228" s="37"/>
      <c r="U228" s="37"/>
      <c r="V228" s="37"/>
      <c r="W228" s="37"/>
      <c r="X228" s="37"/>
      <c r="Y228" s="37"/>
    </row>
    <row r="229" spans="1:25" s="38" customFormat="1" ht="43.5" customHeight="1">
      <c r="A229" s="48" t="s">
        <v>313</v>
      </c>
      <c r="B229" s="1" t="s">
        <v>26</v>
      </c>
      <c r="C229" s="1" t="s">
        <v>203</v>
      </c>
      <c r="D229" s="1" t="s">
        <v>3</v>
      </c>
      <c r="E229" s="73">
        <f>SUM(E231+E236+E240)</f>
        <v>202801.7685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30"/>
      <c r="P229" s="42"/>
      <c r="Q229" s="43"/>
      <c r="R229" s="33"/>
      <c r="S229" s="33"/>
      <c r="T229" s="37"/>
      <c r="U229" s="37"/>
      <c r="V229" s="37"/>
      <c r="W229" s="37"/>
      <c r="X229" s="37"/>
      <c r="Y229" s="37"/>
    </row>
    <row r="230" spans="1:25" s="38" customFormat="1" ht="47.25" customHeight="1">
      <c r="A230" s="48" t="s">
        <v>205</v>
      </c>
      <c r="B230" s="1" t="s">
        <v>26</v>
      </c>
      <c r="C230" s="1" t="s">
        <v>204</v>
      </c>
      <c r="D230" s="1" t="s">
        <v>3</v>
      </c>
      <c r="E230" s="73">
        <f>SUM(E231)</f>
        <v>66168.7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30"/>
      <c r="P230" s="42"/>
      <c r="Q230" s="43"/>
      <c r="R230" s="33"/>
      <c r="S230" s="33"/>
      <c r="T230" s="37"/>
      <c r="U230" s="37"/>
      <c r="V230" s="37"/>
      <c r="W230" s="37"/>
      <c r="X230" s="37"/>
      <c r="Y230" s="37"/>
    </row>
    <row r="231" spans="1:25" s="38" customFormat="1" ht="44.25" customHeight="1">
      <c r="A231" s="48" t="s">
        <v>125</v>
      </c>
      <c r="B231" s="1" t="s">
        <v>26</v>
      </c>
      <c r="C231" s="1" t="s">
        <v>206</v>
      </c>
      <c r="D231" s="1" t="s">
        <v>3</v>
      </c>
      <c r="E231" s="73">
        <f>SUM(E232:E235)</f>
        <v>66168.7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30"/>
      <c r="P231" s="42"/>
      <c r="Q231" s="43"/>
      <c r="R231" s="33"/>
      <c r="S231" s="33"/>
      <c r="T231" s="37"/>
      <c r="U231" s="37"/>
      <c r="V231" s="37"/>
      <c r="W231" s="37"/>
      <c r="X231" s="37"/>
      <c r="Y231" s="37"/>
    </row>
    <row r="232" spans="1:25" s="38" customFormat="1" ht="74.25" customHeight="1" hidden="1">
      <c r="A232" s="48" t="s">
        <v>85</v>
      </c>
      <c r="B232" s="1" t="s">
        <v>26</v>
      </c>
      <c r="C232" s="1" t="s">
        <v>206</v>
      </c>
      <c r="D232" s="1" t="s">
        <v>84</v>
      </c>
      <c r="E232" s="73"/>
      <c r="F232" s="10"/>
      <c r="G232" s="10"/>
      <c r="H232" s="10"/>
      <c r="I232" s="10"/>
      <c r="J232" s="10"/>
      <c r="K232" s="10"/>
      <c r="L232" s="10"/>
      <c r="M232" s="10"/>
      <c r="N232" s="10"/>
      <c r="O232" s="30"/>
      <c r="P232" s="42"/>
      <c r="Q232" s="43"/>
      <c r="R232" s="33"/>
      <c r="S232" s="33"/>
      <c r="T232" s="37"/>
      <c r="U232" s="37"/>
      <c r="V232" s="37"/>
      <c r="W232" s="37"/>
      <c r="X232" s="37"/>
      <c r="Y232" s="37"/>
    </row>
    <row r="233" spans="1:25" s="38" customFormat="1" ht="28.5" customHeight="1" hidden="1">
      <c r="A233" s="48" t="s">
        <v>90</v>
      </c>
      <c r="B233" s="1" t="s">
        <v>26</v>
      </c>
      <c r="C233" s="1" t="s">
        <v>206</v>
      </c>
      <c r="D233" s="1" t="s">
        <v>89</v>
      </c>
      <c r="E233" s="73"/>
      <c r="F233" s="10"/>
      <c r="G233" s="10"/>
      <c r="H233" s="10"/>
      <c r="I233" s="10"/>
      <c r="J233" s="10"/>
      <c r="K233" s="10"/>
      <c r="L233" s="10"/>
      <c r="M233" s="10"/>
      <c r="N233" s="10"/>
      <c r="O233" s="30"/>
      <c r="P233" s="42"/>
      <c r="Q233" s="43"/>
      <c r="R233" s="33"/>
      <c r="S233" s="33"/>
      <c r="T233" s="37"/>
      <c r="U233" s="37"/>
      <c r="V233" s="37"/>
      <c r="W233" s="37"/>
      <c r="X233" s="37"/>
      <c r="Y233" s="37"/>
    </row>
    <row r="234" spans="1:25" s="38" customFormat="1" ht="33" customHeight="1">
      <c r="A234" s="53" t="s">
        <v>97</v>
      </c>
      <c r="B234" s="1" t="s">
        <v>26</v>
      </c>
      <c r="C234" s="1" t="s">
        <v>206</v>
      </c>
      <c r="D234" s="1" t="s">
        <v>96</v>
      </c>
      <c r="E234" s="73">
        <f>60161.7+6007</f>
        <v>66168.7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30"/>
      <c r="P234" s="42"/>
      <c r="Q234" s="43"/>
      <c r="R234" s="33"/>
      <c r="S234" s="33"/>
      <c r="T234" s="37"/>
      <c r="U234" s="37"/>
      <c r="V234" s="37"/>
      <c r="W234" s="37"/>
      <c r="X234" s="37"/>
      <c r="Y234" s="37"/>
    </row>
    <row r="235" spans="1:25" s="38" customFormat="1" ht="14.25" customHeight="1" hidden="1">
      <c r="A235" s="48" t="s">
        <v>92</v>
      </c>
      <c r="B235" s="1" t="s">
        <v>26</v>
      </c>
      <c r="C235" s="1" t="s">
        <v>206</v>
      </c>
      <c r="D235" s="1" t="s">
        <v>91</v>
      </c>
      <c r="E235" s="73"/>
      <c r="F235" s="10"/>
      <c r="G235" s="10"/>
      <c r="H235" s="10"/>
      <c r="I235" s="10"/>
      <c r="J235" s="10"/>
      <c r="K235" s="10"/>
      <c r="L235" s="10"/>
      <c r="M235" s="10"/>
      <c r="N235" s="10"/>
      <c r="O235" s="30"/>
      <c r="P235" s="42"/>
      <c r="Q235" s="43"/>
      <c r="R235" s="33"/>
      <c r="S235" s="33"/>
      <c r="T235" s="37"/>
      <c r="U235" s="37"/>
      <c r="V235" s="37"/>
      <c r="W235" s="37"/>
      <c r="X235" s="37"/>
      <c r="Y235" s="37"/>
    </row>
    <row r="236" spans="1:25" s="38" customFormat="1" ht="61.5" customHeight="1">
      <c r="A236" s="48" t="s">
        <v>93</v>
      </c>
      <c r="B236" s="1" t="s">
        <v>26</v>
      </c>
      <c r="C236" s="1" t="s">
        <v>207</v>
      </c>
      <c r="D236" s="1" t="s">
        <v>3</v>
      </c>
      <c r="E236" s="73">
        <f>SUM(E237:E239)</f>
        <v>114491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30"/>
      <c r="P236" s="42"/>
      <c r="Q236" s="43"/>
      <c r="R236" s="33"/>
      <c r="S236" s="33"/>
      <c r="T236" s="37"/>
      <c r="U236" s="37"/>
      <c r="V236" s="37"/>
      <c r="W236" s="37"/>
      <c r="X236" s="37"/>
      <c r="Y236" s="37"/>
    </row>
    <row r="237" spans="1:25" s="38" customFormat="1" ht="74.25" customHeight="1" hidden="1">
      <c r="A237" s="48" t="s">
        <v>85</v>
      </c>
      <c r="B237" s="1" t="s">
        <v>26</v>
      </c>
      <c r="C237" s="1" t="s">
        <v>207</v>
      </c>
      <c r="D237" s="1" t="s">
        <v>84</v>
      </c>
      <c r="E237" s="73"/>
      <c r="F237" s="10"/>
      <c r="G237" s="10"/>
      <c r="H237" s="10"/>
      <c r="I237" s="10"/>
      <c r="J237" s="10"/>
      <c r="K237" s="10"/>
      <c r="L237" s="10"/>
      <c r="M237" s="10"/>
      <c r="N237" s="10"/>
      <c r="O237" s="30"/>
      <c r="P237" s="42"/>
      <c r="Q237" s="43"/>
      <c r="R237" s="33"/>
      <c r="S237" s="33"/>
      <c r="T237" s="37"/>
      <c r="U237" s="37"/>
      <c r="V237" s="37"/>
      <c r="W237" s="37"/>
      <c r="X237" s="37"/>
      <c r="Y237" s="37"/>
    </row>
    <row r="238" spans="1:25" s="38" customFormat="1" ht="33" customHeight="1" hidden="1">
      <c r="A238" s="48" t="s">
        <v>90</v>
      </c>
      <c r="B238" s="1" t="s">
        <v>26</v>
      </c>
      <c r="C238" s="1" t="s">
        <v>207</v>
      </c>
      <c r="D238" s="1" t="s">
        <v>89</v>
      </c>
      <c r="E238" s="73"/>
      <c r="F238" s="10"/>
      <c r="G238" s="10"/>
      <c r="H238" s="10"/>
      <c r="I238" s="10"/>
      <c r="J238" s="10"/>
      <c r="K238" s="10"/>
      <c r="L238" s="10"/>
      <c r="M238" s="10"/>
      <c r="N238" s="10"/>
      <c r="O238" s="30"/>
      <c r="P238" s="42"/>
      <c r="Q238" s="43"/>
      <c r="R238" s="33"/>
      <c r="S238" s="33"/>
      <c r="T238" s="37"/>
      <c r="U238" s="37"/>
      <c r="V238" s="37"/>
      <c r="W238" s="37"/>
      <c r="X238" s="37"/>
      <c r="Y238" s="37"/>
    </row>
    <row r="239" spans="1:25" s="38" customFormat="1" ht="34.5" customHeight="1">
      <c r="A239" s="53" t="s">
        <v>97</v>
      </c>
      <c r="B239" s="1" t="s">
        <v>26</v>
      </c>
      <c r="C239" s="1" t="s">
        <v>207</v>
      </c>
      <c r="D239" s="1" t="s">
        <v>96</v>
      </c>
      <c r="E239" s="73">
        <f>81860.24+32630.76</f>
        <v>114491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30"/>
      <c r="P239" s="42"/>
      <c r="Q239" s="43"/>
      <c r="R239" s="33"/>
      <c r="S239" s="33"/>
      <c r="T239" s="37"/>
      <c r="U239" s="37"/>
      <c r="V239" s="37"/>
      <c r="W239" s="37"/>
      <c r="X239" s="37"/>
      <c r="Y239" s="37"/>
    </row>
    <row r="240" spans="1:25" s="38" customFormat="1" ht="35.25" customHeight="1">
      <c r="A240" s="53" t="s">
        <v>339</v>
      </c>
      <c r="B240" s="1" t="s">
        <v>26</v>
      </c>
      <c r="C240" s="1" t="s">
        <v>208</v>
      </c>
      <c r="D240" s="1" t="s">
        <v>3</v>
      </c>
      <c r="E240" s="73">
        <f>SUM(E242+E246+E250+E248+E252+E254)</f>
        <v>22142.0685</v>
      </c>
      <c r="F240" s="10"/>
      <c r="G240" s="10"/>
      <c r="H240" s="10"/>
      <c r="I240" s="10"/>
      <c r="J240" s="10"/>
      <c r="K240" s="10"/>
      <c r="L240" s="10"/>
      <c r="M240" s="10"/>
      <c r="N240" s="26"/>
      <c r="O240" s="44"/>
      <c r="P240" s="31"/>
      <c r="Q240" s="43"/>
      <c r="R240" s="33"/>
      <c r="S240" s="33"/>
      <c r="T240" s="37"/>
      <c r="U240" s="37"/>
      <c r="V240" s="37"/>
      <c r="W240" s="37"/>
      <c r="X240" s="37"/>
      <c r="Y240" s="37"/>
    </row>
    <row r="241" spans="1:25" s="38" customFormat="1" ht="30">
      <c r="A241" s="56" t="s">
        <v>340</v>
      </c>
      <c r="B241" s="1" t="s">
        <v>26</v>
      </c>
      <c r="C241" s="1" t="s">
        <v>209</v>
      </c>
      <c r="D241" s="1" t="s">
        <v>3</v>
      </c>
      <c r="E241" s="73">
        <f>SUM(E240)</f>
        <v>22142.0685</v>
      </c>
      <c r="F241" s="10"/>
      <c r="G241" s="10"/>
      <c r="H241" s="10"/>
      <c r="I241" s="10"/>
      <c r="J241" s="10"/>
      <c r="K241" s="10"/>
      <c r="L241" s="10"/>
      <c r="M241" s="10"/>
      <c r="N241" s="26"/>
      <c r="O241" s="44"/>
      <c r="P241" s="31"/>
      <c r="Q241" s="43"/>
      <c r="R241" s="33"/>
      <c r="S241" s="33"/>
      <c r="T241" s="37"/>
      <c r="U241" s="37"/>
      <c r="V241" s="37"/>
      <c r="W241" s="37"/>
      <c r="X241" s="37"/>
      <c r="Y241" s="37"/>
    </row>
    <row r="242" spans="1:25" s="38" customFormat="1" ht="33" customHeight="1">
      <c r="A242" s="48" t="s">
        <v>329</v>
      </c>
      <c r="B242" s="1" t="s">
        <v>26</v>
      </c>
      <c r="C242" s="1" t="s">
        <v>211</v>
      </c>
      <c r="D242" s="1" t="s">
        <v>3</v>
      </c>
      <c r="E242" s="73">
        <f>SUM(E243:E245)</f>
        <v>2413.9184999999998</v>
      </c>
      <c r="F242" s="10"/>
      <c r="G242" s="10"/>
      <c r="H242" s="10"/>
      <c r="I242" s="10"/>
      <c r="J242" s="10"/>
      <c r="K242" s="10"/>
      <c r="L242" s="10"/>
      <c r="M242" s="10"/>
      <c r="N242" s="26"/>
      <c r="O242" s="44"/>
      <c r="P242" s="31"/>
      <c r="Q242" s="43"/>
      <c r="R242" s="33"/>
      <c r="S242" s="33"/>
      <c r="T242" s="37"/>
      <c r="U242" s="37"/>
      <c r="V242" s="37"/>
      <c r="W242" s="37"/>
      <c r="X242" s="37"/>
      <c r="Y242" s="37"/>
    </row>
    <row r="243" spans="1:25" s="38" customFormat="1" ht="36.75" customHeight="1" hidden="1">
      <c r="A243" s="48" t="s">
        <v>90</v>
      </c>
      <c r="B243" s="1" t="s">
        <v>26</v>
      </c>
      <c r="C243" s="1" t="s">
        <v>211</v>
      </c>
      <c r="D243" s="1" t="s">
        <v>89</v>
      </c>
      <c r="E243" s="73"/>
      <c r="F243" s="10"/>
      <c r="G243" s="10"/>
      <c r="H243" s="10"/>
      <c r="I243" s="10"/>
      <c r="J243" s="10"/>
      <c r="K243" s="10"/>
      <c r="L243" s="10"/>
      <c r="M243" s="10"/>
      <c r="N243" s="26"/>
      <c r="O243" s="44"/>
      <c r="P243" s="31"/>
      <c r="Q243" s="43"/>
      <c r="R243" s="33"/>
      <c r="S243" s="33"/>
      <c r="T243" s="37"/>
      <c r="U243" s="37"/>
      <c r="V243" s="37"/>
      <c r="W243" s="37"/>
      <c r="X243" s="37"/>
      <c r="Y243" s="37"/>
    </row>
    <row r="244" spans="1:25" s="38" customFormat="1" ht="36.75" customHeight="1">
      <c r="A244" s="48" t="s">
        <v>90</v>
      </c>
      <c r="B244" s="1" t="s">
        <v>26</v>
      </c>
      <c r="C244" s="1" t="s">
        <v>211</v>
      </c>
      <c r="D244" s="1" t="s">
        <v>89</v>
      </c>
      <c r="E244" s="73">
        <v>91.2</v>
      </c>
      <c r="F244" s="10"/>
      <c r="G244" s="10"/>
      <c r="H244" s="10"/>
      <c r="I244" s="10"/>
      <c r="J244" s="10"/>
      <c r="K244" s="10"/>
      <c r="L244" s="10"/>
      <c r="M244" s="10"/>
      <c r="N244" s="26"/>
      <c r="O244" s="44"/>
      <c r="P244" s="31"/>
      <c r="Q244" s="43"/>
      <c r="R244" s="33"/>
      <c r="S244" s="33"/>
      <c r="T244" s="37"/>
      <c r="U244" s="37"/>
      <c r="V244" s="37"/>
      <c r="W244" s="37"/>
      <c r="X244" s="37"/>
      <c r="Y244" s="37"/>
    </row>
    <row r="245" spans="1:25" s="38" customFormat="1" ht="30">
      <c r="A245" s="53" t="s">
        <v>97</v>
      </c>
      <c r="B245" s="1" t="s">
        <v>26</v>
      </c>
      <c r="C245" s="1" t="s">
        <v>211</v>
      </c>
      <c r="D245" s="1" t="s">
        <v>96</v>
      </c>
      <c r="E245" s="73">
        <v>2322.7185</v>
      </c>
      <c r="F245" s="10"/>
      <c r="G245" s="10"/>
      <c r="H245" s="10"/>
      <c r="I245" s="10"/>
      <c r="J245" s="10"/>
      <c r="K245" s="10"/>
      <c r="L245" s="10"/>
      <c r="M245" s="10"/>
      <c r="N245" s="26"/>
      <c r="O245" s="44"/>
      <c r="P245" s="31"/>
      <c r="Q245" s="43"/>
      <c r="R245" s="33"/>
      <c r="S245" s="33"/>
      <c r="T245" s="37"/>
      <c r="U245" s="37"/>
      <c r="V245" s="37"/>
      <c r="W245" s="37"/>
      <c r="X245" s="37"/>
      <c r="Y245" s="37"/>
    </row>
    <row r="246" spans="1:25" s="38" customFormat="1" ht="60" hidden="1">
      <c r="A246" s="48" t="s">
        <v>115</v>
      </c>
      <c r="B246" s="1" t="s">
        <v>26</v>
      </c>
      <c r="C246" s="1" t="s">
        <v>214</v>
      </c>
      <c r="D246" s="1" t="s">
        <v>3</v>
      </c>
      <c r="E246" s="73">
        <f>E247</f>
        <v>0</v>
      </c>
      <c r="F246" s="10"/>
      <c r="G246" s="10"/>
      <c r="H246" s="10"/>
      <c r="I246" s="10"/>
      <c r="J246" s="10"/>
      <c r="K246" s="10"/>
      <c r="L246" s="10"/>
      <c r="M246" s="10"/>
      <c r="N246" s="26"/>
      <c r="O246" s="44"/>
      <c r="P246" s="31"/>
      <c r="Q246" s="43"/>
      <c r="R246" s="33"/>
      <c r="S246" s="33"/>
      <c r="T246" s="37"/>
      <c r="U246" s="37"/>
      <c r="V246" s="37"/>
      <c r="W246" s="37"/>
      <c r="X246" s="37"/>
      <c r="Y246" s="37"/>
    </row>
    <row r="247" spans="1:25" s="38" customFormat="1" ht="45" hidden="1">
      <c r="A247" s="48" t="s">
        <v>95</v>
      </c>
      <c r="B247" s="1" t="s">
        <v>26</v>
      </c>
      <c r="C247" s="1" t="s">
        <v>214</v>
      </c>
      <c r="D247" s="1" t="s">
        <v>94</v>
      </c>
      <c r="E247" s="73"/>
      <c r="F247" s="10"/>
      <c r="G247" s="10"/>
      <c r="H247" s="10"/>
      <c r="I247" s="10"/>
      <c r="J247" s="10"/>
      <c r="K247" s="10"/>
      <c r="L247" s="10"/>
      <c r="M247" s="10"/>
      <c r="N247" s="26"/>
      <c r="O247" s="44"/>
      <c r="P247" s="31"/>
      <c r="Q247" s="43"/>
      <c r="R247" s="33"/>
      <c r="S247" s="33"/>
      <c r="T247" s="37"/>
      <c r="U247" s="37"/>
      <c r="V247" s="37"/>
      <c r="W247" s="37"/>
      <c r="X247" s="37"/>
      <c r="Y247" s="37"/>
    </row>
    <row r="248" spans="1:25" s="38" customFormat="1" ht="75">
      <c r="A248" s="71" t="s">
        <v>388</v>
      </c>
      <c r="B248" s="1" t="s">
        <v>26</v>
      </c>
      <c r="C248" s="1" t="s">
        <v>387</v>
      </c>
      <c r="D248" s="1" t="s">
        <v>3</v>
      </c>
      <c r="E248" s="73">
        <f>SUM(E249)</f>
        <v>11940</v>
      </c>
      <c r="F248" s="10"/>
      <c r="G248" s="10"/>
      <c r="H248" s="10"/>
      <c r="I248" s="10"/>
      <c r="J248" s="10"/>
      <c r="K248" s="10"/>
      <c r="L248" s="10"/>
      <c r="M248" s="10"/>
      <c r="N248" s="26"/>
      <c r="O248" s="44"/>
      <c r="P248" s="31"/>
      <c r="Q248" s="43"/>
      <c r="R248" s="33"/>
      <c r="S248" s="33"/>
      <c r="T248" s="37"/>
      <c r="U248" s="37"/>
      <c r="V248" s="37"/>
      <c r="W248" s="37"/>
      <c r="X248" s="37"/>
      <c r="Y248" s="37"/>
    </row>
    <row r="249" spans="1:25" s="38" customFormat="1" ht="30">
      <c r="A249" s="48" t="s">
        <v>90</v>
      </c>
      <c r="B249" s="1" t="s">
        <v>26</v>
      </c>
      <c r="C249" s="1" t="s">
        <v>387</v>
      </c>
      <c r="D249" s="1" t="s">
        <v>89</v>
      </c>
      <c r="E249" s="73">
        <f>9000+2940</f>
        <v>11940</v>
      </c>
      <c r="F249" s="10"/>
      <c r="G249" s="10"/>
      <c r="H249" s="10"/>
      <c r="I249" s="10"/>
      <c r="J249" s="10"/>
      <c r="K249" s="10"/>
      <c r="L249" s="10"/>
      <c r="M249" s="10"/>
      <c r="N249" s="26"/>
      <c r="O249" s="44"/>
      <c r="P249" s="31"/>
      <c r="Q249" s="43"/>
      <c r="R249" s="33"/>
      <c r="S249" s="33"/>
      <c r="T249" s="37"/>
      <c r="U249" s="37"/>
      <c r="V249" s="37"/>
      <c r="W249" s="37"/>
      <c r="X249" s="37"/>
      <c r="Y249" s="37"/>
    </row>
    <row r="250" spans="1:25" s="38" customFormat="1" ht="105">
      <c r="A250" s="48" t="s">
        <v>133</v>
      </c>
      <c r="B250" s="1" t="s">
        <v>26</v>
      </c>
      <c r="C250" s="1" t="s">
        <v>215</v>
      </c>
      <c r="D250" s="1" t="s">
        <v>3</v>
      </c>
      <c r="E250" s="73">
        <f>SUM(E251)</f>
        <v>7650.8685</v>
      </c>
      <c r="F250" s="10"/>
      <c r="G250" s="10"/>
      <c r="H250" s="10"/>
      <c r="I250" s="10"/>
      <c r="J250" s="10"/>
      <c r="K250" s="10"/>
      <c r="L250" s="10"/>
      <c r="M250" s="10"/>
      <c r="N250" s="26"/>
      <c r="O250" s="44"/>
      <c r="P250" s="31"/>
      <c r="Q250" s="43"/>
      <c r="R250" s="33"/>
      <c r="S250" s="33"/>
      <c r="T250" s="37"/>
      <c r="U250" s="37"/>
      <c r="V250" s="37"/>
      <c r="W250" s="37"/>
      <c r="X250" s="37"/>
      <c r="Y250" s="37"/>
    </row>
    <row r="251" spans="1:25" s="38" customFormat="1" ht="45">
      <c r="A251" s="48" t="s">
        <v>95</v>
      </c>
      <c r="B251" s="1" t="s">
        <v>26</v>
      </c>
      <c r="C251" s="1" t="s">
        <v>215</v>
      </c>
      <c r="D251" s="1" t="s">
        <v>96</v>
      </c>
      <c r="E251" s="73">
        <v>7650.8685</v>
      </c>
      <c r="F251" s="10"/>
      <c r="G251" s="10"/>
      <c r="H251" s="10"/>
      <c r="I251" s="10"/>
      <c r="J251" s="10"/>
      <c r="K251" s="10"/>
      <c r="L251" s="10"/>
      <c r="M251" s="10"/>
      <c r="N251" s="26"/>
      <c r="O251" s="44"/>
      <c r="P251" s="31"/>
      <c r="Q251" s="43"/>
      <c r="R251" s="33"/>
      <c r="S251" s="33"/>
      <c r="T251" s="37"/>
      <c r="U251" s="37"/>
      <c r="V251" s="37"/>
      <c r="W251" s="37"/>
      <c r="X251" s="37"/>
      <c r="Y251" s="37"/>
    </row>
    <row r="252" spans="1:25" s="38" customFormat="1" ht="90">
      <c r="A252" s="48" t="s">
        <v>428</v>
      </c>
      <c r="B252" s="1" t="s">
        <v>26</v>
      </c>
      <c r="C252" s="1" t="s">
        <v>408</v>
      </c>
      <c r="D252" s="1" t="s">
        <v>3</v>
      </c>
      <c r="E252" s="73">
        <f>SUM(E253)</f>
        <v>60</v>
      </c>
      <c r="F252" s="10"/>
      <c r="G252" s="10"/>
      <c r="H252" s="10"/>
      <c r="I252" s="10"/>
      <c r="J252" s="10"/>
      <c r="K252" s="10"/>
      <c r="L252" s="10"/>
      <c r="M252" s="10"/>
      <c r="N252" s="26"/>
      <c r="O252" s="44"/>
      <c r="P252" s="31"/>
      <c r="Q252" s="43"/>
      <c r="R252" s="33"/>
      <c r="S252" s="33"/>
      <c r="T252" s="37"/>
      <c r="U252" s="37"/>
      <c r="V252" s="37"/>
      <c r="W252" s="37"/>
      <c r="X252" s="37"/>
      <c r="Y252" s="37"/>
    </row>
    <row r="253" spans="1:25" s="38" customFormat="1" ht="30">
      <c r="A253" s="48" t="s">
        <v>90</v>
      </c>
      <c r="B253" s="1" t="s">
        <v>26</v>
      </c>
      <c r="C253" s="1" t="s">
        <v>408</v>
      </c>
      <c r="D253" s="1" t="s">
        <v>89</v>
      </c>
      <c r="E253" s="73">
        <v>60</v>
      </c>
      <c r="F253" s="10"/>
      <c r="G253" s="10"/>
      <c r="H253" s="10"/>
      <c r="I253" s="10"/>
      <c r="J253" s="10"/>
      <c r="K253" s="10"/>
      <c r="L253" s="10"/>
      <c r="M253" s="10"/>
      <c r="N253" s="26"/>
      <c r="O253" s="44"/>
      <c r="P253" s="31"/>
      <c r="Q253" s="43"/>
      <c r="R253" s="33"/>
      <c r="S253" s="33"/>
      <c r="T253" s="37"/>
      <c r="U253" s="37"/>
      <c r="V253" s="37"/>
      <c r="W253" s="37"/>
      <c r="X253" s="37"/>
      <c r="Y253" s="37"/>
    </row>
    <row r="254" spans="1:25" s="38" customFormat="1" ht="60">
      <c r="A254" s="48" t="s">
        <v>429</v>
      </c>
      <c r="B254" s="1" t="s">
        <v>26</v>
      </c>
      <c r="C254" s="1" t="s">
        <v>409</v>
      </c>
      <c r="D254" s="1" t="s">
        <v>3</v>
      </c>
      <c r="E254" s="73">
        <f>SUM(E255)</f>
        <v>77.2815</v>
      </c>
      <c r="F254" s="10"/>
      <c r="G254" s="10"/>
      <c r="H254" s="10"/>
      <c r="I254" s="10"/>
      <c r="J254" s="10"/>
      <c r="K254" s="10"/>
      <c r="L254" s="10"/>
      <c r="M254" s="10"/>
      <c r="N254" s="26"/>
      <c r="O254" s="44"/>
      <c r="P254" s="31"/>
      <c r="Q254" s="43"/>
      <c r="R254" s="33"/>
      <c r="S254" s="33"/>
      <c r="T254" s="37"/>
      <c r="U254" s="37"/>
      <c r="V254" s="37"/>
      <c r="W254" s="37"/>
      <c r="X254" s="37"/>
      <c r="Y254" s="37"/>
    </row>
    <row r="255" spans="1:25" s="38" customFormat="1" ht="45">
      <c r="A255" s="48" t="s">
        <v>95</v>
      </c>
      <c r="B255" s="1" t="s">
        <v>26</v>
      </c>
      <c r="C255" s="1" t="s">
        <v>409</v>
      </c>
      <c r="D255" s="1" t="s">
        <v>96</v>
      </c>
      <c r="E255" s="73">
        <v>77.2815</v>
      </c>
      <c r="F255" s="10"/>
      <c r="G255" s="10"/>
      <c r="H255" s="10"/>
      <c r="I255" s="10"/>
      <c r="J255" s="10"/>
      <c r="K255" s="10"/>
      <c r="L255" s="10"/>
      <c r="M255" s="10"/>
      <c r="N255" s="26"/>
      <c r="O255" s="44"/>
      <c r="P255" s="31"/>
      <c r="Q255" s="43"/>
      <c r="R255" s="33"/>
      <c r="S255" s="33"/>
      <c r="T255" s="37"/>
      <c r="U255" s="37"/>
      <c r="V255" s="37"/>
      <c r="W255" s="37"/>
      <c r="X255" s="37"/>
      <c r="Y255" s="37"/>
    </row>
    <row r="256" spans="1:25" s="38" customFormat="1" ht="75">
      <c r="A256" s="48" t="s">
        <v>359</v>
      </c>
      <c r="B256" s="1" t="s">
        <v>26</v>
      </c>
      <c r="C256" s="1" t="s">
        <v>279</v>
      </c>
      <c r="D256" s="1" t="s">
        <v>3</v>
      </c>
      <c r="E256" s="73">
        <f>E257</f>
        <v>519.4</v>
      </c>
      <c r="F256" s="10"/>
      <c r="G256" s="10"/>
      <c r="H256" s="10"/>
      <c r="I256" s="10"/>
      <c r="J256" s="10"/>
      <c r="K256" s="10"/>
      <c r="L256" s="10"/>
      <c r="M256" s="10"/>
      <c r="N256" s="26"/>
      <c r="O256" s="44"/>
      <c r="P256" s="31"/>
      <c r="Q256" s="43"/>
      <c r="R256" s="33"/>
      <c r="S256" s="33"/>
      <c r="T256" s="37"/>
      <c r="U256" s="37"/>
      <c r="V256" s="37"/>
      <c r="W256" s="37"/>
      <c r="X256" s="37"/>
      <c r="Y256" s="37"/>
    </row>
    <row r="257" spans="1:25" s="38" customFormat="1" ht="46.5" customHeight="1">
      <c r="A257" s="48" t="s">
        <v>362</v>
      </c>
      <c r="B257" s="1" t="s">
        <v>26</v>
      </c>
      <c r="C257" s="1" t="s">
        <v>283</v>
      </c>
      <c r="D257" s="1" t="s">
        <v>3</v>
      </c>
      <c r="E257" s="73">
        <f>E258</f>
        <v>519.4</v>
      </c>
      <c r="F257" s="10"/>
      <c r="G257" s="10"/>
      <c r="H257" s="10"/>
      <c r="I257" s="10"/>
      <c r="J257" s="10"/>
      <c r="K257" s="10"/>
      <c r="L257" s="10"/>
      <c r="M257" s="10"/>
      <c r="N257" s="26"/>
      <c r="O257" s="44"/>
      <c r="P257" s="31"/>
      <c r="Q257" s="43"/>
      <c r="R257" s="33"/>
      <c r="S257" s="33"/>
      <c r="T257" s="37"/>
      <c r="U257" s="37"/>
      <c r="V257" s="37"/>
      <c r="W257" s="37"/>
      <c r="X257" s="37"/>
      <c r="Y257" s="37"/>
    </row>
    <row r="258" spans="1:25" s="38" customFormat="1" ht="37.5" customHeight="1">
      <c r="A258" s="48" t="s">
        <v>281</v>
      </c>
      <c r="B258" s="1" t="s">
        <v>26</v>
      </c>
      <c r="C258" s="1" t="s">
        <v>284</v>
      </c>
      <c r="D258" s="1" t="s">
        <v>3</v>
      </c>
      <c r="E258" s="73">
        <f>E259</f>
        <v>519.4</v>
      </c>
      <c r="F258" s="10"/>
      <c r="G258" s="10"/>
      <c r="H258" s="10"/>
      <c r="I258" s="10"/>
      <c r="J258" s="10"/>
      <c r="K258" s="10"/>
      <c r="L258" s="10"/>
      <c r="M258" s="10"/>
      <c r="N258" s="26"/>
      <c r="O258" s="44"/>
      <c r="P258" s="31"/>
      <c r="Q258" s="43"/>
      <c r="R258" s="33"/>
      <c r="S258" s="33"/>
      <c r="T258" s="37"/>
      <c r="U258" s="37"/>
      <c r="V258" s="37"/>
      <c r="W258" s="37"/>
      <c r="X258" s="37"/>
      <c r="Y258" s="37"/>
    </row>
    <row r="259" spans="1:25" s="38" customFormat="1" ht="35.25" customHeight="1">
      <c r="A259" s="48" t="s">
        <v>324</v>
      </c>
      <c r="B259" s="1" t="s">
        <v>26</v>
      </c>
      <c r="C259" s="1" t="s">
        <v>285</v>
      </c>
      <c r="D259" s="1" t="s">
        <v>3</v>
      </c>
      <c r="E259" s="73">
        <f>E260</f>
        <v>519.4</v>
      </c>
      <c r="F259" s="10"/>
      <c r="G259" s="10"/>
      <c r="H259" s="10"/>
      <c r="I259" s="10"/>
      <c r="J259" s="10"/>
      <c r="K259" s="10"/>
      <c r="L259" s="10"/>
      <c r="M259" s="10"/>
      <c r="N259" s="26"/>
      <c r="O259" s="44"/>
      <c r="P259" s="31"/>
      <c r="Q259" s="43"/>
      <c r="R259" s="33"/>
      <c r="S259" s="33"/>
      <c r="T259" s="37"/>
      <c r="U259" s="37"/>
      <c r="V259" s="37"/>
      <c r="W259" s="37"/>
      <c r="X259" s="37"/>
      <c r="Y259" s="37"/>
    </row>
    <row r="260" spans="1:25" s="38" customFormat="1" ht="33" customHeight="1">
      <c r="A260" s="53" t="s">
        <v>97</v>
      </c>
      <c r="B260" s="1" t="s">
        <v>26</v>
      </c>
      <c r="C260" s="1" t="s">
        <v>285</v>
      </c>
      <c r="D260" s="1" t="s">
        <v>96</v>
      </c>
      <c r="E260" s="73">
        <v>519.4</v>
      </c>
      <c r="F260" s="10"/>
      <c r="G260" s="10"/>
      <c r="H260" s="10"/>
      <c r="I260" s="10"/>
      <c r="J260" s="10"/>
      <c r="K260" s="10"/>
      <c r="L260" s="10"/>
      <c r="M260" s="10"/>
      <c r="N260" s="26"/>
      <c r="O260" s="44"/>
      <c r="P260" s="31"/>
      <c r="Q260" s="43"/>
      <c r="R260" s="33"/>
      <c r="S260" s="33"/>
      <c r="T260" s="37"/>
      <c r="U260" s="37"/>
      <c r="V260" s="37"/>
      <c r="W260" s="37"/>
      <c r="X260" s="37"/>
      <c r="Y260" s="37"/>
    </row>
    <row r="261" spans="1:15" ht="24.75" customHeight="1" outlineLevel="1">
      <c r="A261" s="48" t="s">
        <v>21</v>
      </c>
      <c r="B261" s="1" t="s">
        <v>11</v>
      </c>
      <c r="C261" s="1" t="s">
        <v>153</v>
      </c>
      <c r="D261" s="1" t="s">
        <v>3</v>
      </c>
      <c r="E261" s="73">
        <f>SUM(E262+E307)</f>
        <v>248832.58495999998</v>
      </c>
      <c r="F261" s="10" t="e">
        <f>SUM(#REF!+#REF!+#REF!+#REF!+#REF!)</f>
        <v>#REF!</v>
      </c>
      <c r="G261" s="10" t="e">
        <f>SUM(#REF!+#REF!+#REF!+#REF!+#REF!)</f>
        <v>#REF!</v>
      </c>
      <c r="H261" s="10" t="e">
        <f>SUM(#REF!+#REF!+#REF!+#REF!+#REF!)</f>
        <v>#REF!</v>
      </c>
      <c r="I261" s="10" t="e">
        <f>SUM(#REF!+#REF!+#REF!+#REF!)</f>
        <v>#REF!</v>
      </c>
      <c r="J261" s="10" t="e">
        <f>SUM(#REF!+#REF!+#REF!+#REF!)</f>
        <v>#REF!</v>
      </c>
      <c r="K261" s="10" t="e">
        <f>SUM(#REF!+#REF!+#REF!+#REF!)</f>
        <v>#REF!</v>
      </c>
      <c r="L261" s="10" t="e">
        <f>SUM(#REF!+#REF!+#REF!+#REF!)</f>
        <v>#REF!</v>
      </c>
      <c r="M261" s="10" t="e">
        <f>SUM(#REF!+#REF!+#REF!+#REF!)</f>
        <v>#REF!</v>
      </c>
      <c r="N261" s="10" t="e">
        <f>SUM(#REF!+#REF!+#REF!+#REF!)</f>
        <v>#REF!</v>
      </c>
      <c r="O261" s="21" t="e">
        <f>SUM(#REF!+#REF!+#REF!+#REF!+#REF!)</f>
        <v>#REF!</v>
      </c>
    </row>
    <row r="262" spans="1:15" ht="45" customHeight="1" outlineLevel="1">
      <c r="A262" s="48" t="s">
        <v>313</v>
      </c>
      <c r="B262" s="1" t="s">
        <v>11</v>
      </c>
      <c r="C262" s="1" t="s">
        <v>212</v>
      </c>
      <c r="D262" s="1" t="s">
        <v>3</v>
      </c>
      <c r="E262" s="73">
        <f>SUM(E264+E269+E274+E277+E283+E291+E281)</f>
        <v>248359.58495999998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21"/>
    </row>
    <row r="263" spans="1:15" ht="45" customHeight="1" outlineLevel="1">
      <c r="A263" s="48" t="s">
        <v>205</v>
      </c>
      <c r="B263" s="1" t="s">
        <v>11</v>
      </c>
      <c r="C263" s="1" t="s">
        <v>204</v>
      </c>
      <c r="D263" s="1" t="s">
        <v>3</v>
      </c>
      <c r="E263" s="73">
        <f>SUM(E262)</f>
        <v>248359.58495999998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21"/>
    </row>
    <row r="264" spans="1:15" ht="47.25" customHeight="1" outlineLevel="1">
      <c r="A264" s="48" t="s">
        <v>126</v>
      </c>
      <c r="B264" s="1" t="s">
        <v>11</v>
      </c>
      <c r="C264" s="1" t="s">
        <v>213</v>
      </c>
      <c r="D264" s="1" t="s">
        <v>3</v>
      </c>
      <c r="E264" s="73">
        <f>SUM(E265:E268)</f>
        <v>67120.9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21"/>
    </row>
    <row r="265" spans="1:15" ht="77.25" customHeight="1" hidden="1" outlineLevel="1">
      <c r="A265" s="48" t="s">
        <v>85</v>
      </c>
      <c r="B265" s="1" t="s">
        <v>11</v>
      </c>
      <c r="C265" s="1" t="s">
        <v>213</v>
      </c>
      <c r="D265" s="1" t="s">
        <v>84</v>
      </c>
      <c r="E265" s="73"/>
      <c r="F265" s="10"/>
      <c r="G265" s="10"/>
      <c r="H265" s="10"/>
      <c r="I265" s="10"/>
      <c r="J265" s="10"/>
      <c r="K265" s="10"/>
      <c r="L265" s="10"/>
      <c r="M265" s="10"/>
      <c r="N265" s="10"/>
      <c r="O265" s="21"/>
    </row>
    <row r="266" spans="1:15" ht="31.5" customHeight="1" hidden="1" outlineLevel="1">
      <c r="A266" s="48" t="s">
        <v>90</v>
      </c>
      <c r="B266" s="1" t="s">
        <v>11</v>
      </c>
      <c r="C266" s="1" t="s">
        <v>213</v>
      </c>
      <c r="D266" s="1" t="s">
        <v>89</v>
      </c>
      <c r="E266" s="73"/>
      <c r="F266" s="10"/>
      <c r="G266" s="10"/>
      <c r="H266" s="10"/>
      <c r="I266" s="10"/>
      <c r="J266" s="10"/>
      <c r="K266" s="10"/>
      <c r="L266" s="10"/>
      <c r="M266" s="10"/>
      <c r="N266" s="10"/>
      <c r="O266" s="21"/>
    </row>
    <row r="267" spans="1:15" ht="36.75" customHeight="1" outlineLevel="1">
      <c r="A267" s="53" t="s">
        <v>97</v>
      </c>
      <c r="B267" s="1" t="s">
        <v>11</v>
      </c>
      <c r="C267" s="1" t="s">
        <v>213</v>
      </c>
      <c r="D267" s="1" t="s">
        <v>96</v>
      </c>
      <c r="E267" s="73">
        <v>67120.9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21"/>
    </row>
    <row r="268" spans="1:15" ht="15.75" customHeight="1" hidden="1" outlineLevel="1">
      <c r="A268" s="48" t="s">
        <v>92</v>
      </c>
      <c r="B268" s="1" t="s">
        <v>11</v>
      </c>
      <c r="C268" s="1" t="s">
        <v>213</v>
      </c>
      <c r="D268" s="1" t="s">
        <v>91</v>
      </c>
      <c r="E268" s="73"/>
      <c r="F268" s="10"/>
      <c r="G268" s="10"/>
      <c r="H268" s="10"/>
      <c r="I268" s="10"/>
      <c r="J268" s="10"/>
      <c r="K268" s="10"/>
      <c r="L268" s="10"/>
      <c r="M268" s="10"/>
      <c r="N268" s="10"/>
      <c r="O268" s="21"/>
    </row>
    <row r="269" spans="1:15" ht="47.25" customHeight="1" hidden="1" outlineLevel="1">
      <c r="A269" s="48" t="s">
        <v>127</v>
      </c>
      <c r="B269" s="1" t="s">
        <v>11</v>
      </c>
      <c r="C269" s="1" t="s">
        <v>216</v>
      </c>
      <c r="D269" s="1" t="s">
        <v>3</v>
      </c>
      <c r="E269" s="73">
        <f>SUM(E270:E273)</f>
        <v>0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21"/>
    </row>
    <row r="270" spans="1:15" ht="75" hidden="1" outlineLevel="1">
      <c r="A270" s="48" t="s">
        <v>85</v>
      </c>
      <c r="B270" s="1" t="s">
        <v>11</v>
      </c>
      <c r="C270" s="1" t="s">
        <v>216</v>
      </c>
      <c r="D270" s="1" t="s">
        <v>84</v>
      </c>
      <c r="E270" s="73"/>
      <c r="F270" s="10"/>
      <c r="G270" s="10"/>
      <c r="H270" s="10"/>
      <c r="I270" s="10"/>
      <c r="J270" s="10"/>
      <c r="K270" s="10"/>
      <c r="L270" s="10"/>
      <c r="M270" s="10"/>
      <c r="N270" s="10"/>
      <c r="O270" s="21"/>
    </row>
    <row r="271" spans="1:15" ht="30" hidden="1" outlineLevel="1">
      <c r="A271" s="48" t="s">
        <v>90</v>
      </c>
      <c r="B271" s="1" t="s">
        <v>11</v>
      </c>
      <c r="C271" s="1" t="s">
        <v>216</v>
      </c>
      <c r="D271" s="1" t="s">
        <v>89</v>
      </c>
      <c r="E271" s="73"/>
      <c r="F271" s="10"/>
      <c r="G271" s="10"/>
      <c r="H271" s="10"/>
      <c r="I271" s="10"/>
      <c r="J271" s="10"/>
      <c r="K271" s="10"/>
      <c r="L271" s="10"/>
      <c r="M271" s="10"/>
      <c r="N271" s="10"/>
      <c r="O271" s="21"/>
    </row>
    <row r="272" spans="1:15" ht="29.25" customHeight="1" hidden="1" outlineLevel="1">
      <c r="A272" s="53" t="s">
        <v>97</v>
      </c>
      <c r="B272" s="1" t="s">
        <v>11</v>
      </c>
      <c r="C272" s="1" t="s">
        <v>216</v>
      </c>
      <c r="D272" s="1" t="s">
        <v>96</v>
      </c>
      <c r="E272" s="73"/>
      <c r="F272" s="10"/>
      <c r="G272" s="10"/>
      <c r="H272" s="10"/>
      <c r="I272" s="10"/>
      <c r="J272" s="10"/>
      <c r="K272" s="10"/>
      <c r="L272" s="10"/>
      <c r="M272" s="10"/>
      <c r="N272" s="10"/>
      <c r="O272" s="21"/>
    </row>
    <row r="273" spans="1:15" ht="15" hidden="1" outlineLevel="1">
      <c r="A273" s="48" t="s">
        <v>92</v>
      </c>
      <c r="B273" s="1" t="s">
        <v>11</v>
      </c>
      <c r="C273" s="1" t="s">
        <v>216</v>
      </c>
      <c r="D273" s="1" t="s">
        <v>91</v>
      </c>
      <c r="E273" s="73"/>
      <c r="F273" s="10"/>
      <c r="G273" s="10"/>
      <c r="H273" s="10"/>
      <c r="I273" s="10"/>
      <c r="J273" s="10"/>
      <c r="K273" s="10"/>
      <c r="L273" s="10"/>
      <c r="M273" s="10"/>
      <c r="N273" s="10"/>
      <c r="O273" s="21"/>
    </row>
    <row r="274" spans="1:15" ht="30" customHeight="1" hidden="1" outlineLevel="1">
      <c r="A274" s="48" t="s">
        <v>64</v>
      </c>
      <c r="B274" s="1" t="s">
        <v>11</v>
      </c>
      <c r="C274" s="1" t="s">
        <v>217</v>
      </c>
      <c r="D274" s="1" t="s">
        <v>3</v>
      </c>
      <c r="E274" s="73">
        <f>SUM(E275+E276)</f>
        <v>0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21"/>
    </row>
    <row r="275" spans="1:15" ht="29.25" customHeight="1" hidden="1" outlineLevel="1">
      <c r="A275" s="48" t="s">
        <v>90</v>
      </c>
      <c r="B275" s="1" t="s">
        <v>11</v>
      </c>
      <c r="C275" s="1" t="s">
        <v>217</v>
      </c>
      <c r="D275" s="1" t="s">
        <v>89</v>
      </c>
      <c r="E275" s="73"/>
      <c r="F275" s="10"/>
      <c r="G275" s="10"/>
      <c r="H275" s="10"/>
      <c r="I275" s="10"/>
      <c r="J275" s="10"/>
      <c r="K275" s="10"/>
      <c r="L275" s="10"/>
      <c r="M275" s="10"/>
      <c r="N275" s="10"/>
      <c r="O275" s="21"/>
    </row>
    <row r="276" spans="1:15" ht="28.5" customHeight="1" hidden="1" outlineLevel="1">
      <c r="A276" s="53" t="s">
        <v>97</v>
      </c>
      <c r="B276" s="1" t="s">
        <v>11</v>
      </c>
      <c r="C276" s="1" t="s">
        <v>217</v>
      </c>
      <c r="D276" s="1" t="s">
        <v>96</v>
      </c>
      <c r="E276" s="73">
        <f>4033-4033</f>
        <v>0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21"/>
    </row>
    <row r="277" spans="1:15" ht="62.25" customHeight="1" outlineLevel="1">
      <c r="A277" s="48" t="s">
        <v>49</v>
      </c>
      <c r="B277" s="1" t="s">
        <v>11</v>
      </c>
      <c r="C277" s="1" t="s">
        <v>218</v>
      </c>
      <c r="D277" s="1" t="s">
        <v>3</v>
      </c>
      <c r="E277" s="73">
        <f>SUM(E278:E280)</f>
        <v>146871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21"/>
    </row>
    <row r="278" spans="1:15" ht="75.75" customHeight="1" hidden="1" outlineLevel="1">
      <c r="A278" s="48" t="s">
        <v>85</v>
      </c>
      <c r="B278" s="1" t="s">
        <v>11</v>
      </c>
      <c r="C278" s="1" t="s">
        <v>218</v>
      </c>
      <c r="D278" s="1" t="s">
        <v>84</v>
      </c>
      <c r="E278" s="73"/>
      <c r="F278" s="10"/>
      <c r="G278" s="10"/>
      <c r="H278" s="10"/>
      <c r="I278" s="10"/>
      <c r="J278" s="10"/>
      <c r="K278" s="10"/>
      <c r="L278" s="10"/>
      <c r="M278" s="10"/>
      <c r="N278" s="10"/>
      <c r="O278" s="21"/>
    </row>
    <row r="279" spans="1:15" ht="31.5" customHeight="1" hidden="1" outlineLevel="1">
      <c r="A279" s="48" t="s">
        <v>90</v>
      </c>
      <c r="B279" s="1" t="s">
        <v>11</v>
      </c>
      <c r="C279" s="1" t="s">
        <v>218</v>
      </c>
      <c r="D279" s="1" t="s">
        <v>89</v>
      </c>
      <c r="E279" s="73"/>
      <c r="F279" s="10"/>
      <c r="G279" s="10"/>
      <c r="H279" s="10"/>
      <c r="I279" s="10"/>
      <c r="J279" s="10"/>
      <c r="K279" s="10"/>
      <c r="L279" s="10"/>
      <c r="M279" s="10"/>
      <c r="N279" s="10"/>
      <c r="O279" s="21"/>
    </row>
    <row r="280" spans="1:15" ht="31.5" customHeight="1" outlineLevel="1">
      <c r="A280" s="53" t="s">
        <v>97</v>
      </c>
      <c r="B280" s="1" t="s">
        <v>11</v>
      </c>
      <c r="C280" s="1" t="s">
        <v>218</v>
      </c>
      <c r="D280" s="1" t="s">
        <v>96</v>
      </c>
      <c r="E280" s="73">
        <f>130290.4+16580.6</f>
        <v>146871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21"/>
    </row>
    <row r="281" spans="1:15" ht="45" outlineLevel="1">
      <c r="A281" s="53" t="s">
        <v>373</v>
      </c>
      <c r="B281" s="1" t="s">
        <v>11</v>
      </c>
      <c r="C281" s="1" t="s">
        <v>395</v>
      </c>
      <c r="D281" s="1" t="s">
        <v>3</v>
      </c>
      <c r="E281" s="73">
        <f>SUM(E282)</f>
        <v>15153.226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21"/>
    </row>
    <row r="282" spans="1:15" ht="31.5" customHeight="1" outlineLevel="1">
      <c r="A282" s="53" t="s">
        <v>97</v>
      </c>
      <c r="B282" s="1" t="s">
        <v>11</v>
      </c>
      <c r="C282" s="1" t="s">
        <v>395</v>
      </c>
      <c r="D282" s="1" t="s">
        <v>96</v>
      </c>
      <c r="E282" s="73">
        <f>4033+11120.226</f>
        <v>15153.226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21"/>
    </row>
    <row r="283" spans="1:15" ht="33" customHeight="1" outlineLevel="1">
      <c r="A283" s="53" t="s">
        <v>341</v>
      </c>
      <c r="B283" s="1" t="s">
        <v>11</v>
      </c>
      <c r="C283" s="1" t="s">
        <v>219</v>
      </c>
      <c r="D283" s="1" t="s">
        <v>3</v>
      </c>
      <c r="E283" s="73">
        <f>SUM(E285+E289+E299+E301+E303+E305)</f>
        <v>19214.458960000004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21"/>
    </row>
    <row r="284" spans="1:15" ht="32.25" customHeight="1" outlineLevel="1">
      <c r="A284" s="53" t="s">
        <v>221</v>
      </c>
      <c r="B284" s="1" t="s">
        <v>11</v>
      </c>
      <c r="C284" s="1" t="s">
        <v>220</v>
      </c>
      <c r="D284" s="1" t="s">
        <v>3</v>
      </c>
      <c r="E284" s="73">
        <f>SUM(E283)</f>
        <v>19214.458960000004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21"/>
    </row>
    <row r="285" spans="1:15" ht="18.75" customHeight="1" outlineLevel="1">
      <c r="A285" s="48" t="s">
        <v>223</v>
      </c>
      <c r="B285" s="1" t="s">
        <v>11</v>
      </c>
      <c r="C285" s="1" t="s">
        <v>222</v>
      </c>
      <c r="D285" s="1" t="s">
        <v>3</v>
      </c>
      <c r="E285" s="73">
        <f>SUM(E286:E288)</f>
        <v>13381.54226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21"/>
    </row>
    <row r="286" spans="1:15" ht="30" hidden="1" outlineLevel="1">
      <c r="A286" s="48" t="s">
        <v>90</v>
      </c>
      <c r="B286" s="1" t="s">
        <v>11</v>
      </c>
      <c r="C286" s="1" t="s">
        <v>222</v>
      </c>
      <c r="D286" s="1" t="s">
        <v>89</v>
      </c>
      <c r="E286" s="73">
        <f>1500-1500</f>
        <v>0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21"/>
    </row>
    <row r="287" spans="1:15" ht="30" outlineLevel="1">
      <c r="A287" s="48" t="s">
        <v>90</v>
      </c>
      <c r="B287" s="1" t="s">
        <v>11</v>
      </c>
      <c r="C287" s="1" t="s">
        <v>222</v>
      </c>
      <c r="D287" s="1" t="s">
        <v>89</v>
      </c>
      <c r="E287" s="73">
        <v>9770.2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21"/>
    </row>
    <row r="288" spans="1:15" ht="36" customHeight="1" outlineLevel="1">
      <c r="A288" s="53" t="s">
        <v>97</v>
      </c>
      <c r="B288" s="1" t="s">
        <v>11</v>
      </c>
      <c r="C288" s="1" t="s">
        <v>222</v>
      </c>
      <c r="D288" s="1" t="s">
        <v>96</v>
      </c>
      <c r="E288" s="73">
        <v>3611.34226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21"/>
    </row>
    <row r="289" spans="1:15" ht="54.75" customHeight="1" hidden="1" outlineLevel="1">
      <c r="A289" s="53" t="s">
        <v>135</v>
      </c>
      <c r="B289" s="1" t="s">
        <v>11</v>
      </c>
      <c r="C289" s="1" t="s">
        <v>225</v>
      </c>
      <c r="D289" s="1" t="s">
        <v>3</v>
      </c>
      <c r="E289" s="73">
        <f>SUM(E290)</f>
        <v>0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21"/>
    </row>
    <row r="290" spans="1:15" ht="27" customHeight="1" hidden="1" outlineLevel="1">
      <c r="A290" s="48" t="s">
        <v>90</v>
      </c>
      <c r="B290" s="1" t="s">
        <v>11</v>
      </c>
      <c r="C290" s="1" t="s">
        <v>225</v>
      </c>
      <c r="D290" s="1" t="s">
        <v>89</v>
      </c>
      <c r="E290" s="73"/>
      <c r="F290" s="10"/>
      <c r="G290" s="10"/>
      <c r="H290" s="10"/>
      <c r="I290" s="10"/>
      <c r="J290" s="10"/>
      <c r="K290" s="10"/>
      <c r="L290" s="10"/>
      <c r="M290" s="10"/>
      <c r="N290" s="10"/>
      <c r="O290" s="21"/>
    </row>
    <row r="291" spans="1:15" ht="30" customHeight="1" hidden="1" outlineLevel="1">
      <c r="A291" s="53" t="s">
        <v>325</v>
      </c>
      <c r="B291" s="1" t="s">
        <v>11</v>
      </c>
      <c r="C291" s="1" t="s">
        <v>224</v>
      </c>
      <c r="D291" s="1" t="s">
        <v>3</v>
      </c>
      <c r="E291" s="73">
        <f>SUM(E293+E296)</f>
        <v>0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21"/>
    </row>
    <row r="292" spans="1:15" ht="21.75" customHeight="1" hidden="1" outlineLevel="1">
      <c r="A292" s="48" t="s">
        <v>327</v>
      </c>
      <c r="B292" s="1" t="s">
        <v>11</v>
      </c>
      <c r="C292" s="1" t="s">
        <v>226</v>
      </c>
      <c r="D292" s="1" t="s">
        <v>3</v>
      </c>
      <c r="E292" s="73">
        <f>SUM(E291)</f>
        <v>0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21"/>
    </row>
    <row r="293" spans="1:15" ht="30.75" customHeight="1" hidden="1" outlineLevel="1">
      <c r="A293" s="48" t="s">
        <v>326</v>
      </c>
      <c r="B293" s="1" t="s">
        <v>11</v>
      </c>
      <c r="C293" s="1" t="s">
        <v>227</v>
      </c>
      <c r="D293" s="1" t="s">
        <v>3</v>
      </c>
      <c r="E293" s="73">
        <f>SUM(E294+E295)</f>
        <v>0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21"/>
    </row>
    <row r="294" spans="1:15" ht="30" customHeight="1" hidden="1" outlineLevel="1">
      <c r="A294" s="48" t="s">
        <v>90</v>
      </c>
      <c r="B294" s="1" t="s">
        <v>11</v>
      </c>
      <c r="C294" s="1" t="s">
        <v>227</v>
      </c>
      <c r="D294" s="1" t="s">
        <v>89</v>
      </c>
      <c r="E294" s="73"/>
      <c r="F294" s="10"/>
      <c r="G294" s="10"/>
      <c r="H294" s="10"/>
      <c r="I294" s="10"/>
      <c r="J294" s="10"/>
      <c r="K294" s="10"/>
      <c r="L294" s="10"/>
      <c r="M294" s="10"/>
      <c r="N294" s="10"/>
      <c r="O294" s="21"/>
    </row>
    <row r="295" spans="1:15" ht="30" customHeight="1" hidden="1" outlineLevel="1">
      <c r="A295" s="53" t="s">
        <v>97</v>
      </c>
      <c r="B295" s="1" t="s">
        <v>11</v>
      </c>
      <c r="C295" s="1" t="s">
        <v>227</v>
      </c>
      <c r="D295" s="1" t="s">
        <v>96</v>
      </c>
      <c r="E295" s="73"/>
      <c r="F295" s="10"/>
      <c r="G295" s="10"/>
      <c r="H295" s="10"/>
      <c r="I295" s="10"/>
      <c r="J295" s="10"/>
      <c r="K295" s="10"/>
      <c r="L295" s="10"/>
      <c r="M295" s="10"/>
      <c r="N295" s="10"/>
      <c r="O295" s="21"/>
    </row>
    <row r="296" spans="1:15" ht="30" customHeight="1" hidden="1" outlineLevel="1">
      <c r="A296" s="48" t="s">
        <v>134</v>
      </c>
      <c r="B296" s="1" t="s">
        <v>11</v>
      </c>
      <c r="C296" s="1" t="s">
        <v>228</v>
      </c>
      <c r="D296" s="1" t="s">
        <v>3</v>
      </c>
      <c r="E296" s="73">
        <f>SUM(E297+E298)</f>
        <v>0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21"/>
    </row>
    <row r="297" spans="1:15" ht="30" customHeight="1" hidden="1" outlineLevel="1">
      <c r="A297" s="48" t="s">
        <v>90</v>
      </c>
      <c r="B297" s="1" t="s">
        <v>11</v>
      </c>
      <c r="C297" s="1" t="s">
        <v>228</v>
      </c>
      <c r="D297" s="1" t="s">
        <v>89</v>
      </c>
      <c r="E297" s="73"/>
      <c r="F297" s="10"/>
      <c r="G297" s="10"/>
      <c r="H297" s="10"/>
      <c r="I297" s="10"/>
      <c r="J297" s="10"/>
      <c r="K297" s="10"/>
      <c r="L297" s="10"/>
      <c r="M297" s="10"/>
      <c r="N297" s="10"/>
      <c r="O297" s="21"/>
    </row>
    <row r="298" spans="1:15" ht="30" customHeight="1" hidden="1" outlineLevel="1">
      <c r="A298" s="53" t="s">
        <v>97</v>
      </c>
      <c r="B298" s="1" t="s">
        <v>11</v>
      </c>
      <c r="C298" s="1" t="s">
        <v>228</v>
      </c>
      <c r="D298" s="1" t="s">
        <v>96</v>
      </c>
      <c r="E298" s="73"/>
      <c r="F298" s="10"/>
      <c r="G298" s="10"/>
      <c r="H298" s="10"/>
      <c r="I298" s="10"/>
      <c r="J298" s="10"/>
      <c r="K298" s="10"/>
      <c r="L298" s="10"/>
      <c r="M298" s="10"/>
      <c r="N298" s="10"/>
      <c r="O298" s="21"/>
    </row>
    <row r="299" spans="1:15" ht="45" outlineLevel="1">
      <c r="A299" s="53" t="s">
        <v>385</v>
      </c>
      <c r="B299" s="1" t="s">
        <v>11</v>
      </c>
      <c r="C299" s="1" t="s">
        <v>432</v>
      </c>
      <c r="D299" s="1" t="s">
        <v>3</v>
      </c>
      <c r="E299" s="73">
        <f>SUM(E300)</f>
        <v>2036.23854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21"/>
    </row>
    <row r="300" spans="1:15" ht="30" outlineLevel="1">
      <c r="A300" s="53" t="s">
        <v>97</v>
      </c>
      <c r="B300" s="1" t="s">
        <v>11</v>
      </c>
      <c r="C300" s="1" t="s">
        <v>432</v>
      </c>
      <c r="D300" s="1" t="s">
        <v>96</v>
      </c>
      <c r="E300" s="73">
        <v>2036.23854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21"/>
    </row>
    <row r="301" spans="1:15" ht="30" outlineLevel="1">
      <c r="A301" s="53" t="s">
        <v>386</v>
      </c>
      <c r="B301" s="1" t="s">
        <v>11</v>
      </c>
      <c r="C301" s="1" t="s">
        <v>225</v>
      </c>
      <c r="D301" s="1" t="s">
        <v>3</v>
      </c>
      <c r="E301" s="73">
        <f>SUM(E302)</f>
        <v>3736.02042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21"/>
    </row>
    <row r="302" spans="1:15" ht="30" outlineLevel="1">
      <c r="A302" s="53" t="s">
        <v>97</v>
      </c>
      <c r="B302" s="1" t="s">
        <v>11</v>
      </c>
      <c r="C302" s="1" t="s">
        <v>225</v>
      </c>
      <c r="D302" s="1" t="s">
        <v>96</v>
      </c>
      <c r="E302" s="73">
        <f>2609.0144+1127.00602</f>
        <v>3736.02042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21"/>
    </row>
    <row r="303" spans="1:15" ht="60" outlineLevel="1">
      <c r="A303" s="53" t="s">
        <v>412</v>
      </c>
      <c r="B303" s="1" t="s">
        <v>11</v>
      </c>
      <c r="C303" s="1" t="s">
        <v>433</v>
      </c>
      <c r="D303" s="1" t="s">
        <v>3</v>
      </c>
      <c r="E303" s="73">
        <f>SUM(E304)</f>
        <v>22.92016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21"/>
    </row>
    <row r="304" spans="1:15" ht="30" outlineLevel="1">
      <c r="A304" s="53" t="s">
        <v>97</v>
      </c>
      <c r="B304" s="1" t="s">
        <v>11</v>
      </c>
      <c r="C304" s="1" t="s">
        <v>433</v>
      </c>
      <c r="D304" s="1" t="s">
        <v>96</v>
      </c>
      <c r="E304" s="73">
        <v>22.92016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21"/>
    </row>
    <row r="305" spans="1:15" ht="45" outlineLevel="1">
      <c r="A305" s="53" t="s">
        <v>411</v>
      </c>
      <c r="B305" s="1" t="s">
        <v>11</v>
      </c>
      <c r="C305" s="1" t="s">
        <v>410</v>
      </c>
      <c r="D305" s="1" t="s">
        <v>3</v>
      </c>
      <c r="E305" s="73">
        <f>SUM(E306)</f>
        <v>37.73758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21"/>
    </row>
    <row r="306" spans="1:15" ht="30" outlineLevel="1">
      <c r="A306" s="53" t="s">
        <v>97</v>
      </c>
      <c r="B306" s="1" t="s">
        <v>11</v>
      </c>
      <c r="C306" s="1" t="s">
        <v>410</v>
      </c>
      <c r="D306" s="1" t="s">
        <v>96</v>
      </c>
      <c r="E306" s="73">
        <v>37.73758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21"/>
    </row>
    <row r="307" spans="1:15" ht="79.5" customHeight="1" outlineLevel="1">
      <c r="A307" s="48" t="s">
        <v>359</v>
      </c>
      <c r="B307" s="1" t="s">
        <v>11</v>
      </c>
      <c r="C307" s="1" t="s">
        <v>279</v>
      </c>
      <c r="D307" s="1" t="s">
        <v>3</v>
      </c>
      <c r="E307" s="73">
        <f>E308</f>
        <v>473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21"/>
    </row>
    <row r="308" spans="1:15" ht="48.75" customHeight="1" outlineLevel="1">
      <c r="A308" s="48" t="s">
        <v>362</v>
      </c>
      <c r="B308" s="1" t="s">
        <v>11</v>
      </c>
      <c r="C308" s="1" t="s">
        <v>283</v>
      </c>
      <c r="D308" s="1" t="s">
        <v>3</v>
      </c>
      <c r="E308" s="73">
        <f>E309</f>
        <v>473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21"/>
    </row>
    <row r="309" spans="1:15" ht="33.75" customHeight="1" outlineLevel="1">
      <c r="A309" s="48" t="s">
        <v>281</v>
      </c>
      <c r="B309" s="1" t="s">
        <v>11</v>
      </c>
      <c r="C309" s="1" t="s">
        <v>284</v>
      </c>
      <c r="D309" s="1" t="s">
        <v>3</v>
      </c>
      <c r="E309" s="73">
        <f>E310</f>
        <v>473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21"/>
    </row>
    <row r="310" spans="1:15" ht="33" customHeight="1" outlineLevel="1">
      <c r="A310" s="48" t="s">
        <v>324</v>
      </c>
      <c r="B310" s="1" t="s">
        <v>11</v>
      </c>
      <c r="C310" s="1" t="s">
        <v>285</v>
      </c>
      <c r="D310" s="1" t="s">
        <v>3</v>
      </c>
      <c r="E310" s="73">
        <f>E311</f>
        <v>473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21"/>
    </row>
    <row r="311" spans="1:15" ht="32.25" customHeight="1" outlineLevel="1">
      <c r="A311" s="53" t="s">
        <v>97</v>
      </c>
      <c r="B311" s="1" t="s">
        <v>11</v>
      </c>
      <c r="C311" s="1" t="s">
        <v>285</v>
      </c>
      <c r="D311" s="1" t="s">
        <v>96</v>
      </c>
      <c r="E311" s="73">
        <v>473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21"/>
    </row>
    <row r="312" spans="1:15" ht="15" outlineLevel="1">
      <c r="A312" s="53" t="s">
        <v>307</v>
      </c>
      <c r="B312" s="1" t="s">
        <v>304</v>
      </c>
      <c r="C312" s="1" t="s">
        <v>153</v>
      </c>
      <c r="D312" s="1" t="s">
        <v>3</v>
      </c>
      <c r="E312" s="73">
        <f>SUM(E324+E313+E334+E319)</f>
        <v>51521.720709999994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21"/>
    </row>
    <row r="313" spans="1:15" ht="48.75" customHeight="1" outlineLevel="1">
      <c r="A313" s="48" t="s">
        <v>313</v>
      </c>
      <c r="B313" s="1" t="s">
        <v>304</v>
      </c>
      <c r="C313" s="1" t="s">
        <v>203</v>
      </c>
      <c r="D313" s="1" t="s">
        <v>3</v>
      </c>
      <c r="E313" s="73">
        <f>SUM(E314)</f>
        <v>33748.6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21"/>
    </row>
    <row r="314" spans="1:15" ht="45" customHeight="1" outlineLevel="1">
      <c r="A314" s="48" t="s">
        <v>205</v>
      </c>
      <c r="B314" s="1" t="s">
        <v>304</v>
      </c>
      <c r="C314" s="1" t="s">
        <v>204</v>
      </c>
      <c r="D314" s="1" t="s">
        <v>3</v>
      </c>
      <c r="E314" s="73">
        <f>SUM(E317+E315)</f>
        <v>33748.6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21"/>
    </row>
    <row r="315" spans="1:15" ht="15" hidden="1" outlineLevel="1">
      <c r="A315" s="48" t="s">
        <v>354</v>
      </c>
      <c r="B315" s="1" t="s">
        <v>304</v>
      </c>
      <c r="C315" s="1" t="s">
        <v>353</v>
      </c>
      <c r="D315" s="1" t="s">
        <v>3</v>
      </c>
      <c r="E315" s="73">
        <f>SUM(E316)</f>
        <v>0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21"/>
    </row>
    <row r="316" spans="1:15" ht="30" hidden="1" outlineLevel="1">
      <c r="A316" s="50" t="s">
        <v>90</v>
      </c>
      <c r="B316" s="1" t="s">
        <v>304</v>
      </c>
      <c r="C316" s="1" t="s">
        <v>353</v>
      </c>
      <c r="D316" s="1" t="s">
        <v>89</v>
      </c>
      <c r="E316" s="73"/>
      <c r="F316" s="10"/>
      <c r="G316" s="10"/>
      <c r="H316" s="10"/>
      <c r="I316" s="10"/>
      <c r="J316" s="10"/>
      <c r="K316" s="10"/>
      <c r="L316" s="10"/>
      <c r="M316" s="10"/>
      <c r="N316" s="10"/>
      <c r="O316" s="21"/>
    </row>
    <row r="317" spans="1:15" ht="46.5" customHeight="1" outlineLevel="1">
      <c r="A317" s="48" t="s">
        <v>127</v>
      </c>
      <c r="B317" s="1" t="s">
        <v>304</v>
      </c>
      <c r="C317" s="1" t="s">
        <v>216</v>
      </c>
      <c r="D317" s="1" t="s">
        <v>3</v>
      </c>
      <c r="E317" s="73">
        <f>SUM(E318)</f>
        <v>33748.6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21"/>
    </row>
    <row r="318" spans="1:15" ht="33" customHeight="1" outlineLevel="1">
      <c r="A318" s="53" t="s">
        <v>97</v>
      </c>
      <c r="B318" s="1" t="s">
        <v>304</v>
      </c>
      <c r="C318" s="1" t="s">
        <v>216</v>
      </c>
      <c r="D318" s="1" t="s">
        <v>96</v>
      </c>
      <c r="E318" s="73">
        <f>32358.6+1390</f>
        <v>33748.6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21"/>
    </row>
    <row r="319" spans="1:15" ht="45" outlineLevel="1">
      <c r="A319" s="48" t="s">
        <v>319</v>
      </c>
      <c r="B319" s="1" t="s">
        <v>304</v>
      </c>
      <c r="C319" s="1" t="s">
        <v>255</v>
      </c>
      <c r="D319" s="1" t="s">
        <v>3</v>
      </c>
      <c r="E319" s="73">
        <f>SUM(E320)</f>
        <v>987.2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21"/>
    </row>
    <row r="320" spans="1:15" ht="15" outlineLevel="1">
      <c r="A320" s="53" t="s">
        <v>344</v>
      </c>
      <c r="B320" s="1" t="s">
        <v>304</v>
      </c>
      <c r="C320" s="1" t="s">
        <v>261</v>
      </c>
      <c r="D320" s="1" t="s">
        <v>3</v>
      </c>
      <c r="E320" s="73">
        <f>SUM(E321)</f>
        <v>987.2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21"/>
    </row>
    <row r="321" spans="1:15" ht="30" outlineLevel="1">
      <c r="A321" s="53" t="s">
        <v>262</v>
      </c>
      <c r="B321" s="1" t="s">
        <v>304</v>
      </c>
      <c r="C321" s="1" t="s">
        <v>295</v>
      </c>
      <c r="D321" s="1" t="s">
        <v>3</v>
      </c>
      <c r="E321" s="73">
        <f>SUM(E322)</f>
        <v>987.2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21"/>
    </row>
    <row r="322" spans="1:15" ht="30" outlineLevel="1">
      <c r="A322" s="63" t="s">
        <v>349</v>
      </c>
      <c r="B322" s="1" t="s">
        <v>304</v>
      </c>
      <c r="C322" s="1" t="s">
        <v>348</v>
      </c>
      <c r="D322" s="1" t="s">
        <v>3</v>
      </c>
      <c r="E322" s="73">
        <f>SUM(E323)</f>
        <v>987.2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21"/>
    </row>
    <row r="323" spans="1:15" ht="30" outlineLevel="1">
      <c r="A323" s="53" t="s">
        <v>97</v>
      </c>
      <c r="B323" s="1" t="s">
        <v>304</v>
      </c>
      <c r="C323" s="1" t="s">
        <v>348</v>
      </c>
      <c r="D323" s="1" t="s">
        <v>96</v>
      </c>
      <c r="E323" s="73">
        <f>1607.2+180-800</f>
        <v>987.2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21"/>
    </row>
    <row r="324" spans="1:15" ht="46.5" customHeight="1" outlineLevel="5">
      <c r="A324" s="48" t="s">
        <v>314</v>
      </c>
      <c r="B324" s="1" t="s">
        <v>304</v>
      </c>
      <c r="C324" s="1" t="s">
        <v>229</v>
      </c>
      <c r="D324" s="1" t="s">
        <v>3</v>
      </c>
      <c r="E324" s="73">
        <f>SUM(E326+E328+E331)</f>
        <v>16644.520709999997</v>
      </c>
      <c r="F324" s="10"/>
      <c r="G324" s="10"/>
      <c r="H324" s="10"/>
      <c r="I324" s="10"/>
      <c r="J324" s="10"/>
      <c r="K324" s="10"/>
      <c r="L324" s="10"/>
      <c r="M324" s="10"/>
      <c r="N324" s="25"/>
      <c r="O324" s="22"/>
    </row>
    <row r="325" spans="1:15" ht="32.25" customHeight="1" outlineLevel="5">
      <c r="A325" s="48" t="s">
        <v>231</v>
      </c>
      <c r="B325" s="1" t="s">
        <v>304</v>
      </c>
      <c r="C325" s="1" t="s">
        <v>230</v>
      </c>
      <c r="D325" s="1" t="s">
        <v>3</v>
      </c>
      <c r="E325" s="73">
        <f>SUM(E324)</f>
        <v>16644.520709999997</v>
      </c>
      <c r="F325" s="10"/>
      <c r="G325" s="10"/>
      <c r="H325" s="10"/>
      <c r="I325" s="10"/>
      <c r="J325" s="10"/>
      <c r="K325" s="10"/>
      <c r="L325" s="10"/>
      <c r="M325" s="10"/>
      <c r="N325" s="25"/>
      <c r="O325" s="22"/>
    </row>
    <row r="326" spans="1:15" ht="48" customHeight="1" outlineLevel="5">
      <c r="A326" s="48" t="s">
        <v>128</v>
      </c>
      <c r="B326" s="1" t="s">
        <v>304</v>
      </c>
      <c r="C326" s="1" t="s">
        <v>232</v>
      </c>
      <c r="D326" s="1" t="s">
        <v>3</v>
      </c>
      <c r="E326" s="73">
        <f>SUM(E327)</f>
        <v>14622</v>
      </c>
      <c r="F326" s="10"/>
      <c r="G326" s="10"/>
      <c r="H326" s="10"/>
      <c r="I326" s="10"/>
      <c r="J326" s="10"/>
      <c r="K326" s="10"/>
      <c r="L326" s="10"/>
      <c r="M326" s="10"/>
      <c r="N326" s="25"/>
      <c r="O326" s="22"/>
    </row>
    <row r="327" spans="1:15" ht="30" outlineLevel="5">
      <c r="A327" s="53" t="s">
        <v>97</v>
      </c>
      <c r="B327" s="1" t="s">
        <v>304</v>
      </c>
      <c r="C327" s="1" t="s">
        <v>232</v>
      </c>
      <c r="D327" s="1" t="s">
        <v>96</v>
      </c>
      <c r="E327" s="73">
        <v>14622</v>
      </c>
      <c r="F327" s="10"/>
      <c r="G327" s="10"/>
      <c r="H327" s="10"/>
      <c r="I327" s="10"/>
      <c r="J327" s="10"/>
      <c r="K327" s="10"/>
      <c r="L327" s="10"/>
      <c r="M327" s="10"/>
      <c r="N327" s="25"/>
      <c r="O327" s="22"/>
    </row>
    <row r="328" spans="1:15" ht="90" outlineLevel="5">
      <c r="A328" s="53" t="s">
        <v>413</v>
      </c>
      <c r="B328" s="1" t="s">
        <v>304</v>
      </c>
      <c r="C328" s="1" t="s">
        <v>434</v>
      </c>
      <c r="D328" s="1" t="s">
        <v>3</v>
      </c>
      <c r="E328" s="73">
        <f>SUM(E329:E330)</f>
        <v>2021.0084</v>
      </c>
      <c r="F328" s="10"/>
      <c r="G328" s="10"/>
      <c r="H328" s="10"/>
      <c r="I328" s="10"/>
      <c r="J328" s="10"/>
      <c r="K328" s="10"/>
      <c r="L328" s="10"/>
      <c r="M328" s="10"/>
      <c r="N328" s="25"/>
      <c r="O328" s="22"/>
    </row>
    <row r="329" spans="1:15" ht="30" outlineLevel="5">
      <c r="A329" s="48" t="s">
        <v>90</v>
      </c>
      <c r="B329" s="1" t="s">
        <v>304</v>
      </c>
      <c r="C329" s="1" t="s">
        <v>434</v>
      </c>
      <c r="D329" s="1" t="s">
        <v>89</v>
      </c>
      <c r="E329" s="73">
        <v>1414.70573</v>
      </c>
      <c r="F329" s="10"/>
      <c r="G329" s="10"/>
      <c r="H329" s="10"/>
      <c r="I329" s="10"/>
      <c r="J329" s="10"/>
      <c r="K329" s="10"/>
      <c r="L329" s="10"/>
      <c r="M329" s="10"/>
      <c r="N329" s="25"/>
      <c r="O329" s="22"/>
    </row>
    <row r="330" spans="1:15" ht="30" outlineLevel="5">
      <c r="A330" s="53" t="s">
        <v>97</v>
      </c>
      <c r="B330" s="1" t="s">
        <v>304</v>
      </c>
      <c r="C330" s="1" t="s">
        <v>434</v>
      </c>
      <c r="D330" s="1" t="s">
        <v>96</v>
      </c>
      <c r="E330" s="73">
        <v>606.30267</v>
      </c>
      <c r="F330" s="10"/>
      <c r="G330" s="10"/>
      <c r="H330" s="10"/>
      <c r="I330" s="10"/>
      <c r="J330" s="10"/>
      <c r="K330" s="10"/>
      <c r="L330" s="10"/>
      <c r="M330" s="10"/>
      <c r="N330" s="25"/>
      <c r="O330" s="22"/>
    </row>
    <row r="331" spans="1:15" ht="75" outlineLevel="5">
      <c r="A331" s="53" t="s">
        <v>414</v>
      </c>
      <c r="B331" s="1" t="s">
        <v>304</v>
      </c>
      <c r="C331" s="1" t="s">
        <v>435</v>
      </c>
      <c r="D331" s="1" t="s">
        <v>3</v>
      </c>
      <c r="E331" s="73">
        <f>SUM(E332:E333)</f>
        <v>1.51231</v>
      </c>
      <c r="F331" s="10"/>
      <c r="G331" s="10"/>
      <c r="H331" s="10"/>
      <c r="I331" s="10"/>
      <c r="J331" s="10"/>
      <c r="K331" s="10"/>
      <c r="L331" s="10"/>
      <c r="M331" s="10"/>
      <c r="N331" s="25"/>
      <c r="O331" s="22"/>
    </row>
    <row r="332" spans="1:15" ht="30" outlineLevel="5">
      <c r="A332" s="48" t="s">
        <v>90</v>
      </c>
      <c r="B332" s="1" t="s">
        <v>304</v>
      </c>
      <c r="C332" s="1" t="s">
        <v>435</v>
      </c>
      <c r="D332" s="1" t="s">
        <v>89</v>
      </c>
      <c r="E332" s="73">
        <v>1.0586</v>
      </c>
      <c r="F332" s="10"/>
      <c r="G332" s="10"/>
      <c r="H332" s="10"/>
      <c r="I332" s="10"/>
      <c r="J332" s="10"/>
      <c r="K332" s="10"/>
      <c r="L332" s="10"/>
      <c r="M332" s="10"/>
      <c r="N332" s="25"/>
      <c r="O332" s="22"/>
    </row>
    <row r="333" spans="1:15" ht="30" outlineLevel="5">
      <c r="A333" s="53" t="s">
        <v>97</v>
      </c>
      <c r="B333" s="1" t="s">
        <v>304</v>
      </c>
      <c r="C333" s="1" t="s">
        <v>435</v>
      </c>
      <c r="D333" s="1" t="s">
        <v>96</v>
      </c>
      <c r="E333" s="73">
        <v>0.45371</v>
      </c>
      <c r="F333" s="10"/>
      <c r="G333" s="10"/>
      <c r="H333" s="10"/>
      <c r="I333" s="10"/>
      <c r="J333" s="10"/>
      <c r="K333" s="10"/>
      <c r="L333" s="10"/>
      <c r="M333" s="10"/>
      <c r="N333" s="25"/>
      <c r="O333" s="22"/>
    </row>
    <row r="334" spans="1:15" ht="75" outlineLevel="5">
      <c r="A334" s="48" t="s">
        <v>359</v>
      </c>
      <c r="B334" s="1" t="s">
        <v>304</v>
      </c>
      <c r="C334" s="1" t="s">
        <v>279</v>
      </c>
      <c r="D334" s="1" t="s">
        <v>3</v>
      </c>
      <c r="E334" s="73">
        <f>E335</f>
        <v>141.4</v>
      </c>
      <c r="F334" s="10"/>
      <c r="G334" s="10"/>
      <c r="H334" s="10"/>
      <c r="I334" s="10"/>
      <c r="J334" s="10"/>
      <c r="K334" s="10"/>
      <c r="L334" s="10"/>
      <c r="M334" s="10"/>
      <c r="N334" s="25"/>
      <c r="O334" s="22"/>
    </row>
    <row r="335" spans="1:15" ht="44.25" customHeight="1" outlineLevel="5">
      <c r="A335" s="48" t="s">
        <v>362</v>
      </c>
      <c r="B335" s="1" t="s">
        <v>304</v>
      </c>
      <c r="C335" s="1" t="s">
        <v>283</v>
      </c>
      <c r="D335" s="1" t="s">
        <v>3</v>
      </c>
      <c r="E335" s="73">
        <f>E336</f>
        <v>141.4</v>
      </c>
      <c r="F335" s="10"/>
      <c r="G335" s="10"/>
      <c r="H335" s="10"/>
      <c r="I335" s="10"/>
      <c r="J335" s="10"/>
      <c r="K335" s="10"/>
      <c r="L335" s="10"/>
      <c r="M335" s="10"/>
      <c r="N335" s="25"/>
      <c r="O335" s="22"/>
    </row>
    <row r="336" spans="1:15" ht="35.25" customHeight="1" outlineLevel="5">
      <c r="A336" s="48" t="s">
        <v>281</v>
      </c>
      <c r="B336" s="1" t="s">
        <v>304</v>
      </c>
      <c r="C336" s="1" t="s">
        <v>284</v>
      </c>
      <c r="D336" s="1" t="s">
        <v>3</v>
      </c>
      <c r="E336" s="73">
        <f>E337</f>
        <v>141.4</v>
      </c>
      <c r="F336" s="10"/>
      <c r="G336" s="10"/>
      <c r="H336" s="10"/>
      <c r="I336" s="10"/>
      <c r="J336" s="10"/>
      <c r="K336" s="10"/>
      <c r="L336" s="10"/>
      <c r="M336" s="10"/>
      <c r="N336" s="25"/>
      <c r="O336" s="22"/>
    </row>
    <row r="337" spans="1:15" ht="33.75" customHeight="1" outlineLevel="5">
      <c r="A337" s="48" t="s">
        <v>324</v>
      </c>
      <c r="B337" s="1" t="s">
        <v>304</v>
      </c>
      <c r="C337" s="1" t="s">
        <v>285</v>
      </c>
      <c r="D337" s="1" t="s">
        <v>3</v>
      </c>
      <c r="E337" s="73">
        <f>E338</f>
        <v>141.4</v>
      </c>
      <c r="F337" s="10"/>
      <c r="G337" s="10"/>
      <c r="H337" s="10"/>
      <c r="I337" s="10"/>
      <c r="J337" s="10"/>
      <c r="K337" s="10"/>
      <c r="L337" s="10"/>
      <c r="M337" s="10"/>
      <c r="N337" s="25"/>
      <c r="O337" s="22"/>
    </row>
    <row r="338" spans="1:15" ht="35.25" customHeight="1" outlineLevel="5">
      <c r="A338" s="53" t="s">
        <v>97</v>
      </c>
      <c r="B338" s="1" t="s">
        <v>304</v>
      </c>
      <c r="C338" s="1" t="s">
        <v>285</v>
      </c>
      <c r="D338" s="1" t="s">
        <v>96</v>
      </c>
      <c r="E338" s="73">
        <v>141.4</v>
      </c>
      <c r="F338" s="10"/>
      <c r="G338" s="10"/>
      <c r="H338" s="10"/>
      <c r="I338" s="10"/>
      <c r="J338" s="10"/>
      <c r="K338" s="10"/>
      <c r="L338" s="10"/>
      <c r="M338" s="10"/>
      <c r="N338" s="25"/>
      <c r="O338" s="22"/>
    </row>
    <row r="339" spans="1:15" ht="34.5" customHeight="1" outlineLevel="1">
      <c r="A339" s="48" t="s">
        <v>371</v>
      </c>
      <c r="B339" s="1" t="s">
        <v>370</v>
      </c>
      <c r="C339" s="1" t="s">
        <v>153</v>
      </c>
      <c r="D339" s="1" t="s">
        <v>3</v>
      </c>
      <c r="E339" s="73">
        <f>SUM(E340)</f>
        <v>30</v>
      </c>
      <c r="F339" s="21" t="e">
        <f>F409+#REF!+#REF!+#REF!</f>
        <v>#REF!</v>
      </c>
      <c r="G339" s="21" t="e">
        <f>G409+#REF!+#REF!+#REF!</f>
        <v>#REF!</v>
      </c>
      <c r="H339" s="21" t="e">
        <f>H409+#REF!+#REF!+#REF!</f>
        <v>#REF!</v>
      </c>
      <c r="I339" s="10" t="e">
        <f>I409+#REF!+#REF!+#REF!</f>
        <v>#REF!</v>
      </c>
      <c r="J339" s="10" t="e">
        <f>J409+#REF!+#REF!+#REF!</f>
        <v>#REF!</v>
      </c>
      <c r="K339" s="10" t="e">
        <f>K409+#REF!+#REF!+#REF!</f>
        <v>#REF!</v>
      </c>
      <c r="L339" s="10" t="e">
        <f>L409+#REF!+#REF!+#REF!</f>
        <v>#REF!</v>
      </c>
      <c r="M339" s="10" t="e">
        <f>M409+#REF!+#REF!+#REF!</f>
        <v>#REF!</v>
      </c>
      <c r="N339" s="10" t="e">
        <f>N409+#REF!+#REF!+#REF!</f>
        <v>#REF!</v>
      </c>
      <c r="O339" s="21" t="e">
        <f>O409+#REF!+#REF!+#REF!</f>
        <v>#REF!</v>
      </c>
    </row>
    <row r="340" spans="1:15" ht="49.5" customHeight="1" outlineLevel="2">
      <c r="A340" s="47" t="s">
        <v>318</v>
      </c>
      <c r="B340" s="1" t="s">
        <v>370</v>
      </c>
      <c r="C340" s="1" t="s">
        <v>250</v>
      </c>
      <c r="D340" s="1" t="s">
        <v>3</v>
      </c>
      <c r="E340" s="74">
        <f>SUM(E341)</f>
        <v>30</v>
      </c>
      <c r="F340" s="22" t="e">
        <f aca="true" t="shared" si="2" ref="F340:O340">F342</f>
        <v>#REF!</v>
      </c>
      <c r="G340" s="22" t="e">
        <f t="shared" si="2"/>
        <v>#REF!</v>
      </c>
      <c r="H340" s="22" t="e">
        <f t="shared" si="2"/>
        <v>#REF!</v>
      </c>
      <c r="I340" s="22" t="e">
        <f t="shared" si="2"/>
        <v>#REF!</v>
      </c>
      <c r="J340" s="22" t="e">
        <f t="shared" si="2"/>
        <v>#REF!</v>
      </c>
      <c r="K340" s="22" t="e">
        <f t="shared" si="2"/>
        <v>#REF!</v>
      </c>
      <c r="L340" s="22" t="e">
        <f t="shared" si="2"/>
        <v>#REF!</v>
      </c>
      <c r="M340" s="22" t="e">
        <f t="shared" si="2"/>
        <v>#REF!</v>
      </c>
      <c r="N340" s="22" t="e">
        <f t="shared" si="2"/>
        <v>#REF!</v>
      </c>
      <c r="O340" s="22" t="e">
        <f t="shared" si="2"/>
        <v>#REF!</v>
      </c>
    </row>
    <row r="341" spans="1:15" ht="15" outlineLevel="2">
      <c r="A341" s="47" t="s">
        <v>252</v>
      </c>
      <c r="B341" s="1" t="s">
        <v>370</v>
      </c>
      <c r="C341" s="1" t="s">
        <v>251</v>
      </c>
      <c r="D341" s="1" t="s">
        <v>3</v>
      </c>
      <c r="E341" s="74">
        <f>SUM(E342)</f>
        <v>30</v>
      </c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1:15" ht="45" outlineLevel="5">
      <c r="A342" s="48" t="s">
        <v>366</v>
      </c>
      <c r="B342" s="1" t="s">
        <v>370</v>
      </c>
      <c r="C342" s="11" t="s">
        <v>363</v>
      </c>
      <c r="D342" s="1" t="s">
        <v>3</v>
      </c>
      <c r="E342" s="74">
        <f>SUM(E343)</f>
        <v>30</v>
      </c>
      <c r="F342" s="22" t="e">
        <f>#REF!</f>
        <v>#REF!</v>
      </c>
      <c r="G342" s="22" t="e">
        <f>#REF!</f>
        <v>#REF!</v>
      </c>
      <c r="H342" s="22" t="e">
        <f>#REF!</f>
        <v>#REF!</v>
      </c>
      <c r="I342" s="22" t="e">
        <f>#REF!</f>
        <v>#REF!</v>
      </c>
      <c r="J342" s="22" t="e">
        <f>#REF!</f>
        <v>#REF!</v>
      </c>
      <c r="K342" s="22" t="e">
        <f>#REF!</f>
        <v>#REF!</v>
      </c>
      <c r="L342" s="22" t="e">
        <f>#REF!</f>
        <v>#REF!</v>
      </c>
      <c r="M342" s="22" t="e">
        <f>#REF!</f>
        <v>#REF!</v>
      </c>
      <c r="N342" s="22" t="e">
        <f>#REF!</f>
        <v>#REF!</v>
      </c>
      <c r="O342" s="22" t="e">
        <f>#REF!</f>
        <v>#REF!</v>
      </c>
    </row>
    <row r="343" spans="1:15" ht="35.25" customHeight="1" outlineLevel="5">
      <c r="A343" s="48" t="s">
        <v>90</v>
      </c>
      <c r="B343" s="1" t="s">
        <v>370</v>
      </c>
      <c r="C343" s="11" t="s">
        <v>363</v>
      </c>
      <c r="D343" s="1" t="s">
        <v>89</v>
      </c>
      <c r="E343" s="74">
        <v>30</v>
      </c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1:15" ht="15" outlineLevel="1">
      <c r="A344" s="48" t="s">
        <v>22</v>
      </c>
      <c r="B344" s="1" t="s">
        <v>13</v>
      </c>
      <c r="C344" s="1" t="s">
        <v>153</v>
      </c>
      <c r="D344" s="1" t="s">
        <v>3</v>
      </c>
      <c r="E344" s="73">
        <f>SUM(E345)+E355</f>
        <v>3681.058</v>
      </c>
      <c r="F344" s="10"/>
      <c r="G344" s="10"/>
      <c r="H344" s="10"/>
      <c r="I344" s="10"/>
      <c r="J344" s="10"/>
      <c r="K344" s="10"/>
      <c r="L344" s="10"/>
      <c r="M344" s="10"/>
      <c r="N344" s="10" t="e">
        <f>#REF!</f>
        <v>#REF!</v>
      </c>
      <c r="O344" s="21" t="e">
        <f>#REF!</f>
        <v>#REF!</v>
      </c>
    </row>
    <row r="345" spans="1:15" ht="46.5" customHeight="1" outlineLevel="1">
      <c r="A345" s="48" t="s">
        <v>313</v>
      </c>
      <c r="B345" s="1" t="s">
        <v>13</v>
      </c>
      <c r="C345" s="1" t="s">
        <v>203</v>
      </c>
      <c r="D345" s="1" t="s">
        <v>3</v>
      </c>
      <c r="E345" s="73">
        <f>SUM(E346)</f>
        <v>3466.058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21"/>
    </row>
    <row r="346" spans="1:15" ht="60" outlineLevel="5">
      <c r="A346" s="53" t="s">
        <v>342</v>
      </c>
      <c r="B346" s="1" t="s">
        <v>13</v>
      </c>
      <c r="C346" s="1" t="s">
        <v>233</v>
      </c>
      <c r="D346" s="1" t="s">
        <v>3</v>
      </c>
      <c r="E346" s="73">
        <f>SUM(E351+E348)</f>
        <v>3466.058</v>
      </c>
      <c r="F346" s="10"/>
      <c r="G346" s="10"/>
      <c r="H346" s="10"/>
      <c r="I346" s="10"/>
      <c r="J346" s="10"/>
      <c r="K346" s="10"/>
      <c r="L346" s="10"/>
      <c r="M346" s="10"/>
      <c r="N346" s="25"/>
      <c r="O346" s="22"/>
    </row>
    <row r="347" spans="1:15" ht="47.25" customHeight="1" outlineLevel="5">
      <c r="A347" s="53" t="s">
        <v>235</v>
      </c>
      <c r="B347" s="1" t="s">
        <v>13</v>
      </c>
      <c r="C347" s="1" t="s">
        <v>234</v>
      </c>
      <c r="D347" s="1" t="s">
        <v>3</v>
      </c>
      <c r="E347" s="73">
        <f>SUM(E346)</f>
        <v>3466.058</v>
      </c>
      <c r="F347" s="10"/>
      <c r="G347" s="10"/>
      <c r="H347" s="10"/>
      <c r="I347" s="10"/>
      <c r="J347" s="10"/>
      <c r="K347" s="10"/>
      <c r="L347" s="10"/>
      <c r="M347" s="10"/>
      <c r="N347" s="25"/>
      <c r="O347" s="22"/>
    </row>
    <row r="348" spans="1:15" ht="14.25" customHeight="1" outlineLevel="5">
      <c r="A348" s="48" t="s">
        <v>245</v>
      </c>
      <c r="B348" s="1" t="s">
        <v>13</v>
      </c>
      <c r="C348" s="1" t="s">
        <v>236</v>
      </c>
      <c r="D348" s="1" t="s">
        <v>3</v>
      </c>
      <c r="E348" s="73">
        <f>SUM(E349+E350)</f>
        <v>400</v>
      </c>
      <c r="F348" s="10"/>
      <c r="G348" s="10"/>
      <c r="H348" s="10"/>
      <c r="I348" s="10"/>
      <c r="J348" s="10"/>
      <c r="K348" s="10"/>
      <c r="L348" s="10"/>
      <c r="M348" s="10"/>
      <c r="N348" s="25"/>
      <c r="O348" s="22"/>
    </row>
    <row r="349" spans="1:15" ht="31.5" customHeight="1" hidden="1" outlineLevel="5">
      <c r="A349" s="48" t="s">
        <v>90</v>
      </c>
      <c r="B349" s="1" t="s">
        <v>13</v>
      </c>
      <c r="C349" s="1" t="s">
        <v>236</v>
      </c>
      <c r="D349" s="1" t="s">
        <v>89</v>
      </c>
      <c r="E349" s="73"/>
      <c r="F349" s="10"/>
      <c r="G349" s="10"/>
      <c r="H349" s="10"/>
      <c r="I349" s="10"/>
      <c r="J349" s="10"/>
      <c r="K349" s="10"/>
      <c r="L349" s="10"/>
      <c r="M349" s="10"/>
      <c r="N349" s="25"/>
      <c r="O349" s="22"/>
    </row>
    <row r="350" spans="1:15" ht="31.5" customHeight="1" outlineLevel="5">
      <c r="A350" s="53" t="s">
        <v>97</v>
      </c>
      <c r="B350" s="1" t="s">
        <v>13</v>
      </c>
      <c r="C350" s="1" t="s">
        <v>236</v>
      </c>
      <c r="D350" s="1" t="s">
        <v>96</v>
      </c>
      <c r="E350" s="73">
        <v>400</v>
      </c>
      <c r="F350" s="10"/>
      <c r="G350" s="10"/>
      <c r="H350" s="10"/>
      <c r="I350" s="10"/>
      <c r="J350" s="10"/>
      <c r="K350" s="10"/>
      <c r="L350" s="10"/>
      <c r="M350" s="10"/>
      <c r="N350" s="25"/>
      <c r="O350" s="22"/>
    </row>
    <row r="351" spans="1:15" ht="50.25" customHeight="1" outlineLevel="5">
      <c r="A351" s="48" t="s">
        <v>98</v>
      </c>
      <c r="B351" s="1" t="s">
        <v>13</v>
      </c>
      <c r="C351" s="1" t="s">
        <v>237</v>
      </c>
      <c r="D351" s="1" t="s">
        <v>3</v>
      </c>
      <c r="E351" s="73">
        <f>SUM(E352:E354)</f>
        <v>3066.058</v>
      </c>
      <c r="F351" s="10"/>
      <c r="G351" s="10"/>
      <c r="H351" s="10"/>
      <c r="I351" s="10"/>
      <c r="J351" s="10"/>
      <c r="K351" s="10"/>
      <c r="L351" s="10"/>
      <c r="M351" s="10"/>
      <c r="N351" s="25"/>
      <c r="O351" s="22"/>
    </row>
    <row r="352" spans="1:15" ht="24.75" customHeight="1" hidden="1" outlineLevel="5">
      <c r="A352" s="48" t="s">
        <v>90</v>
      </c>
      <c r="B352" s="1" t="s">
        <v>13</v>
      </c>
      <c r="C352" s="1" t="s">
        <v>237</v>
      </c>
      <c r="D352" s="1" t="s">
        <v>89</v>
      </c>
      <c r="E352" s="73"/>
      <c r="F352" s="10"/>
      <c r="G352" s="10"/>
      <c r="H352" s="10"/>
      <c r="I352" s="10"/>
      <c r="J352" s="10"/>
      <c r="K352" s="10"/>
      <c r="L352" s="10"/>
      <c r="M352" s="10"/>
      <c r="N352" s="25"/>
      <c r="O352" s="22"/>
    </row>
    <row r="353" spans="1:15" ht="24.75" customHeight="1" outlineLevel="5">
      <c r="A353" s="48" t="s">
        <v>101</v>
      </c>
      <c r="B353" s="1" t="s">
        <v>13</v>
      </c>
      <c r="C353" s="1" t="s">
        <v>237</v>
      </c>
      <c r="D353" s="1" t="s">
        <v>100</v>
      </c>
      <c r="E353" s="73">
        <v>292.578</v>
      </c>
      <c r="F353" s="10"/>
      <c r="G353" s="10"/>
      <c r="H353" s="10"/>
      <c r="I353" s="10"/>
      <c r="J353" s="10"/>
      <c r="K353" s="10"/>
      <c r="L353" s="10"/>
      <c r="M353" s="10"/>
      <c r="N353" s="25"/>
      <c r="O353" s="22"/>
    </row>
    <row r="354" spans="1:15" ht="30" customHeight="1" outlineLevel="5">
      <c r="A354" s="53" t="s">
        <v>97</v>
      </c>
      <c r="B354" s="1" t="s">
        <v>13</v>
      </c>
      <c r="C354" s="1" t="s">
        <v>237</v>
      </c>
      <c r="D354" s="1" t="s">
        <v>96</v>
      </c>
      <c r="E354" s="73">
        <v>2773.48</v>
      </c>
      <c r="F354" s="10"/>
      <c r="G354" s="10"/>
      <c r="H354" s="10"/>
      <c r="I354" s="10"/>
      <c r="J354" s="10"/>
      <c r="K354" s="10"/>
      <c r="L354" s="10"/>
      <c r="M354" s="10"/>
      <c r="N354" s="25"/>
      <c r="O354" s="22"/>
    </row>
    <row r="355" spans="1:15" ht="47.25" customHeight="1" outlineLevel="5">
      <c r="A355" s="55" t="s">
        <v>316</v>
      </c>
      <c r="B355" s="1" t="s">
        <v>13</v>
      </c>
      <c r="C355" s="1" t="s">
        <v>229</v>
      </c>
      <c r="D355" s="1" t="s">
        <v>3</v>
      </c>
      <c r="E355" s="73">
        <f>SUM(E356)</f>
        <v>215</v>
      </c>
      <c r="F355" s="10"/>
      <c r="G355" s="10"/>
      <c r="H355" s="10"/>
      <c r="I355" s="10"/>
      <c r="J355" s="10"/>
      <c r="K355" s="10"/>
      <c r="L355" s="10"/>
      <c r="M355" s="10"/>
      <c r="N355" s="25"/>
      <c r="O355" s="22"/>
    </row>
    <row r="356" spans="1:15" ht="45" outlineLevel="5">
      <c r="A356" s="48" t="s">
        <v>231</v>
      </c>
      <c r="B356" s="1" t="s">
        <v>13</v>
      </c>
      <c r="C356" s="1" t="s">
        <v>230</v>
      </c>
      <c r="D356" s="1" t="s">
        <v>3</v>
      </c>
      <c r="E356" s="73">
        <f>SUM(E357)</f>
        <v>215</v>
      </c>
      <c r="F356" s="10"/>
      <c r="G356" s="10"/>
      <c r="H356" s="10"/>
      <c r="I356" s="10"/>
      <c r="J356" s="10"/>
      <c r="K356" s="10"/>
      <c r="L356" s="10"/>
      <c r="M356" s="10"/>
      <c r="N356" s="25"/>
      <c r="O356" s="22"/>
    </row>
    <row r="357" spans="1:15" ht="30" outlineLevel="5">
      <c r="A357" s="48" t="s">
        <v>415</v>
      </c>
      <c r="B357" s="1" t="s">
        <v>13</v>
      </c>
      <c r="C357" s="1" t="s">
        <v>249</v>
      </c>
      <c r="D357" s="1" t="s">
        <v>3</v>
      </c>
      <c r="E357" s="73">
        <f>SUM(E359+E358)</f>
        <v>215</v>
      </c>
      <c r="F357" s="10"/>
      <c r="G357" s="10"/>
      <c r="H357" s="10"/>
      <c r="I357" s="10"/>
      <c r="J357" s="10"/>
      <c r="K357" s="10"/>
      <c r="L357" s="10"/>
      <c r="M357" s="10"/>
      <c r="N357" s="25"/>
      <c r="O357" s="22"/>
    </row>
    <row r="358" spans="1:15" ht="30" outlineLevel="5">
      <c r="A358" s="48" t="s">
        <v>90</v>
      </c>
      <c r="B358" s="1" t="s">
        <v>13</v>
      </c>
      <c r="C358" s="1" t="s">
        <v>249</v>
      </c>
      <c r="D358" s="1" t="s">
        <v>89</v>
      </c>
      <c r="E358" s="73">
        <v>15</v>
      </c>
      <c r="F358" s="10"/>
      <c r="G358" s="10"/>
      <c r="H358" s="10"/>
      <c r="I358" s="10"/>
      <c r="J358" s="10"/>
      <c r="K358" s="10"/>
      <c r="L358" s="10"/>
      <c r="M358" s="10"/>
      <c r="N358" s="25"/>
      <c r="O358" s="22"/>
    </row>
    <row r="359" spans="1:15" ht="15" outlineLevel="5">
      <c r="A359" s="48" t="s">
        <v>101</v>
      </c>
      <c r="B359" s="1" t="s">
        <v>13</v>
      </c>
      <c r="C359" s="1" t="s">
        <v>249</v>
      </c>
      <c r="D359" s="1" t="s">
        <v>100</v>
      </c>
      <c r="E359" s="73">
        <v>200</v>
      </c>
      <c r="F359" s="10"/>
      <c r="G359" s="10"/>
      <c r="H359" s="10"/>
      <c r="I359" s="10"/>
      <c r="J359" s="10"/>
      <c r="K359" s="10"/>
      <c r="L359" s="10"/>
      <c r="M359" s="10"/>
      <c r="N359" s="25"/>
      <c r="O359" s="22"/>
    </row>
    <row r="360" spans="1:15" ht="15.75" customHeight="1" outlineLevel="1">
      <c r="A360" s="48" t="s">
        <v>23</v>
      </c>
      <c r="B360" s="1" t="s">
        <v>14</v>
      </c>
      <c r="C360" s="1" t="s">
        <v>153</v>
      </c>
      <c r="D360" s="1" t="s">
        <v>3</v>
      </c>
      <c r="E360" s="73">
        <f>SUM(E361+E378+E383+E387)</f>
        <v>31344.899999999998</v>
      </c>
      <c r="F360" s="10" t="e">
        <f>#REF!+#REF!+#REF!+#REF!</f>
        <v>#REF!</v>
      </c>
      <c r="G360" s="10" t="e">
        <f>#REF!+#REF!+#REF!+#REF!</f>
        <v>#REF!</v>
      </c>
      <c r="H360" s="10"/>
      <c r="I360" s="10" t="e">
        <f>#REF!+#REF!+#REF!+#REF!</f>
        <v>#REF!</v>
      </c>
      <c r="J360" s="10" t="e">
        <f>#REF!+#REF!+#REF!+#REF!</f>
        <v>#REF!</v>
      </c>
      <c r="K360" s="10" t="e">
        <f>#REF!+#REF!+#REF!+#REF!</f>
        <v>#REF!</v>
      </c>
      <c r="L360" s="10" t="e">
        <f>#REF!+#REF!+#REF!+#REF!</f>
        <v>#REF!</v>
      </c>
      <c r="M360" s="10" t="e">
        <f>#REF!+#REF!+#REF!+#REF!</f>
        <v>#REF!</v>
      </c>
      <c r="N360" s="10" t="e">
        <f>#REF!+#REF!+#REF!+#REF!</f>
        <v>#REF!</v>
      </c>
      <c r="O360" s="21" t="e">
        <f>#REF!+#REF!+#REF!+#REF!</f>
        <v>#REF!</v>
      </c>
    </row>
    <row r="361" spans="1:15" ht="47.25" customHeight="1" outlineLevel="1">
      <c r="A361" s="48" t="s">
        <v>313</v>
      </c>
      <c r="B361" s="1" t="s">
        <v>14</v>
      </c>
      <c r="C361" s="1" t="s">
        <v>203</v>
      </c>
      <c r="D361" s="1" t="s">
        <v>3</v>
      </c>
      <c r="E361" s="73">
        <f>SUM(E363+E365+E369+E374)</f>
        <v>29873.399999999998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21"/>
    </row>
    <row r="362" spans="1:15" ht="46.5" customHeight="1" outlineLevel="1">
      <c r="A362" s="48" t="s">
        <v>205</v>
      </c>
      <c r="B362" s="1" t="s">
        <v>14</v>
      </c>
      <c r="C362" s="1" t="s">
        <v>204</v>
      </c>
      <c r="D362" s="1" t="s">
        <v>3</v>
      </c>
      <c r="E362" s="73">
        <f>SUM(E361)</f>
        <v>29873.399999999998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21"/>
    </row>
    <row r="363" spans="1:15" ht="15" customHeight="1" hidden="1" outlineLevel="1">
      <c r="A363" s="48" t="s">
        <v>88</v>
      </c>
      <c r="B363" s="1" t="s">
        <v>14</v>
      </c>
      <c r="C363" s="1" t="s">
        <v>238</v>
      </c>
      <c r="D363" s="1" t="s">
        <v>3</v>
      </c>
      <c r="E363" s="73">
        <f>SUM(E364)</f>
        <v>0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21"/>
    </row>
    <row r="364" spans="1:15" ht="75" customHeight="1" hidden="1" outlineLevel="1">
      <c r="A364" s="48" t="s">
        <v>85</v>
      </c>
      <c r="B364" s="1" t="s">
        <v>14</v>
      </c>
      <c r="C364" s="1" t="s">
        <v>238</v>
      </c>
      <c r="D364" s="1" t="s">
        <v>84</v>
      </c>
      <c r="E364" s="73">
        <f>2010-2010</f>
        <v>0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21"/>
    </row>
    <row r="365" spans="1:15" ht="62.25" customHeight="1" outlineLevel="1">
      <c r="A365" s="48" t="s">
        <v>129</v>
      </c>
      <c r="B365" s="1" t="s">
        <v>14</v>
      </c>
      <c r="C365" s="1" t="s">
        <v>239</v>
      </c>
      <c r="D365" s="1" t="s">
        <v>3</v>
      </c>
      <c r="E365" s="73">
        <f>SUM(E366:E368)</f>
        <v>23626.399999999998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21"/>
    </row>
    <row r="366" spans="1:15" ht="75" customHeight="1" outlineLevel="1">
      <c r="A366" s="48" t="s">
        <v>85</v>
      </c>
      <c r="B366" s="1" t="s">
        <v>14</v>
      </c>
      <c r="C366" s="1" t="s">
        <v>239</v>
      </c>
      <c r="D366" s="1" t="s">
        <v>84</v>
      </c>
      <c r="E366" s="73">
        <v>20315.6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21"/>
    </row>
    <row r="367" spans="1:15" ht="30.75" customHeight="1" outlineLevel="1">
      <c r="A367" s="48" t="s">
        <v>90</v>
      </c>
      <c r="B367" s="1" t="s">
        <v>14</v>
      </c>
      <c r="C367" s="1" t="s">
        <v>239</v>
      </c>
      <c r="D367" s="1" t="s">
        <v>89</v>
      </c>
      <c r="E367" s="73">
        <v>3251.5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21"/>
    </row>
    <row r="368" spans="1:15" ht="15.75" customHeight="1" outlineLevel="1">
      <c r="A368" s="48" t="s">
        <v>92</v>
      </c>
      <c r="B368" s="1" t="s">
        <v>14</v>
      </c>
      <c r="C368" s="1" t="s">
        <v>239</v>
      </c>
      <c r="D368" s="1" t="s">
        <v>91</v>
      </c>
      <c r="E368" s="73">
        <f>37.3+22</f>
        <v>59.3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21"/>
    </row>
    <row r="369" spans="1:15" ht="30" outlineLevel="1">
      <c r="A369" s="53" t="s">
        <v>343</v>
      </c>
      <c r="B369" s="1" t="s">
        <v>14</v>
      </c>
      <c r="C369" s="1" t="s">
        <v>240</v>
      </c>
      <c r="D369" s="1" t="s">
        <v>3</v>
      </c>
      <c r="E369" s="73">
        <f>SUM(E371)</f>
        <v>5597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21"/>
    </row>
    <row r="370" spans="1:15" ht="30.75" customHeight="1" outlineLevel="1">
      <c r="A370" s="53" t="s">
        <v>242</v>
      </c>
      <c r="B370" s="1" t="s">
        <v>14</v>
      </c>
      <c r="C370" s="1" t="s">
        <v>241</v>
      </c>
      <c r="D370" s="1" t="s">
        <v>3</v>
      </c>
      <c r="E370" s="73">
        <f>SUM(E369)</f>
        <v>5597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21"/>
    </row>
    <row r="371" spans="1:15" ht="15.75" customHeight="1" outlineLevel="1">
      <c r="A371" s="48" t="s">
        <v>244</v>
      </c>
      <c r="B371" s="1" t="s">
        <v>14</v>
      </c>
      <c r="C371" s="1" t="s">
        <v>243</v>
      </c>
      <c r="D371" s="1" t="s">
        <v>3</v>
      </c>
      <c r="E371" s="73">
        <f>SUM(E372+E373)</f>
        <v>5597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21"/>
    </row>
    <row r="372" spans="1:15" ht="32.25" customHeight="1" hidden="1" outlineLevel="1">
      <c r="A372" s="48" t="s">
        <v>90</v>
      </c>
      <c r="B372" s="1" t="s">
        <v>14</v>
      </c>
      <c r="C372" s="1" t="s">
        <v>243</v>
      </c>
      <c r="D372" s="1" t="s">
        <v>89</v>
      </c>
      <c r="E372" s="73"/>
      <c r="F372" s="10"/>
      <c r="G372" s="10"/>
      <c r="H372" s="10"/>
      <c r="I372" s="10"/>
      <c r="J372" s="10"/>
      <c r="K372" s="10"/>
      <c r="L372" s="10"/>
      <c r="M372" s="10"/>
      <c r="N372" s="10"/>
      <c r="O372" s="21"/>
    </row>
    <row r="373" spans="1:15" ht="19.5" customHeight="1" outlineLevel="1">
      <c r="A373" s="53" t="s">
        <v>97</v>
      </c>
      <c r="B373" s="1" t="s">
        <v>14</v>
      </c>
      <c r="C373" s="1" t="s">
        <v>243</v>
      </c>
      <c r="D373" s="1" t="s">
        <v>96</v>
      </c>
      <c r="E373" s="73">
        <f>1197+4400</f>
        <v>5597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21"/>
    </row>
    <row r="374" spans="1:15" ht="60" customHeight="1" outlineLevel="1">
      <c r="A374" s="56" t="s">
        <v>436</v>
      </c>
      <c r="B374" s="1" t="s">
        <v>14</v>
      </c>
      <c r="C374" s="1" t="s">
        <v>439</v>
      </c>
      <c r="D374" s="1" t="s">
        <v>3</v>
      </c>
      <c r="E374" s="73">
        <f>E375</f>
        <v>650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21"/>
    </row>
    <row r="375" spans="1:15" ht="50.25" customHeight="1" outlineLevel="1">
      <c r="A375" s="56" t="s">
        <v>437</v>
      </c>
      <c r="B375" s="1" t="s">
        <v>14</v>
      </c>
      <c r="C375" s="1" t="s">
        <v>440</v>
      </c>
      <c r="D375" s="1" t="s">
        <v>3</v>
      </c>
      <c r="E375" s="73">
        <f>E376</f>
        <v>650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21"/>
    </row>
    <row r="376" spans="1:15" ht="53.25" customHeight="1" outlineLevel="1">
      <c r="A376" s="56" t="s">
        <v>438</v>
      </c>
      <c r="B376" s="1" t="s">
        <v>14</v>
      </c>
      <c r="C376" s="1" t="s">
        <v>441</v>
      </c>
      <c r="D376" s="1" t="s">
        <v>3</v>
      </c>
      <c r="E376" s="73">
        <f>E377</f>
        <v>650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21"/>
    </row>
    <row r="377" spans="1:15" ht="40.5" customHeight="1" outlineLevel="1">
      <c r="A377" s="56" t="s">
        <v>97</v>
      </c>
      <c r="B377" s="1" t="s">
        <v>14</v>
      </c>
      <c r="C377" s="1" t="s">
        <v>441</v>
      </c>
      <c r="D377" s="1" t="s">
        <v>96</v>
      </c>
      <c r="E377" s="73">
        <v>650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21"/>
    </row>
    <row r="378" spans="1:15" ht="108" customHeight="1" outlineLevel="1">
      <c r="A378" s="48" t="s">
        <v>315</v>
      </c>
      <c r="B378" s="1" t="s">
        <v>14</v>
      </c>
      <c r="C378" s="1" t="s">
        <v>175</v>
      </c>
      <c r="D378" s="1" t="s">
        <v>3</v>
      </c>
      <c r="E378" s="73">
        <f>SUM(E380)</f>
        <v>1471.5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21"/>
    </row>
    <row r="379" spans="1:15" ht="33.75" customHeight="1" outlineLevel="1">
      <c r="A379" s="48" t="s">
        <v>177</v>
      </c>
      <c r="B379" s="1" t="s">
        <v>14</v>
      </c>
      <c r="C379" s="1" t="s">
        <v>176</v>
      </c>
      <c r="D379" s="1" t="s">
        <v>3</v>
      </c>
      <c r="E379" s="73">
        <f>SUM(E378)</f>
        <v>1471.5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21"/>
    </row>
    <row r="380" spans="1:15" ht="34.5" customHeight="1" outlineLevel="1">
      <c r="A380" s="50" t="s">
        <v>188</v>
      </c>
      <c r="B380" s="1" t="s">
        <v>14</v>
      </c>
      <c r="C380" s="1" t="s">
        <v>178</v>
      </c>
      <c r="D380" s="1" t="s">
        <v>3</v>
      </c>
      <c r="E380" s="73">
        <f>SUM(E381+E382)</f>
        <v>1471.5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21"/>
    </row>
    <row r="381" spans="1:15" ht="19.5" customHeight="1" hidden="1" outlineLevel="1">
      <c r="A381" s="48" t="s">
        <v>90</v>
      </c>
      <c r="B381" s="1" t="s">
        <v>14</v>
      </c>
      <c r="C381" s="1" t="s">
        <v>178</v>
      </c>
      <c r="D381" s="1" t="s">
        <v>89</v>
      </c>
      <c r="E381" s="73"/>
      <c r="F381" s="10"/>
      <c r="G381" s="10"/>
      <c r="H381" s="10"/>
      <c r="I381" s="10"/>
      <c r="J381" s="10"/>
      <c r="K381" s="10"/>
      <c r="L381" s="10"/>
      <c r="M381" s="10"/>
      <c r="N381" s="10"/>
      <c r="O381" s="21"/>
    </row>
    <row r="382" spans="1:15" ht="32.25" customHeight="1" outlineLevel="1">
      <c r="A382" s="53" t="s">
        <v>97</v>
      </c>
      <c r="B382" s="1" t="s">
        <v>14</v>
      </c>
      <c r="C382" s="1" t="s">
        <v>178</v>
      </c>
      <c r="D382" s="1" t="s">
        <v>96</v>
      </c>
      <c r="E382" s="73">
        <f>471.5+1000</f>
        <v>1471.5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21"/>
    </row>
    <row r="383" spans="1:15" ht="19.5" customHeight="1" hidden="1" outlineLevel="5">
      <c r="A383" s="55" t="s">
        <v>316</v>
      </c>
      <c r="B383" s="1" t="s">
        <v>14</v>
      </c>
      <c r="C383" s="1" t="s">
        <v>229</v>
      </c>
      <c r="D383" s="1" t="s">
        <v>3</v>
      </c>
      <c r="E383" s="73">
        <f>SUM(E384)</f>
        <v>0</v>
      </c>
      <c r="F383" s="10"/>
      <c r="G383" s="10"/>
      <c r="H383" s="10"/>
      <c r="I383" s="10" t="e">
        <f>#REF!</f>
        <v>#REF!</v>
      </c>
      <c r="J383" s="10" t="e">
        <f>#REF!</f>
        <v>#REF!</v>
      </c>
      <c r="K383" s="10" t="e">
        <f>#REF!</f>
        <v>#REF!</v>
      </c>
      <c r="L383" s="10"/>
      <c r="M383" s="10"/>
      <c r="N383" s="10" t="e">
        <f>#REF!</f>
        <v>#REF!</v>
      </c>
      <c r="O383" s="21" t="e">
        <f>#REF!</f>
        <v>#REF!</v>
      </c>
    </row>
    <row r="384" spans="1:15" ht="19.5" customHeight="1" hidden="1" outlineLevel="5">
      <c r="A384" s="48" t="s">
        <v>231</v>
      </c>
      <c r="B384" s="1" t="s">
        <v>14</v>
      </c>
      <c r="C384" s="1" t="s">
        <v>230</v>
      </c>
      <c r="D384" s="1" t="s">
        <v>3</v>
      </c>
      <c r="E384" s="73">
        <f>SUM(E385)</f>
        <v>0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21"/>
    </row>
    <row r="385" spans="1:15" ht="19.5" customHeight="1" hidden="1" outlineLevel="5">
      <c r="A385" s="48" t="s">
        <v>248</v>
      </c>
      <c r="B385" s="1" t="s">
        <v>14</v>
      </c>
      <c r="C385" s="1" t="s">
        <v>249</v>
      </c>
      <c r="D385" s="1" t="s">
        <v>3</v>
      </c>
      <c r="E385" s="73">
        <f>SUM(E386)</f>
        <v>0</v>
      </c>
      <c r="F385" s="10"/>
      <c r="G385" s="10"/>
      <c r="H385" s="10"/>
      <c r="I385" s="10"/>
      <c r="J385" s="10"/>
      <c r="K385" s="10"/>
      <c r="L385" s="10"/>
      <c r="M385" s="10"/>
      <c r="N385" s="25"/>
      <c r="O385" s="22"/>
    </row>
    <row r="386" spans="1:15" ht="19.5" customHeight="1" hidden="1" outlineLevel="5">
      <c r="A386" s="48" t="s">
        <v>101</v>
      </c>
      <c r="B386" s="1" t="s">
        <v>14</v>
      </c>
      <c r="C386" s="1" t="s">
        <v>249</v>
      </c>
      <c r="D386" s="1" t="s">
        <v>100</v>
      </c>
      <c r="E386" s="73"/>
      <c r="F386" s="10"/>
      <c r="G386" s="10"/>
      <c r="H386" s="10"/>
      <c r="I386" s="10"/>
      <c r="J386" s="10"/>
      <c r="K386" s="10"/>
      <c r="L386" s="10"/>
      <c r="M386" s="10"/>
      <c r="N386" s="10"/>
      <c r="O386" s="21"/>
    </row>
    <row r="387" spans="1:15" ht="19.5" customHeight="1" hidden="1" outlineLevel="5">
      <c r="A387" s="48" t="s">
        <v>278</v>
      </c>
      <c r="B387" s="1" t="s">
        <v>14</v>
      </c>
      <c r="C387" s="1" t="s">
        <v>279</v>
      </c>
      <c r="D387" s="1" t="s">
        <v>3</v>
      </c>
      <c r="E387" s="73">
        <f>SUM(E388)</f>
        <v>0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21"/>
    </row>
    <row r="388" spans="1:15" ht="19.5" customHeight="1" hidden="1" outlineLevel="5">
      <c r="A388" s="64" t="s">
        <v>280</v>
      </c>
      <c r="B388" s="1" t="s">
        <v>14</v>
      </c>
      <c r="C388" s="1" t="s">
        <v>283</v>
      </c>
      <c r="D388" s="1" t="s">
        <v>3</v>
      </c>
      <c r="E388" s="73">
        <f>SUM(E389)</f>
        <v>0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21"/>
    </row>
    <row r="389" spans="1:15" ht="19.5" customHeight="1" hidden="1" outlineLevel="5">
      <c r="A389" s="48" t="s">
        <v>281</v>
      </c>
      <c r="B389" s="1" t="s">
        <v>14</v>
      </c>
      <c r="C389" s="1" t="s">
        <v>284</v>
      </c>
      <c r="D389" s="1" t="s">
        <v>3</v>
      </c>
      <c r="E389" s="73">
        <f>SUM(E390)</f>
        <v>0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21"/>
    </row>
    <row r="390" spans="1:15" ht="19.5" customHeight="1" hidden="1" outlineLevel="5">
      <c r="A390" s="48" t="s">
        <v>282</v>
      </c>
      <c r="B390" s="1" t="s">
        <v>14</v>
      </c>
      <c r="C390" s="1" t="s">
        <v>285</v>
      </c>
      <c r="D390" s="1" t="s">
        <v>3</v>
      </c>
      <c r="E390" s="73">
        <f>SUM(E391)</f>
        <v>0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21"/>
    </row>
    <row r="391" spans="1:15" ht="19.5" customHeight="1" hidden="1" outlineLevel="5">
      <c r="A391" s="53" t="s">
        <v>97</v>
      </c>
      <c r="B391" s="1" t="s">
        <v>14</v>
      </c>
      <c r="C391" s="1" t="s">
        <v>285</v>
      </c>
      <c r="D391" s="1" t="s">
        <v>96</v>
      </c>
      <c r="E391" s="73"/>
      <c r="F391" s="10"/>
      <c r="G391" s="10"/>
      <c r="H391" s="10"/>
      <c r="I391" s="10"/>
      <c r="J391" s="10"/>
      <c r="K391" s="10"/>
      <c r="L391" s="10"/>
      <c r="M391" s="10"/>
      <c r="N391" s="10"/>
      <c r="O391" s="21"/>
    </row>
    <row r="392" spans="1:15" ht="19.5" customHeight="1" outlineLevel="5">
      <c r="A392" s="51" t="s">
        <v>141</v>
      </c>
      <c r="B392" s="8" t="s">
        <v>32</v>
      </c>
      <c r="C392" s="8" t="s">
        <v>153</v>
      </c>
      <c r="D392" s="8" t="s">
        <v>3</v>
      </c>
      <c r="E392" s="19">
        <f>E393</f>
        <v>39414.7349</v>
      </c>
      <c r="F392" s="20" t="e">
        <f>F393+#REF!</f>
        <v>#REF!</v>
      </c>
      <c r="G392" s="9"/>
      <c r="H392" s="20" t="e">
        <f>H393+#REF!</f>
        <v>#REF!</v>
      </c>
      <c r="I392" s="20" t="e">
        <f>I393+#REF!</f>
        <v>#REF!</v>
      </c>
      <c r="J392" s="20" t="e">
        <f>J393+#REF!</f>
        <v>#REF!</v>
      </c>
      <c r="K392" s="20" t="e">
        <f>K393+#REF!</f>
        <v>#REF!</v>
      </c>
      <c r="L392" s="20" t="e">
        <f>L393+#REF!</f>
        <v>#REF!</v>
      </c>
      <c r="M392" s="20" t="e">
        <f>M393+#REF!</f>
        <v>#REF!</v>
      </c>
      <c r="N392" s="20" t="e">
        <f>N393+#REF!</f>
        <v>#REF!</v>
      </c>
      <c r="O392" s="20" t="e">
        <f>O393+#REF!</f>
        <v>#REF!</v>
      </c>
    </row>
    <row r="393" spans="1:15" ht="15" customHeight="1" outlineLevel="5">
      <c r="A393" s="48" t="s">
        <v>33</v>
      </c>
      <c r="B393" s="1" t="s">
        <v>34</v>
      </c>
      <c r="C393" s="1" t="s">
        <v>153</v>
      </c>
      <c r="D393" s="1" t="s">
        <v>3</v>
      </c>
      <c r="E393" s="73">
        <f>SUM(E394)</f>
        <v>39414.7349</v>
      </c>
      <c r="F393" s="21" t="e">
        <f>#REF!+#REF!+#REF!</f>
        <v>#REF!</v>
      </c>
      <c r="G393" s="10"/>
      <c r="H393" s="10"/>
      <c r="I393" s="10" t="e">
        <f>#REF!</f>
        <v>#REF!</v>
      </c>
      <c r="J393" s="10" t="e">
        <f>#REF!</f>
        <v>#REF!</v>
      </c>
      <c r="K393" s="10" t="e">
        <f>#REF!</f>
        <v>#REF!</v>
      </c>
      <c r="L393" s="10"/>
      <c r="M393" s="10"/>
      <c r="N393" s="10" t="e">
        <f>#REF!</f>
        <v>#REF!</v>
      </c>
      <c r="O393" s="21" t="e">
        <f>#REF!+#REF!+#REF!</f>
        <v>#REF!</v>
      </c>
    </row>
    <row r="394" spans="1:15" ht="45" customHeight="1" outlineLevel="5">
      <c r="A394" s="55" t="s">
        <v>316</v>
      </c>
      <c r="B394" s="1" t="s">
        <v>34</v>
      </c>
      <c r="C394" s="1" t="s">
        <v>229</v>
      </c>
      <c r="D394" s="1" t="s">
        <v>3</v>
      </c>
      <c r="E394" s="73">
        <f>SUM(E396+E405+E401+E407+E409+E413+E403+E399+E411+E415+E417+E419+E421)</f>
        <v>39414.7349</v>
      </c>
      <c r="F394" s="10"/>
      <c r="G394" s="10"/>
      <c r="H394" s="10"/>
      <c r="I394" s="10" t="e">
        <f>#REF!</f>
        <v>#REF!</v>
      </c>
      <c r="J394" s="10" t="e">
        <f>#REF!</f>
        <v>#REF!</v>
      </c>
      <c r="K394" s="10" t="e">
        <f>#REF!</f>
        <v>#REF!</v>
      </c>
      <c r="L394" s="10"/>
      <c r="M394" s="10"/>
      <c r="N394" s="10" t="e">
        <f>#REF!</f>
        <v>#REF!</v>
      </c>
      <c r="O394" s="21" t="e">
        <f>#REF!</f>
        <v>#REF!</v>
      </c>
    </row>
    <row r="395" spans="1:15" ht="31.5" customHeight="1" outlineLevel="5">
      <c r="A395" s="48" t="s">
        <v>231</v>
      </c>
      <c r="B395" s="1" t="s">
        <v>34</v>
      </c>
      <c r="C395" s="1" t="s">
        <v>230</v>
      </c>
      <c r="D395" s="1" t="s">
        <v>3</v>
      </c>
      <c r="E395" s="73">
        <f>SUM(E394)</f>
        <v>39414.7349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21"/>
    </row>
    <row r="396" spans="1:15" ht="15" outlineLevel="5">
      <c r="A396" s="48" t="s">
        <v>292</v>
      </c>
      <c r="B396" s="1" t="s">
        <v>34</v>
      </c>
      <c r="C396" s="1" t="s">
        <v>246</v>
      </c>
      <c r="D396" s="1" t="s">
        <v>3</v>
      </c>
      <c r="E396" s="73">
        <f>SUM(E398)+E397</f>
        <v>960</v>
      </c>
      <c r="F396" s="10"/>
      <c r="G396" s="10"/>
      <c r="H396" s="10"/>
      <c r="I396" s="10"/>
      <c r="J396" s="10"/>
      <c r="K396" s="10"/>
      <c r="L396" s="10"/>
      <c r="M396" s="10"/>
      <c r="N396" s="25"/>
      <c r="O396" s="22"/>
    </row>
    <row r="397" spans="1:15" ht="32.25" customHeight="1" outlineLevel="5">
      <c r="A397" s="48" t="s">
        <v>90</v>
      </c>
      <c r="B397" s="1" t="s">
        <v>34</v>
      </c>
      <c r="C397" s="1" t="s">
        <v>246</v>
      </c>
      <c r="D397" s="1" t="s">
        <v>89</v>
      </c>
      <c r="E397" s="73">
        <v>150</v>
      </c>
      <c r="F397" s="10"/>
      <c r="G397" s="10"/>
      <c r="H397" s="10"/>
      <c r="I397" s="10"/>
      <c r="J397" s="10"/>
      <c r="K397" s="10"/>
      <c r="L397" s="10"/>
      <c r="M397" s="10"/>
      <c r="N397" s="25"/>
      <c r="O397" s="22"/>
    </row>
    <row r="398" spans="1:15" ht="30" outlineLevel="5">
      <c r="A398" s="56" t="s">
        <v>97</v>
      </c>
      <c r="B398" s="1" t="s">
        <v>34</v>
      </c>
      <c r="C398" s="1" t="s">
        <v>246</v>
      </c>
      <c r="D398" s="1" t="s">
        <v>96</v>
      </c>
      <c r="E398" s="73">
        <v>810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21"/>
    </row>
    <row r="399" spans="1:15" ht="30" outlineLevel="5">
      <c r="A399" s="56" t="s">
        <v>417</v>
      </c>
      <c r="B399" s="1" t="s">
        <v>34</v>
      </c>
      <c r="C399" s="1" t="s">
        <v>416</v>
      </c>
      <c r="D399" s="1" t="s">
        <v>3</v>
      </c>
      <c r="E399" s="73">
        <f>SUM(E400)</f>
        <v>36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21"/>
    </row>
    <row r="400" spans="1:15" ht="30" outlineLevel="5">
      <c r="A400" s="56" t="s">
        <v>97</v>
      </c>
      <c r="B400" s="1" t="s">
        <v>34</v>
      </c>
      <c r="C400" s="1" t="s">
        <v>416</v>
      </c>
      <c r="D400" s="1" t="s">
        <v>96</v>
      </c>
      <c r="E400" s="73">
        <v>36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21"/>
    </row>
    <row r="401" spans="1:15" ht="60" hidden="1" outlineLevel="5">
      <c r="A401" s="48" t="s">
        <v>152</v>
      </c>
      <c r="B401" s="1" t="s">
        <v>34</v>
      </c>
      <c r="C401" s="1" t="s">
        <v>247</v>
      </c>
      <c r="D401" s="1" t="s">
        <v>3</v>
      </c>
      <c r="E401" s="73">
        <f>SUM(E402)</f>
        <v>0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21"/>
    </row>
    <row r="402" spans="1:15" ht="30" hidden="1" outlineLevel="5">
      <c r="A402" s="53" t="s">
        <v>97</v>
      </c>
      <c r="B402" s="1" t="s">
        <v>34</v>
      </c>
      <c r="C402" s="1" t="s">
        <v>247</v>
      </c>
      <c r="D402" s="1" t="s">
        <v>96</v>
      </c>
      <c r="E402" s="73"/>
      <c r="F402" s="10"/>
      <c r="G402" s="10"/>
      <c r="H402" s="10"/>
      <c r="I402" s="10"/>
      <c r="J402" s="10"/>
      <c r="K402" s="10"/>
      <c r="L402" s="10"/>
      <c r="M402" s="10"/>
      <c r="N402" s="10"/>
      <c r="O402" s="21"/>
    </row>
    <row r="403" spans="1:15" ht="45" outlineLevel="5">
      <c r="A403" s="56" t="s">
        <v>399</v>
      </c>
      <c r="B403" s="1" t="s">
        <v>34</v>
      </c>
      <c r="C403" s="1" t="s">
        <v>398</v>
      </c>
      <c r="D403" s="1" t="s">
        <v>3</v>
      </c>
      <c r="E403" s="73">
        <f>SUM(E404)</f>
        <v>173.6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21"/>
    </row>
    <row r="404" spans="1:15" ht="34.5" customHeight="1" outlineLevel="5">
      <c r="A404" s="56" t="s">
        <v>97</v>
      </c>
      <c r="B404" s="1" t="s">
        <v>34</v>
      </c>
      <c r="C404" s="1" t="s">
        <v>398</v>
      </c>
      <c r="D404" s="1" t="s">
        <v>96</v>
      </c>
      <c r="E404" s="73">
        <v>173.6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21"/>
    </row>
    <row r="405" spans="1:15" ht="48" customHeight="1" outlineLevel="5">
      <c r="A405" s="48" t="s">
        <v>306</v>
      </c>
      <c r="B405" s="1" t="s">
        <v>34</v>
      </c>
      <c r="C405" s="1" t="s">
        <v>305</v>
      </c>
      <c r="D405" s="1" t="s">
        <v>3</v>
      </c>
      <c r="E405" s="73">
        <f>SUM(E406)</f>
        <v>30829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21"/>
    </row>
    <row r="406" spans="1:15" ht="30" outlineLevel="5">
      <c r="A406" s="56" t="s">
        <v>97</v>
      </c>
      <c r="B406" s="1" t="s">
        <v>34</v>
      </c>
      <c r="C406" s="1" t="s">
        <v>305</v>
      </c>
      <c r="D406" s="1" t="s">
        <v>96</v>
      </c>
      <c r="E406" s="73">
        <v>30829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21"/>
    </row>
    <row r="407" spans="1:15" ht="45" hidden="1" outlineLevel="5">
      <c r="A407" s="56" t="s">
        <v>352</v>
      </c>
      <c r="B407" s="1" t="s">
        <v>34</v>
      </c>
      <c r="C407" s="1" t="s">
        <v>351</v>
      </c>
      <c r="D407" s="1" t="s">
        <v>3</v>
      </c>
      <c r="E407" s="73">
        <f>SUM(E408)</f>
        <v>0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21"/>
    </row>
    <row r="408" spans="1:15" ht="30" hidden="1" outlineLevel="5">
      <c r="A408" s="56" t="s">
        <v>97</v>
      </c>
      <c r="B408" s="1" t="s">
        <v>34</v>
      </c>
      <c r="C408" s="1" t="s">
        <v>351</v>
      </c>
      <c r="D408" s="1" t="s">
        <v>96</v>
      </c>
      <c r="E408" s="73"/>
      <c r="F408" s="10"/>
      <c r="G408" s="10"/>
      <c r="H408" s="10"/>
      <c r="I408" s="10"/>
      <c r="J408" s="10"/>
      <c r="K408" s="10"/>
      <c r="L408" s="10"/>
      <c r="M408" s="10"/>
      <c r="N408" s="10"/>
      <c r="O408" s="21"/>
    </row>
    <row r="409" spans="1:15" ht="15" hidden="1" outlineLevel="5">
      <c r="A409" s="56" t="s">
        <v>355</v>
      </c>
      <c r="B409" s="1" t="s">
        <v>34</v>
      </c>
      <c r="C409" s="1" t="s">
        <v>356</v>
      </c>
      <c r="D409" s="1" t="s">
        <v>3</v>
      </c>
      <c r="E409" s="73">
        <f>E410</f>
        <v>0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21"/>
    </row>
    <row r="410" spans="1:15" ht="30" hidden="1" outlineLevel="5">
      <c r="A410" s="56" t="s">
        <v>97</v>
      </c>
      <c r="B410" s="1" t="s">
        <v>34</v>
      </c>
      <c r="C410" s="1" t="s">
        <v>356</v>
      </c>
      <c r="D410" s="1" t="s">
        <v>96</v>
      </c>
      <c r="E410" s="73"/>
      <c r="F410" s="10"/>
      <c r="G410" s="10"/>
      <c r="H410" s="10"/>
      <c r="I410" s="10"/>
      <c r="J410" s="10"/>
      <c r="K410" s="10"/>
      <c r="L410" s="10"/>
      <c r="M410" s="10"/>
      <c r="N410" s="10"/>
      <c r="O410" s="21"/>
    </row>
    <row r="411" spans="1:15" ht="60" outlineLevel="5">
      <c r="A411" s="56" t="s">
        <v>418</v>
      </c>
      <c r="B411" s="1" t="s">
        <v>34</v>
      </c>
      <c r="C411" s="1" t="s">
        <v>442</v>
      </c>
      <c r="D411" s="1" t="s">
        <v>3</v>
      </c>
      <c r="E411" s="73">
        <f>SUM(E412)</f>
        <v>4758.95045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21"/>
    </row>
    <row r="412" spans="1:15" ht="30" outlineLevel="5">
      <c r="A412" s="48" t="s">
        <v>90</v>
      </c>
      <c r="B412" s="1" t="s">
        <v>34</v>
      </c>
      <c r="C412" s="1" t="s">
        <v>442</v>
      </c>
      <c r="D412" s="1" t="s">
        <v>89</v>
      </c>
      <c r="E412" s="73">
        <v>4758.95045</v>
      </c>
      <c r="F412" s="10"/>
      <c r="G412" s="10"/>
      <c r="H412" s="10"/>
      <c r="I412" s="10"/>
      <c r="J412" s="10"/>
      <c r="K412" s="10"/>
      <c r="L412" s="10"/>
      <c r="M412" s="10"/>
      <c r="N412" s="10"/>
      <c r="O412" s="21"/>
    </row>
    <row r="413" spans="1:15" ht="45" outlineLevel="5">
      <c r="A413" s="56" t="s">
        <v>384</v>
      </c>
      <c r="B413" s="1" t="s">
        <v>34</v>
      </c>
      <c r="C413" s="1" t="s">
        <v>383</v>
      </c>
      <c r="D413" s="1" t="s">
        <v>3</v>
      </c>
      <c r="E413" s="73">
        <f>SUM(E414)</f>
        <v>146.09618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21"/>
    </row>
    <row r="414" spans="1:15" ht="30" outlineLevel="5">
      <c r="A414" s="56" t="s">
        <v>97</v>
      </c>
      <c r="B414" s="1" t="s">
        <v>34</v>
      </c>
      <c r="C414" s="1" t="s">
        <v>383</v>
      </c>
      <c r="D414" s="1" t="s">
        <v>96</v>
      </c>
      <c r="E414" s="73">
        <v>146.09618</v>
      </c>
      <c r="F414" s="10"/>
      <c r="G414" s="10"/>
      <c r="H414" s="10"/>
      <c r="I414" s="10"/>
      <c r="J414" s="10"/>
      <c r="K414" s="10"/>
      <c r="L414" s="10"/>
      <c r="M414" s="10"/>
      <c r="N414" s="10"/>
      <c r="O414" s="21"/>
    </row>
    <row r="415" spans="1:15" ht="45" outlineLevel="5">
      <c r="A415" s="56" t="s">
        <v>419</v>
      </c>
      <c r="B415" s="1" t="s">
        <v>34</v>
      </c>
      <c r="C415" s="1" t="s">
        <v>443</v>
      </c>
      <c r="D415" s="1" t="s">
        <v>3</v>
      </c>
      <c r="E415" s="73">
        <f>SUM(E416)</f>
        <v>2483.81286</v>
      </c>
      <c r="F415" s="10"/>
      <c r="G415" s="10"/>
      <c r="H415" s="10"/>
      <c r="I415" s="10"/>
      <c r="J415" s="10"/>
      <c r="K415" s="10"/>
      <c r="L415" s="10"/>
      <c r="M415" s="10"/>
      <c r="N415" s="10"/>
      <c r="O415" s="21"/>
    </row>
    <row r="416" spans="1:15" ht="30" outlineLevel="5">
      <c r="A416" s="48" t="s">
        <v>90</v>
      </c>
      <c r="B416" s="1" t="s">
        <v>34</v>
      </c>
      <c r="C416" s="1" t="s">
        <v>443</v>
      </c>
      <c r="D416" s="1" t="s">
        <v>89</v>
      </c>
      <c r="E416" s="73">
        <v>2483.81286</v>
      </c>
      <c r="F416" s="10"/>
      <c r="G416" s="10"/>
      <c r="H416" s="10"/>
      <c r="I416" s="10"/>
      <c r="J416" s="10"/>
      <c r="K416" s="10"/>
      <c r="L416" s="10"/>
      <c r="M416" s="10"/>
      <c r="N416" s="10"/>
      <c r="O416" s="21"/>
    </row>
    <row r="417" spans="1:15" ht="45" outlineLevel="5">
      <c r="A417" s="48" t="s">
        <v>423</v>
      </c>
      <c r="B417" s="1" t="s">
        <v>34</v>
      </c>
      <c r="C417" s="1" t="s">
        <v>444</v>
      </c>
      <c r="D417" s="1" t="s">
        <v>3</v>
      </c>
      <c r="E417" s="73">
        <f>SUM(E418)</f>
        <v>0.9614</v>
      </c>
      <c r="F417" s="10"/>
      <c r="G417" s="10"/>
      <c r="H417" s="10"/>
      <c r="I417" s="10"/>
      <c r="J417" s="10"/>
      <c r="K417" s="10"/>
      <c r="L417" s="10"/>
      <c r="M417" s="10"/>
      <c r="N417" s="10"/>
      <c r="O417" s="21"/>
    </row>
    <row r="418" spans="1:15" ht="30" outlineLevel="5">
      <c r="A418" s="48" t="s">
        <v>90</v>
      </c>
      <c r="B418" s="1" t="s">
        <v>34</v>
      </c>
      <c r="C418" s="1" t="s">
        <v>444</v>
      </c>
      <c r="D418" s="1" t="s">
        <v>89</v>
      </c>
      <c r="E418" s="73">
        <v>0.9614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21"/>
    </row>
    <row r="419" spans="1:15" ht="45" outlineLevel="5">
      <c r="A419" s="48" t="s">
        <v>422</v>
      </c>
      <c r="B419" s="1" t="s">
        <v>34</v>
      </c>
      <c r="C419" s="1" t="s">
        <v>420</v>
      </c>
      <c r="D419" s="1" t="s">
        <v>3</v>
      </c>
      <c r="E419" s="73">
        <f>SUM(E420)</f>
        <v>1.47572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21"/>
    </row>
    <row r="420" spans="1:15" ht="30" outlineLevel="5">
      <c r="A420" s="56" t="s">
        <v>97</v>
      </c>
      <c r="B420" s="1" t="s">
        <v>34</v>
      </c>
      <c r="C420" s="1" t="s">
        <v>420</v>
      </c>
      <c r="D420" s="1" t="s">
        <v>96</v>
      </c>
      <c r="E420" s="73">
        <v>1.47572</v>
      </c>
      <c r="F420" s="10"/>
      <c r="G420" s="10"/>
      <c r="H420" s="10"/>
      <c r="I420" s="10"/>
      <c r="J420" s="10"/>
      <c r="K420" s="10"/>
      <c r="L420" s="10"/>
      <c r="M420" s="10"/>
      <c r="N420" s="10"/>
      <c r="O420" s="21"/>
    </row>
    <row r="421" spans="1:15" ht="30" outlineLevel="5">
      <c r="A421" s="48" t="s">
        <v>421</v>
      </c>
      <c r="B421" s="1" t="s">
        <v>34</v>
      </c>
      <c r="C421" s="1" t="s">
        <v>445</v>
      </c>
      <c r="D421" s="1" t="s">
        <v>3</v>
      </c>
      <c r="E421" s="73">
        <f>SUM(E422)</f>
        <v>24.83829</v>
      </c>
      <c r="F421" s="10"/>
      <c r="G421" s="10"/>
      <c r="H421" s="10"/>
      <c r="I421" s="10"/>
      <c r="J421" s="10"/>
      <c r="K421" s="10"/>
      <c r="L421" s="10"/>
      <c r="M421" s="10"/>
      <c r="N421" s="10"/>
      <c r="O421" s="21"/>
    </row>
    <row r="422" spans="1:15" ht="30" outlineLevel="5">
      <c r="A422" s="48" t="s">
        <v>90</v>
      </c>
      <c r="B422" s="1" t="s">
        <v>34</v>
      </c>
      <c r="C422" s="1" t="s">
        <v>445</v>
      </c>
      <c r="D422" s="1" t="s">
        <v>89</v>
      </c>
      <c r="E422" s="73">
        <v>24.83829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21"/>
    </row>
    <row r="423" spans="1:25" s="38" customFormat="1" ht="15">
      <c r="A423" s="51" t="s">
        <v>140</v>
      </c>
      <c r="B423" s="8" t="s">
        <v>1</v>
      </c>
      <c r="C423" s="8" t="s">
        <v>153</v>
      </c>
      <c r="D423" s="8" t="s">
        <v>3</v>
      </c>
      <c r="E423" s="19">
        <f>SUM(E424+E438+E451+E429)</f>
        <v>33085.3272</v>
      </c>
      <c r="F423" s="9" t="e">
        <f aca="true" t="shared" si="3" ref="F423:L423">F424+F429+F438</f>
        <v>#REF!</v>
      </c>
      <c r="G423" s="9" t="e">
        <f t="shared" si="3"/>
        <v>#REF!</v>
      </c>
      <c r="H423" s="9" t="e">
        <f t="shared" si="3"/>
        <v>#REF!</v>
      </c>
      <c r="I423" s="9" t="e">
        <f t="shared" si="3"/>
        <v>#REF!</v>
      </c>
      <c r="J423" s="9" t="e">
        <f t="shared" si="3"/>
        <v>#REF!</v>
      </c>
      <c r="K423" s="9" t="e">
        <f t="shared" si="3"/>
        <v>#REF!</v>
      </c>
      <c r="L423" s="9" t="e">
        <f t="shared" si="3"/>
        <v>#REF!</v>
      </c>
      <c r="M423" s="9"/>
      <c r="N423" s="9" t="e">
        <f>N424+N429+N438</f>
        <v>#REF!</v>
      </c>
      <c r="O423" s="20" t="e">
        <f>O424+O429+O438</f>
        <v>#REF!</v>
      </c>
      <c r="P423" s="36"/>
      <c r="Q423" s="33"/>
      <c r="R423" s="33"/>
      <c r="S423" s="33"/>
      <c r="T423" s="37"/>
      <c r="U423" s="37"/>
      <c r="V423" s="37"/>
      <c r="W423" s="37"/>
      <c r="X423" s="37"/>
      <c r="Y423" s="37"/>
    </row>
    <row r="424" spans="1:15" ht="15" customHeight="1" outlineLevel="1">
      <c r="A424" s="48" t="s">
        <v>24</v>
      </c>
      <c r="B424" s="1" t="s">
        <v>0</v>
      </c>
      <c r="C424" s="1" t="s">
        <v>153</v>
      </c>
      <c r="D424" s="1" t="s">
        <v>3</v>
      </c>
      <c r="E424" s="74">
        <f>E425</f>
        <v>1614.84</v>
      </c>
      <c r="F424" s="22" t="e">
        <f aca="true" t="shared" si="4" ref="F424:N424">F425</f>
        <v>#REF!</v>
      </c>
      <c r="G424" s="22" t="e">
        <f t="shared" si="4"/>
        <v>#REF!</v>
      </c>
      <c r="H424" s="22" t="e">
        <f t="shared" si="4"/>
        <v>#REF!</v>
      </c>
      <c r="I424" s="22" t="e">
        <f t="shared" si="4"/>
        <v>#REF!</v>
      </c>
      <c r="J424" s="22" t="e">
        <f t="shared" si="4"/>
        <v>#REF!</v>
      </c>
      <c r="K424" s="22" t="e">
        <f t="shared" si="4"/>
        <v>#REF!</v>
      </c>
      <c r="L424" s="22" t="e">
        <f t="shared" si="4"/>
        <v>#REF!</v>
      </c>
      <c r="M424" s="22" t="e">
        <f t="shared" si="4"/>
        <v>#REF!</v>
      </c>
      <c r="N424" s="22" t="e">
        <f t="shared" si="4"/>
        <v>#REF!</v>
      </c>
      <c r="O424" s="22" t="e">
        <f>O425</f>
        <v>#REF!</v>
      </c>
    </row>
    <row r="425" spans="1:15" ht="46.5" customHeight="1" outlineLevel="2">
      <c r="A425" s="47" t="s">
        <v>318</v>
      </c>
      <c r="B425" s="1" t="s">
        <v>0</v>
      </c>
      <c r="C425" s="1" t="s">
        <v>250</v>
      </c>
      <c r="D425" s="1" t="s">
        <v>3</v>
      </c>
      <c r="E425" s="74">
        <f>E427</f>
        <v>1614.84</v>
      </c>
      <c r="F425" s="22" t="e">
        <f aca="true" t="shared" si="5" ref="F425:O425">F427</f>
        <v>#REF!</v>
      </c>
      <c r="G425" s="22" t="e">
        <f t="shared" si="5"/>
        <v>#REF!</v>
      </c>
      <c r="H425" s="22" t="e">
        <f t="shared" si="5"/>
        <v>#REF!</v>
      </c>
      <c r="I425" s="22" t="e">
        <f t="shared" si="5"/>
        <v>#REF!</v>
      </c>
      <c r="J425" s="22" t="e">
        <f t="shared" si="5"/>
        <v>#REF!</v>
      </c>
      <c r="K425" s="22" t="e">
        <f t="shared" si="5"/>
        <v>#REF!</v>
      </c>
      <c r="L425" s="22" t="e">
        <f t="shared" si="5"/>
        <v>#REF!</v>
      </c>
      <c r="M425" s="22" t="e">
        <f t="shared" si="5"/>
        <v>#REF!</v>
      </c>
      <c r="N425" s="22" t="e">
        <f t="shared" si="5"/>
        <v>#REF!</v>
      </c>
      <c r="O425" s="22" t="e">
        <f t="shared" si="5"/>
        <v>#REF!</v>
      </c>
    </row>
    <row r="426" spans="1:15" ht="15" outlineLevel="2">
      <c r="A426" s="47" t="s">
        <v>252</v>
      </c>
      <c r="B426" s="1" t="s">
        <v>0</v>
      </c>
      <c r="C426" s="1" t="s">
        <v>251</v>
      </c>
      <c r="D426" s="1" t="s">
        <v>3</v>
      </c>
      <c r="E426" s="74">
        <f>SUM(E425)</f>
        <v>1614.84</v>
      </c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1:15" ht="15" customHeight="1" outlineLevel="5">
      <c r="A427" s="48" t="s">
        <v>99</v>
      </c>
      <c r="B427" s="1" t="s">
        <v>0</v>
      </c>
      <c r="C427" s="11" t="s">
        <v>253</v>
      </c>
      <c r="D427" s="1" t="s">
        <v>3</v>
      </c>
      <c r="E427" s="74">
        <f>SUM(E428)</f>
        <v>1614.84</v>
      </c>
      <c r="F427" s="22" t="e">
        <f>#REF!</f>
        <v>#REF!</v>
      </c>
      <c r="G427" s="22" t="e">
        <f>#REF!</f>
        <v>#REF!</v>
      </c>
      <c r="H427" s="22" t="e">
        <f>#REF!</f>
        <v>#REF!</v>
      </c>
      <c r="I427" s="22" t="e">
        <f>#REF!</f>
        <v>#REF!</v>
      </c>
      <c r="J427" s="22" t="e">
        <f>#REF!</f>
        <v>#REF!</v>
      </c>
      <c r="K427" s="22" t="e">
        <f>#REF!</f>
        <v>#REF!</v>
      </c>
      <c r="L427" s="22" t="e">
        <f>#REF!</f>
        <v>#REF!</v>
      </c>
      <c r="M427" s="22" t="e">
        <f>#REF!</f>
        <v>#REF!</v>
      </c>
      <c r="N427" s="22" t="e">
        <f>#REF!</f>
        <v>#REF!</v>
      </c>
      <c r="O427" s="22" t="e">
        <f>#REF!</f>
        <v>#REF!</v>
      </c>
    </row>
    <row r="428" spans="1:15" ht="15" outlineLevel="5">
      <c r="A428" s="48" t="s">
        <v>101</v>
      </c>
      <c r="B428" s="1" t="s">
        <v>0</v>
      </c>
      <c r="C428" s="11" t="s">
        <v>253</v>
      </c>
      <c r="D428" s="1" t="s">
        <v>100</v>
      </c>
      <c r="E428" s="74">
        <v>1614.84</v>
      </c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1:16" ht="15" outlineLevel="1">
      <c r="A429" s="48" t="s">
        <v>25</v>
      </c>
      <c r="B429" s="1" t="s">
        <v>2</v>
      </c>
      <c r="C429" s="1" t="s">
        <v>153</v>
      </c>
      <c r="D429" s="1" t="s">
        <v>3</v>
      </c>
      <c r="E429" s="73">
        <f>E434+E430</f>
        <v>3355</v>
      </c>
      <c r="F429" s="10"/>
      <c r="G429" s="10"/>
      <c r="H429" s="10"/>
      <c r="I429" s="10" t="e">
        <f>#REF!</f>
        <v>#REF!</v>
      </c>
      <c r="J429" s="10" t="e">
        <f>#REF!</f>
        <v>#REF!</v>
      </c>
      <c r="K429" s="10" t="e">
        <f>#REF!</f>
        <v>#REF!</v>
      </c>
      <c r="L429" s="10"/>
      <c r="M429" s="10"/>
      <c r="N429" s="10" t="e">
        <f>#REF!</f>
        <v>#REF!</v>
      </c>
      <c r="O429" s="21" t="e">
        <f>#REF!</f>
        <v>#REF!</v>
      </c>
      <c r="P429" s="36" t="s">
        <v>62</v>
      </c>
    </row>
    <row r="430" spans="1:16" ht="45" outlineLevel="1">
      <c r="A430" s="48" t="s">
        <v>313</v>
      </c>
      <c r="B430" s="1" t="s">
        <v>2</v>
      </c>
      <c r="C430" s="1" t="s">
        <v>203</v>
      </c>
      <c r="D430" s="1" t="s">
        <v>3</v>
      </c>
      <c r="E430" s="73">
        <f>SUM(E431)</f>
        <v>3235</v>
      </c>
      <c r="F430" s="10"/>
      <c r="G430" s="10"/>
      <c r="H430" s="10"/>
      <c r="I430" s="10"/>
      <c r="J430" s="10"/>
      <c r="K430" s="10"/>
      <c r="L430" s="10"/>
      <c r="M430" s="10"/>
      <c r="N430" s="10"/>
      <c r="O430" s="21"/>
      <c r="P430" s="36"/>
    </row>
    <row r="431" spans="1:16" ht="45" outlineLevel="1">
      <c r="A431" s="48" t="s">
        <v>205</v>
      </c>
      <c r="B431" s="1" t="s">
        <v>2</v>
      </c>
      <c r="C431" s="1" t="s">
        <v>204</v>
      </c>
      <c r="D431" s="1" t="s">
        <v>3</v>
      </c>
      <c r="E431" s="73">
        <f>SUM(E432)</f>
        <v>3235</v>
      </c>
      <c r="F431" s="10"/>
      <c r="G431" s="10"/>
      <c r="H431" s="10"/>
      <c r="I431" s="10"/>
      <c r="J431" s="10"/>
      <c r="K431" s="10"/>
      <c r="L431" s="10"/>
      <c r="M431" s="10"/>
      <c r="N431" s="10"/>
      <c r="O431" s="21"/>
      <c r="P431" s="36"/>
    </row>
    <row r="432" spans="1:16" ht="45" outlineLevel="1">
      <c r="A432" s="48" t="s">
        <v>391</v>
      </c>
      <c r="B432" s="1" t="s">
        <v>2</v>
      </c>
      <c r="C432" s="1" t="s">
        <v>392</v>
      </c>
      <c r="D432" s="1" t="s">
        <v>3</v>
      </c>
      <c r="E432" s="73">
        <f>SUM(E433)</f>
        <v>3235</v>
      </c>
      <c r="F432" s="10"/>
      <c r="G432" s="10"/>
      <c r="H432" s="10"/>
      <c r="I432" s="10"/>
      <c r="J432" s="10"/>
      <c r="K432" s="10"/>
      <c r="L432" s="10"/>
      <c r="M432" s="10"/>
      <c r="N432" s="10"/>
      <c r="O432" s="21"/>
      <c r="P432" s="36"/>
    </row>
    <row r="433" spans="1:16" ht="36.75" customHeight="1" outlineLevel="1">
      <c r="A433" s="56" t="s">
        <v>97</v>
      </c>
      <c r="B433" s="1" t="s">
        <v>2</v>
      </c>
      <c r="C433" s="1" t="s">
        <v>392</v>
      </c>
      <c r="D433" s="1" t="s">
        <v>96</v>
      </c>
      <c r="E433" s="73">
        <v>3235</v>
      </c>
      <c r="F433" s="10"/>
      <c r="G433" s="10"/>
      <c r="H433" s="10"/>
      <c r="I433" s="10"/>
      <c r="J433" s="10"/>
      <c r="K433" s="10"/>
      <c r="L433" s="10"/>
      <c r="M433" s="10"/>
      <c r="N433" s="10"/>
      <c r="O433" s="21"/>
      <c r="P433" s="36"/>
    </row>
    <row r="434" spans="1:16" ht="33.75" customHeight="1" outlineLevel="1">
      <c r="A434" s="47" t="s">
        <v>87</v>
      </c>
      <c r="B434" s="1" t="s">
        <v>2</v>
      </c>
      <c r="C434" s="1" t="s">
        <v>154</v>
      </c>
      <c r="D434" s="1" t="s">
        <v>3</v>
      </c>
      <c r="E434" s="73">
        <f>E436</f>
        <v>120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21"/>
      <c r="P434" s="32">
        <f>E423-E438</f>
        <v>5139.84</v>
      </c>
    </row>
    <row r="435" spans="1:15" ht="24.75" customHeight="1" outlineLevel="1">
      <c r="A435" s="62" t="s">
        <v>156</v>
      </c>
      <c r="B435" s="1" t="s">
        <v>2</v>
      </c>
      <c r="C435" s="1" t="s">
        <v>155</v>
      </c>
      <c r="D435" s="1" t="s">
        <v>3</v>
      </c>
      <c r="E435" s="73">
        <f>SUM(E434)</f>
        <v>120</v>
      </c>
      <c r="F435" s="10"/>
      <c r="G435" s="10"/>
      <c r="H435" s="10"/>
      <c r="I435" s="10"/>
      <c r="J435" s="10"/>
      <c r="K435" s="10"/>
      <c r="L435" s="10"/>
      <c r="M435" s="10"/>
      <c r="N435" s="10"/>
      <c r="O435" s="21"/>
    </row>
    <row r="436" spans="1:16" ht="35.25" customHeight="1" outlineLevel="1">
      <c r="A436" s="50" t="s">
        <v>57</v>
      </c>
      <c r="B436" s="1" t="s">
        <v>2</v>
      </c>
      <c r="C436" s="1" t="s">
        <v>162</v>
      </c>
      <c r="D436" s="12" t="s">
        <v>3</v>
      </c>
      <c r="E436" s="73">
        <f>E437</f>
        <v>120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21"/>
      <c r="P436" s="32">
        <f>E438</f>
        <v>27945.4872</v>
      </c>
    </row>
    <row r="437" spans="1:15" ht="17.25" customHeight="1" outlineLevel="1">
      <c r="A437" s="48" t="s">
        <v>101</v>
      </c>
      <c r="B437" s="1" t="s">
        <v>2</v>
      </c>
      <c r="C437" s="1" t="s">
        <v>162</v>
      </c>
      <c r="D437" s="1" t="s">
        <v>100</v>
      </c>
      <c r="E437" s="73">
        <v>120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21"/>
    </row>
    <row r="438" spans="1:15" ht="18.75" customHeight="1" outlineLevel="1">
      <c r="A438" s="48" t="s">
        <v>51</v>
      </c>
      <c r="B438" s="1" t="s">
        <v>52</v>
      </c>
      <c r="C438" s="11" t="s">
        <v>153</v>
      </c>
      <c r="D438" s="11" t="s">
        <v>3</v>
      </c>
      <c r="E438" s="74">
        <f>E439+E445</f>
        <v>27945.4872</v>
      </c>
      <c r="F438" s="16" t="e">
        <f aca="true" t="shared" si="6" ref="F438:L438">F439</f>
        <v>#REF!</v>
      </c>
      <c r="G438" s="16" t="e">
        <f t="shared" si="6"/>
        <v>#REF!</v>
      </c>
      <c r="H438" s="16" t="e">
        <f t="shared" si="6"/>
        <v>#REF!</v>
      </c>
      <c r="I438" s="16" t="e">
        <f t="shared" si="6"/>
        <v>#REF!</v>
      </c>
      <c r="J438" s="16" t="e">
        <f t="shared" si="6"/>
        <v>#REF!</v>
      </c>
      <c r="K438" s="16" t="e">
        <f t="shared" si="6"/>
        <v>#REF!</v>
      </c>
      <c r="L438" s="16" t="e">
        <f t="shared" si="6"/>
        <v>#REF!</v>
      </c>
      <c r="M438" s="16"/>
      <c r="N438" s="16" t="e">
        <f>N439</f>
        <v>#REF!</v>
      </c>
      <c r="O438" s="22" t="e">
        <f>O439</f>
        <v>#REF!</v>
      </c>
    </row>
    <row r="439" spans="1:15" ht="45" customHeight="1" outlineLevel="1">
      <c r="A439" s="48" t="s">
        <v>313</v>
      </c>
      <c r="B439" s="1" t="s">
        <v>52</v>
      </c>
      <c r="C439" s="11" t="s">
        <v>203</v>
      </c>
      <c r="D439" s="11" t="s">
        <v>3</v>
      </c>
      <c r="E439" s="74">
        <f>E440</f>
        <v>7431</v>
      </c>
      <c r="F439" s="16" t="e">
        <f aca="true" t="shared" si="7" ref="F439:L439">F442</f>
        <v>#REF!</v>
      </c>
      <c r="G439" s="16" t="e">
        <f t="shared" si="7"/>
        <v>#REF!</v>
      </c>
      <c r="H439" s="16" t="e">
        <f t="shared" si="7"/>
        <v>#REF!</v>
      </c>
      <c r="I439" s="16" t="e">
        <f t="shared" si="7"/>
        <v>#REF!</v>
      </c>
      <c r="J439" s="16" t="e">
        <f t="shared" si="7"/>
        <v>#REF!</v>
      </c>
      <c r="K439" s="16" t="e">
        <f t="shared" si="7"/>
        <v>#REF!</v>
      </c>
      <c r="L439" s="16" t="e">
        <f t="shared" si="7"/>
        <v>#REF!</v>
      </c>
      <c r="M439" s="16"/>
      <c r="N439" s="16" t="e">
        <f>N442</f>
        <v>#REF!</v>
      </c>
      <c r="O439" s="22" t="e">
        <f>O442</f>
        <v>#REF!</v>
      </c>
    </row>
    <row r="440" spans="1:15" ht="32.25" customHeight="1" outlineLevel="1">
      <c r="A440" s="53" t="s">
        <v>339</v>
      </c>
      <c r="B440" s="1" t="s">
        <v>52</v>
      </c>
      <c r="C440" s="11" t="s">
        <v>208</v>
      </c>
      <c r="D440" s="11" t="s">
        <v>3</v>
      </c>
      <c r="E440" s="74">
        <f>SUM(E442)</f>
        <v>7431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22"/>
    </row>
    <row r="441" spans="1:15" ht="30.75" customHeight="1" outlineLevel="1">
      <c r="A441" s="56" t="s">
        <v>210</v>
      </c>
      <c r="B441" s="1" t="s">
        <v>52</v>
      </c>
      <c r="C441" s="11" t="s">
        <v>209</v>
      </c>
      <c r="D441" s="11" t="s">
        <v>3</v>
      </c>
      <c r="E441" s="74">
        <f>SUM(E440)</f>
        <v>7431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22"/>
    </row>
    <row r="442" spans="1:15" ht="60" customHeight="1" outlineLevel="1">
      <c r="A442" s="47" t="s">
        <v>102</v>
      </c>
      <c r="B442" s="1" t="s">
        <v>52</v>
      </c>
      <c r="C442" s="11" t="s">
        <v>254</v>
      </c>
      <c r="D442" s="11" t="s">
        <v>3</v>
      </c>
      <c r="E442" s="74">
        <f>SUM(E444+E443)</f>
        <v>7431</v>
      </c>
      <c r="F442" s="16" t="e">
        <f>#REF!</f>
        <v>#REF!</v>
      </c>
      <c r="G442" s="16" t="e">
        <f>#REF!</f>
        <v>#REF!</v>
      </c>
      <c r="H442" s="16" t="e">
        <f>#REF!</f>
        <v>#REF!</v>
      </c>
      <c r="I442" s="16" t="e">
        <f>#REF!</f>
        <v>#REF!</v>
      </c>
      <c r="J442" s="16" t="e">
        <f>#REF!</f>
        <v>#REF!</v>
      </c>
      <c r="K442" s="16" t="e">
        <f>#REF!</f>
        <v>#REF!</v>
      </c>
      <c r="L442" s="16" t="e">
        <f>#REF!</f>
        <v>#REF!</v>
      </c>
      <c r="M442" s="16"/>
      <c r="N442" s="16" t="e">
        <f>#REF!</f>
        <v>#REF!</v>
      </c>
      <c r="O442" s="22" t="e">
        <f>#REF!</f>
        <v>#REF!</v>
      </c>
    </row>
    <row r="443" spans="1:15" ht="30" outlineLevel="1">
      <c r="A443" s="48" t="s">
        <v>90</v>
      </c>
      <c r="B443" s="1" t="s">
        <v>52</v>
      </c>
      <c r="C443" s="11" t="s">
        <v>254</v>
      </c>
      <c r="D443" s="11" t="s">
        <v>89</v>
      </c>
      <c r="E443" s="74">
        <v>72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22"/>
    </row>
    <row r="444" spans="1:15" ht="15" customHeight="1" outlineLevel="1">
      <c r="A444" s="48" t="s">
        <v>101</v>
      </c>
      <c r="B444" s="1" t="s">
        <v>52</v>
      </c>
      <c r="C444" s="11" t="s">
        <v>254</v>
      </c>
      <c r="D444" s="11" t="s">
        <v>100</v>
      </c>
      <c r="E444" s="74">
        <v>7359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22"/>
    </row>
    <row r="445" spans="1:15" ht="15" customHeight="1" outlineLevel="1">
      <c r="A445" s="47" t="s">
        <v>87</v>
      </c>
      <c r="B445" s="1" t="s">
        <v>52</v>
      </c>
      <c r="C445" s="11" t="s">
        <v>154</v>
      </c>
      <c r="D445" s="11" t="s">
        <v>3</v>
      </c>
      <c r="E445" s="74">
        <f>SUM(E446)</f>
        <v>20514.4872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22"/>
    </row>
    <row r="446" spans="1:15" ht="15" customHeight="1" outlineLevel="1">
      <c r="A446" s="62" t="s">
        <v>156</v>
      </c>
      <c r="B446" s="1" t="s">
        <v>52</v>
      </c>
      <c r="C446" s="11" t="s">
        <v>155</v>
      </c>
      <c r="D446" s="11" t="s">
        <v>3</v>
      </c>
      <c r="E446" s="74">
        <f>SUM(E447)</f>
        <v>20514.4872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22"/>
    </row>
    <row r="447" spans="1:15" ht="60" outlineLevel="1">
      <c r="A447" s="48" t="s">
        <v>378</v>
      </c>
      <c r="B447" s="1" t="s">
        <v>52</v>
      </c>
      <c r="C447" s="11" t="s">
        <v>396</v>
      </c>
      <c r="D447" s="11" t="s">
        <v>3</v>
      </c>
      <c r="E447" s="74">
        <f>SUM(E448:E450)</f>
        <v>20514.4872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22"/>
    </row>
    <row r="448" spans="1:15" ht="75" hidden="1" outlineLevel="1">
      <c r="A448" s="48" t="s">
        <v>85</v>
      </c>
      <c r="B448" s="1" t="s">
        <v>52</v>
      </c>
      <c r="C448" s="11" t="s">
        <v>396</v>
      </c>
      <c r="D448" s="11" t="s">
        <v>84</v>
      </c>
      <c r="E448" s="74"/>
      <c r="F448" s="16"/>
      <c r="G448" s="16"/>
      <c r="H448" s="16"/>
      <c r="I448" s="16"/>
      <c r="J448" s="16"/>
      <c r="K448" s="16"/>
      <c r="L448" s="16"/>
      <c r="M448" s="16"/>
      <c r="N448" s="16"/>
      <c r="O448" s="22"/>
    </row>
    <row r="449" spans="1:15" ht="30" outlineLevel="1">
      <c r="A449" s="48" t="s">
        <v>90</v>
      </c>
      <c r="B449" s="1" t="s">
        <v>52</v>
      </c>
      <c r="C449" s="11" t="s">
        <v>396</v>
      </c>
      <c r="D449" s="11" t="s">
        <v>89</v>
      </c>
      <c r="E449" s="74">
        <v>324.43462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22"/>
    </row>
    <row r="450" spans="1:15" ht="30" outlineLevel="1">
      <c r="A450" s="48" t="s">
        <v>379</v>
      </c>
      <c r="B450" s="1" t="s">
        <v>52</v>
      </c>
      <c r="C450" s="11" t="s">
        <v>396</v>
      </c>
      <c r="D450" s="11" t="s">
        <v>94</v>
      </c>
      <c r="E450" s="74">
        <v>20190.05258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22"/>
    </row>
    <row r="451" spans="1:15" ht="16.5" customHeight="1" outlineLevel="1">
      <c r="A451" s="48" t="s">
        <v>82</v>
      </c>
      <c r="B451" s="1" t="s">
        <v>83</v>
      </c>
      <c r="C451" s="11" t="s">
        <v>153</v>
      </c>
      <c r="D451" s="11" t="s">
        <v>3</v>
      </c>
      <c r="E451" s="73">
        <f>SUM(E452)</f>
        <v>170</v>
      </c>
      <c r="F451" s="10"/>
      <c r="G451" s="10"/>
      <c r="H451" s="10"/>
      <c r="I451" s="10"/>
      <c r="J451" s="10"/>
      <c r="K451" s="10"/>
      <c r="L451" s="10"/>
      <c r="M451" s="10"/>
      <c r="N451" s="16"/>
      <c r="O451" s="22"/>
    </row>
    <row r="452" spans="1:15" ht="48" customHeight="1" outlineLevel="1">
      <c r="A452" s="48" t="s">
        <v>319</v>
      </c>
      <c r="B452" s="1" t="s">
        <v>83</v>
      </c>
      <c r="C452" s="11" t="s">
        <v>255</v>
      </c>
      <c r="D452" s="11" t="s">
        <v>3</v>
      </c>
      <c r="E452" s="73">
        <f>SUM(E453)+E459</f>
        <v>170</v>
      </c>
      <c r="F452" s="10"/>
      <c r="G452" s="10"/>
      <c r="H452" s="10"/>
      <c r="I452" s="10"/>
      <c r="J452" s="10"/>
      <c r="K452" s="10"/>
      <c r="L452" s="10"/>
      <c r="M452" s="10"/>
      <c r="N452" s="16"/>
      <c r="O452" s="22"/>
    </row>
    <row r="453" spans="1:15" ht="60.75" customHeight="1" outlineLevel="1">
      <c r="A453" s="48" t="s">
        <v>320</v>
      </c>
      <c r="B453" s="1" t="s">
        <v>83</v>
      </c>
      <c r="C453" s="11" t="s">
        <v>256</v>
      </c>
      <c r="D453" s="11" t="s">
        <v>3</v>
      </c>
      <c r="E453" s="73">
        <f>SUM(E454)</f>
        <v>160</v>
      </c>
      <c r="F453" s="10"/>
      <c r="G453" s="10"/>
      <c r="H453" s="10"/>
      <c r="I453" s="10"/>
      <c r="J453" s="10"/>
      <c r="K453" s="10"/>
      <c r="L453" s="10"/>
      <c r="M453" s="10"/>
      <c r="N453" s="16"/>
      <c r="O453" s="22"/>
    </row>
    <row r="454" spans="1:15" ht="33.75" customHeight="1" outlineLevel="1">
      <c r="A454" s="48" t="s">
        <v>258</v>
      </c>
      <c r="B454" s="1" t="s">
        <v>83</v>
      </c>
      <c r="C454" s="11" t="s">
        <v>257</v>
      </c>
      <c r="D454" s="11" t="s">
        <v>3</v>
      </c>
      <c r="E454" s="73">
        <f>SUM(E455+E457)</f>
        <v>160</v>
      </c>
      <c r="F454" s="10"/>
      <c r="G454" s="10"/>
      <c r="H454" s="10"/>
      <c r="I454" s="10"/>
      <c r="J454" s="10"/>
      <c r="K454" s="10"/>
      <c r="L454" s="10"/>
      <c r="M454" s="10"/>
      <c r="N454" s="16"/>
      <c r="O454" s="22"/>
    </row>
    <row r="455" spans="1:15" ht="30.75" customHeight="1" outlineLevel="5">
      <c r="A455" s="48" t="s">
        <v>260</v>
      </c>
      <c r="B455" s="1" t="s">
        <v>83</v>
      </c>
      <c r="C455" s="1" t="s">
        <v>259</v>
      </c>
      <c r="D455" s="1" t="s">
        <v>3</v>
      </c>
      <c r="E455" s="73">
        <f>SUM(E456)</f>
        <v>30</v>
      </c>
      <c r="F455" s="10"/>
      <c r="G455" s="10"/>
      <c r="H455" s="10"/>
      <c r="I455" s="10"/>
      <c r="J455" s="10"/>
      <c r="K455" s="10"/>
      <c r="L455" s="10"/>
      <c r="M455" s="10"/>
      <c r="N455" s="25"/>
      <c r="O455" s="22"/>
    </row>
    <row r="456" spans="1:15" ht="33" customHeight="1" outlineLevel="5">
      <c r="A456" s="56" t="s">
        <v>97</v>
      </c>
      <c r="B456" s="12" t="s">
        <v>83</v>
      </c>
      <c r="C456" s="1" t="s">
        <v>259</v>
      </c>
      <c r="D456" s="12" t="s">
        <v>96</v>
      </c>
      <c r="E456" s="73">
        <v>30</v>
      </c>
      <c r="F456" s="10"/>
      <c r="G456" s="10"/>
      <c r="H456" s="10"/>
      <c r="I456" s="10"/>
      <c r="J456" s="10"/>
      <c r="K456" s="10"/>
      <c r="L456" s="10"/>
      <c r="M456" s="10"/>
      <c r="N456" s="25"/>
      <c r="O456" s="22">
        <f>SUM(E456:N456)</f>
        <v>30</v>
      </c>
    </row>
    <row r="457" spans="1:15" ht="15.75" customHeight="1" outlineLevel="5">
      <c r="A457" s="48" t="s">
        <v>275</v>
      </c>
      <c r="B457" s="12" t="s">
        <v>83</v>
      </c>
      <c r="C457" s="1" t="s">
        <v>274</v>
      </c>
      <c r="D457" s="12" t="s">
        <v>3</v>
      </c>
      <c r="E457" s="73">
        <f>SUM(E458)</f>
        <v>130</v>
      </c>
      <c r="F457" s="10"/>
      <c r="G457" s="10"/>
      <c r="H457" s="10"/>
      <c r="I457" s="10"/>
      <c r="J457" s="10"/>
      <c r="K457" s="10"/>
      <c r="L457" s="10"/>
      <c r="M457" s="10"/>
      <c r="N457" s="25"/>
      <c r="O457" s="22"/>
    </row>
    <row r="458" spans="1:15" ht="33" customHeight="1" outlineLevel="5">
      <c r="A458" s="48" t="s">
        <v>90</v>
      </c>
      <c r="B458" s="1" t="s">
        <v>83</v>
      </c>
      <c r="C458" s="1" t="s">
        <v>274</v>
      </c>
      <c r="D458" s="1" t="s">
        <v>89</v>
      </c>
      <c r="E458" s="73">
        <v>130</v>
      </c>
      <c r="F458" s="10"/>
      <c r="G458" s="10"/>
      <c r="H458" s="10"/>
      <c r="I458" s="10"/>
      <c r="J458" s="10"/>
      <c r="K458" s="10"/>
      <c r="L458" s="10"/>
      <c r="M458" s="10"/>
      <c r="N458" s="25"/>
      <c r="O458" s="22"/>
    </row>
    <row r="459" spans="1:15" ht="15" outlineLevel="5">
      <c r="A459" s="53" t="s">
        <v>344</v>
      </c>
      <c r="B459" s="12" t="s">
        <v>83</v>
      </c>
      <c r="C459" s="1" t="s">
        <v>261</v>
      </c>
      <c r="D459" s="12" t="s">
        <v>3</v>
      </c>
      <c r="E459" s="73">
        <f>SUM(E461+E464+E465)</f>
        <v>10</v>
      </c>
      <c r="F459" s="10"/>
      <c r="G459" s="10"/>
      <c r="H459" s="10"/>
      <c r="I459" s="10"/>
      <c r="J459" s="10"/>
      <c r="K459" s="10"/>
      <c r="L459" s="10"/>
      <c r="M459" s="10"/>
      <c r="N459" s="25"/>
      <c r="O459" s="22"/>
    </row>
    <row r="460" spans="1:15" ht="33" customHeight="1" outlineLevel="5">
      <c r="A460" s="53" t="s">
        <v>262</v>
      </c>
      <c r="B460" s="12" t="s">
        <v>83</v>
      </c>
      <c r="C460" s="1" t="s">
        <v>295</v>
      </c>
      <c r="D460" s="12" t="s">
        <v>3</v>
      </c>
      <c r="E460" s="73">
        <f>SUM(E459)</f>
        <v>10</v>
      </c>
      <c r="F460" s="10"/>
      <c r="G460" s="10"/>
      <c r="H460" s="10"/>
      <c r="I460" s="10"/>
      <c r="J460" s="10"/>
      <c r="K460" s="10"/>
      <c r="L460" s="10"/>
      <c r="M460" s="10"/>
      <c r="N460" s="25"/>
      <c r="O460" s="22"/>
    </row>
    <row r="461" spans="1:15" ht="30" outlineLevel="5">
      <c r="A461" s="63" t="s">
        <v>263</v>
      </c>
      <c r="B461" s="1" t="s">
        <v>83</v>
      </c>
      <c r="C461" s="1" t="s">
        <v>294</v>
      </c>
      <c r="D461" s="1" t="s">
        <v>3</v>
      </c>
      <c r="E461" s="73">
        <f>SUM(E462)</f>
        <v>10</v>
      </c>
      <c r="F461" s="10"/>
      <c r="G461" s="10"/>
      <c r="H461" s="10"/>
      <c r="I461" s="10"/>
      <c r="J461" s="10"/>
      <c r="K461" s="10"/>
      <c r="L461" s="10"/>
      <c r="M461" s="10"/>
      <c r="N461" s="25"/>
      <c r="O461" s="22"/>
    </row>
    <row r="462" spans="1:15" ht="33" customHeight="1" outlineLevel="5">
      <c r="A462" s="56" t="s">
        <v>97</v>
      </c>
      <c r="B462" s="12" t="s">
        <v>83</v>
      </c>
      <c r="C462" s="1" t="s">
        <v>294</v>
      </c>
      <c r="D462" s="12" t="s">
        <v>96</v>
      </c>
      <c r="E462" s="73">
        <v>10</v>
      </c>
      <c r="F462" s="10"/>
      <c r="G462" s="10"/>
      <c r="H462" s="10"/>
      <c r="I462" s="10"/>
      <c r="J462" s="10"/>
      <c r="K462" s="10"/>
      <c r="L462" s="10"/>
      <c r="M462" s="10"/>
      <c r="N462" s="25"/>
      <c r="O462" s="22"/>
    </row>
    <row r="463" spans="1:15" ht="33" customHeight="1" hidden="1" outlineLevel="5">
      <c r="A463" s="63" t="s">
        <v>349</v>
      </c>
      <c r="B463" s="1" t="s">
        <v>83</v>
      </c>
      <c r="C463" s="1" t="s">
        <v>348</v>
      </c>
      <c r="D463" s="12" t="s">
        <v>3</v>
      </c>
      <c r="E463" s="73">
        <f>SUM(E464)</f>
        <v>0</v>
      </c>
      <c r="F463" s="10"/>
      <c r="G463" s="10"/>
      <c r="H463" s="10"/>
      <c r="I463" s="10"/>
      <c r="J463" s="10"/>
      <c r="K463" s="10"/>
      <c r="L463" s="10"/>
      <c r="M463" s="10"/>
      <c r="N463" s="25"/>
      <c r="O463" s="22"/>
    </row>
    <row r="464" spans="1:15" ht="30" customHeight="1" hidden="1" outlineLevel="5">
      <c r="A464" s="56" t="s">
        <v>97</v>
      </c>
      <c r="B464" s="12" t="s">
        <v>83</v>
      </c>
      <c r="C464" s="1" t="s">
        <v>348</v>
      </c>
      <c r="D464" s="12" t="s">
        <v>96</v>
      </c>
      <c r="E464" s="73">
        <v>0</v>
      </c>
      <c r="F464" s="10"/>
      <c r="G464" s="10"/>
      <c r="H464" s="10"/>
      <c r="I464" s="10"/>
      <c r="J464" s="10"/>
      <c r="K464" s="10"/>
      <c r="L464" s="10"/>
      <c r="M464" s="10"/>
      <c r="N464" s="25"/>
      <c r="O464" s="22"/>
    </row>
    <row r="465" spans="1:15" ht="60" hidden="1" outlineLevel="5">
      <c r="A465" s="48" t="s">
        <v>293</v>
      </c>
      <c r="B465" s="1" t="s">
        <v>83</v>
      </c>
      <c r="C465" s="1" t="s">
        <v>350</v>
      </c>
      <c r="D465" s="12" t="s">
        <v>3</v>
      </c>
      <c r="E465" s="73">
        <f>SUM(E466)</f>
        <v>0</v>
      </c>
      <c r="F465" s="10"/>
      <c r="G465" s="10"/>
      <c r="H465" s="10"/>
      <c r="I465" s="10"/>
      <c r="J465" s="10"/>
      <c r="K465" s="10"/>
      <c r="L465" s="10"/>
      <c r="M465" s="10"/>
      <c r="N465" s="25"/>
      <c r="O465" s="22"/>
    </row>
    <row r="466" spans="1:15" ht="30" hidden="1" outlineLevel="5">
      <c r="A466" s="56" t="s">
        <v>97</v>
      </c>
      <c r="B466" s="12" t="s">
        <v>83</v>
      </c>
      <c r="C466" s="1" t="s">
        <v>350</v>
      </c>
      <c r="D466" s="12" t="s">
        <v>96</v>
      </c>
      <c r="E466" s="73"/>
      <c r="F466" s="10"/>
      <c r="G466" s="10"/>
      <c r="H466" s="10"/>
      <c r="I466" s="10"/>
      <c r="J466" s="10"/>
      <c r="K466" s="10"/>
      <c r="L466" s="10"/>
      <c r="M466" s="10"/>
      <c r="N466" s="25"/>
      <c r="O466" s="22"/>
    </row>
    <row r="467" spans="1:15" ht="15" outlineLevel="1" collapsed="1">
      <c r="A467" s="51" t="s">
        <v>67</v>
      </c>
      <c r="B467" s="8" t="s">
        <v>29</v>
      </c>
      <c r="C467" s="8" t="s">
        <v>153</v>
      </c>
      <c r="D467" s="8" t="s">
        <v>3</v>
      </c>
      <c r="E467" s="19">
        <f>E490+E468</f>
        <v>16133.755000000001</v>
      </c>
      <c r="F467" s="10"/>
      <c r="G467" s="10"/>
      <c r="H467" s="10"/>
      <c r="I467" s="10"/>
      <c r="J467" s="10"/>
      <c r="K467" s="10"/>
      <c r="L467" s="10"/>
      <c r="M467" s="10"/>
      <c r="N467" s="16"/>
      <c r="O467" s="22"/>
    </row>
    <row r="468" spans="1:15" ht="15" outlineLevel="1">
      <c r="A468" s="48" t="s">
        <v>382</v>
      </c>
      <c r="B468" s="1" t="s">
        <v>380</v>
      </c>
      <c r="C468" s="1" t="s">
        <v>153</v>
      </c>
      <c r="D468" s="1" t="s">
        <v>3</v>
      </c>
      <c r="E468" s="73">
        <f>SUM(E469)</f>
        <v>15683.755000000001</v>
      </c>
      <c r="F468" s="10"/>
      <c r="G468" s="10"/>
      <c r="H468" s="10"/>
      <c r="I468" s="10"/>
      <c r="J468" s="10"/>
      <c r="K468" s="10"/>
      <c r="L468" s="10"/>
      <c r="M468" s="10"/>
      <c r="N468" s="16"/>
      <c r="O468" s="22"/>
    </row>
    <row r="469" spans="1:15" ht="45" outlineLevel="1">
      <c r="A469" s="53" t="s">
        <v>321</v>
      </c>
      <c r="B469" s="1" t="s">
        <v>380</v>
      </c>
      <c r="C469" s="1" t="s">
        <v>264</v>
      </c>
      <c r="D469" s="1" t="s">
        <v>3</v>
      </c>
      <c r="E469" s="73">
        <f>SUM(E470)</f>
        <v>15683.755000000001</v>
      </c>
      <c r="F469" s="10"/>
      <c r="G469" s="10"/>
      <c r="H469" s="10"/>
      <c r="I469" s="10"/>
      <c r="J469" s="10"/>
      <c r="K469" s="10"/>
      <c r="L469" s="10"/>
      <c r="M469" s="10"/>
      <c r="N469" s="16"/>
      <c r="O469" s="22"/>
    </row>
    <row r="470" spans="1:15" ht="45" outlineLevel="1">
      <c r="A470" s="53" t="s">
        <v>266</v>
      </c>
      <c r="B470" s="1" t="s">
        <v>380</v>
      </c>
      <c r="C470" s="1" t="s">
        <v>265</v>
      </c>
      <c r="D470" s="1" t="s">
        <v>3</v>
      </c>
      <c r="E470" s="73">
        <f>SUM(E480+E474+E471+E476+E483+E478+E486+E488)</f>
        <v>15683.755000000001</v>
      </c>
      <c r="F470" s="10"/>
      <c r="G470" s="10"/>
      <c r="H470" s="10"/>
      <c r="I470" s="10"/>
      <c r="J470" s="10"/>
      <c r="K470" s="10"/>
      <c r="L470" s="10"/>
      <c r="M470" s="10"/>
      <c r="N470" s="16"/>
      <c r="O470" s="22"/>
    </row>
    <row r="471" spans="1:15" ht="32.25" customHeight="1" outlineLevel="5">
      <c r="A471" s="48" t="s">
        <v>365</v>
      </c>
      <c r="B471" s="1" t="s">
        <v>380</v>
      </c>
      <c r="C471" s="1" t="s">
        <v>364</v>
      </c>
      <c r="D471" s="1" t="s">
        <v>3</v>
      </c>
      <c r="E471" s="73">
        <f>SUM(E472+E473)</f>
        <v>4328.495</v>
      </c>
      <c r="F471" s="10"/>
      <c r="G471" s="10"/>
      <c r="H471" s="10"/>
      <c r="I471" s="10"/>
      <c r="J471" s="10"/>
      <c r="K471" s="10"/>
      <c r="L471" s="10"/>
      <c r="M471" s="10"/>
      <c r="N471" s="25"/>
      <c r="O471" s="22"/>
    </row>
    <row r="472" spans="1:15" ht="32.25" customHeight="1" outlineLevel="1">
      <c r="A472" s="48" t="s">
        <v>90</v>
      </c>
      <c r="B472" s="1" t="s">
        <v>380</v>
      </c>
      <c r="C472" s="1" t="s">
        <v>364</v>
      </c>
      <c r="D472" s="1" t="s">
        <v>89</v>
      </c>
      <c r="E472" s="73">
        <v>1826.995</v>
      </c>
      <c r="F472" s="10"/>
      <c r="G472" s="10"/>
      <c r="H472" s="10"/>
      <c r="I472" s="10"/>
      <c r="J472" s="10"/>
      <c r="K472" s="10"/>
      <c r="L472" s="10"/>
      <c r="M472" s="10"/>
      <c r="N472" s="16"/>
      <c r="O472" s="22"/>
    </row>
    <row r="473" spans="1:15" ht="32.25" customHeight="1" outlineLevel="1">
      <c r="A473" s="56" t="s">
        <v>97</v>
      </c>
      <c r="B473" s="1" t="s">
        <v>380</v>
      </c>
      <c r="C473" s="1" t="s">
        <v>364</v>
      </c>
      <c r="D473" s="1" t="s">
        <v>96</v>
      </c>
      <c r="E473" s="73">
        <v>2501.5</v>
      </c>
      <c r="F473" s="10"/>
      <c r="G473" s="10"/>
      <c r="H473" s="10"/>
      <c r="I473" s="10"/>
      <c r="J473" s="10"/>
      <c r="K473" s="10"/>
      <c r="L473" s="10"/>
      <c r="M473" s="10"/>
      <c r="N473" s="16"/>
      <c r="O473" s="22"/>
    </row>
    <row r="474" spans="1:15" ht="15" outlineLevel="1">
      <c r="A474" s="76" t="s">
        <v>368</v>
      </c>
      <c r="B474" s="1" t="s">
        <v>380</v>
      </c>
      <c r="C474" s="77" t="s">
        <v>367</v>
      </c>
      <c r="D474" s="77" t="s">
        <v>3</v>
      </c>
      <c r="E474" s="78">
        <f>SUM(E475)</f>
        <v>189.823</v>
      </c>
      <c r="F474" s="10"/>
      <c r="G474" s="10"/>
      <c r="H474" s="10"/>
      <c r="I474" s="10"/>
      <c r="J474" s="10"/>
      <c r="K474" s="10"/>
      <c r="L474" s="10"/>
      <c r="M474" s="10"/>
      <c r="N474" s="16"/>
      <c r="O474" s="22"/>
    </row>
    <row r="475" spans="1:15" ht="30" outlineLevel="1">
      <c r="A475" s="79" t="s">
        <v>97</v>
      </c>
      <c r="B475" s="1" t="s">
        <v>380</v>
      </c>
      <c r="C475" s="77" t="s">
        <v>367</v>
      </c>
      <c r="D475" s="77" t="s">
        <v>96</v>
      </c>
      <c r="E475" s="78">
        <v>189.823</v>
      </c>
      <c r="F475" s="10"/>
      <c r="G475" s="10"/>
      <c r="H475" s="10"/>
      <c r="I475" s="10"/>
      <c r="J475" s="10"/>
      <c r="K475" s="10"/>
      <c r="L475" s="10"/>
      <c r="M475" s="10"/>
      <c r="N475" s="16"/>
      <c r="O475" s="22"/>
    </row>
    <row r="476" spans="1:15" ht="60" outlineLevel="1">
      <c r="A476" s="79" t="s">
        <v>424</v>
      </c>
      <c r="B476" s="1" t="s">
        <v>380</v>
      </c>
      <c r="C476" s="77" t="s">
        <v>446</v>
      </c>
      <c r="D476" s="77" t="s">
        <v>3</v>
      </c>
      <c r="E476" s="78">
        <f>SUM(E477)</f>
        <v>3111.951</v>
      </c>
      <c r="F476" s="10"/>
      <c r="G476" s="10"/>
      <c r="H476" s="10"/>
      <c r="I476" s="10"/>
      <c r="J476" s="10"/>
      <c r="K476" s="10"/>
      <c r="L476" s="10"/>
      <c r="M476" s="10"/>
      <c r="N476" s="16"/>
      <c r="O476" s="22"/>
    </row>
    <row r="477" spans="1:15" ht="30" outlineLevel="1">
      <c r="A477" s="48" t="s">
        <v>90</v>
      </c>
      <c r="B477" s="1" t="s">
        <v>380</v>
      </c>
      <c r="C477" s="77" t="s">
        <v>446</v>
      </c>
      <c r="D477" s="77" t="s">
        <v>89</v>
      </c>
      <c r="E477" s="78">
        <v>3111.951</v>
      </c>
      <c r="F477" s="10"/>
      <c r="G477" s="10"/>
      <c r="H477" s="10"/>
      <c r="I477" s="10"/>
      <c r="J477" s="10"/>
      <c r="K477" s="10"/>
      <c r="L477" s="10"/>
      <c r="M477" s="10"/>
      <c r="N477" s="16"/>
      <c r="O477" s="22"/>
    </row>
    <row r="478" spans="1:15" ht="45" outlineLevel="1">
      <c r="A478" s="48" t="s">
        <v>449</v>
      </c>
      <c r="B478" s="1" t="s">
        <v>380</v>
      </c>
      <c r="C478" s="1" t="s">
        <v>450</v>
      </c>
      <c r="D478" s="1" t="s">
        <v>3</v>
      </c>
      <c r="E478" s="78">
        <f>E479</f>
        <v>0.629</v>
      </c>
      <c r="F478" s="10"/>
      <c r="G478" s="10"/>
      <c r="H478" s="10"/>
      <c r="I478" s="10"/>
      <c r="J478" s="10"/>
      <c r="K478" s="10"/>
      <c r="L478" s="10"/>
      <c r="M478" s="10"/>
      <c r="N478" s="16"/>
      <c r="O478" s="22"/>
    </row>
    <row r="479" spans="1:15" ht="30" outlineLevel="1">
      <c r="A479" s="48" t="s">
        <v>90</v>
      </c>
      <c r="B479" s="1" t="s">
        <v>380</v>
      </c>
      <c r="C479" s="1" t="s">
        <v>450</v>
      </c>
      <c r="D479" s="1" t="s">
        <v>89</v>
      </c>
      <c r="E479" s="78">
        <v>0.629</v>
      </c>
      <c r="F479" s="10"/>
      <c r="G479" s="10"/>
      <c r="H479" s="10"/>
      <c r="I479" s="10"/>
      <c r="J479" s="10"/>
      <c r="K479" s="10"/>
      <c r="L479" s="10"/>
      <c r="M479" s="10"/>
      <c r="N479" s="16"/>
      <c r="O479" s="22"/>
    </row>
    <row r="480" spans="1:15" ht="30" outlineLevel="1">
      <c r="A480" s="48" t="s">
        <v>381</v>
      </c>
      <c r="B480" s="1" t="s">
        <v>380</v>
      </c>
      <c r="C480" s="1" t="s">
        <v>447</v>
      </c>
      <c r="D480" s="1" t="s">
        <v>3</v>
      </c>
      <c r="E480" s="73">
        <f>SUM(E482+E481)</f>
        <v>7860.48</v>
      </c>
      <c r="F480" s="10"/>
      <c r="G480" s="10"/>
      <c r="H480" s="10"/>
      <c r="I480" s="10"/>
      <c r="J480" s="10"/>
      <c r="K480" s="10"/>
      <c r="L480" s="10"/>
      <c r="M480" s="10"/>
      <c r="N480" s="16"/>
      <c r="O480" s="22"/>
    </row>
    <row r="481" spans="1:15" ht="30" outlineLevel="1">
      <c r="A481" s="48" t="s">
        <v>90</v>
      </c>
      <c r="B481" s="1" t="s">
        <v>380</v>
      </c>
      <c r="C481" s="1" t="s">
        <v>447</v>
      </c>
      <c r="D481" s="1" t="s">
        <v>89</v>
      </c>
      <c r="E481" s="73">
        <v>7000</v>
      </c>
      <c r="F481" s="10"/>
      <c r="G481" s="10"/>
      <c r="H481" s="10"/>
      <c r="I481" s="10"/>
      <c r="J481" s="10"/>
      <c r="K481" s="10"/>
      <c r="L481" s="10"/>
      <c r="M481" s="10"/>
      <c r="N481" s="16"/>
      <c r="O481" s="22"/>
    </row>
    <row r="482" spans="1:15" ht="30" outlineLevel="1">
      <c r="A482" s="56" t="s">
        <v>97</v>
      </c>
      <c r="B482" s="1" t="s">
        <v>380</v>
      </c>
      <c r="C482" s="1" t="s">
        <v>447</v>
      </c>
      <c r="D482" s="1" t="s">
        <v>96</v>
      </c>
      <c r="E482" s="73">
        <v>860.48</v>
      </c>
      <c r="F482" s="10"/>
      <c r="G482" s="10"/>
      <c r="H482" s="10"/>
      <c r="I482" s="10"/>
      <c r="J482" s="10"/>
      <c r="K482" s="10"/>
      <c r="L482" s="10"/>
      <c r="M482" s="10"/>
      <c r="N482" s="16"/>
      <c r="O482" s="22"/>
    </row>
    <row r="483" spans="1:15" ht="45" outlineLevel="1">
      <c r="A483" s="56" t="s">
        <v>425</v>
      </c>
      <c r="B483" s="1" t="s">
        <v>380</v>
      </c>
      <c r="C483" s="1" t="s">
        <v>448</v>
      </c>
      <c r="D483" s="1" t="s">
        <v>3</v>
      </c>
      <c r="E483" s="73">
        <f>SUM(E485+E484)</f>
        <v>43.872</v>
      </c>
      <c r="F483" s="10"/>
      <c r="G483" s="10"/>
      <c r="H483" s="10"/>
      <c r="I483" s="10"/>
      <c r="J483" s="10"/>
      <c r="K483" s="10"/>
      <c r="L483" s="10"/>
      <c r="M483" s="10"/>
      <c r="N483" s="16"/>
      <c r="O483" s="22"/>
    </row>
    <row r="484" spans="1:15" ht="30" outlineLevel="1">
      <c r="A484" s="48" t="s">
        <v>90</v>
      </c>
      <c r="B484" s="1" t="s">
        <v>380</v>
      </c>
      <c r="C484" s="1" t="s">
        <v>448</v>
      </c>
      <c r="D484" s="1" t="s">
        <v>89</v>
      </c>
      <c r="E484" s="73">
        <v>35.18</v>
      </c>
      <c r="F484" s="10"/>
      <c r="G484" s="10"/>
      <c r="H484" s="10"/>
      <c r="I484" s="10"/>
      <c r="J484" s="10"/>
      <c r="K484" s="10"/>
      <c r="L484" s="10"/>
      <c r="M484" s="10"/>
      <c r="N484" s="16"/>
      <c r="O484" s="22"/>
    </row>
    <row r="485" spans="1:15" ht="30" outlineLevel="1">
      <c r="A485" s="56" t="s">
        <v>97</v>
      </c>
      <c r="B485" s="1" t="s">
        <v>380</v>
      </c>
      <c r="C485" s="1" t="s">
        <v>448</v>
      </c>
      <c r="D485" s="1" t="s">
        <v>96</v>
      </c>
      <c r="E485" s="73">
        <v>8.692</v>
      </c>
      <c r="F485" s="10"/>
      <c r="G485" s="10"/>
      <c r="H485" s="10"/>
      <c r="I485" s="10"/>
      <c r="J485" s="10"/>
      <c r="K485" s="10"/>
      <c r="L485" s="10"/>
      <c r="M485" s="10"/>
      <c r="N485" s="16"/>
      <c r="O485" s="22"/>
    </row>
    <row r="486" spans="1:15" ht="60" outlineLevel="1">
      <c r="A486" s="56" t="s">
        <v>451</v>
      </c>
      <c r="B486" s="1" t="s">
        <v>380</v>
      </c>
      <c r="C486" s="1" t="s">
        <v>452</v>
      </c>
      <c r="D486" s="1" t="s">
        <v>3</v>
      </c>
      <c r="E486" s="73">
        <f>E487</f>
        <v>147.02</v>
      </c>
      <c r="F486" s="10"/>
      <c r="G486" s="10"/>
      <c r="H486" s="10"/>
      <c r="I486" s="10"/>
      <c r="J486" s="10"/>
      <c r="K486" s="10"/>
      <c r="L486" s="10"/>
      <c r="M486" s="10"/>
      <c r="N486" s="16"/>
      <c r="O486" s="22"/>
    </row>
    <row r="487" spans="1:15" ht="30" outlineLevel="1">
      <c r="A487" s="56" t="s">
        <v>97</v>
      </c>
      <c r="B487" s="1" t="s">
        <v>380</v>
      </c>
      <c r="C487" s="1" t="s">
        <v>452</v>
      </c>
      <c r="D487" s="1" t="s">
        <v>96</v>
      </c>
      <c r="E487" s="73">
        <v>147.02</v>
      </c>
      <c r="F487" s="10"/>
      <c r="G487" s="10"/>
      <c r="H487" s="10"/>
      <c r="I487" s="10"/>
      <c r="J487" s="10"/>
      <c r="K487" s="10"/>
      <c r="L487" s="10"/>
      <c r="M487" s="10"/>
      <c r="N487" s="16"/>
      <c r="O487" s="22"/>
    </row>
    <row r="488" spans="1:15" ht="60" outlineLevel="1">
      <c r="A488" s="56" t="s">
        <v>453</v>
      </c>
      <c r="B488" s="1" t="s">
        <v>380</v>
      </c>
      <c r="C488" s="1" t="s">
        <v>454</v>
      </c>
      <c r="D488" s="1" t="s">
        <v>3</v>
      </c>
      <c r="E488" s="73">
        <f>E489</f>
        <v>1.485</v>
      </c>
      <c r="F488" s="10"/>
      <c r="G488" s="10"/>
      <c r="H488" s="10"/>
      <c r="I488" s="10"/>
      <c r="J488" s="10"/>
      <c r="K488" s="10"/>
      <c r="L488" s="10"/>
      <c r="M488" s="10"/>
      <c r="N488" s="16"/>
      <c r="O488" s="22"/>
    </row>
    <row r="489" spans="1:15" ht="30" outlineLevel="1">
      <c r="A489" s="56" t="s">
        <v>97</v>
      </c>
      <c r="B489" s="1" t="s">
        <v>380</v>
      </c>
      <c r="C489" s="1" t="s">
        <v>454</v>
      </c>
      <c r="D489" s="1" t="s">
        <v>96</v>
      </c>
      <c r="E489" s="73">
        <v>1.485</v>
      </c>
      <c r="F489" s="10"/>
      <c r="G489" s="10"/>
      <c r="H489" s="10"/>
      <c r="I489" s="10"/>
      <c r="J489" s="10"/>
      <c r="K489" s="10"/>
      <c r="L489" s="10"/>
      <c r="M489" s="10"/>
      <c r="N489" s="16"/>
      <c r="O489" s="22"/>
    </row>
    <row r="490" spans="1:15" ht="17.25" customHeight="1" outlineLevel="1">
      <c r="A490" s="52" t="s">
        <v>111</v>
      </c>
      <c r="B490" s="1" t="s">
        <v>112</v>
      </c>
      <c r="C490" s="1" t="s">
        <v>153</v>
      </c>
      <c r="D490" s="1" t="s">
        <v>3</v>
      </c>
      <c r="E490" s="73">
        <f>SUM(E491)</f>
        <v>450</v>
      </c>
      <c r="F490" s="10"/>
      <c r="G490" s="10"/>
      <c r="H490" s="10"/>
      <c r="I490" s="10"/>
      <c r="J490" s="10"/>
      <c r="K490" s="10"/>
      <c r="L490" s="10"/>
      <c r="M490" s="10"/>
      <c r="N490" s="16"/>
      <c r="O490" s="22"/>
    </row>
    <row r="491" spans="1:15" ht="45" customHeight="1" outlineLevel="1">
      <c r="A491" s="53" t="s">
        <v>321</v>
      </c>
      <c r="B491" s="1" t="s">
        <v>112</v>
      </c>
      <c r="C491" s="1" t="s">
        <v>264</v>
      </c>
      <c r="D491" s="1" t="s">
        <v>3</v>
      </c>
      <c r="E491" s="73">
        <f>SUM(E493+E496+E498)</f>
        <v>450</v>
      </c>
      <c r="F491" s="10"/>
      <c r="G491" s="10"/>
      <c r="H491" s="10"/>
      <c r="I491" s="10"/>
      <c r="J491" s="10"/>
      <c r="K491" s="10"/>
      <c r="L491" s="10"/>
      <c r="M491" s="10"/>
      <c r="N491" s="16"/>
      <c r="O491" s="22"/>
    </row>
    <row r="492" spans="1:15" ht="32.25" customHeight="1" outlineLevel="1">
      <c r="A492" s="53" t="s">
        <v>266</v>
      </c>
      <c r="B492" s="1" t="s">
        <v>112</v>
      </c>
      <c r="C492" s="1" t="s">
        <v>265</v>
      </c>
      <c r="D492" s="1" t="s">
        <v>3</v>
      </c>
      <c r="E492" s="73">
        <f>SUM(E491)</f>
        <v>450</v>
      </c>
      <c r="F492" s="10"/>
      <c r="G492" s="10"/>
      <c r="H492" s="10"/>
      <c r="I492" s="10"/>
      <c r="J492" s="10"/>
      <c r="K492" s="10"/>
      <c r="L492" s="10"/>
      <c r="M492" s="10"/>
      <c r="N492" s="16"/>
      <c r="O492" s="22"/>
    </row>
    <row r="493" spans="1:15" ht="15" outlineLevel="5">
      <c r="A493" s="48" t="s">
        <v>268</v>
      </c>
      <c r="B493" s="1" t="s">
        <v>112</v>
      </c>
      <c r="C493" s="1" t="s">
        <v>267</v>
      </c>
      <c r="D493" s="1" t="s">
        <v>3</v>
      </c>
      <c r="E493" s="73">
        <f>SUM(E494+E495)</f>
        <v>450</v>
      </c>
      <c r="F493" s="10"/>
      <c r="G493" s="10"/>
      <c r="H493" s="10"/>
      <c r="I493" s="10"/>
      <c r="J493" s="10"/>
      <c r="K493" s="10"/>
      <c r="L493" s="10"/>
      <c r="M493" s="10"/>
      <c r="N493" s="25"/>
      <c r="O493" s="22"/>
    </row>
    <row r="494" spans="1:15" ht="32.25" customHeight="1" outlineLevel="5">
      <c r="A494" s="48" t="s">
        <v>90</v>
      </c>
      <c r="B494" s="1" t="s">
        <v>112</v>
      </c>
      <c r="C494" s="1" t="s">
        <v>267</v>
      </c>
      <c r="D494" s="1" t="s">
        <v>89</v>
      </c>
      <c r="E494" s="73">
        <v>50</v>
      </c>
      <c r="F494" s="10"/>
      <c r="G494" s="10"/>
      <c r="H494" s="10"/>
      <c r="I494" s="10"/>
      <c r="J494" s="10"/>
      <c r="K494" s="10"/>
      <c r="L494" s="10"/>
      <c r="M494" s="10"/>
      <c r="N494" s="25"/>
      <c r="O494" s="22"/>
    </row>
    <row r="495" spans="1:15" ht="30" outlineLevel="5">
      <c r="A495" s="56" t="s">
        <v>97</v>
      </c>
      <c r="B495" s="1" t="s">
        <v>112</v>
      </c>
      <c r="C495" s="1" t="s">
        <v>267</v>
      </c>
      <c r="D495" s="1" t="s">
        <v>96</v>
      </c>
      <c r="E495" s="73">
        <v>400</v>
      </c>
      <c r="F495" s="10"/>
      <c r="G495" s="10"/>
      <c r="H495" s="10"/>
      <c r="I495" s="10"/>
      <c r="J495" s="10"/>
      <c r="K495" s="10"/>
      <c r="L495" s="10"/>
      <c r="M495" s="10"/>
      <c r="N495" s="25"/>
      <c r="O495" s="22"/>
    </row>
    <row r="496" spans="1:15" ht="15" hidden="1" outlineLevel="1">
      <c r="A496" s="48" t="s">
        <v>269</v>
      </c>
      <c r="B496" s="1" t="s">
        <v>112</v>
      </c>
      <c r="C496" s="1" t="s">
        <v>270</v>
      </c>
      <c r="D496" s="1" t="s">
        <v>3</v>
      </c>
      <c r="E496" s="73">
        <f>SUM(E497)</f>
        <v>0</v>
      </c>
      <c r="F496" s="10"/>
      <c r="G496" s="10"/>
      <c r="H496" s="10"/>
      <c r="I496" s="10"/>
      <c r="J496" s="10"/>
      <c r="K496" s="10"/>
      <c r="L496" s="10"/>
      <c r="M496" s="10"/>
      <c r="N496" s="16"/>
      <c r="O496" s="22"/>
    </row>
    <row r="497" spans="1:15" ht="30" hidden="1" outlineLevel="1">
      <c r="A497" s="48" t="s">
        <v>90</v>
      </c>
      <c r="B497" s="1" t="s">
        <v>112</v>
      </c>
      <c r="C497" s="1" t="s">
        <v>270</v>
      </c>
      <c r="D497" s="1" t="s">
        <v>89</v>
      </c>
      <c r="E497" s="73"/>
      <c r="F497" s="10"/>
      <c r="G497" s="10"/>
      <c r="H497" s="10"/>
      <c r="I497" s="10"/>
      <c r="J497" s="10"/>
      <c r="K497" s="10"/>
      <c r="L497" s="10"/>
      <c r="M497" s="10"/>
      <c r="N497" s="16"/>
      <c r="O497" s="22"/>
    </row>
    <row r="498" spans="1:15" ht="16.5" customHeight="1" hidden="1" outlineLevel="1">
      <c r="A498" s="76" t="s">
        <v>368</v>
      </c>
      <c r="B498" s="77" t="s">
        <v>112</v>
      </c>
      <c r="C498" s="77" t="s">
        <v>367</v>
      </c>
      <c r="D498" s="77" t="s">
        <v>3</v>
      </c>
      <c r="E498" s="78">
        <f>SUM(E499)</f>
        <v>0</v>
      </c>
      <c r="F498" s="10"/>
      <c r="G498" s="10"/>
      <c r="H498" s="10"/>
      <c r="I498" s="10"/>
      <c r="J498" s="10"/>
      <c r="K498" s="10"/>
      <c r="L498" s="10"/>
      <c r="M498" s="10"/>
      <c r="N498" s="16"/>
      <c r="O498" s="22"/>
    </row>
    <row r="499" spans="1:15" ht="33.75" customHeight="1" hidden="1" outlineLevel="1">
      <c r="A499" s="79" t="s">
        <v>97</v>
      </c>
      <c r="B499" s="77" t="s">
        <v>112</v>
      </c>
      <c r="C499" s="77" t="s">
        <v>367</v>
      </c>
      <c r="D499" s="77" t="s">
        <v>96</v>
      </c>
      <c r="E499" s="78"/>
      <c r="F499" s="10"/>
      <c r="G499" s="10"/>
      <c r="H499" s="10"/>
      <c r="I499" s="10"/>
      <c r="J499" s="10"/>
      <c r="K499" s="10"/>
      <c r="L499" s="10"/>
      <c r="M499" s="10"/>
      <c r="N499" s="16"/>
      <c r="O499" s="22"/>
    </row>
    <row r="500" spans="1:15" ht="16.5" customHeight="1" outlineLevel="1">
      <c r="A500" s="51" t="s">
        <v>70</v>
      </c>
      <c r="B500" s="8" t="s">
        <v>71</v>
      </c>
      <c r="C500" s="8" t="s">
        <v>153</v>
      </c>
      <c r="D500" s="8" t="s">
        <v>3</v>
      </c>
      <c r="E500" s="19">
        <f>E501</f>
        <v>1650</v>
      </c>
      <c r="F500" s="10"/>
      <c r="G500" s="10"/>
      <c r="H500" s="10"/>
      <c r="I500" s="10"/>
      <c r="J500" s="10"/>
      <c r="K500" s="10"/>
      <c r="L500" s="10"/>
      <c r="M500" s="10"/>
      <c r="N500" s="16"/>
      <c r="O500" s="22"/>
    </row>
    <row r="501" spans="1:15" ht="16.5" customHeight="1" outlineLevel="1">
      <c r="A501" s="48" t="s">
        <v>68</v>
      </c>
      <c r="B501" s="1" t="s">
        <v>69</v>
      </c>
      <c r="C501" s="1" t="s">
        <v>153</v>
      </c>
      <c r="D501" s="1" t="s">
        <v>3</v>
      </c>
      <c r="E501" s="73">
        <f>E502</f>
        <v>1650</v>
      </c>
      <c r="F501" s="10"/>
      <c r="G501" s="10"/>
      <c r="H501" s="10"/>
      <c r="I501" s="10"/>
      <c r="J501" s="10"/>
      <c r="K501" s="10"/>
      <c r="L501" s="10"/>
      <c r="M501" s="10"/>
      <c r="N501" s="16"/>
      <c r="O501" s="22"/>
    </row>
    <row r="502" spans="1:15" ht="46.5" customHeight="1" outlineLevel="1">
      <c r="A502" s="47" t="s">
        <v>318</v>
      </c>
      <c r="B502" s="1" t="s">
        <v>69</v>
      </c>
      <c r="C502" s="1" t="s">
        <v>250</v>
      </c>
      <c r="D502" s="1" t="s">
        <v>3</v>
      </c>
      <c r="E502" s="73">
        <f>E504</f>
        <v>1650</v>
      </c>
      <c r="F502" s="10"/>
      <c r="G502" s="10"/>
      <c r="H502" s="10"/>
      <c r="I502" s="10"/>
      <c r="J502" s="10"/>
      <c r="K502" s="10"/>
      <c r="L502" s="10"/>
      <c r="M502" s="10"/>
      <c r="N502" s="16"/>
      <c r="O502" s="22"/>
    </row>
    <row r="503" spans="1:15" ht="15" outlineLevel="1">
      <c r="A503" s="47" t="s">
        <v>252</v>
      </c>
      <c r="B503" s="1" t="s">
        <v>69</v>
      </c>
      <c r="C503" s="1" t="s">
        <v>251</v>
      </c>
      <c r="D503" s="1" t="s">
        <v>3</v>
      </c>
      <c r="E503" s="73">
        <f>SUM(E502)</f>
        <v>1650</v>
      </c>
      <c r="F503" s="10"/>
      <c r="G503" s="10"/>
      <c r="H503" s="10"/>
      <c r="I503" s="10"/>
      <c r="J503" s="10"/>
      <c r="K503" s="10"/>
      <c r="L503" s="10"/>
      <c r="M503" s="10"/>
      <c r="N503" s="16"/>
      <c r="O503" s="22"/>
    </row>
    <row r="504" spans="1:15" ht="30" customHeight="1" outlineLevel="1">
      <c r="A504" s="48" t="s">
        <v>130</v>
      </c>
      <c r="B504" s="1" t="s">
        <v>69</v>
      </c>
      <c r="C504" s="1" t="s">
        <v>271</v>
      </c>
      <c r="D504" s="1" t="s">
        <v>3</v>
      </c>
      <c r="E504" s="73">
        <f>E505</f>
        <v>1650</v>
      </c>
      <c r="F504" s="10"/>
      <c r="G504" s="10"/>
      <c r="H504" s="10"/>
      <c r="I504" s="10"/>
      <c r="J504" s="10"/>
      <c r="K504" s="10"/>
      <c r="L504" s="10"/>
      <c r="M504" s="10"/>
      <c r="N504" s="16"/>
      <c r="O504" s="22"/>
    </row>
    <row r="505" spans="1:15" ht="15" outlineLevel="1">
      <c r="A505" s="48" t="s">
        <v>92</v>
      </c>
      <c r="B505" s="1" t="s">
        <v>69</v>
      </c>
      <c r="C505" s="1" t="s">
        <v>271</v>
      </c>
      <c r="D505" s="1" t="s">
        <v>91</v>
      </c>
      <c r="E505" s="73">
        <v>1650</v>
      </c>
      <c r="F505" s="10"/>
      <c r="G505" s="10"/>
      <c r="H505" s="10"/>
      <c r="I505" s="10"/>
      <c r="J505" s="10"/>
      <c r="K505" s="10"/>
      <c r="L505" s="10"/>
      <c r="M505" s="10"/>
      <c r="N505" s="16"/>
      <c r="O505" s="22"/>
    </row>
    <row r="506" spans="1:15" ht="63.75" customHeight="1" outlineLevel="5">
      <c r="A506" s="57" t="s">
        <v>72</v>
      </c>
      <c r="B506" s="28" t="s">
        <v>73</v>
      </c>
      <c r="C506" s="28" t="s">
        <v>153</v>
      </c>
      <c r="D506" s="28" t="s">
        <v>3</v>
      </c>
      <c r="E506" s="19">
        <f>SUM(E507+E514)</f>
        <v>18621.194</v>
      </c>
      <c r="F506" s="20" t="e">
        <f>F507+#REF!+#REF!</f>
        <v>#REF!</v>
      </c>
      <c r="G506" s="20" t="e">
        <f>G507+#REF!+#REF!</f>
        <v>#REF!</v>
      </c>
      <c r="H506" s="20" t="e">
        <f>H507+#REF!+#REF!</f>
        <v>#REF!</v>
      </c>
      <c r="I506" s="9" t="e">
        <f>I507+#REF!+#REF!</f>
        <v>#REF!</v>
      </c>
      <c r="J506" s="9" t="e">
        <f>J507+#REF!+#REF!</f>
        <v>#REF!</v>
      </c>
      <c r="K506" s="9" t="e">
        <f>K507+#REF!+#REF!</f>
        <v>#REF!</v>
      </c>
      <c r="L506" s="9" t="e">
        <f>L507+#REF!+#REF!</f>
        <v>#REF!</v>
      </c>
      <c r="M506" s="9" t="e">
        <f>M507+#REF!+#REF!</f>
        <v>#REF!</v>
      </c>
      <c r="N506" s="9" t="e">
        <f>N507+#REF!+#REF!</f>
        <v>#REF!</v>
      </c>
      <c r="O506" s="20" t="e">
        <f>O507+#REF!+#REF!</f>
        <v>#REF!</v>
      </c>
    </row>
    <row r="507" spans="1:15" ht="43.5" customHeight="1" outlineLevel="5">
      <c r="A507" s="53" t="s">
        <v>103</v>
      </c>
      <c r="B507" s="1" t="s">
        <v>74</v>
      </c>
      <c r="C507" s="1" t="s">
        <v>153</v>
      </c>
      <c r="D507" s="1" t="s">
        <v>3</v>
      </c>
      <c r="E507" s="73">
        <f>SUM(E508)</f>
        <v>18621.194</v>
      </c>
      <c r="F507" s="10"/>
      <c r="G507" s="10"/>
      <c r="H507" s="10"/>
      <c r="I507" s="10"/>
      <c r="J507" s="10"/>
      <c r="K507" s="10"/>
      <c r="L507" s="10"/>
      <c r="M507" s="10"/>
      <c r="N507" s="10" t="e">
        <f>N510</f>
        <v>#REF!</v>
      </c>
      <c r="O507" s="21" t="e">
        <f>O510</f>
        <v>#REF!</v>
      </c>
    </row>
    <row r="508" spans="1:15" ht="30.75" customHeight="1" outlineLevel="5">
      <c r="A508" s="47" t="s">
        <v>87</v>
      </c>
      <c r="B508" s="1" t="s">
        <v>74</v>
      </c>
      <c r="C508" s="1" t="s">
        <v>154</v>
      </c>
      <c r="D508" s="1" t="s">
        <v>3</v>
      </c>
      <c r="E508" s="73">
        <f>SUM(E512+E510)</f>
        <v>18621.194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21"/>
    </row>
    <row r="509" spans="1:15" ht="15" outlineLevel="5">
      <c r="A509" s="62" t="s">
        <v>156</v>
      </c>
      <c r="B509" s="1" t="s">
        <v>74</v>
      </c>
      <c r="C509" s="1" t="s">
        <v>155</v>
      </c>
      <c r="D509" s="1" t="s">
        <v>3</v>
      </c>
      <c r="E509" s="73">
        <f>SUM(E508)</f>
        <v>18621.194</v>
      </c>
      <c r="F509" s="10"/>
      <c r="G509" s="10"/>
      <c r="H509" s="10"/>
      <c r="I509" s="10"/>
      <c r="J509" s="10"/>
      <c r="K509" s="10"/>
      <c r="L509" s="10"/>
      <c r="M509" s="10"/>
      <c r="N509" s="10"/>
      <c r="O509" s="21"/>
    </row>
    <row r="510" spans="1:22" ht="45" customHeight="1" outlineLevel="5">
      <c r="A510" s="53" t="s">
        <v>106</v>
      </c>
      <c r="B510" s="1" t="s">
        <v>74</v>
      </c>
      <c r="C510" s="15" t="s">
        <v>272</v>
      </c>
      <c r="D510" s="15" t="s">
        <v>3</v>
      </c>
      <c r="E510" s="73">
        <f>SUM(E511)</f>
        <v>4150</v>
      </c>
      <c r="F510" s="10"/>
      <c r="G510" s="10"/>
      <c r="H510" s="10"/>
      <c r="I510" s="10"/>
      <c r="J510" s="10"/>
      <c r="K510" s="10"/>
      <c r="L510" s="10"/>
      <c r="M510" s="10"/>
      <c r="N510" s="10" t="e">
        <f>N511</f>
        <v>#REF!</v>
      </c>
      <c r="O510" s="21" t="e">
        <f>O511</f>
        <v>#REF!</v>
      </c>
      <c r="T510" s="34"/>
      <c r="V510" s="67"/>
    </row>
    <row r="511" spans="1:15" ht="15" outlineLevel="5">
      <c r="A511" s="53" t="s">
        <v>35</v>
      </c>
      <c r="B511" s="1" t="s">
        <v>74</v>
      </c>
      <c r="C511" s="15" t="s">
        <v>272</v>
      </c>
      <c r="D511" s="15" t="s">
        <v>40</v>
      </c>
      <c r="E511" s="73">
        <v>4150</v>
      </c>
      <c r="F511" s="10"/>
      <c r="G511" s="10"/>
      <c r="H511" s="10"/>
      <c r="I511" s="10"/>
      <c r="J511" s="10"/>
      <c r="K511" s="10"/>
      <c r="L511" s="10"/>
      <c r="M511" s="10"/>
      <c r="N511" s="10" t="e">
        <f>N512</f>
        <v>#REF!</v>
      </c>
      <c r="O511" s="21" t="e">
        <f>O512</f>
        <v>#REF!</v>
      </c>
    </row>
    <row r="512" spans="1:15" ht="46.5" customHeight="1" outlineLevel="5">
      <c r="A512" s="53" t="s">
        <v>105</v>
      </c>
      <c r="B512" s="1" t="s">
        <v>74</v>
      </c>
      <c r="C512" s="15" t="s">
        <v>336</v>
      </c>
      <c r="D512" s="15" t="s">
        <v>3</v>
      </c>
      <c r="E512" s="73">
        <f>SUM(E513)</f>
        <v>14471.194</v>
      </c>
      <c r="F512" s="10"/>
      <c r="G512" s="10"/>
      <c r="H512" s="10"/>
      <c r="I512" s="10"/>
      <c r="J512" s="10"/>
      <c r="K512" s="10"/>
      <c r="L512" s="10"/>
      <c r="M512" s="10"/>
      <c r="N512" s="10" t="e">
        <f>#REF!</f>
        <v>#REF!</v>
      </c>
      <c r="O512" s="21" t="e">
        <f>#REF!</f>
        <v>#REF!</v>
      </c>
    </row>
    <row r="513" spans="1:15" ht="15" customHeight="1" outlineLevel="5">
      <c r="A513" s="53" t="s">
        <v>35</v>
      </c>
      <c r="B513" s="1" t="s">
        <v>74</v>
      </c>
      <c r="C513" s="15" t="s">
        <v>336</v>
      </c>
      <c r="D513" s="15" t="s">
        <v>40</v>
      </c>
      <c r="E513" s="73">
        <v>14471.194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21"/>
    </row>
    <row r="514" spans="1:16" ht="16.5" customHeight="1" hidden="1" outlineLevel="5">
      <c r="A514" s="48" t="s">
        <v>80</v>
      </c>
      <c r="B514" s="46" t="s">
        <v>81</v>
      </c>
      <c r="C514" s="46" t="s">
        <v>153</v>
      </c>
      <c r="D514" s="46" t="s">
        <v>3</v>
      </c>
      <c r="E514" s="73">
        <f>E515</f>
        <v>0</v>
      </c>
      <c r="F514" s="10"/>
      <c r="G514" s="10"/>
      <c r="H514" s="10"/>
      <c r="I514" s="10"/>
      <c r="J514" s="10"/>
      <c r="K514" s="10"/>
      <c r="L514" s="10"/>
      <c r="M514" s="10"/>
      <c r="N514" s="14"/>
      <c r="O514" s="22"/>
      <c r="P514" s="36"/>
    </row>
    <row r="515" spans="1:16" ht="30" hidden="1" outlineLevel="5">
      <c r="A515" s="47" t="s">
        <v>87</v>
      </c>
      <c r="B515" s="46" t="s">
        <v>81</v>
      </c>
      <c r="C515" s="46" t="s">
        <v>154</v>
      </c>
      <c r="D515" s="46" t="s">
        <v>3</v>
      </c>
      <c r="E515" s="73">
        <f>E516</f>
        <v>0</v>
      </c>
      <c r="F515" s="10"/>
      <c r="G515" s="10"/>
      <c r="H515" s="10"/>
      <c r="I515" s="10"/>
      <c r="J515" s="10"/>
      <c r="K515" s="10"/>
      <c r="L515" s="10"/>
      <c r="M515" s="10"/>
      <c r="N515" s="14"/>
      <c r="O515" s="22"/>
      <c r="P515" s="36"/>
    </row>
    <row r="516" spans="1:16" ht="45" hidden="1" outlineLevel="5">
      <c r="A516" s="48" t="s">
        <v>121</v>
      </c>
      <c r="B516" s="1" t="s">
        <v>81</v>
      </c>
      <c r="C516" s="1" t="s">
        <v>273</v>
      </c>
      <c r="D516" s="1" t="s">
        <v>3</v>
      </c>
      <c r="E516" s="73">
        <f>E517</f>
        <v>0</v>
      </c>
      <c r="F516" s="10"/>
      <c r="G516" s="10"/>
      <c r="H516" s="10"/>
      <c r="I516" s="10"/>
      <c r="J516" s="10"/>
      <c r="K516" s="10"/>
      <c r="L516" s="10"/>
      <c r="M516" s="10"/>
      <c r="N516" s="14"/>
      <c r="O516" s="22"/>
      <c r="P516" s="36"/>
    </row>
    <row r="517" spans="1:16" ht="15" hidden="1" outlineLevel="5">
      <c r="A517" s="53" t="s">
        <v>35</v>
      </c>
      <c r="B517" s="1" t="s">
        <v>81</v>
      </c>
      <c r="C517" s="1" t="s">
        <v>273</v>
      </c>
      <c r="D517" s="1" t="s">
        <v>40</v>
      </c>
      <c r="E517" s="73"/>
      <c r="F517" s="10"/>
      <c r="G517" s="10"/>
      <c r="H517" s="10"/>
      <c r="I517" s="10"/>
      <c r="J517" s="10"/>
      <c r="K517" s="10"/>
      <c r="L517" s="10"/>
      <c r="M517" s="10"/>
      <c r="N517" s="14"/>
      <c r="O517" s="22"/>
      <c r="P517" s="36"/>
    </row>
    <row r="518" spans="1:22" ht="15" customHeight="1" collapsed="1">
      <c r="A518" s="51" t="s">
        <v>28</v>
      </c>
      <c r="B518" s="17"/>
      <c r="C518" s="17"/>
      <c r="D518" s="17"/>
      <c r="E518" s="19">
        <f>SUM(E506+E500+E467+E423+E392+E227+E193+E151+E140+E9+E146)</f>
        <v>745677.09461</v>
      </c>
      <c r="F518" s="19" t="e">
        <f>F9+F151+F193+F227+F392+#REF!+F423+F506+#REF!</f>
        <v>#REF!</v>
      </c>
      <c r="G518" s="19" t="e">
        <f>G9+G151+G193+G227+G392+#REF!+G423+G506+#REF!</f>
        <v>#REF!</v>
      </c>
      <c r="H518" s="19" t="e">
        <f>H9+H151+H193+H227+H392+#REF!+H423+H506+#REF!</f>
        <v>#REF!</v>
      </c>
      <c r="I518" s="19" t="e">
        <f>I9+I151+I193+I227+I392+#REF!+I423+I506+#REF!</f>
        <v>#REF!</v>
      </c>
      <c r="J518" s="19" t="e">
        <f>J9+J151+J193+J227+J392+#REF!+J423+J506+#REF!</f>
        <v>#REF!</v>
      </c>
      <c r="K518" s="19" t="e">
        <f>K9+K151+K193+K227+K392+#REF!+K423+K506+#REF!</f>
        <v>#REF!</v>
      </c>
      <c r="L518" s="18" t="e">
        <f>L9+L151+L193+L227+L392+#REF!+L423+L506+#REF!</f>
        <v>#REF!</v>
      </c>
      <c r="M518" s="19" t="e">
        <f>M9+M151+M193+M227+M392+#REF!+M423+M506+#REF!</f>
        <v>#REF!</v>
      </c>
      <c r="N518" s="19" t="e">
        <f>N9+N151+N193+N227+N392+#REF!+N423+N506+#REF!</f>
        <v>#REF!</v>
      </c>
      <c r="O518" s="19" t="e">
        <f>O9+O151+O193+O227+O392+#REF!+O423+O506+#REF!</f>
        <v>#REF!</v>
      </c>
      <c r="P518" s="32" t="e">
        <f>P10+P15+#REF!+P31+P45+P49+P104+#REF!</f>
        <v>#REF!</v>
      </c>
      <c r="Q518" s="32"/>
      <c r="R518" s="45"/>
      <c r="T518" s="67"/>
      <c r="V518" s="67"/>
    </row>
    <row r="520" ht="29.25" customHeight="1" hidden="1">
      <c r="E520" s="23" t="e">
        <f>SUM(E76+E68+E177+E240+#REF!+E348+#REF!+#REF!+#REF!+E394+E452+E459+E491+E72)</f>
        <v>#REF!</v>
      </c>
    </row>
    <row r="523" ht="29.25" customHeight="1">
      <c r="E523" s="69"/>
    </row>
  </sheetData>
  <sheetProtection/>
  <mergeCells count="5">
    <mergeCell ref="A5:E5"/>
    <mergeCell ref="A6:E6"/>
    <mergeCell ref="C1:E2"/>
    <mergeCell ref="C3:E3"/>
    <mergeCell ref="A4:E4"/>
  </mergeCells>
  <printOptions/>
  <pageMargins left="0.5905511811023623" right="0.2362204724409449" top="0.15748031496062992" bottom="0.15748031496062992" header="0.15748031496062992" footer="0.196850393700787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Дума</cp:lastModifiedBy>
  <cp:lastPrinted>2019-07-25T22:39:39Z</cp:lastPrinted>
  <dcterms:created xsi:type="dcterms:W3CDTF">2002-10-08T15:02:13Z</dcterms:created>
  <dcterms:modified xsi:type="dcterms:W3CDTF">2019-07-25T22:40:04Z</dcterms:modified>
  <cp:category/>
  <cp:version/>
  <cp:contentType/>
  <cp:contentStatus/>
</cp:coreProperties>
</file>