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activeTab="3"/>
  </bookViews>
  <sheets>
    <sheet name="Прогноз 2014 " sheetId="1" r:id="rId1"/>
    <sheet name="Приложение 2" sheetId="2" r:id="rId2"/>
    <sheet name="Прил 3 (расчет ИФО) (2)" sheetId="3" r:id="rId3"/>
    <sheet name="Прил 5 Прогноз по поселениям" sheetId="4" r:id="rId4"/>
    <sheet name="Прил 6 Инвестпроекты" sheetId="5" r:id="rId5"/>
  </sheets>
  <definedNames>
    <definedName name="_xlnm.Print_Titles" localSheetId="2">'Прил 3 (расчет ИФО) (2)'!$5:$7</definedName>
    <definedName name="_xlnm.Print_Titles" localSheetId="3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2014 '!$6:$8</definedName>
    <definedName name="_xlnm.Print_Area" localSheetId="2">'Прил 3 (расчет ИФО) (2)'!$A$1:$T$27</definedName>
    <definedName name="_xlnm.Print_Area" localSheetId="3">'Прил 5 Прогноз по поселениям'!$A$1:$AQ$14</definedName>
    <definedName name="_xlnm.Print_Area" localSheetId="4">'Прил 6 Инвестпроекты'!$A$1:$N$40</definedName>
    <definedName name="_xlnm.Print_Area" localSheetId="1">'Приложение 2'!$A$1:$AL$45</definedName>
    <definedName name="_xlnm.Print_Area" localSheetId="0">'Прогноз 2014 '!$A$1:$I$145</definedName>
  </definedNames>
  <calcPr fullCalcOnLoad="1"/>
</workbook>
</file>

<file path=xl/sharedStrings.xml><?xml version="1.0" encoding="utf-8"?>
<sst xmlns="http://schemas.openxmlformats.org/spreadsheetml/2006/main" count="534" uniqueCount="261">
  <si>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</si>
  <si>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</si>
  <si>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</si>
  <si>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</si>
  <si>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</si>
  <si>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</si>
  <si>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</si>
  <si>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</si>
  <si>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</si>
  <si>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</si>
  <si>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и распределение электроэнергии, газа и воды - всего (E)</t>
  </si>
  <si>
    <t>Транспорт и связь - всего</t>
  </si>
  <si>
    <t>Торговля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</si>
  <si>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</si>
  <si>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</si>
  <si>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</si>
  <si>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</si>
  <si>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</si>
  <si>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</si>
  <si>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</si>
  <si>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</si>
  <si>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</si>
  <si>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</si>
  <si>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</si>
  <si>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</si>
  <si>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</si>
  <si>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</si>
  <si>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</si>
  <si>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</si>
  <si>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</si>
  <si>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</si>
  <si>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</si>
  <si>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</si>
  <si>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</si>
  <si>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</si>
  <si>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</si>
  <si>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</si>
  <si>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</si>
  <si>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</si>
  <si>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</si>
  <si>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</si>
  <si>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</si>
  <si>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</si>
  <si>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</si>
  <si>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</si>
  <si>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 xml:space="preserve"> Добыча полезных ископаемых (Раздел С)</t>
  </si>
  <si>
    <t>тыс. т</t>
  </si>
  <si>
    <t>Нефть добытая</t>
  </si>
  <si>
    <t>т</t>
  </si>
  <si>
    <t>ИТОГО</t>
  </si>
  <si>
    <t xml:space="preserve"> Обрабатывающие производства (Раздел  D)</t>
  </si>
  <si>
    <t>Хлеб и хлебобулочные изделия - всего</t>
  </si>
  <si>
    <t xml:space="preserve">Производство и распределение электроэнергии, газа и воды (Раздел Е)
</t>
  </si>
  <si>
    <t>тыс. Гкал</t>
  </si>
  <si>
    <t>Производство пара и горячей воды (тепловой энергии) котельными</t>
  </si>
  <si>
    <t>Котельными</t>
  </si>
  <si>
    <t>Итого по промышленному производству (сумма разделов C+D+E)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</si>
  <si>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</si>
  <si>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</si>
  <si>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</si>
  <si>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</si>
  <si>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</si>
  <si>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</si>
  <si>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</si>
  <si>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</si>
  <si>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</si>
  <si>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</si>
  <si>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</si>
  <si>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</si>
  <si>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</si>
  <si>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</si>
  <si>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</si>
  <si>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</si>
  <si>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</si>
  <si>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</si>
  <si>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</si>
  <si>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</si>
  <si>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</si>
  <si>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</si>
  <si>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</si>
  <si>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</si>
  <si>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</si>
  <si>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</si>
  <si>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</si>
  <si>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</si>
  <si>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</si>
  <si>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</si>
  <si>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</si>
  <si>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</si>
  <si>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</si>
  <si>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</si>
  <si>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</si>
  <si>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 xml:space="preserve">Добыча топливно-энергетических полезных ископаемых (Подраздел СА)
</t>
  </si>
  <si>
    <t xml:space="preserve">Производство пищевых продуктов, включая напитки, и табака (Подраздел DA)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</si>
  <si>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</si>
  <si>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</si>
  <si>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</si>
  <si>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</si>
  <si>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</si>
  <si>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</si>
  <si>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</si>
  <si>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</si>
  <si>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</si>
  <si>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</si>
  <si>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</si>
  <si>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</si>
  <si>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</si>
  <si>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2013 г.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</si>
  <si>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</si>
  <si>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</si>
  <si>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</si>
  <si>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</si>
  <si>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</si>
  <si>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</si>
  <si>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</si>
  <si>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</si>
  <si>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</si>
  <si>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</si>
  <si>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</si>
  <si>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</si>
  <si>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</si>
  <si>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</si>
  <si>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</si>
  <si>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</si>
  <si>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</si>
  <si>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</si>
  <si>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</si>
  <si>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</si>
  <si>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</si>
  <si>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</si>
  <si>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</si>
  <si>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</si>
  <si>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</si>
  <si>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</si>
  <si>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</si>
  <si>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</si>
  <si>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</si>
  <si>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</si>
  <si>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</si>
  <si>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</si>
  <si>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</si>
  <si>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</si>
  <si>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</si>
  <si>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</si>
  <si>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</si>
  <si>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2016 год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</si>
  <si>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</si>
  <si>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</si>
  <si>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</si>
  <si>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</si>
  <si>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</si>
  <si>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</si>
  <si>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</si>
  <si>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</si>
  <si>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</si>
  <si>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</si>
  <si>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</si>
  <si>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</si>
  <si>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</si>
  <si>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</si>
  <si>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</si>
  <si>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</si>
  <si>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</si>
  <si>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</si>
  <si>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</si>
  <si>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</si>
  <si>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</si>
  <si>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</si>
  <si>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</si>
  <si>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</si>
  <si>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</si>
  <si>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</si>
  <si>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</si>
  <si>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</si>
  <si>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</si>
  <si>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</si>
  <si>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</si>
  <si>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</si>
  <si>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</si>
  <si>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</si>
  <si>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</si>
  <si>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</si>
  <si>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</si>
  <si>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</si>
  <si>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</si>
  <si>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</si>
  <si>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Факт 
2013 года</t>
  </si>
  <si>
    <t>2017 год</t>
  </si>
  <si>
    <t>Факт 
2013 г.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</si>
  <si>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</si>
  <si>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</si>
  <si>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</si>
  <si>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</si>
  <si>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Факт 
2014 года</t>
  </si>
  <si>
    <t>Оценка 
2015 года</t>
  </si>
  <si>
    <t>2018 год</t>
  </si>
  <si>
    <t>Форма прогноза 
до 2018 г.</t>
  </si>
  <si>
    <t>2018 г.</t>
  </si>
  <si>
    <t>Прогноз на 2016-2018 гг.</t>
  </si>
  <si>
    <t>Оценка 
2015 г.</t>
  </si>
  <si>
    <t>Факт 
2014 г.</t>
  </si>
  <si>
    <t>Наименование населенного пункта, где осуществляет деятельность предприятие</t>
  </si>
  <si>
    <t>Всего за 2015-2018 гг., 
в т.ч. по годам:</t>
  </si>
  <si>
    <t>Оценка 2015 г.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</si>
  <si>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</si>
  <si>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</si>
  <si>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</si>
  <si>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</si>
  <si>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</si>
  <si>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</si>
  <si>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</si>
  <si>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Отдельные показатели прогноза развития муниципальных образований поселенческого уровня на 2016-2018 годы*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</si>
  <si>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</si>
  <si>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</si>
  <si>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</si>
  <si>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</si>
  <si>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</rPr>
      <t>КРИТЕРИИ</t>
    </r>
    <r>
      <rPr>
        <sz val="14"/>
        <rFont val="Times New Roman"/>
        <family val="1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</si>
  <si>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социально-экономического развитя муниципального образования "Катангский район" на 2016-2018 гг.</t>
  </si>
  <si>
    <t>ОАО "Верхнечонскнефтегаз"</t>
  </si>
  <si>
    <t>ЗАО "Дулисьма"</t>
  </si>
  <si>
    <t>ЗАО "ИНК-Запад"</t>
  </si>
  <si>
    <t>ООО "ИНК"</t>
  </si>
  <si>
    <t>ЗАО "ИНК-Север"</t>
  </si>
  <si>
    <t>МУП "Ербогаченское"</t>
  </si>
  <si>
    <t>ГУЭП "Облкоммунэнерго-Сбыт"</t>
  </si>
  <si>
    <t>Аэропорт "Киренск"</t>
  </si>
  <si>
    <t>ООО "НижнеТунгусская ТЭК"</t>
  </si>
  <si>
    <t>МУП "Аптека № 60"</t>
  </si>
  <si>
    <t>ООО "НафтаБурСервис"</t>
  </si>
  <si>
    <t>ООО "Восток"</t>
  </si>
  <si>
    <t>ООО "Виктория"</t>
  </si>
  <si>
    <t>ООО "Меркурий"</t>
  </si>
  <si>
    <t>ООО "Садко"</t>
  </si>
  <si>
    <t>ООО "Дарья"</t>
  </si>
  <si>
    <t>СПО "Каравай"</t>
  </si>
  <si>
    <t>ООО "Светлана"</t>
  </si>
  <si>
    <t>ООО "Ника"</t>
  </si>
  <si>
    <t>с. Ербогачен</t>
  </si>
  <si>
    <t>с. Преображенка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</si>
  <si>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</si>
  <si>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</si>
  <si>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</si>
  <si>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</si>
  <si>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Муниципальное образование "Катангский район". Разработка Даниловского НГКМ. (Непское МО)</t>
  </si>
  <si>
    <t>Нефть</t>
  </si>
  <si>
    <r>
      <t xml:space="preserve">Сводный перечень инвестиционных проектов, реализация которых предполагается в 2015-2018 гг. 
</t>
    </r>
    <r>
      <rPr>
        <b/>
        <u val="single"/>
        <sz val="16"/>
        <rFont val="Arial"/>
        <family val="2"/>
      </rPr>
      <t>муниципального образования "Катангский район"</t>
    </r>
    <r>
      <rPr>
        <b/>
        <sz val="16"/>
        <rFont val="Arial"/>
        <family val="2"/>
      </rPr>
      <t xml:space="preserve">
(наименование муниципального района, городского округа)</t>
    </r>
  </si>
  <si>
    <t>Муниципальное образование "Катангский район". Разработка Кийского ЛУ.</t>
  </si>
  <si>
    <t>Муниципальное образование "Катангский район". Разработка Средненепского ЛУ. (Непское МО)</t>
  </si>
  <si>
    <t>Проект 3</t>
  </si>
  <si>
    <t>Муниципальное образование "Катангский район".Разработка Северно-могдинского ЛУ. (Преображенское МО)</t>
  </si>
  <si>
    <t>Проект 4</t>
  </si>
  <si>
    <t>ВСЕГО ПО ПОСЕЛЕНИЮ (НЕПСКОЕ МО)</t>
  </si>
  <si>
    <t>ВСЕГО ПО ПОСЕЛЕНИЮ (ПРЕОБРАЖЕНСКОЕ МО)</t>
  </si>
  <si>
    <t>Объем произведенной продукции в сопоставимых ценах</t>
  </si>
  <si>
    <t>Индекс производства продукции (%)</t>
  </si>
  <si>
    <t>Производство электроэнергии дизельными электростанциями</t>
  </si>
  <si>
    <t>В том числе: электроэнергия дизельных электростанций</t>
  </si>
  <si>
    <t>x</t>
  </si>
  <si>
    <t>0.463</t>
  </si>
  <si>
    <t>97.5</t>
  </si>
  <si>
    <t>в том числе работающих вахтовым методом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</si>
</sst>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imes New Roman CYR"/>
      <family val="0"/>
    </font>
    <font>
      <sz val="12"/>
      <name val="Arial Cyr"/>
      <family val="0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dashed">
        <color indexed="23"/>
      </top>
      <bottom/>
    </border>
    <border>
      <left style="thin"/>
      <right style="thin"/>
      <top/>
      <bottom style="dashed">
        <color indexed="23"/>
      </bottom>
    </border>
    <border>
      <left style="thin"/>
      <right/>
      <top style="dashed">
        <color indexed="23"/>
      </top>
      <bottom style="dashed">
        <color indexed="23"/>
      </bottom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double"/>
      <bottom style="double"/>
    </border>
    <border>
      <left style="thin"/>
      <right/>
      <top/>
      <bottom style="dashed">
        <color indexed="23"/>
      </bottom>
    </border>
    <border>
      <left style="thin"/>
      <right style="thin"/>
      <top style="dashed">
        <color indexed="55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/>
      <right style="thin"/>
      <top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medium"/>
      <top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dashed">
        <color indexed="2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0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wrapText="1"/>
    </xf>
    <xf numFmtId="0" fontId="17" fillId="0" borderId="12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1" fillId="4" borderId="11" xfId="0" applyFont="1" applyFill="1" applyBorder="1" applyAlignment="1">
      <alignment/>
    </xf>
    <xf numFmtId="0" fontId="21" fillId="4" borderId="12" xfId="0" applyFont="1" applyFill="1" applyBorder="1" applyAlignment="1">
      <alignment/>
    </xf>
    <xf numFmtId="0" fontId="20" fillId="0" borderId="14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wrapText="1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right" wrapText="1"/>
    </xf>
    <xf numFmtId="0" fontId="5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justify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/>
    </xf>
    <xf numFmtId="0" fontId="5" fillId="0" borderId="18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right" vertical="center" wrapText="1"/>
    </xf>
    <xf numFmtId="0" fontId="17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wrapText="1"/>
    </xf>
    <xf numFmtId="0" fontId="12" fillId="0" borderId="2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4" fillId="0" borderId="2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2" fontId="2" fillId="0" borderId="24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38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4" borderId="10" xfId="0" applyFill="1" applyBorder="1" applyAlignment="1">
      <alignment/>
    </xf>
    <xf numFmtId="0" fontId="24" fillId="0" borderId="18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 vertical="center" wrapText="1"/>
    </xf>
    <xf numFmtId="0" fontId="28" fillId="0" borderId="30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left" vertical="center" wrapText="1"/>
    </xf>
    <xf numFmtId="164" fontId="2" fillId="32" borderId="18" xfId="0" applyNumberFormat="1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4" fontId="28" fillId="0" borderId="59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30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3" fontId="28" fillId="0" borderId="59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6" xfId="0" applyFont="1" applyBorder="1" applyAlignment="1">
      <alignment/>
    </xf>
    <xf numFmtId="0" fontId="28" fillId="0" borderId="30" xfId="0" applyFont="1" applyBorder="1" applyAlignment="1">
      <alignment/>
    </xf>
    <xf numFmtId="3" fontId="28" fillId="0" borderId="46" xfId="0" applyNumberFormat="1" applyFont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 vertical="center"/>
    </xf>
    <xf numFmtId="4" fontId="2" fillId="4" borderId="29" xfId="0" applyNumberFormat="1" applyFont="1" applyFill="1" applyBorder="1" applyAlignment="1">
      <alignment/>
    </xf>
    <xf numFmtId="0" fontId="0" fillId="4" borderId="29" xfId="0" applyFill="1" applyBorder="1" applyAlignment="1">
      <alignment/>
    </xf>
    <xf numFmtId="0" fontId="28" fillId="0" borderId="29" xfId="0" applyFont="1" applyBorder="1" applyAlignment="1">
      <alignment/>
    </xf>
    <xf numFmtId="0" fontId="2" fillId="4" borderId="10" xfId="0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/>
    </xf>
    <xf numFmtId="2" fontId="22" fillId="4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6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2" xfId="0" applyFont="1" applyFill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22" fillId="0" borderId="13" xfId="0" applyNumberFormat="1" applyFont="1" applyBorder="1" applyAlignment="1">
      <alignment/>
    </xf>
    <xf numFmtId="2" fontId="22" fillId="4" borderId="27" xfId="0" applyNumberFormat="1" applyFont="1" applyFill="1" applyBorder="1" applyAlignment="1">
      <alignment/>
    </xf>
    <xf numFmtId="0" fontId="14" fillId="0" borderId="4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" fontId="28" fillId="0" borderId="59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/>
    </xf>
    <xf numFmtId="164" fontId="31" fillId="33" borderId="18" xfId="0" applyNumberFormat="1" applyFont="1" applyFill="1" applyBorder="1" applyAlignment="1">
      <alignment horizontal="center" vertical="center" wrapText="1"/>
    </xf>
    <xf numFmtId="164" fontId="31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justify" vertical="center" wrapText="1"/>
    </xf>
    <xf numFmtId="0" fontId="5" fillId="32" borderId="2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left" vertical="center" wrapText="1"/>
    </xf>
    <xf numFmtId="165" fontId="2" fillId="0" borderId="25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71" xfId="0" applyFont="1" applyBorder="1" applyAlignment="1">
      <alignment horizontal="center" vertical="justify" wrapText="1"/>
    </xf>
    <xf numFmtId="0" fontId="18" fillId="0" borderId="65" xfId="0" applyFont="1" applyBorder="1" applyAlignment="1">
      <alignment horizontal="center" vertical="justify" wrapText="1"/>
    </xf>
    <xf numFmtId="0" fontId="0" fillId="0" borderId="65" xfId="0" applyBorder="1" applyAlignment="1">
      <alignment/>
    </xf>
    <xf numFmtId="0" fontId="20" fillId="0" borderId="65" xfId="0" applyFont="1" applyBorder="1" applyAlignment="1">
      <alignment vertical="center" wrapText="1"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8" fillId="0" borderId="71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5" fillId="0" borderId="3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73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28" fillId="0" borderId="5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145"/>
  <sheetViews>
    <sheetView view="pageBreakPreview" zoomScale="75" zoomScaleNormal="75" zoomScaleSheetLayoutView="75" zoomScalePageLayoutView="0" workbookViewId="0" topLeftCell="A133">
      <pane ySplit="2325" topLeftCell="A1" activePane="topLeft" state="split"/>
      <selection pane="topLeft" activeCell="A2" sqref="A2"/>
      <selection pane="bottomLeft" activeCell="A1" sqref="A1:F1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3.875" style="0" customWidth="1"/>
    <col min="4" max="4" width="14.125" style="0" customWidth="1"/>
    <col min="5" max="5" width="13.00390625" style="0" customWidth="1"/>
    <col min="6" max="8" width="16.375" style="0" bestFit="1" customWidth="1"/>
    <col min="9" max="9" width="17.375" style="0" customWidth="1"/>
  </cols>
  <sheetData>
    <row r="1" spans="1:9" ht="36.75" customHeight="1">
      <c r="A1" s="286"/>
      <c r="B1" s="286"/>
      <c r="C1" s="286"/>
      <c r="D1" s="286"/>
      <c r="E1" s="286"/>
      <c r="F1" s="286"/>
      <c r="H1" s="284" t="s">
        <v>88</v>
      </c>
      <c r="I1" s="284"/>
    </row>
    <row r="2" spans="1:9" ht="39" customHeight="1">
      <c r="A2" s="144"/>
      <c r="B2" s="144"/>
      <c r="C2" s="144"/>
      <c r="D2" s="144"/>
      <c r="E2" s="144"/>
      <c r="F2" s="144"/>
      <c r="H2" s="285" t="s">
        <v>196</v>
      </c>
      <c r="I2" s="285"/>
    </row>
    <row r="3" spans="1:7" ht="14.25" customHeight="1">
      <c r="A3" s="1"/>
      <c r="B3" s="2"/>
      <c r="C3" s="1"/>
      <c r="D3" s="1"/>
      <c r="E3" s="44"/>
      <c r="F3" s="44"/>
      <c r="G3" s="44"/>
    </row>
    <row r="4" spans="1:9" ht="51" customHeight="1">
      <c r="A4" s="287" t="s">
        <v>217</v>
      </c>
      <c r="B4" s="287"/>
      <c r="C4" s="287"/>
      <c r="D4" s="287"/>
      <c r="E4" s="287"/>
      <c r="F4" s="287"/>
      <c r="G4" s="287"/>
      <c r="H4" s="287"/>
      <c r="I4" s="287"/>
    </row>
    <row r="5" spans="1:7" ht="14.25" customHeight="1">
      <c r="A5" s="36"/>
      <c r="B5" s="36"/>
      <c r="C5" s="36"/>
      <c r="D5" s="36"/>
      <c r="E5" s="36"/>
      <c r="F5" s="36"/>
      <c r="G5" s="36"/>
    </row>
    <row r="6" spans="1:9" ht="21" customHeight="1">
      <c r="A6" s="278" t="s">
        <v>14</v>
      </c>
      <c r="B6" s="281" t="s">
        <v>15</v>
      </c>
      <c r="C6" s="278" t="s">
        <v>186</v>
      </c>
      <c r="D6" s="278" t="s">
        <v>193</v>
      </c>
      <c r="E6" s="278" t="s">
        <v>194</v>
      </c>
      <c r="F6" s="271" t="s">
        <v>91</v>
      </c>
      <c r="G6" s="272"/>
      <c r="H6" s="272"/>
      <c r="I6" s="277"/>
    </row>
    <row r="7" spans="1:9" ht="33" customHeight="1">
      <c r="A7" s="279"/>
      <c r="B7" s="282"/>
      <c r="C7" s="279"/>
      <c r="D7" s="279"/>
      <c r="E7" s="279"/>
      <c r="F7" s="271" t="s">
        <v>145</v>
      </c>
      <c r="G7" s="272"/>
      <c r="H7" s="273" t="s">
        <v>187</v>
      </c>
      <c r="I7" s="273" t="s">
        <v>195</v>
      </c>
    </row>
    <row r="8" spans="1:9" ht="22.5" customHeight="1">
      <c r="A8" s="280"/>
      <c r="B8" s="283"/>
      <c r="C8" s="280"/>
      <c r="D8" s="280"/>
      <c r="E8" s="280"/>
      <c r="F8" s="41" t="s">
        <v>80</v>
      </c>
      <c r="G8" s="135" t="s">
        <v>8</v>
      </c>
      <c r="H8" s="274"/>
      <c r="I8" s="274"/>
    </row>
    <row r="9" spans="1:9" ht="18.75">
      <c r="A9" s="275" t="s">
        <v>16</v>
      </c>
      <c r="B9" s="276"/>
      <c r="C9" s="276"/>
      <c r="D9" s="276"/>
      <c r="E9" s="276"/>
      <c r="F9" s="276"/>
      <c r="G9" s="276"/>
      <c r="H9" s="276"/>
      <c r="I9" s="276"/>
    </row>
    <row r="10" spans="1:9" ht="39">
      <c r="A10" s="47" t="s">
        <v>119</v>
      </c>
      <c r="B10" s="67" t="s">
        <v>17</v>
      </c>
      <c r="C10" s="68">
        <v>93008.14</v>
      </c>
      <c r="D10" s="68">
        <v>108429.7</v>
      </c>
      <c r="E10" s="68">
        <v>194884.2</v>
      </c>
      <c r="F10" s="68">
        <v>230868.5</v>
      </c>
      <c r="G10" s="69">
        <f>SUM(G12:G20)</f>
        <v>232597.97699999998</v>
      </c>
      <c r="H10" s="68">
        <v>272391.4</v>
      </c>
      <c r="I10" s="68">
        <v>295327.5</v>
      </c>
    </row>
    <row r="11" spans="1:9" ht="18.75">
      <c r="A11" s="113" t="s">
        <v>18</v>
      </c>
      <c r="B11" s="81"/>
      <c r="C11" s="82"/>
      <c r="D11" s="82"/>
      <c r="E11" s="82"/>
      <c r="F11" s="82"/>
      <c r="G11" s="83"/>
      <c r="H11" s="82"/>
      <c r="I11" s="83"/>
    </row>
    <row r="12" spans="1:9" ht="18.75">
      <c r="A12" s="85" t="s">
        <v>57</v>
      </c>
      <c r="B12" s="71" t="s">
        <v>17</v>
      </c>
      <c r="C12" s="72"/>
      <c r="D12" s="72"/>
      <c r="E12" s="72"/>
      <c r="F12" s="72"/>
      <c r="G12" s="73"/>
      <c r="H12" s="72"/>
      <c r="I12" s="73"/>
    </row>
    <row r="13" spans="1:9" ht="18.75">
      <c r="A13" s="86" t="s">
        <v>71</v>
      </c>
      <c r="B13" s="71" t="s">
        <v>17</v>
      </c>
      <c r="C13" s="72"/>
      <c r="D13" s="72"/>
      <c r="E13" s="72"/>
      <c r="F13" s="72"/>
      <c r="G13" s="73"/>
      <c r="H13" s="72"/>
      <c r="I13" s="73"/>
    </row>
    <row r="14" spans="1:9" ht="18.75">
      <c r="A14" s="87" t="s">
        <v>59</v>
      </c>
      <c r="B14" s="71" t="s">
        <v>17</v>
      </c>
      <c r="C14" s="72">
        <v>92588.79</v>
      </c>
      <c r="D14" s="72">
        <v>107974.7</v>
      </c>
      <c r="E14" s="72">
        <v>194529.1</v>
      </c>
      <c r="F14" s="72">
        <v>230494.7</v>
      </c>
      <c r="G14" s="73">
        <v>232292.4</v>
      </c>
      <c r="H14" s="72">
        <v>271995</v>
      </c>
      <c r="I14" s="73">
        <v>294913.9</v>
      </c>
    </row>
    <row r="15" spans="1:9" ht="18.75">
      <c r="A15" s="87" t="s">
        <v>60</v>
      </c>
      <c r="B15" s="71" t="s">
        <v>17</v>
      </c>
      <c r="C15" s="72"/>
      <c r="D15" s="72"/>
      <c r="E15" s="72"/>
      <c r="F15" s="72"/>
      <c r="G15" s="73"/>
      <c r="H15" s="72"/>
      <c r="I15" s="73"/>
    </row>
    <row r="16" spans="1:9" ht="18.75">
      <c r="A16" s="87" t="s">
        <v>72</v>
      </c>
      <c r="B16" s="71" t="s">
        <v>17</v>
      </c>
      <c r="C16" s="72">
        <v>51.59</v>
      </c>
      <c r="D16" s="72">
        <v>54.769</v>
      </c>
      <c r="E16" s="72">
        <v>58.095</v>
      </c>
      <c r="F16" s="72">
        <v>61.185</v>
      </c>
      <c r="G16" s="73">
        <v>61</v>
      </c>
      <c r="H16" s="72">
        <v>64.463</v>
      </c>
      <c r="I16" s="73">
        <v>67.391</v>
      </c>
    </row>
    <row r="17" spans="1:9" ht="18.75">
      <c r="A17" s="87" t="s">
        <v>27</v>
      </c>
      <c r="B17" s="71" t="s">
        <v>17</v>
      </c>
      <c r="C17" s="72"/>
      <c r="D17" s="72"/>
      <c r="E17" s="72"/>
      <c r="F17" s="72"/>
      <c r="G17" s="73"/>
      <c r="H17" s="72"/>
      <c r="I17" s="73"/>
    </row>
    <row r="18" spans="1:9" ht="56.25" customHeight="1">
      <c r="A18" s="86" t="s">
        <v>2</v>
      </c>
      <c r="B18" s="71" t="s">
        <v>17</v>
      </c>
      <c r="C18" s="72">
        <v>4.364</v>
      </c>
      <c r="D18" s="72">
        <v>4.594</v>
      </c>
      <c r="E18" s="72">
        <v>4.6</v>
      </c>
      <c r="F18" s="72">
        <v>4.8</v>
      </c>
      <c r="G18" s="73">
        <v>4.8</v>
      </c>
      <c r="H18" s="72">
        <v>4.9</v>
      </c>
      <c r="I18" s="73">
        <v>5</v>
      </c>
    </row>
    <row r="19" spans="1:9" ht="18.75">
      <c r="A19" s="87" t="s">
        <v>62</v>
      </c>
      <c r="B19" s="71" t="s">
        <v>17</v>
      </c>
      <c r="C19" s="72">
        <v>20.116</v>
      </c>
      <c r="D19" s="72">
        <v>22.228</v>
      </c>
      <c r="E19" s="72">
        <v>26.54</v>
      </c>
      <c r="F19" s="72">
        <v>28.079</v>
      </c>
      <c r="G19" s="73">
        <v>28.106</v>
      </c>
      <c r="H19" s="72">
        <v>29.483</v>
      </c>
      <c r="I19" s="73">
        <v>30.81</v>
      </c>
    </row>
    <row r="20" spans="1:9" ht="18.75">
      <c r="A20" s="87" t="s">
        <v>67</v>
      </c>
      <c r="B20" s="71" t="s">
        <v>17</v>
      </c>
      <c r="C20" s="72">
        <v>163.543</v>
      </c>
      <c r="D20" s="72">
        <v>180.715</v>
      </c>
      <c r="E20" s="72">
        <v>199.69</v>
      </c>
      <c r="F20" s="72">
        <v>213.486</v>
      </c>
      <c r="G20" s="73">
        <v>211.671</v>
      </c>
      <c r="H20" s="72">
        <v>229.265</v>
      </c>
      <c r="I20" s="73">
        <v>242.104</v>
      </c>
    </row>
    <row r="21" spans="1:9" ht="58.5">
      <c r="A21" s="47" t="s">
        <v>120</v>
      </c>
      <c r="B21" s="71" t="s">
        <v>17</v>
      </c>
      <c r="C21" s="72">
        <v>53.347</v>
      </c>
      <c r="D21" s="72">
        <v>70.661</v>
      </c>
      <c r="E21" s="72">
        <v>66.2</v>
      </c>
      <c r="F21" s="72">
        <v>66.25</v>
      </c>
      <c r="G21" s="73">
        <v>66.3</v>
      </c>
      <c r="H21" s="72">
        <v>68.3</v>
      </c>
      <c r="I21" s="73">
        <v>68.35</v>
      </c>
    </row>
    <row r="22" spans="1:9" ht="44.25" customHeight="1">
      <c r="A22" s="110" t="s">
        <v>150</v>
      </c>
      <c r="B22" s="78" t="s">
        <v>17</v>
      </c>
      <c r="C22" s="142">
        <v>83101.6</v>
      </c>
      <c r="D22" s="142">
        <v>96729.9</v>
      </c>
      <c r="E22" s="142">
        <v>20292.84</v>
      </c>
      <c r="F22" s="142">
        <v>24063.4</v>
      </c>
      <c r="G22" s="79">
        <v>25000</v>
      </c>
      <c r="H22" s="142">
        <v>28150.7</v>
      </c>
      <c r="I22" s="79">
        <v>30514</v>
      </c>
    </row>
    <row r="23" spans="1:9" ht="18.75">
      <c r="A23" s="268" t="s">
        <v>21</v>
      </c>
      <c r="B23" s="269"/>
      <c r="C23" s="269"/>
      <c r="D23" s="269"/>
      <c r="E23" s="269"/>
      <c r="F23" s="269"/>
      <c r="G23" s="269"/>
      <c r="H23" s="269"/>
      <c r="I23" s="270"/>
    </row>
    <row r="24" spans="1:9" ht="18.75">
      <c r="A24" s="111" t="s">
        <v>97</v>
      </c>
      <c r="B24" s="80"/>
      <c r="C24" s="80"/>
      <c r="D24" s="80"/>
      <c r="E24" s="80"/>
      <c r="F24" s="80"/>
      <c r="G24" s="80"/>
      <c r="H24" s="80"/>
      <c r="I24" s="80"/>
    </row>
    <row r="25" spans="1:9" ht="44.25" customHeight="1">
      <c r="A25" s="90" t="s">
        <v>106</v>
      </c>
      <c r="B25" s="71" t="s">
        <v>17</v>
      </c>
      <c r="C25" s="74">
        <f>C29+C32+C35</f>
        <v>92640.76999999999</v>
      </c>
      <c r="D25" s="74">
        <f aca="true" t="shared" si="0" ref="D25:I25">D29+D32+D35</f>
        <v>108029.469</v>
      </c>
      <c r="E25" s="74">
        <f t="shared" si="0"/>
        <v>194587.195</v>
      </c>
      <c r="F25" s="74">
        <f t="shared" si="0"/>
        <v>230555.885</v>
      </c>
      <c r="G25" s="74">
        <f t="shared" si="0"/>
        <v>231062</v>
      </c>
      <c r="H25" s="74">
        <f t="shared" si="0"/>
        <v>272059.463</v>
      </c>
      <c r="I25" s="74">
        <f t="shared" si="0"/>
        <v>294981.291</v>
      </c>
    </row>
    <row r="26" spans="1:9" ht="18.75">
      <c r="A26" s="90" t="s">
        <v>99</v>
      </c>
      <c r="B26" s="74" t="s">
        <v>19</v>
      </c>
      <c r="C26" s="74"/>
      <c r="D26" s="74">
        <v>437.72</v>
      </c>
      <c r="E26" s="74">
        <v>298.34</v>
      </c>
      <c r="F26" s="74">
        <v>315.51</v>
      </c>
      <c r="G26" s="74">
        <v>320</v>
      </c>
      <c r="H26" s="74">
        <v>357.84</v>
      </c>
      <c r="I26" s="74">
        <v>307.46</v>
      </c>
    </row>
    <row r="27" spans="1:9" ht="18.75">
      <c r="A27" s="91" t="s">
        <v>38</v>
      </c>
      <c r="B27" s="71"/>
      <c r="C27" s="74"/>
      <c r="D27" s="74"/>
      <c r="E27" s="74"/>
      <c r="F27" s="74"/>
      <c r="G27" s="74"/>
      <c r="H27" s="74"/>
      <c r="I27" s="74"/>
    </row>
    <row r="28" spans="1:9" ht="18.75">
      <c r="A28" s="89" t="s">
        <v>22</v>
      </c>
      <c r="B28" s="71"/>
      <c r="C28" s="72"/>
      <c r="D28" s="72"/>
      <c r="E28" s="72"/>
      <c r="F28" s="72"/>
      <c r="G28" s="75"/>
      <c r="H28" s="72"/>
      <c r="I28" s="75"/>
    </row>
    <row r="29" spans="1:9" ht="37.5">
      <c r="A29" s="92" t="s">
        <v>105</v>
      </c>
      <c r="B29" s="71" t="s">
        <v>17</v>
      </c>
      <c r="C29" s="72">
        <v>92588.79</v>
      </c>
      <c r="D29" s="72">
        <v>107974.7</v>
      </c>
      <c r="E29" s="72">
        <v>194529.1</v>
      </c>
      <c r="F29" s="72">
        <v>230494.7</v>
      </c>
      <c r="G29" s="75">
        <v>231000</v>
      </c>
      <c r="H29" s="72">
        <v>271995</v>
      </c>
      <c r="I29" s="75">
        <v>294913.9</v>
      </c>
    </row>
    <row r="30" spans="1:9" ht="18.75">
      <c r="A30" s="92" t="s">
        <v>3</v>
      </c>
      <c r="B30" s="71" t="s">
        <v>19</v>
      </c>
      <c r="C30" s="72"/>
      <c r="D30" s="72">
        <v>118.83</v>
      </c>
      <c r="E30" s="72">
        <v>97.92</v>
      </c>
      <c r="F30" s="72">
        <v>114.63</v>
      </c>
      <c r="G30" s="75">
        <v>115</v>
      </c>
      <c r="H30" s="72">
        <v>156.97</v>
      </c>
      <c r="I30" s="75">
        <v>107.46</v>
      </c>
    </row>
    <row r="31" spans="1:9" ht="18.75">
      <c r="A31" s="89" t="s">
        <v>23</v>
      </c>
      <c r="B31" s="71"/>
      <c r="C31" s="72"/>
      <c r="D31" s="72"/>
      <c r="E31" s="72"/>
      <c r="F31" s="72"/>
      <c r="G31" s="75"/>
      <c r="H31" s="72"/>
      <c r="I31" s="75"/>
    </row>
    <row r="32" spans="1:9" ht="37.5">
      <c r="A32" s="92" t="s">
        <v>105</v>
      </c>
      <c r="B32" s="71" t="s">
        <v>17</v>
      </c>
      <c r="C32" s="72"/>
      <c r="D32" s="72"/>
      <c r="E32" s="72"/>
      <c r="F32" s="72"/>
      <c r="G32" s="75"/>
      <c r="H32" s="72"/>
      <c r="I32" s="75"/>
    </row>
    <row r="33" spans="1:9" ht="18.75">
      <c r="A33" s="92" t="s">
        <v>3</v>
      </c>
      <c r="B33" s="71" t="s">
        <v>19</v>
      </c>
      <c r="C33" s="72"/>
      <c r="D33" s="72"/>
      <c r="E33" s="72"/>
      <c r="F33" s="72"/>
      <c r="G33" s="75"/>
      <c r="H33" s="72"/>
      <c r="I33" s="75"/>
    </row>
    <row r="34" spans="1:9" ht="37.5" customHeight="1">
      <c r="A34" s="89" t="s">
        <v>24</v>
      </c>
      <c r="B34" s="71"/>
      <c r="C34" s="72"/>
      <c r="D34" s="72"/>
      <c r="E34" s="72"/>
      <c r="F34" s="72"/>
      <c r="G34" s="75"/>
      <c r="H34" s="72"/>
      <c r="I34" s="75"/>
    </row>
    <row r="35" spans="1:9" ht="37.5">
      <c r="A35" s="92" t="s">
        <v>105</v>
      </c>
      <c r="B35" s="71" t="s">
        <v>17</v>
      </c>
      <c r="C35" s="72">
        <v>51.98</v>
      </c>
      <c r="D35" s="72">
        <v>54.769</v>
      </c>
      <c r="E35" s="72">
        <v>58.095</v>
      </c>
      <c r="F35" s="72">
        <v>61.185</v>
      </c>
      <c r="G35" s="75">
        <v>62</v>
      </c>
      <c r="H35" s="72">
        <v>64.463</v>
      </c>
      <c r="I35" s="75">
        <v>67.391</v>
      </c>
    </row>
    <row r="36" spans="1:9" ht="18.75">
      <c r="A36" s="92" t="s">
        <v>3</v>
      </c>
      <c r="B36" s="71" t="s">
        <v>19</v>
      </c>
      <c r="C36" s="72"/>
      <c r="D36" s="72">
        <v>213.95</v>
      </c>
      <c r="E36" s="72">
        <v>200.42</v>
      </c>
      <c r="F36" s="72">
        <v>200.88</v>
      </c>
      <c r="G36" s="75">
        <v>201</v>
      </c>
      <c r="H36" s="72">
        <v>200.87</v>
      </c>
      <c r="I36" s="75">
        <v>200</v>
      </c>
    </row>
    <row r="37" spans="1:9" ht="18.75">
      <c r="A37" s="93" t="s">
        <v>25</v>
      </c>
      <c r="B37" s="76"/>
      <c r="C37" s="72"/>
      <c r="D37" s="72"/>
      <c r="E37" s="72"/>
      <c r="F37" s="94"/>
      <c r="G37" s="72"/>
      <c r="H37" s="94"/>
      <c r="I37" s="72"/>
    </row>
    <row r="38" spans="1:9" ht="18.75">
      <c r="A38" s="95" t="s">
        <v>26</v>
      </c>
      <c r="B38" s="71" t="s">
        <v>17</v>
      </c>
      <c r="C38" s="72"/>
      <c r="D38" s="72"/>
      <c r="E38" s="72"/>
      <c r="F38" s="72"/>
      <c r="G38" s="73"/>
      <c r="H38" s="72"/>
      <c r="I38" s="73"/>
    </row>
    <row r="39" spans="1:9" ht="37.5">
      <c r="A39" s="95" t="s">
        <v>4</v>
      </c>
      <c r="B39" s="71" t="s">
        <v>19</v>
      </c>
      <c r="C39" s="72"/>
      <c r="D39" s="72"/>
      <c r="E39" s="72"/>
      <c r="F39" s="72"/>
      <c r="G39" s="75"/>
      <c r="H39" s="72"/>
      <c r="I39" s="75"/>
    </row>
    <row r="40" spans="1:9" ht="18.75">
      <c r="A40" s="96" t="s">
        <v>27</v>
      </c>
      <c r="B40" s="76"/>
      <c r="C40" s="72"/>
      <c r="D40" s="72"/>
      <c r="E40" s="72"/>
      <c r="F40" s="94"/>
      <c r="G40" s="72"/>
      <c r="H40" s="94"/>
      <c r="I40" s="72"/>
    </row>
    <row r="41" spans="1:9" ht="37.5">
      <c r="A41" s="97" t="s">
        <v>5</v>
      </c>
      <c r="B41" s="71" t="s">
        <v>17</v>
      </c>
      <c r="C41" s="72"/>
      <c r="D41" s="72"/>
      <c r="E41" s="72"/>
      <c r="F41" s="72"/>
      <c r="G41" s="77"/>
      <c r="H41" s="72"/>
      <c r="I41" s="77"/>
    </row>
    <row r="42" spans="1:9" ht="18.75">
      <c r="A42" s="97" t="s">
        <v>28</v>
      </c>
      <c r="B42" s="71" t="s">
        <v>29</v>
      </c>
      <c r="C42" s="72"/>
      <c r="D42" s="72"/>
      <c r="E42" s="72"/>
      <c r="F42" s="72"/>
      <c r="G42" s="77"/>
      <c r="H42" s="72"/>
      <c r="I42" s="77"/>
    </row>
    <row r="43" spans="1:9" ht="18.75">
      <c r="A43" s="97" t="s">
        <v>30</v>
      </c>
      <c r="B43" s="71" t="s">
        <v>29</v>
      </c>
      <c r="C43" s="72"/>
      <c r="D43" s="72"/>
      <c r="E43" s="72"/>
      <c r="F43" s="72"/>
      <c r="G43" s="77"/>
      <c r="H43" s="72"/>
      <c r="I43" s="77"/>
    </row>
    <row r="44" spans="1:9" ht="18.75">
      <c r="A44" s="96" t="s">
        <v>31</v>
      </c>
      <c r="B44" s="76"/>
      <c r="C44" s="72"/>
      <c r="D44" s="72"/>
      <c r="E44" s="72"/>
      <c r="F44" s="94"/>
      <c r="G44" s="75"/>
      <c r="H44" s="94"/>
      <c r="I44" s="75"/>
    </row>
    <row r="45" spans="1:9" ht="18.75">
      <c r="A45" s="97" t="s">
        <v>32</v>
      </c>
      <c r="B45" s="71" t="s">
        <v>17</v>
      </c>
      <c r="C45" s="170">
        <v>91.9</v>
      </c>
      <c r="D45" s="170">
        <v>94.6</v>
      </c>
      <c r="E45" s="170">
        <v>97.5</v>
      </c>
      <c r="F45" s="256">
        <v>97.5</v>
      </c>
      <c r="G45" s="170">
        <v>97.5</v>
      </c>
      <c r="H45" s="256">
        <v>97.5</v>
      </c>
      <c r="I45" s="257" t="s">
        <v>259</v>
      </c>
    </row>
    <row r="46" spans="1:9" ht="18.75">
      <c r="A46" s="97" t="s">
        <v>33</v>
      </c>
      <c r="B46" s="71" t="s">
        <v>19</v>
      </c>
      <c r="C46" s="170">
        <v>107</v>
      </c>
      <c r="D46" s="170">
        <v>103</v>
      </c>
      <c r="E46" s="170">
        <v>106.1</v>
      </c>
      <c r="F46" s="170">
        <v>106.1</v>
      </c>
      <c r="G46" s="170">
        <v>100</v>
      </c>
      <c r="H46" s="170">
        <v>100</v>
      </c>
      <c r="I46" s="258">
        <v>100</v>
      </c>
    </row>
    <row r="47" spans="1:9" ht="18.75">
      <c r="A47" s="93" t="s">
        <v>34</v>
      </c>
      <c r="B47" s="76"/>
      <c r="C47" s="72"/>
      <c r="D47" s="72"/>
      <c r="E47" s="72"/>
      <c r="F47" s="72"/>
      <c r="G47" s="75"/>
      <c r="H47" s="72"/>
      <c r="I47" s="75"/>
    </row>
    <row r="48" spans="1:9" ht="37.5">
      <c r="A48" s="95" t="s">
        <v>112</v>
      </c>
      <c r="B48" s="71" t="s">
        <v>35</v>
      </c>
      <c r="C48" s="72">
        <f>SUM(C50:C58)</f>
        <v>46</v>
      </c>
      <c r="D48" s="72">
        <f>SUM(D50:D58)</f>
        <v>46</v>
      </c>
      <c r="E48" s="168">
        <f>SUM(E50:E58)</f>
        <v>66</v>
      </c>
      <c r="F48" s="168">
        <v>66</v>
      </c>
      <c r="G48" s="169">
        <v>66</v>
      </c>
      <c r="H48" s="168">
        <v>66</v>
      </c>
      <c r="I48" s="169">
        <v>66</v>
      </c>
    </row>
    <row r="49" spans="1:9" ht="18.75">
      <c r="A49" s="95" t="s">
        <v>98</v>
      </c>
      <c r="B49" s="71"/>
      <c r="C49" s="251"/>
      <c r="D49" s="251"/>
      <c r="E49" s="72"/>
      <c r="F49" s="72"/>
      <c r="G49" s="77"/>
      <c r="H49" s="72"/>
      <c r="I49" s="77"/>
    </row>
    <row r="50" spans="1:9" ht="18.75">
      <c r="A50" s="95" t="s">
        <v>57</v>
      </c>
      <c r="B50" s="71" t="s">
        <v>35</v>
      </c>
      <c r="C50" s="251">
        <v>2</v>
      </c>
      <c r="D50" s="251">
        <v>2</v>
      </c>
      <c r="E50" s="72">
        <v>4</v>
      </c>
      <c r="F50" s="72">
        <v>4</v>
      </c>
      <c r="G50" s="72">
        <v>4</v>
      </c>
      <c r="H50" s="72">
        <v>4</v>
      </c>
      <c r="I50" s="72">
        <v>4</v>
      </c>
    </row>
    <row r="51" spans="1:9" ht="18.75">
      <c r="A51" s="95" t="s">
        <v>94</v>
      </c>
      <c r="B51" s="71" t="s">
        <v>35</v>
      </c>
      <c r="C51" s="251">
        <v>4</v>
      </c>
      <c r="D51" s="251">
        <v>4</v>
      </c>
      <c r="E51" s="72">
        <v>9</v>
      </c>
      <c r="F51" s="72">
        <v>9</v>
      </c>
      <c r="G51" s="72">
        <v>9</v>
      </c>
      <c r="H51" s="72">
        <v>9</v>
      </c>
      <c r="I51" s="72">
        <v>9</v>
      </c>
    </row>
    <row r="52" spans="1:9" ht="18.75">
      <c r="A52" s="95" t="s">
        <v>59</v>
      </c>
      <c r="B52" s="71" t="s">
        <v>35</v>
      </c>
      <c r="C52" s="251">
        <v>3</v>
      </c>
      <c r="D52" s="251">
        <v>3</v>
      </c>
      <c r="E52" s="72"/>
      <c r="F52" s="72"/>
      <c r="G52" s="72"/>
      <c r="H52" s="72"/>
      <c r="I52" s="72"/>
    </row>
    <row r="53" spans="1:9" ht="18.75">
      <c r="A53" s="95" t="s">
        <v>60</v>
      </c>
      <c r="B53" s="71" t="s">
        <v>35</v>
      </c>
      <c r="C53" s="251">
        <v>2</v>
      </c>
      <c r="D53" s="251">
        <v>2</v>
      </c>
      <c r="E53" s="72"/>
      <c r="F53" s="72"/>
      <c r="G53" s="72"/>
      <c r="H53" s="72"/>
      <c r="I53" s="72"/>
    </row>
    <row r="54" spans="1:9" ht="20.25" customHeight="1">
      <c r="A54" s="95" t="s">
        <v>61</v>
      </c>
      <c r="B54" s="71" t="s">
        <v>35</v>
      </c>
      <c r="C54" s="251">
        <v>4</v>
      </c>
      <c r="D54" s="251">
        <v>4</v>
      </c>
      <c r="E54" s="72">
        <v>2</v>
      </c>
      <c r="F54" s="72">
        <v>2</v>
      </c>
      <c r="G54" s="72">
        <v>2</v>
      </c>
      <c r="H54" s="72">
        <v>2</v>
      </c>
      <c r="I54" s="72">
        <v>2</v>
      </c>
    </row>
    <row r="55" spans="1:9" ht="18.75">
      <c r="A55" s="95" t="s">
        <v>27</v>
      </c>
      <c r="B55" s="71" t="s">
        <v>35</v>
      </c>
      <c r="C55" s="251"/>
      <c r="D55" s="251"/>
      <c r="E55" s="72"/>
      <c r="F55" s="72"/>
      <c r="G55" s="72"/>
      <c r="H55" s="72"/>
      <c r="I55" s="72"/>
    </row>
    <row r="56" spans="1:9" ht="18.75">
      <c r="A56" s="95" t="s">
        <v>31</v>
      </c>
      <c r="B56" s="71" t="s">
        <v>35</v>
      </c>
      <c r="C56" s="251">
        <v>27</v>
      </c>
      <c r="D56" s="251">
        <v>27</v>
      </c>
      <c r="E56" s="72">
        <f>17+6+8</f>
        <v>31</v>
      </c>
      <c r="F56" s="72">
        <f>17+6+8</f>
        <v>31</v>
      </c>
      <c r="G56" s="72">
        <f>17+6+8</f>
        <v>31</v>
      </c>
      <c r="H56" s="72">
        <f>17+6+8</f>
        <v>31</v>
      </c>
      <c r="I56" s="72">
        <f>17+6+8</f>
        <v>31</v>
      </c>
    </row>
    <row r="57" spans="1:9" ht="18.75">
      <c r="A57" s="95" t="s">
        <v>62</v>
      </c>
      <c r="B57" s="71" t="s">
        <v>35</v>
      </c>
      <c r="C57" s="251">
        <v>3</v>
      </c>
      <c r="D57" s="251">
        <v>3</v>
      </c>
      <c r="E57" s="72">
        <v>5</v>
      </c>
      <c r="F57" s="72">
        <v>5</v>
      </c>
      <c r="G57" s="72">
        <v>5</v>
      </c>
      <c r="H57" s="72">
        <v>5</v>
      </c>
      <c r="I57" s="72">
        <v>5</v>
      </c>
    </row>
    <row r="58" spans="1:9" ht="18.75">
      <c r="A58" s="95" t="s">
        <v>67</v>
      </c>
      <c r="B58" s="71" t="s">
        <v>35</v>
      </c>
      <c r="C58" s="251">
        <v>1</v>
      </c>
      <c r="D58" s="251">
        <v>1</v>
      </c>
      <c r="E58" s="72">
        <v>15</v>
      </c>
      <c r="F58" s="72">
        <v>15</v>
      </c>
      <c r="G58" s="72">
        <v>15</v>
      </c>
      <c r="H58" s="72">
        <v>15</v>
      </c>
      <c r="I58" s="72">
        <v>15</v>
      </c>
    </row>
    <row r="59" spans="1:9" ht="37.5">
      <c r="A59" s="95" t="s">
        <v>113</v>
      </c>
      <c r="B59" s="71" t="s">
        <v>19</v>
      </c>
      <c r="C59" s="251">
        <v>0.9</v>
      </c>
      <c r="D59" s="251">
        <v>0.74</v>
      </c>
      <c r="E59" s="251">
        <v>0.74</v>
      </c>
      <c r="F59" s="251">
        <v>0.74</v>
      </c>
      <c r="G59" s="251">
        <v>0.74</v>
      </c>
      <c r="H59" s="251">
        <v>0.74</v>
      </c>
      <c r="I59" s="251">
        <v>0.74</v>
      </c>
    </row>
    <row r="60" spans="1:9" ht="19.5">
      <c r="A60" s="121" t="s">
        <v>110</v>
      </c>
      <c r="B60" s="71" t="s">
        <v>35</v>
      </c>
      <c r="C60" s="251">
        <v>56</v>
      </c>
      <c r="D60" s="251">
        <v>56</v>
      </c>
      <c r="E60" s="251">
        <v>56</v>
      </c>
      <c r="F60" s="251">
        <v>56</v>
      </c>
      <c r="G60" s="251">
        <v>56</v>
      </c>
      <c r="H60" s="251">
        <v>56</v>
      </c>
      <c r="I60" s="251">
        <v>56</v>
      </c>
    </row>
    <row r="61" spans="1:9" ht="37.5">
      <c r="A61" s="95" t="s">
        <v>121</v>
      </c>
      <c r="B61" s="71"/>
      <c r="C61" s="251">
        <v>0.9</v>
      </c>
      <c r="D61" s="251">
        <v>0.74</v>
      </c>
      <c r="E61" s="72">
        <v>0.74</v>
      </c>
      <c r="F61" s="72">
        <v>0.74</v>
      </c>
      <c r="G61" s="77">
        <v>0.74</v>
      </c>
      <c r="H61" s="72">
        <v>0.74</v>
      </c>
      <c r="I61" s="77">
        <v>0.74</v>
      </c>
    </row>
    <row r="62" spans="1:9" ht="18.75">
      <c r="A62" s="95" t="s">
        <v>95</v>
      </c>
      <c r="B62" s="71" t="s">
        <v>35</v>
      </c>
      <c r="C62" s="251">
        <v>41</v>
      </c>
      <c r="D62" s="251">
        <v>41</v>
      </c>
      <c r="E62" s="168">
        <f>6+28+2</f>
        <v>36</v>
      </c>
      <c r="F62" s="168">
        <f>6+28+2</f>
        <v>36</v>
      </c>
      <c r="G62" s="168">
        <f>6+28+2</f>
        <v>36</v>
      </c>
      <c r="H62" s="168">
        <f>6+28+2</f>
        <v>36</v>
      </c>
      <c r="I62" s="168">
        <f>6+28+2</f>
        <v>36</v>
      </c>
    </row>
    <row r="63" spans="1:9" ht="39">
      <c r="A63" s="112" t="s">
        <v>6</v>
      </c>
      <c r="B63" s="78" t="s">
        <v>17</v>
      </c>
      <c r="C63" s="142">
        <v>4.057993</v>
      </c>
      <c r="D63" s="142">
        <v>3.785751</v>
      </c>
      <c r="E63" s="142">
        <v>3.361477</v>
      </c>
      <c r="F63" s="142">
        <v>4.800157</v>
      </c>
      <c r="G63" s="142">
        <v>4.715835</v>
      </c>
      <c r="H63" s="142">
        <v>7.751023</v>
      </c>
      <c r="I63" s="142">
        <v>6.484583</v>
      </c>
    </row>
    <row r="64" spans="1:9" ht="18.75">
      <c r="A64" s="268" t="s">
        <v>140</v>
      </c>
      <c r="B64" s="269"/>
      <c r="C64" s="269"/>
      <c r="D64" s="269"/>
      <c r="E64" s="269"/>
      <c r="F64" s="269"/>
      <c r="G64" s="269"/>
      <c r="H64" s="269"/>
      <c r="I64" s="270"/>
    </row>
    <row r="65" spans="1:9" ht="19.5">
      <c r="A65" s="109" t="s">
        <v>141</v>
      </c>
      <c r="B65" s="81" t="s">
        <v>37</v>
      </c>
      <c r="C65" s="82">
        <v>3.603</v>
      </c>
      <c r="D65" s="82">
        <v>3.528</v>
      </c>
      <c r="E65" s="82">
        <v>3.484</v>
      </c>
      <c r="F65" s="143">
        <v>3.4</v>
      </c>
      <c r="G65" s="83">
        <v>3.4</v>
      </c>
      <c r="H65" s="143">
        <v>3.4</v>
      </c>
      <c r="I65" s="83">
        <v>3.4</v>
      </c>
    </row>
    <row r="66" spans="1:9" ht="39">
      <c r="A66" s="109" t="s">
        <v>115</v>
      </c>
      <c r="B66" s="81" t="s">
        <v>37</v>
      </c>
      <c r="C66" s="82">
        <v>3.886</v>
      </c>
      <c r="D66" s="82">
        <v>4.461</v>
      </c>
      <c r="E66" s="82">
        <v>3.845</v>
      </c>
      <c r="F66" s="82">
        <v>4.046</v>
      </c>
      <c r="G66" s="264">
        <v>4.046</v>
      </c>
      <c r="H66" s="264">
        <v>4.04</v>
      </c>
      <c r="I66" s="264">
        <v>4.04</v>
      </c>
    </row>
    <row r="67" spans="1:9" ht="19.5">
      <c r="A67" s="109" t="s">
        <v>260</v>
      </c>
      <c r="B67" s="81"/>
      <c r="C67" s="82">
        <v>1.183</v>
      </c>
      <c r="D67" s="82">
        <v>1.606</v>
      </c>
      <c r="E67" s="82">
        <v>1.7</v>
      </c>
      <c r="F67" s="143">
        <v>1.7</v>
      </c>
      <c r="G67" s="143">
        <v>1.7</v>
      </c>
      <c r="H67" s="143">
        <v>1.7</v>
      </c>
      <c r="I67" s="143">
        <v>1.7</v>
      </c>
    </row>
    <row r="68" spans="1:9" ht="19.5">
      <c r="A68" s="84" t="s">
        <v>38</v>
      </c>
      <c r="B68" s="71"/>
      <c r="C68" s="72"/>
      <c r="D68" s="72"/>
      <c r="E68" s="72"/>
      <c r="F68" s="94"/>
      <c r="G68" s="73"/>
      <c r="H68" s="94"/>
      <c r="I68" s="73"/>
    </row>
    <row r="69" spans="1:9" ht="18.75">
      <c r="A69" s="98" t="s">
        <v>57</v>
      </c>
      <c r="B69" s="71" t="s">
        <v>37</v>
      </c>
      <c r="C69" s="72"/>
      <c r="D69" s="72"/>
      <c r="E69" s="72"/>
      <c r="F69" s="72"/>
      <c r="G69" s="73"/>
      <c r="H69" s="72"/>
      <c r="I69" s="73"/>
    </row>
    <row r="70" spans="1:9" ht="18.75">
      <c r="A70" s="85" t="s">
        <v>71</v>
      </c>
      <c r="B70" s="71" t="s">
        <v>37</v>
      </c>
      <c r="C70" s="72"/>
      <c r="D70" s="72"/>
      <c r="E70" s="72"/>
      <c r="F70" s="72"/>
      <c r="G70" s="73"/>
      <c r="H70" s="72"/>
      <c r="I70" s="73"/>
    </row>
    <row r="71" spans="1:9" ht="18.75">
      <c r="A71" s="99" t="s">
        <v>59</v>
      </c>
      <c r="B71" s="71" t="s">
        <v>37</v>
      </c>
      <c r="C71" s="72">
        <v>1.497</v>
      </c>
      <c r="D71" s="72">
        <v>1.883</v>
      </c>
      <c r="E71" s="72">
        <v>1.8</v>
      </c>
      <c r="F71" s="72">
        <v>1.8</v>
      </c>
      <c r="G71" s="72">
        <v>1.8</v>
      </c>
      <c r="H71" s="72">
        <v>1.8</v>
      </c>
      <c r="I71" s="72">
        <v>1.8</v>
      </c>
    </row>
    <row r="72" spans="1:9" ht="18.75">
      <c r="A72" s="99" t="s">
        <v>60</v>
      </c>
      <c r="B72" s="71" t="s">
        <v>37</v>
      </c>
      <c r="C72" s="72"/>
      <c r="D72" s="72"/>
      <c r="E72" s="72"/>
      <c r="F72" s="72"/>
      <c r="G72" s="73"/>
      <c r="H72" s="72"/>
      <c r="I72" s="73"/>
    </row>
    <row r="73" spans="1:9" ht="18.75">
      <c r="A73" s="99" t="s">
        <v>61</v>
      </c>
      <c r="B73" s="71" t="s">
        <v>37</v>
      </c>
      <c r="C73" s="72">
        <v>0.079</v>
      </c>
      <c r="D73" s="72">
        <v>0.101</v>
      </c>
      <c r="E73" s="72">
        <v>0.048</v>
      </c>
      <c r="F73" s="72">
        <v>0.049</v>
      </c>
      <c r="G73" s="72">
        <v>0.049</v>
      </c>
      <c r="H73" s="72">
        <v>0.049</v>
      </c>
      <c r="I73" s="72">
        <v>0.049</v>
      </c>
    </row>
    <row r="74" spans="1:9" ht="18.75">
      <c r="A74" s="99" t="s">
        <v>27</v>
      </c>
      <c r="B74" s="71" t="s">
        <v>37</v>
      </c>
      <c r="C74" s="72">
        <v>0.75</v>
      </c>
      <c r="D74" s="72">
        <v>0.931</v>
      </c>
      <c r="E74" s="72">
        <v>0.7</v>
      </c>
      <c r="F74" s="72">
        <v>0.7</v>
      </c>
      <c r="G74" s="72">
        <v>0.7</v>
      </c>
      <c r="H74" s="72">
        <v>0.7</v>
      </c>
      <c r="I74" s="72">
        <v>0.7</v>
      </c>
    </row>
    <row r="75" spans="1:9" ht="56.25">
      <c r="A75" s="86" t="s">
        <v>2</v>
      </c>
      <c r="B75" s="71" t="s">
        <v>37</v>
      </c>
      <c r="C75" s="72">
        <v>0.046</v>
      </c>
      <c r="D75" s="72">
        <v>0.054</v>
      </c>
      <c r="E75" s="72">
        <v>0.054</v>
      </c>
      <c r="F75" s="72">
        <v>0.056</v>
      </c>
      <c r="G75" s="72">
        <v>0.056</v>
      </c>
      <c r="H75" s="72">
        <v>0.056</v>
      </c>
      <c r="I75" s="72">
        <v>0.056</v>
      </c>
    </row>
    <row r="76" spans="1:9" ht="18.75">
      <c r="A76" s="99" t="s">
        <v>62</v>
      </c>
      <c r="B76" s="71" t="s">
        <v>37</v>
      </c>
      <c r="C76" s="72">
        <v>0.202</v>
      </c>
      <c r="D76" s="72">
        <v>0.202</v>
      </c>
      <c r="E76" s="72">
        <v>0.202</v>
      </c>
      <c r="F76" s="72">
        <v>0.202</v>
      </c>
      <c r="G76" s="72">
        <v>0.202</v>
      </c>
      <c r="H76" s="72">
        <v>0.202</v>
      </c>
      <c r="I76" s="72">
        <v>0.202</v>
      </c>
    </row>
    <row r="77" spans="1:9" ht="37.5">
      <c r="A77" s="86" t="s">
        <v>58</v>
      </c>
      <c r="B77" s="71" t="s">
        <v>37</v>
      </c>
      <c r="C77" s="72">
        <v>0.274</v>
      </c>
      <c r="D77" s="72">
        <v>0.275</v>
      </c>
      <c r="E77" s="72">
        <v>0.275</v>
      </c>
      <c r="F77" s="72">
        <v>0.275</v>
      </c>
      <c r="G77" s="73">
        <v>0.275</v>
      </c>
      <c r="H77" s="72">
        <v>0.275</v>
      </c>
      <c r="I77" s="73">
        <v>0.275</v>
      </c>
    </row>
    <row r="78" spans="1:9" ht="18.75">
      <c r="A78" s="99" t="s">
        <v>63</v>
      </c>
      <c r="B78" s="71" t="s">
        <v>37</v>
      </c>
      <c r="C78" s="72">
        <v>0.364</v>
      </c>
      <c r="D78" s="72">
        <v>0.357</v>
      </c>
      <c r="E78" s="72">
        <v>0.335</v>
      </c>
      <c r="F78" s="72">
        <v>0.333</v>
      </c>
      <c r="G78" s="73">
        <v>0.333</v>
      </c>
      <c r="H78" s="72">
        <v>0.33</v>
      </c>
      <c r="I78" s="73">
        <v>0.33</v>
      </c>
    </row>
    <row r="79" spans="1:9" ht="18.75">
      <c r="A79" s="99" t="s">
        <v>64</v>
      </c>
      <c r="B79" s="71" t="s">
        <v>37</v>
      </c>
      <c r="C79" s="72">
        <v>0.127</v>
      </c>
      <c r="D79" s="72">
        <v>0.127</v>
      </c>
      <c r="E79" s="72">
        <v>0.121</v>
      </c>
      <c r="F79" s="72">
        <v>0.121</v>
      </c>
      <c r="G79" s="73">
        <v>0.121</v>
      </c>
      <c r="H79" s="72">
        <v>0.121</v>
      </c>
      <c r="I79" s="73">
        <v>0.121</v>
      </c>
    </row>
    <row r="80" spans="1:9" ht="37.5">
      <c r="A80" s="100" t="s">
        <v>65</v>
      </c>
      <c r="B80" s="71" t="s">
        <v>37</v>
      </c>
      <c r="C80" s="72"/>
      <c r="D80" s="72"/>
      <c r="E80" s="72"/>
      <c r="F80" s="72"/>
      <c r="G80" s="73"/>
      <c r="H80" s="72"/>
      <c r="I80" s="73"/>
    </row>
    <row r="81" spans="1:9" ht="18.75">
      <c r="A81" s="99" t="s">
        <v>67</v>
      </c>
      <c r="B81" s="71" t="s">
        <v>37</v>
      </c>
      <c r="C81" s="72">
        <v>0.123</v>
      </c>
      <c r="D81" s="72">
        <v>0.123</v>
      </c>
      <c r="E81" s="72">
        <v>0.123</v>
      </c>
      <c r="F81" s="72">
        <v>0.123</v>
      </c>
      <c r="G81" s="72">
        <v>0.123</v>
      </c>
      <c r="H81" s="72">
        <v>0.123</v>
      </c>
      <c r="I81" s="72">
        <v>0.123</v>
      </c>
    </row>
    <row r="82" spans="1:9" ht="54.75" customHeight="1">
      <c r="A82" s="101" t="s">
        <v>77</v>
      </c>
      <c r="B82" s="71" t="s">
        <v>37</v>
      </c>
      <c r="C82" s="72">
        <f>SUM(C84:C87)</f>
        <v>0.424</v>
      </c>
      <c r="D82" s="72">
        <f aca="true" t="shared" si="1" ref="D82:I82">SUM(D84:D87)</f>
        <v>0.408</v>
      </c>
      <c r="E82" s="72">
        <f t="shared" si="1"/>
        <v>0.389</v>
      </c>
      <c r="F82" s="72">
        <f t="shared" si="1"/>
        <v>0.387</v>
      </c>
      <c r="G82" s="72">
        <f t="shared" si="1"/>
        <v>0.387</v>
      </c>
      <c r="H82" s="72">
        <f t="shared" si="1"/>
        <v>0.384</v>
      </c>
      <c r="I82" s="72">
        <f t="shared" si="1"/>
        <v>0.384</v>
      </c>
    </row>
    <row r="83" spans="1:9" ht="18.75">
      <c r="A83" s="102" t="s">
        <v>66</v>
      </c>
      <c r="B83" s="71"/>
      <c r="C83" s="72"/>
      <c r="D83" s="72"/>
      <c r="E83" s="72"/>
      <c r="F83" s="72"/>
      <c r="G83" s="73"/>
      <c r="H83" s="72"/>
      <c r="I83" s="73"/>
    </row>
    <row r="84" spans="1:9" ht="18.75">
      <c r="A84" s="103" t="s">
        <v>63</v>
      </c>
      <c r="B84" s="71" t="s">
        <v>37</v>
      </c>
      <c r="C84" s="72">
        <v>0.364</v>
      </c>
      <c r="D84" s="72">
        <v>0.357</v>
      </c>
      <c r="E84" s="72">
        <v>0.335</v>
      </c>
      <c r="F84" s="72">
        <v>0.333</v>
      </c>
      <c r="G84" s="73">
        <v>0.333</v>
      </c>
      <c r="H84" s="72">
        <v>0.33</v>
      </c>
      <c r="I84" s="73">
        <v>0.33</v>
      </c>
    </row>
    <row r="85" spans="1:9" ht="18.75">
      <c r="A85" s="70" t="s">
        <v>68</v>
      </c>
      <c r="B85" s="71" t="s">
        <v>37</v>
      </c>
      <c r="C85" s="72">
        <v>0.06</v>
      </c>
      <c r="D85" s="72">
        <v>0.051</v>
      </c>
      <c r="E85" s="72">
        <v>0.054</v>
      </c>
      <c r="F85" s="72">
        <v>0.054</v>
      </c>
      <c r="G85" s="72">
        <v>0.054</v>
      </c>
      <c r="H85" s="72">
        <v>0.054</v>
      </c>
      <c r="I85" s="72">
        <v>0.054</v>
      </c>
    </row>
    <row r="86" spans="1:9" ht="18.75">
      <c r="A86" s="70" t="s">
        <v>69</v>
      </c>
      <c r="B86" s="71" t="s">
        <v>37</v>
      </c>
      <c r="C86" s="72"/>
      <c r="D86" s="72"/>
      <c r="E86" s="72"/>
      <c r="F86" s="72"/>
      <c r="G86" s="73"/>
      <c r="H86" s="72"/>
      <c r="I86" s="73"/>
    </row>
    <row r="87" spans="1:9" ht="18.75">
      <c r="A87" s="70" t="s">
        <v>70</v>
      </c>
      <c r="B87" s="71" t="s">
        <v>36</v>
      </c>
      <c r="C87" s="72"/>
      <c r="D87" s="72"/>
      <c r="E87" s="72"/>
      <c r="F87" s="72"/>
      <c r="G87" s="73"/>
      <c r="H87" s="72"/>
      <c r="I87" s="73"/>
    </row>
    <row r="88" spans="1:9" ht="56.25">
      <c r="A88" s="104" t="s">
        <v>114</v>
      </c>
      <c r="B88" s="71" t="s">
        <v>37</v>
      </c>
      <c r="C88" s="72">
        <f>SUM(C90:C98)</f>
        <v>0.16899999999999998</v>
      </c>
      <c r="D88" s="72">
        <f aca="true" t="shared" si="2" ref="D88:I88">SUM(D90:D98)</f>
        <v>0.177</v>
      </c>
      <c r="E88" s="72">
        <f t="shared" si="2"/>
        <v>0.177</v>
      </c>
      <c r="F88" s="72">
        <f t="shared" si="2"/>
        <v>0.179</v>
      </c>
      <c r="G88" s="72">
        <f t="shared" si="2"/>
        <v>0.179</v>
      </c>
      <c r="H88" s="72">
        <f t="shared" si="2"/>
        <v>0.179</v>
      </c>
      <c r="I88" s="72">
        <f t="shared" si="2"/>
        <v>0.179</v>
      </c>
    </row>
    <row r="89" spans="1:9" ht="19.5">
      <c r="A89" s="84" t="s">
        <v>38</v>
      </c>
      <c r="B89" s="71"/>
      <c r="C89" s="72"/>
      <c r="D89" s="72"/>
      <c r="E89" s="72"/>
      <c r="F89" s="72"/>
      <c r="G89" s="73"/>
      <c r="H89" s="72"/>
      <c r="I89" s="73"/>
    </row>
    <row r="90" spans="1:9" ht="18.75">
      <c r="A90" s="105" t="s">
        <v>57</v>
      </c>
      <c r="B90" s="71" t="s">
        <v>37</v>
      </c>
      <c r="C90" s="72"/>
      <c r="D90" s="72"/>
      <c r="E90" s="72"/>
      <c r="F90" s="72"/>
      <c r="G90" s="73"/>
      <c r="H90" s="72"/>
      <c r="I90" s="73"/>
    </row>
    <row r="91" spans="1:9" ht="18.75">
      <c r="A91" s="106" t="s">
        <v>71</v>
      </c>
      <c r="B91" s="71" t="s">
        <v>36</v>
      </c>
      <c r="C91" s="72"/>
      <c r="D91" s="72"/>
      <c r="E91" s="72"/>
      <c r="F91" s="72"/>
      <c r="G91" s="73"/>
      <c r="H91" s="72"/>
      <c r="I91" s="73"/>
    </row>
    <row r="92" spans="1:9" ht="18.75">
      <c r="A92" s="107" t="s">
        <v>59</v>
      </c>
      <c r="B92" s="71" t="s">
        <v>37</v>
      </c>
      <c r="C92" s="72"/>
      <c r="D92" s="72"/>
      <c r="E92" s="72"/>
      <c r="F92" s="72"/>
      <c r="G92" s="73"/>
      <c r="H92" s="72"/>
      <c r="I92" s="73"/>
    </row>
    <row r="93" spans="1:9" ht="18.75">
      <c r="A93" s="107" t="s">
        <v>60</v>
      </c>
      <c r="B93" s="71" t="s">
        <v>37</v>
      </c>
      <c r="C93" s="72"/>
      <c r="D93" s="72"/>
      <c r="E93" s="72"/>
      <c r="F93" s="72"/>
      <c r="G93" s="73"/>
      <c r="H93" s="72"/>
      <c r="I93" s="73"/>
    </row>
    <row r="94" spans="1:9" ht="24" customHeight="1">
      <c r="A94" s="87" t="s">
        <v>61</v>
      </c>
      <c r="B94" s="71" t="s">
        <v>37</v>
      </c>
      <c r="C94" s="72"/>
      <c r="D94" s="72"/>
      <c r="E94" s="72"/>
      <c r="F94" s="72"/>
      <c r="G94" s="73"/>
      <c r="H94" s="72"/>
      <c r="I94" s="73"/>
    </row>
    <row r="95" spans="1:9" ht="18.75">
      <c r="A95" s="107" t="s">
        <v>27</v>
      </c>
      <c r="B95" s="71" t="s">
        <v>36</v>
      </c>
      <c r="C95" s="72"/>
      <c r="D95" s="72"/>
      <c r="E95" s="72"/>
      <c r="F95" s="72"/>
      <c r="G95" s="73"/>
      <c r="H95" s="72"/>
      <c r="I95" s="73"/>
    </row>
    <row r="96" spans="1:9" ht="18.75">
      <c r="A96" s="108" t="s">
        <v>31</v>
      </c>
      <c r="B96" s="71" t="s">
        <v>36</v>
      </c>
      <c r="C96" s="72">
        <v>0.046</v>
      </c>
      <c r="D96" s="72">
        <v>0.054</v>
      </c>
      <c r="E96" s="72">
        <v>0.054</v>
      </c>
      <c r="F96" s="72">
        <v>0.056</v>
      </c>
      <c r="G96" s="72">
        <v>0.056</v>
      </c>
      <c r="H96" s="72">
        <v>0.056</v>
      </c>
      <c r="I96" s="72">
        <v>0.056</v>
      </c>
    </row>
    <row r="97" spans="1:9" ht="18.75">
      <c r="A97" s="107" t="s">
        <v>62</v>
      </c>
      <c r="B97" s="71" t="s">
        <v>36</v>
      </c>
      <c r="C97" s="72"/>
      <c r="D97" s="72"/>
      <c r="E97" s="72"/>
      <c r="F97" s="72"/>
      <c r="G97" s="73"/>
      <c r="H97" s="72"/>
      <c r="I97" s="73"/>
    </row>
    <row r="98" spans="1:9" ht="18.75">
      <c r="A98" s="107" t="s">
        <v>67</v>
      </c>
      <c r="B98" s="71" t="s">
        <v>36</v>
      </c>
      <c r="C98" s="72">
        <v>0.123</v>
      </c>
      <c r="D98" s="72">
        <v>0.123</v>
      </c>
      <c r="E98" s="72">
        <v>0.123</v>
      </c>
      <c r="F98" s="72">
        <v>0.123</v>
      </c>
      <c r="G98" s="72">
        <v>0.123</v>
      </c>
      <c r="H98" s="72">
        <v>0.123</v>
      </c>
      <c r="I98" s="72">
        <v>0.123</v>
      </c>
    </row>
    <row r="99" spans="1:9" ht="39">
      <c r="A99" s="88" t="s">
        <v>146</v>
      </c>
      <c r="B99" s="71" t="s">
        <v>19</v>
      </c>
      <c r="C99" s="72">
        <v>9.8</v>
      </c>
      <c r="D99" s="72">
        <v>6.3</v>
      </c>
      <c r="E99" s="72">
        <v>6.3</v>
      </c>
      <c r="F99" s="72">
        <v>6.3</v>
      </c>
      <c r="G99" s="77">
        <v>6</v>
      </c>
      <c r="H99" s="72">
        <v>6</v>
      </c>
      <c r="I99" s="77">
        <v>6</v>
      </c>
    </row>
    <row r="100" spans="1:9" ht="58.5">
      <c r="A100" s="84" t="s">
        <v>118</v>
      </c>
      <c r="B100" s="71" t="s">
        <v>20</v>
      </c>
      <c r="C100" s="72">
        <v>52323.94</v>
      </c>
      <c r="D100" s="72">
        <v>54491.5</v>
      </c>
      <c r="E100" s="72">
        <v>38602.1</v>
      </c>
      <c r="F100" s="72">
        <v>40775.2</v>
      </c>
      <c r="G100" s="73">
        <v>40800</v>
      </c>
      <c r="H100" s="72">
        <v>40975.42</v>
      </c>
      <c r="I100" s="73">
        <v>41705.01</v>
      </c>
    </row>
    <row r="101" spans="1:9" ht="19.5">
      <c r="A101" s="84" t="s">
        <v>38</v>
      </c>
      <c r="B101" s="71"/>
      <c r="C101" s="72"/>
      <c r="D101" s="72"/>
      <c r="E101" s="72"/>
      <c r="F101" s="94"/>
      <c r="G101" s="73"/>
      <c r="H101" s="94"/>
      <c r="I101" s="73"/>
    </row>
    <row r="102" spans="1:9" ht="18.75">
      <c r="A102" s="98" t="s">
        <v>57</v>
      </c>
      <c r="B102" s="71" t="s">
        <v>20</v>
      </c>
      <c r="C102" s="72"/>
      <c r="D102" s="72"/>
      <c r="E102" s="72"/>
      <c r="F102" s="72"/>
      <c r="G102" s="73"/>
      <c r="H102" s="72"/>
      <c r="I102" s="73"/>
    </row>
    <row r="103" spans="1:9" ht="18.75">
      <c r="A103" s="86" t="s">
        <v>71</v>
      </c>
      <c r="B103" s="71" t="s">
        <v>20</v>
      </c>
      <c r="C103" s="72"/>
      <c r="D103" s="72"/>
      <c r="E103" s="72"/>
      <c r="F103" s="72"/>
      <c r="G103" s="73"/>
      <c r="H103" s="72"/>
      <c r="I103" s="73"/>
    </row>
    <row r="104" spans="1:9" ht="18.75">
      <c r="A104" s="99" t="s">
        <v>59</v>
      </c>
      <c r="B104" s="71" t="s">
        <v>20</v>
      </c>
      <c r="C104" s="72">
        <v>90109</v>
      </c>
      <c r="D104" s="72">
        <v>92926</v>
      </c>
      <c r="E104" s="72">
        <v>87763.5</v>
      </c>
      <c r="F104" s="72">
        <v>96312.29</v>
      </c>
      <c r="G104" s="73">
        <v>96400</v>
      </c>
      <c r="H104" s="72">
        <v>96840</v>
      </c>
      <c r="I104" s="73">
        <v>96840</v>
      </c>
    </row>
    <row r="105" spans="1:9" ht="18.75">
      <c r="A105" s="99" t="s">
        <v>60</v>
      </c>
      <c r="B105" s="71" t="s">
        <v>20</v>
      </c>
      <c r="C105" s="72"/>
      <c r="D105" s="72"/>
      <c r="E105" s="72"/>
      <c r="F105" s="72"/>
      <c r="G105" s="73"/>
      <c r="H105" s="72"/>
      <c r="I105" s="73"/>
    </row>
    <row r="106" spans="1:9" ht="18.75">
      <c r="A106" s="99" t="s">
        <v>61</v>
      </c>
      <c r="B106" s="71" t="s">
        <v>20</v>
      </c>
      <c r="C106" s="72">
        <v>75445.67</v>
      </c>
      <c r="D106" s="72">
        <v>64704</v>
      </c>
      <c r="E106" s="72">
        <v>40000</v>
      </c>
      <c r="F106" s="72">
        <v>43102.04</v>
      </c>
      <c r="G106" s="73">
        <v>43200</v>
      </c>
      <c r="H106" s="73">
        <v>43775.51</v>
      </c>
      <c r="I106" s="73">
        <v>48153.06</v>
      </c>
    </row>
    <row r="107" spans="1:9" ht="18.75">
      <c r="A107" s="99" t="s">
        <v>27</v>
      </c>
      <c r="B107" s="71" t="s">
        <v>20</v>
      </c>
      <c r="C107" s="72"/>
      <c r="D107" s="72"/>
      <c r="E107" s="72"/>
      <c r="F107" s="72"/>
      <c r="G107" s="73"/>
      <c r="H107" s="72"/>
      <c r="I107" s="73"/>
    </row>
    <row r="108" spans="1:9" ht="56.25">
      <c r="A108" s="108" t="s">
        <v>2</v>
      </c>
      <c r="B108" s="71" t="s">
        <v>20</v>
      </c>
      <c r="C108" s="72">
        <v>15155</v>
      </c>
      <c r="D108" s="72">
        <v>17524</v>
      </c>
      <c r="E108" s="72">
        <v>24095</v>
      </c>
      <c r="F108" s="72">
        <v>24095</v>
      </c>
      <c r="G108" s="73">
        <v>24095</v>
      </c>
      <c r="H108" s="72">
        <v>24095</v>
      </c>
      <c r="I108" s="73">
        <v>24095</v>
      </c>
    </row>
    <row r="109" spans="1:9" ht="18.75">
      <c r="A109" s="99" t="s">
        <v>62</v>
      </c>
      <c r="B109" s="71" t="s">
        <v>20</v>
      </c>
      <c r="C109" s="72">
        <v>21620</v>
      </c>
      <c r="D109" s="72">
        <v>24025</v>
      </c>
      <c r="E109" s="72"/>
      <c r="F109" s="72"/>
      <c r="G109" s="73"/>
      <c r="H109" s="72"/>
      <c r="I109" s="73"/>
    </row>
    <row r="110" spans="1:9" ht="37.5">
      <c r="A110" s="86" t="s">
        <v>58</v>
      </c>
      <c r="B110" s="71" t="s">
        <v>20</v>
      </c>
      <c r="C110" s="72">
        <v>38250</v>
      </c>
      <c r="D110" s="72">
        <v>46308.8</v>
      </c>
      <c r="E110" s="72">
        <v>47520</v>
      </c>
      <c r="F110" s="72">
        <v>48000</v>
      </c>
      <c r="G110" s="72">
        <v>48000</v>
      </c>
      <c r="H110" s="72">
        <v>48000</v>
      </c>
      <c r="I110" s="72">
        <v>48000</v>
      </c>
    </row>
    <row r="111" spans="1:9" ht="18.75">
      <c r="A111" s="99" t="s">
        <v>63</v>
      </c>
      <c r="B111" s="71" t="s">
        <v>20</v>
      </c>
      <c r="C111" s="72">
        <v>27409</v>
      </c>
      <c r="D111" s="72">
        <v>26959</v>
      </c>
      <c r="E111" s="72">
        <v>33582</v>
      </c>
      <c r="F111" s="72">
        <v>34034</v>
      </c>
      <c r="G111" s="73">
        <v>34034</v>
      </c>
      <c r="H111" s="72">
        <v>34500</v>
      </c>
      <c r="I111" s="73">
        <v>34500</v>
      </c>
    </row>
    <row r="112" spans="1:9" ht="18.75">
      <c r="A112" s="99" t="s">
        <v>64</v>
      </c>
      <c r="B112" s="71" t="s">
        <v>20</v>
      </c>
      <c r="C112" s="72"/>
      <c r="D112" s="72"/>
      <c r="E112" s="72"/>
      <c r="F112" s="72"/>
      <c r="G112" s="73"/>
      <c r="H112" s="72"/>
      <c r="I112" s="73"/>
    </row>
    <row r="113" spans="1:9" ht="37.5">
      <c r="A113" s="100" t="s">
        <v>65</v>
      </c>
      <c r="B113" s="71" t="s">
        <v>20</v>
      </c>
      <c r="C113" s="72"/>
      <c r="D113" s="72"/>
      <c r="E113" s="72"/>
      <c r="F113" s="72"/>
      <c r="G113" s="73"/>
      <c r="H113" s="72"/>
      <c r="I113" s="73"/>
    </row>
    <row r="114" spans="1:9" ht="18.75">
      <c r="A114" s="99" t="s">
        <v>67</v>
      </c>
      <c r="B114" s="71" t="s">
        <v>20</v>
      </c>
      <c r="C114" s="72"/>
      <c r="D114" s="72"/>
      <c r="E114" s="72"/>
      <c r="F114" s="72"/>
      <c r="G114" s="73"/>
      <c r="H114" s="72"/>
      <c r="I114" s="73"/>
    </row>
    <row r="115" spans="1:9" ht="58.5" customHeight="1">
      <c r="A115" s="101" t="s">
        <v>182</v>
      </c>
      <c r="B115" s="71" t="s">
        <v>20</v>
      </c>
      <c r="C115" s="72">
        <f>SUM(C117:C118)/2</f>
        <v>29415.2</v>
      </c>
      <c r="D115" s="72">
        <f aca="true" t="shared" si="3" ref="D115:I115">SUM(D117:D118)/2</f>
        <v>35972.05</v>
      </c>
      <c r="E115" s="72">
        <f t="shared" si="3"/>
        <v>37546.85</v>
      </c>
      <c r="F115" s="72">
        <f t="shared" si="3"/>
        <v>44897.5</v>
      </c>
      <c r="G115" s="72">
        <f t="shared" si="3"/>
        <v>44897.5</v>
      </c>
      <c r="H115" s="72">
        <f t="shared" si="3"/>
        <v>50812.899999999994</v>
      </c>
      <c r="I115" s="72">
        <f t="shared" si="3"/>
        <v>58248.55</v>
      </c>
    </row>
    <row r="116" spans="1:9" ht="18.75">
      <c r="A116" s="102" t="s">
        <v>181</v>
      </c>
      <c r="B116" s="71"/>
      <c r="C116" s="72"/>
      <c r="D116" s="72"/>
      <c r="E116" s="72"/>
      <c r="F116" s="72"/>
      <c r="G116" s="73"/>
      <c r="H116" s="72"/>
      <c r="I116" s="73"/>
    </row>
    <row r="117" spans="1:9" ht="18.75">
      <c r="A117" s="103" t="s">
        <v>63</v>
      </c>
      <c r="B117" s="71" t="s">
        <v>20</v>
      </c>
      <c r="C117" s="72">
        <v>35000</v>
      </c>
      <c r="D117" s="72">
        <v>40837</v>
      </c>
      <c r="E117" s="72">
        <v>42246.6</v>
      </c>
      <c r="F117" s="72">
        <v>42246.6</v>
      </c>
      <c r="G117" s="73">
        <v>42246.6</v>
      </c>
      <c r="H117" s="72">
        <v>42246.6</v>
      </c>
      <c r="I117" s="73">
        <v>44000</v>
      </c>
    </row>
    <row r="118" spans="1:9" ht="18.75">
      <c r="A118" s="70" t="s">
        <v>68</v>
      </c>
      <c r="B118" s="71" t="s">
        <v>20</v>
      </c>
      <c r="C118" s="72">
        <v>23830.4</v>
      </c>
      <c r="D118" s="72">
        <v>31107.1</v>
      </c>
      <c r="E118" s="72">
        <v>32847.1</v>
      </c>
      <c r="F118" s="72">
        <v>47548.4</v>
      </c>
      <c r="G118" s="73">
        <v>47548.4</v>
      </c>
      <c r="H118" s="72">
        <v>59379.2</v>
      </c>
      <c r="I118" s="73">
        <v>72497.1</v>
      </c>
    </row>
    <row r="119" spans="1:9" ht="18.75">
      <c r="A119" s="70" t="s">
        <v>69</v>
      </c>
      <c r="B119" s="71" t="s">
        <v>20</v>
      </c>
      <c r="C119" s="72"/>
      <c r="D119" s="72"/>
      <c r="E119" s="72"/>
      <c r="F119" s="72"/>
      <c r="G119" s="73"/>
      <c r="H119" s="72"/>
      <c r="I119" s="73"/>
    </row>
    <row r="120" spans="1:9" ht="18.75">
      <c r="A120" s="70" t="s">
        <v>70</v>
      </c>
      <c r="B120" s="71" t="s">
        <v>20</v>
      </c>
      <c r="C120" s="72"/>
      <c r="D120" s="72"/>
      <c r="E120" s="72"/>
      <c r="F120" s="72"/>
      <c r="G120" s="73"/>
      <c r="H120" s="72"/>
      <c r="I120" s="73"/>
    </row>
    <row r="121" spans="1:9" ht="60" customHeight="1">
      <c r="A121" s="122" t="s">
        <v>111</v>
      </c>
      <c r="B121" s="71" t="s">
        <v>20</v>
      </c>
      <c r="C121" s="72">
        <v>32905</v>
      </c>
      <c r="D121" s="72">
        <v>40983</v>
      </c>
      <c r="E121" s="72">
        <v>39877</v>
      </c>
      <c r="F121" s="72">
        <v>40571</v>
      </c>
      <c r="G121" s="73">
        <v>41000</v>
      </c>
      <c r="H121" s="72">
        <v>40571</v>
      </c>
      <c r="I121" s="73">
        <v>40571</v>
      </c>
    </row>
    <row r="122" spans="1:9" ht="42.75" customHeight="1">
      <c r="A122" s="259" t="s">
        <v>116</v>
      </c>
      <c r="B122" s="260"/>
      <c r="C122" s="168">
        <f>C66*C100*12/1000</f>
        <v>2439.96997008</v>
      </c>
      <c r="D122" s="168">
        <f aca="true" t="shared" si="4" ref="D122:I122">D66*D100*12/1000</f>
        <v>2917.038978</v>
      </c>
      <c r="E122" s="168">
        <f t="shared" si="4"/>
        <v>1781.100894</v>
      </c>
      <c r="F122" s="168">
        <f t="shared" si="4"/>
        <v>1979.7175104</v>
      </c>
      <c r="G122" s="168">
        <f t="shared" si="4"/>
        <v>1980.9216000000001</v>
      </c>
      <c r="H122" s="168">
        <f t="shared" si="4"/>
        <v>1986.4883616</v>
      </c>
      <c r="I122" s="168">
        <f t="shared" si="4"/>
        <v>2021.8588848000002</v>
      </c>
    </row>
    <row r="123" spans="1:9" ht="18.75">
      <c r="A123" s="124" t="s">
        <v>38</v>
      </c>
      <c r="B123" s="71" t="s">
        <v>17</v>
      </c>
      <c r="C123" s="72"/>
      <c r="D123" s="72"/>
      <c r="E123" s="72"/>
      <c r="F123" s="72"/>
      <c r="G123" s="73"/>
      <c r="H123" s="72"/>
      <c r="I123" s="73"/>
    </row>
    <row r="124" spans="1:9" ht="37.5">
      <c r="A124" s="124" t="s">
        <v>117</v>
      </c>
      <c r="B124" s="71"/>
      <c r="C124" s="72">
        <f>C121*C88*12/1000</f>
        <v>66.73134</v>
      </c>
      <c r="D124" s="72">
        <f aca="true" t="shared" si="5" ref="D124:I124">D121*D88*12/1000</f>
        <v>87.04789199999999</v>
      </c>
      <c r="E124" s="72">
        <f t="shared" si="5"/>
        <v>84.698748</v>
      </c>
      <c r="F124" s="72">
        <f t="shared" si="5"/>
        <v>87.146508</v>
      </c>
      <c r="G124" s="72">
        <f t="shared" si="5"/>
        <v>88.068</v>
      </c>
      <c r="H124" s="72">
        <f t="shared" si="5"/>
        <v>87.146508</v>
      </c>
      <c r="I124" s="72">
        <f t="shared" si="5"/>
        <v>87.146508</v>
      </c>
    </row>
    <row r="125" spans="1:9" ht="37.5">
      <c r="A125" s="124" t="s">
        <v>122</v>
      </c>
      <c r="B125" s="71" t="s">
        <v>17</v>
      </c>
      <c r="C125" s="72"/>
      <c r="D125" s="72"/>
      <c r="E125" s="72"/>
      <c r="F125" s="72"/>
      <c r="G125" s="73"/>
      <c r="H125" s="72"/>
      <c r="I125" s="73"/>
    </row>
    <row r="126" spans="1:9" ht="37.5">
      <c r="A126" s="124" t="s">
        <v>147</v>
      </c>
      <c r="B126" s="71" t="s">
        <v>17</v>
      </c>
      <c r="C126" s="72">
        <f>C115*C82*12/1000</f>
        <v>149.6645376</v>
      </c>
      <c r="D126" s="72">
        <f aca="true" t="shared" si="6" ref="D126:I126">D115*D82*12/1000</f>
        <v>176.11915679999998</v>
      </c>
      <c r="E126" s="72">
        <f t="shared" si="6"/>
        <v>175.2686958</v>
      </c>
      <c r="F126" s="72">
        <f t="shared" si="6"/>
        <v>208.50399</v>
      </c>
      <c r="G126" s="72">
        <f t="shared" si="6"/>
        <v>208.50399</v>
      </c>
      <c r="H126" s="72">
        <f t="shared" si="6"/>
        <v>234.14584319999997</v>
      </c>
      <c r="I126" s="72">
        <f t="shared" si="6"/>
        <v>268.40931839999996</v>
      </c>
    </row>
    <row r="127" spans="1:9" ht="18.75">
      <c r="A127" s="37" t="s">
        <v>39</v>
      </c>
      <c r="B127" s="71" t="s">
        <v>17</v>
      </c>
      <c r="C127" s="72">
        <v>40</v>
      </c>
      <c r="D127" s="72">
        <v>41</v>
      </c>
      <c r="E127" s="72">
        <v>44</v>
      </c>
      <c r="F127" s="72">
        <v>46</v>
      </c>
      <c r="G127" s="72">
        <v>46</v>
      </c>
      <c r="H127" s="72">
        <v>46</v>
      </c>
      <c r="I127" s="72">
        <v>46</v>
      </c>
    </row>
    <row r="128" spans="1:9" ht="18.75">
      <c r="A128" s="37" t="s">
        <v>7</v>
      </c>
      <c r="B128" s="71" t="s">
        <v>17</v>
      </c>
      <c r="C128" s="72"/>
      <c r="D128" s="72"/>
      <c r="E128" s="72"/>
      <c r="F128" s="72"/>
      <c r="G128" s="73"/>
      <c r="H128" s="72"/>
      <c r="I128" s="73"/>
    </row>
    <row r="129" spans="1:14" ht="31.5">
      <c r="A129" s="261" t="s">
        <v>160</v>
      </c>
      <c r="B129" s="262" t="s">
        <v>17</v>
      </c>
      <c r="C129" s="263">
        <f>SUM(C122:C128)</f>
        <v>2696.36584768</v>
      </c>
      <c r="D129" s="263">
        <f aca="true" t="shared" si="7" ref="D129:I129">SUM(D122:D128)</f>
        <v>3221.2060268</v>
      </c>
      <c r="E129" s="263">
        <f t="shared" si="7"/>
        <v>2085.0683378</v>
      </c>
      <c r="F129" s="263">
        <f t="shared" si="7"/>
        <v>2321.3680084000002</v>
      </c>
      <c r="G129" s="263">
        <f t="shared" si="7"/>
        <v>2323.4935900000005</v>
      </c>
      <c r="H129" s="263">
        <f t="shared" si="7"/>
        <v>2353.7807128</v>
      </c>
      <c r="I129" s="263">
        <f t="shared" si="7"/>
        <v>2423.4147112</v>
      </c>
      <c r="N129" t="s">
        <v>184</v>
      </c>
    </row>
    <row r="130" spans="1:9" ht="18.75">
      <c r="A130" s="268" t="s">
        <v>177</v>
      </c>
      <c r="B130" s="269"/>
      <c r="C130" s="269"/>
      <c r="D130" s="269"/>
      <c r="E130" s="269"/>
      <c r="F130" s="269"/>
      <c r="G130" s="269"/>
      <c r="H130" s="269"/>
      <c r="I130" s="270"/>
    </row>
    <row r="131" spans="1:9" ht="39">
      <c r="A131" s="145" t="s">
        <v>167</v>
      </c>
      <c r="B131" s="78" t="s">
        <v>17</v>
      </c>
      <c r="C131" s="72">
        <f>C133+C134+C140</f>
        <v>211</v>
      </c>
      <c r="D131" s="72">
        <f aca="true" t="shared" si="8" ref="D131:I131">D133+D134+D140</f>
        <v>231</v>
      </c>
      <c r="E131" s="72">
        <f t="shared" si="8"/>
        <v>232</v>
      </c>
      <c r="F131" s="72">
        <f t="shared" si="8"/>
        <v>246</v>
      </c>
      <c r="G131" s="72">
        <f t="shared" si="8"/>
        <v>248.2</v>
      </c>
      <c r="H131" s="72">
        <f t="shared" si="8"/>
        <v>259</v>
      </c>
      <c r="I131" s="72">
        <f t="shared" si="8"/>
        <v>272</v>
      </c>
    </row>
    <row r="132" spans="1:9" ht="18.75">
      <c r="A132" s="124" t="s">
        <v>38</v>
      </c>
      <c r="B132" s="78" t="s">
        <v>17</v>
      </c>
      <c r="C132" s="72"/>
      <c r="D132" s="72"/>
      <c r="E132" s="72"/>
      <c r="F132" s="72"/>
      <c r="G132" s="72"/>
      <c r="H132" s="72"/>
      <c r="I132" s="72"/>
    </row>
    <row r="133" spans="1:9" ht="18.75">
      <c r="A133" s="37" t="s">
        <v>165</v>
      </c>
      <c r="B133" s="78" t="s">
        <v>17</v>
      </c>
      <c r="C133" s="72">
        <v>208</v>
      </c>
      <c r="D133" s="72">
        <v>229</v>
      </c>
      <c r="E133" s="72">
        <v>230</v>
      </c>
      <c r="F133" s="72">
        <v>244</v>
      </c>
      <c r="G133" s="72">
        <v>246</v>
      </c>
      <c r="H133" s="72">
        <v>257</v>
      </c>
      <c r="I133" s="72">
        <v>270</v>
      </c>
    </row>
    <row r="134" spans="1:9" ht="18.75">
      <c r="A134" s="37" t="s">
        <v>166</v>
      </c>
      <c r="B134" s="78"/>
      <c r="C134" s="72">
        <v>1</v>
      </c>
      <c r="D134" s="72">
        <v>1</v>
      </c>
      <c r="E134" s="72">
        <v>1</v>
      </c>
      <c r="F134" s="72">
        <v>1</v>
      </c>
      <c r="G134" s="72">
        <v>1.1</v>
      </c>
      <c r="H134" s="72">
        <v>1</v>
      </c>
      <c r="I134" s="72">
        <v>1</v>
      </c>
    </row>
    <row r="135" spans="1:9" ht="18.75">
      <c r="A135" s="156" t="s">
        <v>161</v>
      </c>
      <c r="B135" s="78" t="s">
        <v>17</v>
      </c>
      <c r="C135" s="72">
        <v>1</v>
      </c>
      <c r="D135" s="72">
        <v>1</v>
      </c>
      <c r="E135" s="72">
        <v>1</v>
      </c>
      <c r="F135" s="72">
        <v>1</v>
      </c>
      <c r="G135" s="72">
        <v>1.1</v>
      </c>
      <c r="H135" s="72">
        <v>1</v>
      </c>
      <c r="I135" s="72">
        <v>1</v>
      </c>
    </row>
    <row r="136" spans="1:9" ht="31.5">
      <c r="A136" s="151" t="s">
        <v>183</v>
      </c>
      <c r="B136" s="78" t="s">
        <v>17</v>
      </c>
      <c r="C136" s="72"/>
      <c r="D136" s="72"/>
      <c r="E136" s="72"/>
      <c r="F136" s="72"/>
      <c r="G136" s="72"/>
      <c r="H136" s="72"/>
      <c r="I136" s="72"/>
    </row>
    <row r="137" spans="1:9" ht="18.75">
      <c r="A137" s="151" t="s">
        <v>180</v>
      </c>
      <c r="B137" s="78" t="s">
        <v>17</v>
      </c>
      <c r="C137" s="72"/>
      <c r="D137" s="72"/>
      <c r="E137" s="72"/>
      <c r="F137" s="72"/>
      <c r="G137" s="72"/>
      <c r="H137" s="72"/>
      <c r="I137" s="72"/>
    </row>
    <row r="138" spans="1:12" ht="18.75">
      <c r="A138" s="156" t="s">
        <v>162</v>
      </c>
      <c r="B138" s="78" t="s">
        <v>17</v>
      </c>
      <c r="C138" s="72"/>
      <c r="D138" s="72"/>
      <c r="E138" s="72"/>
      <c r="F138" s="72"/>
      <c r="G138" s="72"/>
      <c r="H138" s="72"/>
      <c r="I138" s="72"/>
      <c r="L138" t="s">
        <v>169</v>
      </c>
    </row>
    <row r="139" spans="1:12" ht="36" customHeight="1">
      <c r="A139" s="151" t="s">
        <v>185</v>
      </c>
      <c r="B139" s="78" t="s">
        <v>17</v>
      </c>
      <c r="C139" s="72"/>
      <c r="D139" s="72"/>
      <c r="E139" s="72"/>
      <c r="F139" s="72"/>
      <c r="G139" s="72"/>
      <c r="H139" s="72"/>
      <c r="I139" s="72"/>
      <c r="L139" t="s">
        <v>168</v>
      </c>
    </row>
    <row r="140" spans="1:9" ht="18.75">
      <c r="A140" s="37" t="s">
        <v>178</v>
      </c>
      <c r="B140" s="78"/>
      <c r="C140" s="72">
        <f>C141+C142</f>
        <v>2</v>
      </c>
      <c r="D140" s="72">
        <f aca="true" t="shared" si="9" ref="D140:I140">D141+D142</f>
        <v>1</v>
      </c>
      <c r="E140" s="72">
        <f t="shared" si="9"/>
        <v>1</v>
      </c>
      <c r="F140" s="72">
        <f t="shared" si="9"/>
        <v>1</v>
      </c>
      <c r="G140" s="72">
        <f t="shared" si="9"/>
        <v>1.1</v>
      </c>
      <c r="H140" s="72">
        <f t="shared" si="9"/>
        <v>1</v>
      </c>
      <c r="I140" s="72">
        <f t="shared" si="9"/>
        <v>1</v>
      </c>
    </row>
    <row r="141" spans="1:9" ht="18.75">
      <c r="A141" s="150" t="s">
        <v>163</v>
      </c>
      <c r="B141" s="78" t="s">
        <v>17</v>
      </c>
      <c r="C141" s="72">
        <v>1</v>
      </c>
      <c r="D141" s="72"/>
      <c r="E141" s="72"/>
      <c r="F141" s="72"/>
      <c r="G141" s="72"/>
      <c r="H141" s="72"/>
      <c r="I141" s="72"/>
    </row>
    <row r="142" spans="1:9" s="154" customFormat="1" ht="33.75" customHeight="1">
      <c r="A142" s="152" t="s">
        <v>164</v>
      </c>
      <c r="B142" s="153" t="s">
        <v>17</v>
      </c>
      <c r="C142" s="72">
        <v>1</v>
      </c>
      <c r="D142" s="72">
        <v>1</v>
      </c>
      <c r="E142" s="72">
        <v>1</v>
      </c>
      <c r="F142" s="72">
        <v>1</v>
      </c>
      <c r="G142" s="72">
        <v>1.1</v>
      </c>
      <c r="H142" s="72">
        <v>1</v>
      </c>
      <c r="I142" s="72">
        <v>1</v>
      </c>
    </row>
    <row r="143" spans="1:7" ht="18.75">
      <c r="A143" s="267" t="s">
        <v>85</v>
      </c>
      <c r="B143" s="267"/>
      <c r="C143" s="267"/>
      <c r="D143" s="267"/>
      <c r="E143" s="267"/>
      <c r="F143" s="267"/>
      <c r="G143" s="267"/>
    </row>
    <row r="144" spans="1:9" ht="60" customHeight="1">
      <c r="A144" s="265" t="s">
        <v>40</v>
      </c>
      <c r="B144" s="265"/>
      <c r="C144" s="265"/>
      <c r="D144" s="265"/>
      <c r="E144" s="265"/>
      <c r="F144" s="265"/>
      <c r="G144" s="265"/>
      <c r="H144" s="265"/>
      <c r="I144" s="265"/>
    </row>
    <row r="145" spans="1:9" ht="47.25" customHeight="1">
      <c r="A145" s="266" t="s">
        <v>78</v>
      </c>
      <c r="B145" s="266"/>
      <c r="C145" s="266"/>
      <c r="D145" s="266"/>
      <c r="E145" s="266"/>
      <c r="F145" s="266"/>
      <c r="G145" s="266"/>
      <c r="H145" s="266"/>
      <c r="I145" s="266"/>
    </row>
  </sheetData>
  <sheetProtection/>
  <mergeCells count="20"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A9:I9"/>
    <mergeCell ref="F6:I6"/>
    <mergeCell ref="A6:A8"/>
    <mergeCell ref="B6:B8"/>
    <mergeCell ref="A144:I144"/>
    <mergeCell ref="A145:I145"/>
    <mergeCell ref="A143:G143"/>
    <mergeCell ref="A23:I23"/>
    <mergeCell ref="A130:I130"/>
    <mergeCell ref="A64:I64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66" r:id="rId1"/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N114"/>
  <sheetViews>
    <sheetView view="pageBreakPreview" zoomScale="75" zoomScaleNormal="75" zoomScaleSheetLayoutView="75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51" sqref="S51"/>
    </sheetView>
  </sheetViews>
  <sheetFormatPr defaultColWidth="9.00390625" defaultRowHeight="12.75"/>
  <cols>
    <col min="1" max="1" width="34.625" style="0" customWidth="1"/>
    <col min="2" max="2" width="20.125" style="0" customWidth="1"/>
    <col min="3" max="14" width="9.75390625" style="0" customWidth="1"/>
    <col min="17" max="17" width="10.25390625" style="0" customWidth="1"/>
    <col min="18" max="18" width="9.00390625" style="0" customWidth="1"/>
    <col min="19" max="20" width="9.25390625" style="0" customWidth="1"/>
    <col min="21" max="27" width="9.75390625" style="0" customWidth="1"/>
    <col min="30" max="32" width="9.75390625" style="0" customWidth="1"/>
  </cols>
  <sheetData>
    <row r="1" ht="27" customHeight="1"/>
    <row r="2" spans="3:35" ht="15.75" customHeight="1">
      <c r="C2" s="288" t="s">
        <v>125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9" t="s">
        <v>89</v>
      </c>
      <c r="R2" s="290"/>
      <c r="S2" s="290"/>
      <c r="T2" s="290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4" spans="1:40" ht="15.75">
      <c r="A4" s="119"/>
      <c r="B4" s="307" t="s">
        <v>201</v>
      </c>
      <c r="C4" s="295" t="s">
        <v>9</v>
      </c>
      <c r="D4" s="296"/>
      <c r="E4" s="296"/>
      <c r="F4" s="296"/>
      <c r="G4" s="296"/>
      <c r="H4" s="297"/>
      <c r="I4" s="296" t="s">
        <v>81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8"/>
      <c r="U4" s="304" t="s">
        <v>82</v>
      </c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"/>
      <c r="AN4" s="3"/>
    </row>
    <row r="5" spans="1:39" ht="58.5" customHeight="1">
      <c r="A5" s="120"/>
      <c r="B5" s="307"/>
      <c r="C5" s="301" t="s">
        <v>84</v>
      </c>
      <c r="D5" s="302"/>
      <c r="E5" s="302"/>
      <c r="F5" s="302"/>
      <c r="G5" s="302"/>
      <c r="H5" s="303"/>
      <c r="I5" s="306" t="s">
        <v>1</v>
      </c>
      <c r="J5" s="302"/>
      <c r="K5" s="302"/>
      <c r="L5" s="302"/>
      <c r="M5" s="302"/>
      <c r="N5" s="303"/>
      <c r="O5" s="302" t="s">
        <v>102</v>
      </c>
      <c r="P5" s="302"/>
      <c r="Q5" s="302"/>
      <c r="R5" s="302"/>
      <c r="S5" s="302"/>
      <c r="T5" s="305"/>
      <c r="U5" s="301" t="s">
        <v>0</v>
      </c>
      <c r="V5" s="302"/>
      <c r="W5" s="302"/>
      <c r="X5" s="302"/>
      <c r="Y5" s="302"/>
      <c r="Z5" s="305"/>
      <c r="AA5" s="301" t="s">
        <v>108</v>
      </c>
      <c r="AB5" s="302"/>
      <c r="AC5" s="302"/>
      <c r="AD5" s="302"/>
      <c r="AE5" s="302"/>
      <c r="AF5" s="305"/>
      <c r="AG5" s="301" t="s">
        <v>83</v>
      </c>
      <c r="AH5" s="302"/>
      <c r="AI5" s="302"/>
      <c r="AJ5" s="302"/>
      <c r="AK5" s="302"/>
      <c r="AL5" s="305"/>
      <c r="AM5" s="3"/>
    </row>
    <row r="6" spans="1:40" ht="15.75" customHeight="1">
      <c r="A6" s="120"/>
      <c r="B6" s="307"/>
      <c r="C6" s="291" t="s">
        <v>188</v>
      </c>
      <c r="D6" s="293" t="s">
        <v>200</v>
      </c>
      <c r="E6" s="299" t="s">
        <v>199</v>
      </c>
      <c r="F6" s="180" t="s">
        <v>198</v>
      </c>
      <c r="G6" s="180"/>
      <c r="H6" s="184"/>
      <c r="I6" s="293" t="s">
        <v>188</v>
      </c>
      <c r="J6" s="293" t="s">
        <v>200</v>
      </c>
      <c r="K6" s="299" t="s">
        <v>199</v>
      </c>
      <c r="L6" s="299" t="s">
        <v>198</v>
      </c>
      <c r="M6" s="299"/>
      <c r="N6" s="300"/>
      <c r="O6" s="291" t="s">
        <v>188</v>
      </c>
      <c r="P6" s="293" t="s">
        <v>200</v>
      </c>
      <c r="Q6" s="299" t="s">
        <v>199</v>
      </c>
      <c r="R6" s="299" t="s">
        <v>198</v>
      </c>
      <c r="S6" s="299"/>
      <c r="T6" s="299"/>
      <c r="U6" s="293" t="s">
        <v>188</v>
      </c>
      <c r="V6" s="293" t="s">
        <v>200</v>
      </c>
      <c r="W6" s="299" t="s">
        <v>199</v>
      </c>
      <c r="X6" s="299" t="s">
        <v>198</v>
      </c>
      <c r="Y6" s="299"/>
      <c r="Z6" s="299"/>
      <c r="AA6" s="293" t="s">
        <v>188</v>
      </c>
      <c r="AB6" s="293" t="s">
        <v>200</v>
      </c>
      <c r="AC6" s="299" t="s">
        <v>199</v>
      </c>
      <c r="AD6" s="299" t="s">
        <v>198</v>
      </c>
      <c r="AE6" s="299"/>
      <c r="AF6" s="299"/>
      <c r="AG6" s="293" t="s">
        <v>188</v>
      </c>
      <c r="AH6" s="293" t="s">
        <v>200</v>
      </c>
      <c r="AI6" s="299" t="s">
        <v>199</v>
      </c>
      <c r="AJ6" s="299" t="s">
        <v>198</v>
      </c>
      <c r="AK6" s="299"/>
      <c r="AL6" s="299"/>
      <c r="AM6" s="3"/>
      <c r="AN6" s="3"/>
    </row>
    <row r="7" spans="1:40" ht="15.75">
      <c r="A7" s="118"/>
      <c r="B7" s="307"/>
      <c r="C7" s="292"/>
      <c r="D7" s="294"/>
      <c r="E7" s="299"/>
      <c r="F7" s="157" t="s">
        <v>148</v>
      </c>
      <c r="G7" s="157" t="s">
        <v>189</v>
      </c>
      <c r="H7" s="183" t="s">
        <v>197</v>
      </c>
      <c r="I7" s="294"/>
      <c r="J7" s="294"/>
      <c r="K7" s="299"/>
      <c r="L7" s="157" t="s">
        <v>148</v>
      </c>
      <c r="M7" s="157" t="s">
        <v>189</v>
      </c>
      <c r="N7" s="185" t="s">
        <v>197</v>
      </c>
      <c r="O7" s="292"/>
      <c r="P7" s="294"/>
      <c r="Q7" s="299"/>
      <c r="R7" s="157" t="s">
        <v>148</v>
      </c>
      <c r="S7" s="157" t="s">
        <v>189</v>
      </c>
      <c r="T7" s="157" t="s">
        <v>197</v>
      </c>
      <c r="U7" s="294"/>
      <c r="V7" s="294"/>
      <c r="W7" s="299"/>
      <c r="X7" s="157" t="s">
        <v>148</v>
      </c>
      <c r="Y7" s="157" t="s">
        <v>189</v>
      </c>
      <c r="Z7" s="157" t="s">
        <v>197</v>
      </c>
      <c r="AA7" s="294"/>
      <c r="AB7" s="294"/>
      <c r="AC7" s="299"/>
      <c r="AD7" s="157" t="s">
        <v>148</v>
      </c>
      <c r="AE7" s="157" t="s">
        <v>189</v>
      </c>
      <c r="AF7" s="157" t="s">
        <v>197</v>
      </c>
      <c r="AG7" s="294"/>
      <c r="AH7" s="294"/>
      <c r="AI7" s="299"/>
      <c r="AJ7" s="157" t="s">
        <v>148</v>
      </c>
      <c r="AK7" s="157" t="s">
        <v>189</v>
      </c>
      <c r="AL7" s="157" t="s">
        <v>197</v>
      </c>
      <c r="AM7" s="3"/>
      <c r="AN7" s="3"/>
    </row>
    <row r="8" spans="1:40" ht="37.5" customHeight="1">
      <c r="A8" s="125" t="s">
        <v>96</v>
      </c>
      <c r="B8" s="161"/>
      <c r="C8" s="126"/>
      <c r="D8" s="126"/>
      <c r="E8" s="126"/>
      <c r="F8" s="127"/>
      <c r="G8" s="127"/>
      <c r="H8" s="179"/>
      <c r="I8" s="126"/>
      <c r="J8" s="126"/>
      <c r="K8" s="126"/>
      <c r="L8" s="127"/>
      <c r="M8" s="127"/>
      <c r="N8" s="179"/>
      <c r="O8" s="126"/>
      <c r="P8" s="126"/>
      <c r="Q8" s="126"/>
      <c r="R8" s="127"/>
      <c r="S8" s="127"/>
      <c r="T8" s="127"/>
      <c r="U8" s="126"/>
      <c r="V8" s="126"/>
      <c r="W8" s="126"/>
      <c r="X8" s="127"/>
      <c r="Y8" s="127"/>
      <c r="Z8" s="179"/>
      <c r="AA8" s="126"/>
      <c r="AB8" s="126"/>
      <c r="AC8" s="126"/>
      <c r="AD8" s="127"/>
      <c r="AE8" s="127"/>
      <c r="AF8" s="179"/>
      <c r="AG8" s="187"/>
      <c r="AH8" s="116"/>
      <c r="AI8" s="116"/>
      <c r="AJ8" s="116"/>
      <c r="AK8" s="116"/>
      <c r="AL8" s="116"/>
      <c r="AM8" s="3"/>
      <c r="AN8" s="3"/>
    </row>
    <row r="9" spans="1:40" ht="28.5" customHeight="1">
      <c r="A9" s="131" t="s">
        <v>87</v>
      </c>
      <c r="B9" s="162"/>
      <c r="C9" s="177">
        <f>SUM(C11:C15)</f>
        <v>92588.78499999999</v>
      </c>
      <c r="D9" s="177">
        <f aca="true" t="shared" si="0" ref="D9:AL9">SUM(D11:D15)</f>
        <v>107974.68950000001</v>
      </c>
      <c r="E9" s="177">
        <f t="shared" si="0"/>
        <v>194529.059</v>
      </c>
      <c r="F9" s="177">
        <f t="shared" si="0"/>
        <v>230494.729</v>
      </c>
      <c r="G9" s="177">
        <f t="shared" si="0"/>
        <v>271994.95200000005</v>
      </c>
      <c r="H9" s="246">
        <f t="shared" si="0"/>
        <v>294913.89099999995</v>
      </c>
      <c r="I9" s="177">
        <f t="shared" si="0"/>
        <v>92588.78499999999</v>
      </c>
      <c r="J9" s="177">
        <f t="shared" si="0"/>
        <v>107974.68950000001</v>
      </c>
      <c r="K9" s="177">
        <f t="shared" si="0"/>
        <v>194529.059</v>
      </c>
      <c r="L9" s="177">
        <f t="shared" si="0"/>
        <v>230494.729</v>
      </c>
      <c r="M9" s="177">
        <f t="shared" si="0"/>
        <v>271994.95200000005</v>
      </c>
      <c r="N9" s="246">
        <f t="shared" si="0"/>
        <v>294913.89099999995</v>
      </c>
      <c r="O9" s="177">
        <f t="shared" si="0"/>
        <v>83062.05300000001</v>
      </c>
      <c r="P9" s="177">
        <f t="shared" si="0"/>
        <v>96684.29567200001</v>
      </c>
      <c r="Q9" s="177">
        <f t="shared" si="0"/>
        <v>20265.496</v>
      </c>
      <c r="R9" s="177">
        <f t="shared" si="0"/>
        <v>24034.874</v>
      </c>
      <c r="S9" s="177">
        <f t="shared" si="0"/>
        <v>28120.807</v>
      </c>
      <c r="T9" s="246">
        <f t="shared" si="0"/>
        <v>30482.954999999998</v>
      </c>
      <c r="U9" s="177">
        <f t="shared" si="0"/>
        <v>221</v>
      </c>
      <c r="V9" s="177">
        <f t="shared" si="0"/>
        <v>268</v>
      </c>
      <c r="W9" s="177">
        <f t="shared" si="0"/>
        <v>337</v>
      </c>
      <c r="X9" s="177">
        <f t="shared" si="0"/>
        <v>340</v>
      </c>
      <c r="Y9" s="177">
        <f t="shared" si="0"/>
        <v>346</v>
      </c>
      <c r="Z9" s="246">
        <f t="shared" si="0"/>
        <v>352</v>
      </c>
      <c r="AA9" s="177">
        <f t="shared" si="0"/>
        <v>90109</v>
      </c>
      <c r="AB9" s="177">
        <f t="shared" si="0"/>
        <v>92926</v>
      </c>
      <c r="AC9" s="177">
        <f t="shared" si="0"/>
        <v>87763.5</v>
      </c>
      <c r="AD9" s="177">
        <f t="shared" si="0"/>
        <v>96312.2891566265</v>
      </c>
      <c r="AE9" s="177">
        <f t="shared" si="0"/>
        <v>96840</v>
      </c>
      <c r="AF9" s="246">
        <f t="shared" si="0"/>
        <v>96840</v>
      </c>
      <c r="AG9" s="177">
        <f t="shared" si="0"/>
        <v>171.321</v>
      </c>
      <c r="AH9" s="177">
        <f t="shared" si="0"/>
        <v>241.381</v>
      </c>
      <c r="AI9" s="177">
        <f t="shared" si="0"/>
        <v>244.41799999999998</v>
      </c>
      <c r="AJ9" s="177">
        <f t="shared" si="0"/>
        <v>296.472</v>
      </c>
      <c r="AK9" s="177">
        <f t="shared" si="0"/>
        <v>303.768</v>
      </c>
      <c r="AL9" s="246">
        <f t="shared" si="0"/>
        <v>309.312</v>
      </c>
      <c r="AM9" s="3"/>
      <c r="AN9" s="3"/>
    </row>
    <row r="10" spans="1:40" ht="15.75" customHeight="1">
      <c r="A10" s="136" t="s">
        <v>86</v>
      </c>
      <c r="B10" s="128"/>
      <c r="C10" s="130"/>
      <c r="D10" s="38"/>
      <c r="E10" s="38"/>
      <c r="F10" s="38"/>
      <c r="G10" s="38"/>
      <c r="H10" s="180"/>
      <c r="I10" s="130"/>
      <c r="J10" s="38"/>
      <c r="K10" s="38"/>
      <c r="L10" s="38"/>
      <c r="M10" s="38"/>
      <c r="N10" s="180"/>
      <c r="O10" s="130"/>
      <c r="P10" s="38"/>
      <c r="Q10" s="38"/>
      <c r="R10" s="38"/>
      <c r="S10" s="38"/>
      <c r="T10" s="38"/>
      <c r="U10" s="39"/>
      <c r="V10" s="39"/>
      <c r="W10" s="39"/>
      <c r="X10" s="39"/>
      <c r="Y10" s="39"/>
      <c r="Z10" s="180"/>
      <c r="AA10" s="130"/>
      <c r="AB10" s="38"/>
      <c r="AC10" s="38"/>
      <c r="AD10" s="38"/>
      <c r="AE10" s="38"/>
      <c r="AF10" s="180"/>
      <c r="AG10" s="188"/>
      <c r="AH10" s="117"/>
      <c r="AI10" s="117"/>
      <c r="AJ10" s="117"/>
      <c r="AK10" s="117"/>
      <c r="AL10" s="117"/>
      <c r="AM10" s="3"/>
      <c r="AN10" s="3"/>
    </row>
    <row r="11" spans="1:40" ht="15.75">
      <c r="A11" s="40" t="s">
        <v>218</v>
      </c>
      <c r="B11" s="128"/>
      <c r="C11" s="173">
        <v>83429.875</v>
      </c>
      <c r="D11" s="173">
        <f>C11*116.4%</f>
        <v>97112.3745</v>
      </c>
      <c r="E11" s="38">
        <f>K11</f>
        <v>190553.984</v>
      </c>
      <c r="F11" s="38">
        <f>L11</f>
        <v>225997.025</v>
      </c>
      <c r="G11" s="38">
        <f>M11</f>
        <v>264416.52</v>
      </c>
      <c r="H11" s="180">
        <f>N11</f>
        <v>286627.507</v>
      </c>
      <c r="I11" s="174">
        <v>83429.875</v>
      </c>
      <c r="J11" s="173">
        <f>I11*116.4%</f>
        <v>97112.3745</v>
      </c>
      <c r="K11" s="38">
        <v>190553.984</v>
      </c>
      <c r="L11" s="38">
        <v>225997.025</v>
      </c>
      <c r="M11" s="38">
        <v>264416.52</v>
      </c>
      <c r="N11" s="180">
        <v>286627.507</v>
      </c>
      <c r="O11" s="174">
        <v>66634.498</v>
      </c>
      <c r="P11" s="173">
        <f>O11*116.4%</f>
        <v>77562.55567200002</v>
      </c>
      <c r="Q11" s="38">
        <v>44.404</v>
      </c>
      <c r="R11" s="38">
        <v>52.663</v>
      </c>
      <c r="S11" s="38">
        <v>61.616</v>
      </c>
      <c r="T11" s="38">
        <v>66.792</v>
      </c>
      <c r="U11" s="175"/>
      <c r="V11" s="175"/>
      <c r="W11" s="39"/>
      <c r="X11" s="39"/>
      <c r="Y11" s="39"/>
      <c r="Z11" s="180"/>
      <c r="AA11" s="174"/>
      <c r="AB11" s="173"/>
      <c r="AC11" s="38"/>
      <c r="AD11" s="38"/>
      <c r="AE11" s="38"/>
      <c r="AF11" s="180"/>
      <c r="AG11" s="174"/>
      <c r="AH11" s="173"/>
      <c r="AI11" s="117"/>
      <c r="AJ11" s="117"/>
      <c r="AK11" s="117"/>
      <c r="AL11" s="117"/>
      <c r="AM11" s="3"/>
      <c r="AN11" s="3"/>
    </row>
    <row r="12" spans="1:40" ht="15.75">
      <c r="A12" s="40" t="s">
        <v>219</v>
      </c>
      <c r="B12" s="128"/>
      <c r="C12" s="38">
        <v>6427.257</v>
      </c>
      <c r="D12" s="38">
        <v>7481.328</v>
      </c>
      <c r="E12" s="38"/>
      <c r="F12" s="38"/>
      <c r="G12" s="38"/>
      <c r="H12" s="180"/>
      <c r="I12" s="130">
        <v>6427.257</v>
      </c>
      <c r="J12" s="38">
        <v>7481.328</v>
      </c>
      <c r="K12" s="38"/>
      <c r="L12" s="38"/>
      <c r="M12" s="38"/>
      <c r="N12" s="180"/>
      <c r="O12" s="130"/>
      <c r="P12" s="38"/>
      <c r="Q12" s="38"/>
      <c r="R12" s="38"/>
      <c r="S12" s="38"/>
      <c r="T12" s="38"/>
      <c r="U12" s="39"/>
      <c r="V12" s="39"/>
      <c r="W12" s="39"/>
      <c r="X12" s="39"/>
      <c r="Y12" s="39"/>
      <c r="Z12" s="180"/>
      <c r="AA12" s="130"/>
      <c r="AB12" s="38"/>
      <c r="AC12" s="38"/>
      <c r="AD12" s="38"/>
      <c r="AE12" s="38"/>
      <c r="AF12" s="180"/>
      <c r="AG12" s="130"/>
      <c r="AH12" s="38"/>
      <c r="AI12" s="117"/>
      <c r="AJ12" s="117"/>
      <c r="AK12" s="117"/>
      <c r="AL12" s="117"/>
      <c r="AM12" s="3"/>
      <c r="AN12" s="3"/>
    </row>
    <row r="13" spans="1:40" ht="15.75">
      <c r="A13" s="40" t="s">
        <v>220</v>
      </c>
      <c r="B13" s="128"/>
      <c r="C13" s="173">
        <v>23.056</v>
      </c>
      <c r="D13" s="173">
        <v>26.837</v>
      </c>
      <c r="E13" s="38">
        <f>K13</f>
        <v>30.97</v>
      </c>
      <c r="F13" s="38">
        <f aca="true" t="shared" si="1" ref="F13:H15">L13</f>
        <v>36.73</v>
      </c>
      <c r="G13" s="38">
        <f t="shared" si="1"/>
        <v>42.974</v>
      </c>
      <c r="H13" s="180">
        <f t="shared" si="1"/>
        <v>46.584</v>
      </c>
      <c r="I13" s="174">
        <v>23.056</v>
      </c>
      <c r="J13" s="173">
        <f>D13</f>
        <v>26.837</v>
      </c>
      <c r="K13" s="38">
        <v>30.97</v>
      </c>
      <c r="L13" s="38">
        <v>36.73</v>
      </c>
      <c r="M13" s="38">
        <v>42.974</v>
      </c>
      <c r="N13" s="180">
        <v>46.584</v>
      </c>
      <c r="O13" s="174">
        <v>13.695</v>
      </c>
      <c r="P13" s="173">
        <v>15.94</v>
      </c>
      <c r="Q13" s="38">
        <v>18.395</v>
      </c>
      <c r="R13" s="38">
        <v>21.817</v>
      </c>
      <c r="S13" s="38">
        <v>25.526</v>
      </c>
      <c r="T13" s="38">
        <v>27.67</v>
      </c>
      <c r="U13" s="175"/>
      <c r="V13" s="175"/>
      <c r="W13" s="39"/>
      <c r="X13" s="39"/>
      <c r="Y13" s="39"/>
      <c r="Z13" s="180"/>
      <c r="AA13" s="174"/>
      <c r="AB13" s="173"/>
      <c r="AC13" s="38"/>
      <c r="AD13" s="38"/>
      <c r="AE13" s="38"/>
      <c r="AF13" s="180"/>
      <c r="AG13" s="174"/>
      <c r="AH13" s="173"/>
      <c r="AI13" s="117"/>
      <c r="AJ13" s="117"/>
      <c r="AK13" s="117"/>
      <c r="AL13" s="117"/>
      <c r="AM13" s="3"/>
      <c r="AN13" s="3"/>
    </row>
    <row r="14" spans="1:40" ht="17.25" customHeight="1">
      <c r="A14" s="40" t="s">
        <v>221</v>
      </c>
      <c r="B14" s="162"/>
      <c r="C14" s="174">
        <f>I14</f>
        <v>2668.197</v>
      </c>
      <c r="D14" s="174">
        <f>J14</f>
        <v>3299.83</v>
      </c>
      <c r="E14" s="174">
        <f>K14</f>
        <v>3801.714</v>
      </c>
      <c r="F14" s="174">
        <f t="shared" si="1"/>
        <v>4374.552</v>
      </c>
      <c r="G14" s="174">
        <f t="shared" si="1"/>
        <v>5062.602</v>
      </c>
      <c r="H14" s="174">
        <f t="shared" si="1"/>
        <v>5161.951</v>
      </c>
      <c r="I14" s="174">
        <v>2668.197</v>
      </c>
      <c r="J14" s="173">
        <v>3299.83</v>
      </c>
      <c r="K14" s="38">
        <v>3801.714</v>
      </c>
      <c r="L14" s="38">
        <v>4374.552</v>
      </c>
      <c r="M14" s="38">
        <v>5062.602</v>
      </c>
      <c r="N14" s="180">
        <v>5161.951</v>
      </c>
      <c r="O14" s="174">
        <v>1214.9</v>
      </c>
      <c r="P14" s="173">
        <v>1414.2</v>
      </c>
      <c r="Q14" s="38">
        <v>1486.167</v>
      </c>
      <c r="R14" s="38">
        <v>1762.594</v>
      </c>
      <c r="S14" s="38">
        <v>2062.235</v>
      </c>
      <c r="T14" s="38">
        <v>2235.463</v>
      </c>
      <c r="U14" s="175">
        <v>219</v>
      </c>
      <c r="V14" s="175">
        <v>265</v>
      </c>
      <c r="W14" s="39">
        <v>330</v>
      </c>
      <c r="X14" s="39">
        <v>332</v>
      </c>
      <c r="Y14" s="39">
        <v>332</v>
      </c>
      <c r="Z14" s="180">
        <v>332</v>
      </c>
      <c r="AA14" s="174">
        <v>77034</v>
      </c>
      <c r="AB14" s="173">
        <v>82426</v>
      </c>
      <c r="AC14" s="38">
        <v>78523.5</v>
      </c>
      <c r="AD14" s="38">
        <f>AJ14/X14*100000</f>
        <v>87072.2891566265</v>
      </c>
      <c r="AE14" s="38">
        <f>AK14/Y14*100000</f>
        <v>87600</v>
      </c>
      <c r="AF14" s="180">
        <f>AL14/Z14*100000</f>
        <v>87600</v>
      </c>
      <c r="AG14" s="174">
        <v>168.706</v>
      </c>
      <c r="AH14" s="173">
        <v>237.95</v>
      </c>
      <c r="AI14" s="173">
        <v>237.95</v>
      </c>
      <c r="AJ14" s="173">
        <v>289.08</v>
      </c>
      <c r="AK14" s="173">
        <v>290.832</v>
      </c>
      <c r="AL14" s="173">
        <v>290.832</v>
      </c>
      <c r="AM14" s="3"/>
      <c r="AN14" s="3"/>
    </row>
    <row r="15" spans="1:40" ht="15.75" customHeight="1">
      <c r="A15" s="132" t="s">
        <v>222</v>
      </c>
      <c r="B15" s="128"/>
      <c r="C15" s="174">
        <f>I15</f>
        <v>40.4</v>
      </c>
      <c r="D15" s="174">
        <f>J15</f>
        <v>54.32</v>
      </c>
      <c r="E15" s="38">
        <f>K15</f>
        <v>142.391</v>
      </c>
      <c r="F15" s="38">
        <f t="shared" si="1"/>
        <v>86.422</v>
      </c>
      <c r="G15" s="38">
        <f t="shared" si="1"/>
        <v>2472.856</v>
      </c>
      <c r="H15" s="180">
        <f t="shared" si="1"/>
        <v>3077.849</v>
      </c>
      <c r="I15" s="130">
        <v>40.4</v>
      </c>
      <c r="J15" s="38">
        <v>54.32</v>
      </c>
      <c r="K15" s="38">
        <v>142.391</v>
      </c>
      <c r="L15" s="38">
        <v>86.422</v>
      </c>
      <c r="M15" s="38">
        <v>2472.856</v>
      </c>
      <c r="N15" s="180">
        <v>3077.849</v>
      </c>
      <c r="O15" s="130">
        <v>15198.96</v>
      </c>
      <c r="P15" s="38">
        <v>17691.6</v>
      </c>
      <c r="Q15" s="38">
        <v>18716.53</v>
      </c>
      <c r="R15" s="38">
        <v>22197.8</v>
      </c>
      <c r="S15" s="38">
        <v>25971.43</v>
      </c>
      <c r="T15" s="38">
        <v>28153.03</v>
      </c>
      <c r="U15" s="39">
        <v>2</v>
      </c>
      <c r="V15" s="39">
        <v>3</v>
      </c>
      <c r="W15" s="39">
        <v>7</v>
      </c>
      <c r="X15" s="39">
        <v>8</v>
      </c>
      <c r="Y15" s="39">
        <v>14</v>
      </c>
      <c r="Z15" s="180">
        <v>20</v>
      </c>
      <c r="AA15" s="130">
        <v>13075</v>
      </c>
      <c r="AB15" s="38">
        <v>10500</v>
      </c>
      <c r="AC15" s="38">
        <f>AI15/W15*10000</f>
        <v>9240</v>
      </c>
      <c r="AD15" s="38">
        <f>AJ15/X15*10000</f>
        <v>9240</v>
      </c>
      <c r="AE15" s="38">
        <f>AK15/Y15*10000</f>
        <v>9240</v>
      </c>
      <c r="AF15" s="180">
        <f>AL15/Z15*10000</f>
        <v>9240</v>
      </c>
      <c r="AG15" s="130">
        <v>2.615</v>
      </c>
      <c r="AH15" s="38">
        <v>3.431</v>
      </c>
      <c r="AI15" s="38">
        <v>6.468</v>
      </c>
      <c r="AJ15" s="38">
        <v>7.392</v>
      </c>
      <c r="AK15" s="38">
        <v>12.936</v>
      </c>
      <c r="AL15" s="38">
        <v>18.48</v>
      </c>
      <c r="AM15" s="3"/>
      <c r="AN15" s="3"/>
    </row>
    <row r="16" spans="1:40" ht="18" customHeight="1">
      <c r="A16" s="40"/>
      <c r="B16" s="128"/>
      <c r="C16" s="174"/>
      <c r="D16" s="174"/>
      <c r="E16" s="38"/>
      <c r="F16" s="38"/>
      <c r="G16" s="38"/>
      <c r="H16" s="180"/>
      <c r="I16" s="130"/>
      <c r="J16" s="38"/>
      <c r="K16" s="38"/>
      <c r="L16" s="38"/>
      <c r="M16" s="38"/>
      <c r="N16" s="180"/>
      <c r="O16" s="130"/>
      <c r="P16" s="38"/>
      <c r="Q16" s="38"/>
      <c r="R16" s="38"/>
      <c r="S16" s="38"/>
      <c r="T16" s="38"/>
      <c r="U16" s="39"/>
      <c r="V16" s="39"/>
      <c r="W16" s="39"/>
      <c r="X16" s="39"/>
      <c r="Y16" s="39"/>
      <c r="Z16" s="180"/>
      <c r="AA16" s="130"/>
      <c r="AB16" s="38"/>
      <c r="AC16" s="38"/>
      <c r="AD16" s="38"/>
      <c r="AE16" s="38"/>
      <c r="AF16" s="180"/>
      <c r="AG16" s="130"/>
      <c r="AH16" s="38"/>
      <c r="AI16" s="117"/>
      <c r="AJ16" s="117"/>
      <c r="AK16" s="117"/>
      <c r="AL16" s="117"/>
      <c r="AM16" s="3"/>
      <c r="AN16" s="3"/>
    </row>
    <row r="17" spans="1:40" ht="15.75" customHeight="1">
      <c r="A17" s="133" t="s">
        <v>10</v>
      </c>
      <c r="B17" s="128"/>
      <c r="C17" s="177">
        <f>SUM(C19:C20)</f>
        <v>153.38</v>
      </c>
      <c r="D17" s="177">
        <f aca="true" t="shared" si="2" ref="D17:AL17">SUM(D19:D20)</f>
        <v>189.269</v>
      </c>
      <c r="E17" s="177">
        <f t="shared" si="2"/>
        <v>124.16199999999999</v>
      </c>
      <c r="F17" s="177">
        <f t="shared" si="2"/>
        <v>196.4</v>
      </c>
      <c r="G17" s="177">
        <f t="shared" si="2"/>
        <v>197.1</v>
      </c>
      <c r="H17" s="246">
        <f t="shared" si="2"/>
        <v>197.4</v>
      </c>
      <c r="I17" s="177">
        <f>SUM(I19:I20)</f>
        <v>51.980000000000004</v>
      </c>
      <c r="J17" s="177">
        <f t="shared" si="2"/>
        <v>54.769</v>
      </c>
      <c r="K17" s="177">
        <f t="shared" si="2"/>
        <v>58.095</v>
      </c>
      <c r="L17" s="177">
        <f t="shared" si="2"/>
        <v>61.185</v>
      </c>
      <c r="M17" s="177">
        <f t="shared" si="2"/>
        <v>64.463</v>
      </c>
      <c r="N17" s="246">
        <f t="shared" si="2"/>
        <v>67.39099999999999</v>
      </c>
      <c r="O17" s="177">
        <f>SUM(O19:O20)</f>
        <v>-9.47</v>
      </c>
      <c r="P17" s="177">
        <f t="shared" si="2"/>
        <v>0.5799999999999998</v>
      </c>
      <c r="Q17" s="177">
        <f t="shared" si="2"/>
        <v>1.75</v>
      </c>
      <c r="R17" s="177">
        <f t="shared" si="2"/>
        <v>1.8</v>
      </c>
      <c r="S17" s="177">
        <f t="shared" si="2"/>
        <v>1.9</v>
      </c>
      <c r="T17" s="177">
        <f t="shared" si="2"/>
        <v>2</v>
      </c>
      <c r="U17" s="177">
        <f t="shared" si="2"/>
        <v>79</v>
      </c>
      <c r="V17" s="177">
        <f t="shared" si="2"/>
        <v>101</v>
      </c>
      <c r="W17" s="177">
        <f t="shared" si="2"/>
        <v>48</v>
      </c>
      <c r="X17" s="177">
        <f t="shared" si="2"/>
        <v>49</v>
      </c>
      <c r="Y17" s="177">
        <f t="shared" si="2"/>
        <v>49</v>
      </c>
      <c r="Z17" s="246">
        <f t="shared" si="2"/>
        <v>49</v>
      </c>
      <c r="AA17" s="177">
        <f t="shared" si="2"/>
        <v>75445.66666666666</v>
      </c>
      <c r="AB17" s="177">
        <f t="shared" si="2"/>
        <v>64704.02127659574</v>
      </c>
      <c r="AC17" s="177">
        <f t="shared" si="2"/>
        <v>40000</v>
      </c>
      <c r="AD17" s="177">
        <f t="shared" si="2"/>
        <v>43102.04081632653</v>
      </c>
      <c r="AE17" s="177">
        <f t="shared" si="2"/>
        <v>43775.51020408163</v>
      </c>
      <c r="AF17" s="246">
        <f t="shared" si="2"/>
        <v>48153.06122448979</v>
      </c>
      <c r="AG17" s="177">
        <f t="shared" si="2"/>
        <v>32.474000000000004</v>
      </c>
      <c r="AH17" s="177">
        <f t="shared" si="2"/>
        <v>34.661</v>
      </c>
      <c r="AI17" s="177">
        <f t="shared" si="2"/>
        <v>19.2</v>
      </c>
      <c r="AJ17" s="177">
        <f t="shared" si="2"/>
        <v>21.12</v>
      </c>
      <c r="AK17" s="177">
        <f t="shared" si="2"/>
        <v>21.45</v>
      </c>
      <c r="AL17" s="246">
        <f t="shared" si="2"/>
        <v>23.595</v>
      </c>
      <c r="AM17" s="3"/>
      <c r="AN17" s="3"/>
    </row>
    <row r="18" spans="1:40" ht="15.75">
      <c r="A18" s="134" t="s">
        <v>86</v>
      </c>
      <c r="B18" s="162"/>
      <c r="C18" s="130"/>
      <c r="D18" s="38"/>
      <c r="E18" s="38"/>
      <c r="F18" s="38"/>
      <c r="G18" s="38"/>
      <c r="H18" s="180"/>
      <c r="I18" s="130"/>
      <c r="J18" s="38"/>
      <c r="K18" s="38"/>
      <c r="L18" s="38"/>
      <c r="M18" s="38"/>
      <c r="N18" s="180"/>
      <c r="O18" s="130"/>
      <c r="P18" s="38"/>
      <c r="Q18" s="38"/>
      <c r="R18" s="38"/>
      <c r="S18" s="38"/>
      <c r="T18" s="38"/>
      <c r="U18" s="39"/>
      <c r="V18" s="39"/>
      <c r="W18" s="39"/>
      <c r="X18" s="39"/>
      <c r="Y18" s="39"/>
      <c r="Z18" s="180"/>
      <c r="AA18" s="130"/>
      <c r="AB18" s="38"/>
      <c r="AC18" s="38"/>
      <c r="AD18" s="38"/>
      <c r="AE18" s="38"/>
      <c r="AF18" s="180"/>
      <c r="AG18" s="188"/>
      <c r="AH18" s="117"/>
      <c r="AI18" s="117"/>
      <c r="AJ18" s="117"/>
      <c r="AK18" s="117"/>
      <c r="AL18" s="117"/>
      <c r="AM18" s="3"/>
      <c r="AN18" s="3"/>
    </row>
    <row r="19" spans="1:40" ht="15.75">
      <c r="A19" s="40" t="s">
        <v>223</v>
      </c>
      <c r="B19" s="128" t="s">
        <v>237</v>
      </c>
      <c r="C19" s="173">
        <f aca="true" t="shared" si="3" ref="C19:H19">I19</f>
        <v>29.98</v>
      </c>
      <c r="D19" s="173">
        <f t="shared" si="3"/>
        <v>29.269</v>
      </c>
      <c r="E19" s="173">
        <f t="shared" si="3"/>
        <v>30.3</v>
      </c>
      <c r="F19" s="173">
        <f t="shared" si="3"/>
        <v>30.5</v>
      </c>
      <c r="G19" s="173">
        <f t="shared" si="3"/>
        <v>31.2</v>
      </c>
      <c r="H19" s="173">
        <f t="shared" si="3"/>
        <v>31.5</v>
      </c>
      <c r="I19" s="174">
        <v>29.98</v>
      </c>
      <c r="J19" s="173">
        <v>29.269</v>
      </c>
      <c r="K19" s="38">
        <v>30.3</v>
      </c>
      <c r="L19" s="38">
        <v>30.5</v>
      </c>
      <c r="M19" s="38">
        <v>31.2</v>
      </c>
      <c r="N19" s="180">
        <v>31.5</v>
      </c>
      <c r="O19" s="173">
        <v>3.53</v>
      </c>
      <c r="P19" s="173">
        <v>1.68</v>
      </c>
      <c r="Q19" s="38">
        <v>1.75</v>
      </c>
      <c r="R19" s="38">
        <v>1.8</v>
      </c>
      <c r="S19" s="38">
        <v>1.9</v>
      </c>
      <c r="T19" s="38">
        <v>2</v>
      </c>
      <c r="U19" s="175">
        <v>45</v>
      </c>
      <c r="V19" s="175">
        <v>47</v>
      </c>
      <c r="W19" s="39">
        <v>48</v>
      </c>
      <c r="X19" s="39">
        <v>49</v>
      </c>
      <c r="Y19" s="39">
        <v>49</v>
      </c>
      <c r="Z19" s="180">
        <v>49</v>
      </c>
      <c r="AA19" s="173">
        <f aca="true" t="shared" si="4" ref="AA19:AF19">AG19/U19*100000</f>
        <v>40386.666666666664</v>
      </c>
      <c r="AB19" s="173">
        <f t="shared" si="4"/>
        <v>39917.02127659574</v>
      </c>
      <c r="AC19" s="173">
        <f t="shared" si="4"/>
        <v>40000</v>
      </c>
      <c r="AD19" s="173">
        <f t="shared" si="4"/>
        <v>43102.04081632653</v>
      </c>
      <c r="AE19" s="173">
        <f t="shared" si="4"/>
        <v>43775.51020408163</v>
      </c>
      <c r="AF19" s="180">
        <f t="shared" si="4"/>
        <v>48153.06122448979</v>
      </c>
      <c r="AG19" s="173">
        <v>18.174</v>
      </c>
      <c r="AH19" s="173">
        <v>18.761</v>
      </c>
      <c r="AI19" s="173">
        <v>19.2</v>
      </c>
      <c r="AJ19" s="173">
        <v>21.12</v>
      </c>
      <c r="AK19" s="173">
        <v>21.45</v>
      </c>
      <c r="AL19" s="173">
        <v>23.595</v>
      </c>
      <c r="AM19" s="3"/>
      <c r="AN19" s="3"/>
    </row>
    <row r="20" spans="1:40" ht="18.75" customHeight="1">
      <c r="A20" s="132" t="s">
        <v>224</v>
      </c>
      <c r="B20" s="128" t="s">
        <v>237</v>
      </c>
      <c r="C20" s="173">
        <v>123.4</v>
      </c>
      <c r="D20" s="173">
        <v>160</v>
      </c>
      <c r="E20" s="38">
        <v>93.862</v>
      </c>
      <c r="F20" s="38">
        <v>165.9</v>
      </c>
      <c r="G20" s="38">
        <v>165.9</v>
      </c>
      <c r="H20" s="180">
        <v>165.9</v>
      </c>
      <c r="I20" s="174">
        <v>22</v>
      </c>
      <c r="J20" s="173">
        <v>25.5</v>
      </c>
      <c r="K20" s="38">
        <v>27.795</v>
      </c>
      <c r="L20" s="38">
        <v>30.685</v>
      </c>
      <c r="M20" s="38">
        <v>33.263</v>
      </c>
      <c r="N20" s="180">
        <v>35.891</v>
      </c>
      <c r="O20" s="173">
        <v>-13</v>
      </c>
      <c r="P20" s="173">
        <v>-1.1</v>
      </c>
      <c r="Q20" s="38"/>
      <c r="R20" s="38"/>
      <c r="S20" s="38"/>
      <c r="T20" s="38"/>
      <c r="U20" s="175">
        <v>34</v>
      </c>
      <c r="V20" s="175">
        <v>54</v>
      </c>
      <c r="W20" s="39"/>
      <c r="X20" s="39"/>
      <c r="Y20" s="39"/>
      <c r="Z20" s="180"/>
      <c r="AA20" s="173">
        <v>35059</v>
      </c>
      <c r="AB20" s="173">
        <v>24787</v>
      </c>
      <c r="AC20" s="38"/>
      <c r="AD20" s="38"/>
      <c r="AE20" s="38"/>
      <c r="AF20" s="180"/>
      <c r="AG20" s="173">
        <v>14.3</v>
      </c>
      <c r="AH20" s="173">
        <v>15.9</v>
      </c>
      <c r="AI20" s="117"/>
      <c r="AJ20" s="117"/>
      <c r="AK20" s="117"/>
      <c r="AL20" s="117"/>
      <c r="AM20" s="3"/>
      <c r="AN20" s="3"/>
    </row>
    <row r="21" spans="1:40" ht="15.75" customHeight="1">
      <c r="A21" s="40"/>
      <c r="B21" s="128"/>
      <c r="C21" s="174"/>
      <c r="D21" s="174"/>
      <c r="E21" s="38"/>
      <c r="F21" s="38"/>
      <c r="G21" s="38"/>
      <c r="H21" s="180"/>
      <c r="I21" s="130"/>
      <c r="J21" s="38"/>
      <c r="K21" s="38"/>
      <c r="L21" s="38"/>
      <c r="M21" s="38"/>
      <c r="N21" s="180"/>
      <c r="O21" s="130"/>
      <c r="P21" s="38"/>
      <c r="Q21" s="38"/>
      <c r="R21" s="38"/>
      <c r="S21" s="38"/>
      <c r="T21" s="38"/>
      <c r="U21" s="39"/>
      <c r="V21" s="39"/>
      <c r="W21" s="39"/>
      <c r="X21" s="39"/>
      <c r="Y21" s="39"/>
      <c r="Z21" s="180"/>
      <c r="AA21" s="130"/>
      <c r="AB21" s="38"/>
      <c r="AC21" s="38"/>
      <c r="AD21" s="38"/>
      <c r="AE21" s="38"/>
      <c r="AF21" s="180"/>
      <c r="AG21" s="188"/>
      <c r="AH21" s="117"/>
      <c r="AI21" s="117"/>
      <c r="AJ21" s="117"/>
      <c r="AK21" s="117"/>
      <c r="AL21" s="117"/>
      <c r="AM21" s="3"/>
      <c r="AN21" s="3"/>
    </row>
    <row r="22" spans="1:40" ht="15.75">
      <c r="A22" s="133" t="s">
        <v>11</v>
      </c>
      <c r="B22" s="128"/>
      <c r="C22" s="176">
        <f aca="true" t="shared" si="5" ref="C22:H22">SUM(C24:C25)</f>
        <v>158.11599999999999</v>
      </c>
      <c r="D22" s="176">
        <f t="shared" si="5"/>
        <v>162.22818</v>
      </c>
      <c r="E22" s="186">
        <f t="shared" si="5"/>
        <v>26.54</v>
      </c>
      <c r="F22" s="186">
        <f t="shared" si="5"/>
        <v>28.079</v>
      </c>
      <c r="G22" s="186">
        <f t="shared" si="5"/>
        <v>29.483</v>
      </c>
      <c r="H22" s="246">
        <f t="shared" si="5"/>
        <v>30.81</v>
      </c>
      <c r="I22" s="176">
        <f aca="true" t="shared" si="6" ref="I22:AI22">SUM(I24:I25)</f>
        <v>146.11599999999999</v>
      </c>
      <c r="J22" s="176">
        <f t="shared" si="6"/>
        <v>144.22818</v>
      </c>
      <c r="K22" s="186">
        <f>SUM(K25:K25)</f>
        <v>26.54</v>
      </c>
      <c r="L22" s="186">
        <f aca="true" t="shared" si="7" ref="L22:AL22">SUM(L24:L25)</f>
        <v>28.079</v>
      </c>
      <c r="M22" s="186">
        <f t="shared" si="7"/>
        <v>29.483</v>
      </c>
      <c r="N22" s="246">
        <f t="shared" si="7"/>
        <v>30.81</v>
      </c>
      <c r="O22" s="176">
        <f t="shared" si="6"/>
        <v>25.2</v>
      </c>
      <c r="P22" s="176">
        <f t="shared" si="6"/>
        <v>20.006</v>
      </c>
      <c r="Q22" s="186">
        <f t="shared" si="6"/>
        <v>16.27</v>
      </c>
      <c r="R22" s="186">
        <f t="shared" si="7"/>
        <v>17.39</v>
      </c>
      <c r="S22" s="186">
        <f t="shared" si="7"/>
        <v>18.68</v>
      </c>
      <c r="T22" s="246">
        <f t="shared" si="7"/>
        <v>19.73</v>
      </c>
      <c r="U22" s="176">
        <f t="shared" si="6"/>
        <v>202</v>
      </c>
      <c r="V22" s="176">
        <f t="shared" si="6"/>
        <v>202</v>
      </c>
      <c r="W22" s="38">
        <f t="shared" si="6"/>
        <v>0</v>
      </c>
      <c r="X22" s="38">
        <f t="shared" si="7"/>
        <v>0</v>
      </c>
      <c r="Y22" s="38">
        <f t="shared" si="7"/>
        <v>0</v>
      </c>
      <c r="Z22" s="180">
        <f t="shared" si="7"/>
        <v>0</v>
      </c>
      <c r="AA22" s="176">
        <f t="shared" si="6"/>
        <v>21620</v>
      </c>
      <c r="AB22" s="176">
        <f t="shared" si="6"/>
        <v>24025</v>
      </c>
      <c r="AC22" s="38">
        <f t="shared" si="6"/>
        <v>0</v>
      </c>
      <c r="AD22" s="38">
        <f t="shared" si="7"/>
        <v>0</v>
      </c>
      <c r="AE22" s="38">
        <f t="shared" si="7"/>
        <v>0</v>
      </c>
      <c r="AF22" s="180">
        <f t="shared" si="7"/>
        <v>0</v>
      </c>
      <c r="AG22" s="176">
        <f t="shared" si="6"/>
        <v>46</v>
      </c>
      <c r="AH22" s="176">
        <f t="shared" si="6"/>
        <v>48</v>
      </c>
      <c r="AI22" s="38">
        <f t="shared" si="6"/>
        <v>0</v>
      </c>
      <c r="AJ22" s="38">
        <f t="shared" si="7"/>
        <v>0</v>
      </c>
      <c r="AK22" s="38">
        <f t="shared" si="7"/>
        <v>0</v>
      </c>
      <c r="AL22" s="180">
        <f t="shared" si="7"/>
        <v>0</v>
      </c>
      <c r="AM22" s="3"/>
      <c r="AN22" s="3"/>
    </row>
    <row r="23" spans="1:40" ht="15.75">
      <c r="A23" s="136" t="s">
        <v>86</v>
      </c>
      <c r="B23" s="162"/>
      <c r="C23" s="173"/>
      <c r="D23" s="173"/>
      <c r="E23" s="38"/>
      <c r="F23" s="38"/>
      <c r="G23" s="38"/>
      <c r="H23" s="180"/>
      <c r="I23" s="130"/>
      <c r="J23" s="38"/>
      <c r="K23" s="38"/>
      <c r="L23" s="38"/>
      <c r="M23" s="38"/>
      <c r="N23" s="180"/>
      <c r="O23" s="130"/>
      <c r="P23" s="38"/>
      <c r="Q23" s="38"/>
      <c r="R23" s="38"/>
      <c r="S23" s="38"/>
      <c r="T23" s="38"/>
      <c r="U23" s="39"/>
      <c r="V23" s="39"/>
      <c r="W23" s="39"/>
      <c r="X23" s="39"/>
      <c r="Y23" s="39"/>
      <c r="Z23" s="180"/>
      <c r="AA23" s="130"/>
      <c r="AB23" s="38"/>
      <c r="AC23" s="38"/>
      <c r="AD23" s="38"/>
      <c r="AE23" s="38"/>
      <c r="AF23" s="180"/>
      <c r="AG23" s="188"/>
      <c r="AH23" s="117"/>
      <c r="AI23" s="117"/>
      <c r="AJ23" s="117"/>
      <c r="AK23" s="117"/>
      <c r="AL23" s="117"/>
      <c r="AM23" s="3"/>
      <c r="AN23" s="3"/>
    </row>
    <row r="24" spans="1:40" ht="15.75" customHeight="1">
      <c r="A24" s="40" t="s">
        <v>225</v>
      </c>
      <c r="B24" s="128" t="s">
        <v>237</v>
      </c>
      <c r="C24" s="173">
        <v>138</v>
      </c>
      <c r="D24" s="173">
        <v>140</v>
      </c>
      <c r="E24" s="38"/>
      <c r="F24" s="38"/>
      <c r="G24" s="38"/>
      <c r="H24" s="180"/>
      <c r="I24" s="174">
        <v>126</v>
      </c>
      <c r="J24" s="173">
        <v>122</v>
      </c>
      <c r="L24" s="38"/>
      <c r="M24" s="38"/>
      <c r="N24" s="180"/>
      <c r="O24" s="173">
        <v>8</v>
      </c>
      <c r="P24" s="173">
        <v>1</v>
      </c>
      <c r="Q24" s="38"/>
      <c r="R24" s="38"/>
      <c r="S24" s="38"/>
      <c r="T24" s="38"/>
      <c r="U24" s="175">
        <v>202</v>
      </c>
      <c r="V24" s="175">
        <v>202</v>
      </c>
      <c r="W24" s="39"/>
      <c r="X24" s="39"/>
      <c r="Y24" s="39"/>
      <c r="Z24" s="180"/>
      <c r="AA24" s="173">
        <v>21620</v>
      </c>
      <c r="AB24" s="173">
        <v>24025</v>
      </c>
      <c r="AC24" s="38"/>
      <c r="AD24" s="38"/>
      <c r="AE24" s="38"/>
      <c r="AF24" s="180"/>
      <c r="AG24" s="173">
        <v>46</v>
      </c>
      <c r="AH24" s="173">
        <v>48</v>
      </c>
      <c r="AI24" s="117"/>
      <c r="AJ24" s="117"/>
      <c r="AK24" s="117"/>
      <c r="AL24" s="117"/>
      <c r="AM24" s="3"/>
      <c r="AN24" s="3"/>
    </row>
    <row r="25" spans="1:40" ht="15.75" customHeight="1">
      <c r="A25" s="160" t="s">
        <v>226</v>
      </c>
      <c r="B25" s="128"/>
      <c r="C25" s="173">
        <v>20.116</v>
      </c>
      <c r="D25" s="173">
        <f>C25*110.5%</f>
        <v>22.22818</v>
      </c>
      <c r="E25" s="38">
        <f>K25</f>
        <v>26.54</v>
      </c>
      <c r="F25" s="38">
        <f>L25</f>
        <v>28.079</v>
      </c>
      <c r="G25" s="38">
        <f>M25</f>
        <v>29.483</v>
      </c>
      <c r="H25" s="180">
        <f>N25</f>
        <v>30.81</v>
      </c>
      <c r="I25" s="174">
        <v>20.116</v>
      </c>
      <c r="J25" s="173">
        <f>I25*110.5%</f>
        <v>22.22818</v>
      </c>
      <c r="K25" s="38">
        <v>26.54</v>
      </c>
      <c r="L25" s="38">
        <v>28.079</v>
      </c>
      <c r="M25" s="38">
        <v>29.483</v>
      </c>
      <c r="N25" s="180">
        <v>30.81</v>
      </c>
      <c r="O25" s="173">
        <v>17.2</v>
      </c>
      <c r="P25" s="173">
        <f>O25*110.5%</f>
        <v>19.006</v>
      </c>
      <c r="Q25" s="38">
        <v>16.27</v>
      </c>
      <c r="R25" s="38">
        <v>17.39</v>
      </c>
      <c r="S25" s="38">
        <v>18.68</v>
      </c>
      <c r="T25" s="38">
        <v>19.73</v>
      </c>
      <c r="U25" s="175"/>
      <c r="V25" s="175"/>
      <c r="W25" s="39"/>
      <c r="X25" s="39"/>
      <c r="Y25" s="39"/>
      <c r="Z25" s="180"/>
      <c r="AA25" s="173"/>
      <c r="AB25" s="173"/>
      <c r="AC25" s="38"/>
      <c r="AD25" s="38"/>
      <c r="AE25" s="38"/>
      <c r="AF25" s="180"/>
      <c r="AG25" s="188"/>
      <c r="AH25" s="117"/>
      <c r="AI25" s="117"/>
      <c r="AJ25" s="117"/>
      <c r="AK25" s="117"/>
      <c r="AL25" s="117"/>
      <c r="AM25" s="3"/>
      <c r="AN25" s="3"/>
    </row>
    <row r="26" spans="1:40" ht="15.75">
      <c r="A26" s="160"/>
      <c r="B26" s="128"/>
      <c r="C26" s="174"/>
      <c r="D26" s="174"/>
      <c r="E26" s="130"/>
      <c r="F26" s="38"/>
      <c r="G26" s="38"/>
      <c r="H26" s="180"/>
      <c r="I26" s="130"/>
      <c r="J26" s="38"/>
      <c r="K26" s="38"/>
      <c r="L26" s="38"/>
      <c r="M26" s="38"/>
      <c r="N26" s="180"/>
      <c r="O26" s="176"/>
      <c r="P26" s="176"/>
      <c r="Q26" s="38"/>
      <c r="R26" s="38"/>
      <c r="S26" s="38"/>
      <c r="T26" s="38"/>
      <c r="U26" s="39"/>
      <c r="V26" s="39"/>
      <c r="W26" s="39"/>
      <c r="X26" s="39"/>
      <c r="Y26" s="39"/>
      <c r="Z26" s="180"/>
      <c r="AA26" s="130"/>
      <c r="AB26" s="38"/>
      <c r="AC26" s="38"/>
      <c r="AD26" s="38"/>
      <c r="AE26" s="38"/>
      <c r="AF26" s="180"/>
      <c r="AG26" s="188"/>
      <c r="AH26" s="117"/>
      <c r="AI26" s="117"/>
      <c r="AJ26" s="117"/>
      <c r="AK26" s="117"/>
      <c r="AL26" s="117"/>
      <c r="AM26" s="3"/>
      <c r="AN26" s="3"/>
    </row>
    <row r="27" spans="1:40" ht="15.75">
      <c r="A27" s="133" t="s">
        <v>12</v>
      </c>
      <c r="B27" s="162"/>
      <c r="C27" s="176">
        <f aca="true" t="shared" si="8" ref="C27:J27">SUM(C29)</f>
        <v>4.364</v>
      </c>
      <c r="D27" s="176">
        <f t="shared" si="8"/>
        <v>4.364</v>
      </c>
      <c r="E27" s="176">
        <f t="shared" si="8"/>
        <v>4.6</v>
      </c>
      <c r="F27" s="176">
        <f t="shared" si="8"/>
        <v>4.8</v>
      </c>
      <c r="G27" s="176">
        <f t="shared" si="8"/>
        <v>4.9</v>
      </c>
      <c r="H27" s="247">
        <f t="shared" si="8"/>
        <v>5</v>
      </c>
      <c r="I27" s="176">
        <f t="shared" si="8"/>
        <v>4.364</v>
      </c>
      <c r="J27" s="176">
        <f t="shared" si="8"/>
        <v>4.594</v>
      </c>
      <c r="K27" s="176">
        <f aca="true" t="shared" si="9" ref="K27:AL27">SUM(K29)</f>
        <v>4.6</v>
      </c>
      <c r="L27" s="176">
        <f t="shared" si="9"/>
        <v>4.8</v>
      </c>
      <c r="M27" s="176">
        <f t="shared" si="9"/>
        <v>4.9</v>
      </c>
      <c r="N27" s="247">
        <f t="shared" si="9"/>
        <v>5</v>
      </c>
      <c r="O27" s="176">
        <f t="shared" si="9"/>
        <v>0.598</v>
      </c>
      <c r="P27" s="176">
        <f t="shared" si="9"/>
        <v>0.4</v>
      </c>
      <c r="Q27" s="176">
        <f>SUM(Q29)</f>
        <v>0</v>
      </c>
      <c r="R27" s="176">
        <f t="shared" si="9"/>
        <v>0</v>
      </c>
      <c r="S27" s="176">
        <f t="shared" si="9"/>
        <v>0</v>
      </c>
      <c r="T27" s="247">
        <f t="shared" si="9"/>
        <v>0</v>
      </c>
      <c r="U27" s="176">
        <f t="shared" si="9"/>
        <v>7</v>
      </c>
      <c r="V27" s="176">
        <f t="shared" si="9"/>
        <v>7</v>
      </c>
      <c r="W27" s="176">
        <f>SUM(W29)</f>
        <v>7</v>
      </c>
      <c r="X27" s="176">
        <f t="shared" si="9"/>
        <v>7</v>
      </c>
      <c r="Y27" s="176">
        <f t="shared" si="9"/>
        <v>7</v>
      </c>
      <c r="Z27" s="247">
        <f t="shared" si="9"/>
        <v>7</v>
      </c>
      <c r="AA27" s="176">
        <f t="shared" si="9"/>
        <v>15155</v>
      </c>
      <c r="AB27" s="176">
        <f>SUM(AB29)</f>
        <v>17524</v>
      </c>
      <c r="AC27" s="176">
        <f>SUM(AC29)</f>
        <v>24095</v>
      </c>
      <c r="AD27" s="176">
        <f t="shared" si="9"/>
        <v>24095</v>
      </c>
      <c r="AE27" s="176">
        <f t="shared" si="9"/>
        <v>24095</v>
      </c>
      <c r="AF27" s="247">
        <f t="shared" si="9"/>
        <v>24095</v>
      </c>
      <c r="AG27" s="176">
        <f t="shared" si="9"/>
        <v>1.273</v>
      </c>
      <c r="AH27" s="176">
        <f>SUM(AH29)</f>
        <v>1.472</v>
      </c>
      <c r="AI27" s="176">
        <f>SUM(AI29)</f>
        <v>2.024</v>
      </c>
      <c r="AJ27" s="176">
        <f t="shared" si="9"/>
        <v>2.024</v>
      </c>
      <c r="AK27" s="176">
        <f t="shared" si="9"/>
        <v>2.024</v>
      </c>
      <c r="AL27" s="247">
        <f t="shared" si="9"/>
        <v>2.024</v>
      </c>
      <c r="AM27" s="3"/>
      <c r="AN27" s="3"/>
    </row>
    <row r="28" spans="1:40" ht="15.75">
      <c r="A28" s="136" t="s">
        <v>86</v>
      </c>
      <c r="B28" s="128"/>
      <c r="C28" s="130"/>
      <c r="D28" s="130"/>
      <c r="E28" s="130"/>
      <c r="F28" s="38"/>
      <c r="G28" s="38"/>
      <c r="H28" s="180"/>
      <c r="I28" s="130"/>
      <c r="J28" s="38"/>
      <c r="K28" s="38"/>
      <c r="L28" s="38"/>
      <c r="M28" s="38"/>
      <c r="N28" s="180"/>
      <c r="O28" s="130"/>
      <c r="P28" s="38"/>
      <c r="Q28" s="38"/>
      <c r="R28" s="38"/>
      <c r="S28" s="38"/>
      <c r="T28" s="38"/>
      <c r="U28" s="39"/>
      <c r="V28" s="39"/>
      <c r="W28" s="39"/>
      <c r="X28" s="39"/>
      <c r="Y28" s="39"/>
      <c r="Z28" s="180"/>
      <c r="AA28" s="130"/>
      <c r="AB28" s="38"/>
      <c r="AC28" s="38"/>
      <c r="AD28" s="38"/>
      <c r="AE28" s="38"/>
      <c r="AF28" s="180"/>
      <c r="AG28" s="188"/>
      <c r="AH28" s="117"/>
      <c r="AI28" s="117"/>
      <c r="AJ28" s="117"/>
      <c r="AK28" s="117"/>
      <c r="AL28" s="117"/>
      <c r="AM28" s="3"/>
      <c r="AN28" s="3"/>
    </row>
    <row r="29" spans="1:40" ht="17.25" customHeight="1">
      <c r="A29" s="40" t="s">
        <v>227</v>
      </c>
      <c r="B29" s="128" t="s">
        <v>237</v>
      </c>
      <c r="C29" s="173">
        <v>4.364</v>
      </c>
      <c r="D29" s="173">
        <v>4.364</v>
      </c>
      <c r="E29" s="130">
        <v>4.6</v>
      </c>
      <c r="F29" s="38">
        <v>4.8</v>
      </c>
      <c r="G29" s="38">
        <v>4.9</v>
      </c>
      <c r="H29" s="180">
        <v>5</v>
      </c>
      <c r="I29" s="174">
        <f>C29</f>
        <v>4.364</v>
      </c>
      <c r="J29" s="174">
        <v>4.594</v>
      </c>
      <c r="K29" s="38">
        <v>4.6</v>
      </c>
      <c r="L29" s="38">
        <v>4.8</v>
      </c>
      <c r="M29" s="38">
        <v>4.9</v>
      </c>
      <c r="N29" s="180">
        <v>5</v>
      </c>
      <c r="O29" s="173">
        <v>0.598</v>
      </c>
      <c r="P29" s="173">
        <v>0.4</v>
      </c>
      <c r="Q29" s="38">
        <v>0</v>
      </c>
      <c r="R29" s="38">
        <v>0</v>
      </c>
      <c r="S29" s="38">
        <v>0</v>
      </c>
      <c r="T29" s="38">
        <v>0</v>
      </c>
      <c r="U29" s="39">
        <v>7</v>
      </c>
      <c r="V29" s="39">
        <v>7</v>
      </c>
      <c r="W29" s="39">
        <v>7</v>
      </c>
      <c r="X29" s="39">
        <v>7</v>
      </c>
      <c r="Y29" s="39">
        <v>7</v>
      </c>
      <c r="Z29" s="180">
        <v>7</v>
      </c>
      <c r="AA29" s="173">
        <v>15155</v>
      </c>
      <c r="AB29" s="173">
        <v>17524</v>
      </c>
      <c r="AC29" s="38">
        <v>24095</v>
      </c>
      <c r="AD29" s="38">
        <v>24095</v>
      </c>
      <c r="AE29" s="38">
        <v>24095</v>
      </c>
      <c r="AF29" s="180">
        <v>24095</v>
      </c>
      <c r="AG29" s="173">
        <v>1.273</v>
      </c>
      <c r="AH29" s="173">
        <v>1.472</v>
      </c>
      <c r="AI29" s="173">
        <v>2.024</v>
      </c>
      <c r="AJ29" s="173">
        <v>2.024</v>
      </c>
      <c r="AK29" s="173">
        <v>2.024</v>
      </c>
      <c r="AL29" s="173">
        <v>2.024</v>
      </c>
      <c r="AM29" s="3"/>
      <c r="AN29" s="3"/>
    </row>
    <row r="30" spans="1:38" ht="15.75" customHeight="1">
      <c r="A30" s="40"/>
      <c r="B30" s="128"/>
      <c r="C30" s="38"/>
      <c r="D30" s="38"/>
      <c r="E30" s="130"/>
      <c r="F30" s="38"/>
      <c r="G30" s="38"/>
      <c r="H30" s="180"/>
      <c r="I30" s="130"/>
      <c r="J30" s="38"/>
      <c r="K30" s="38"/>
      <c r="L30" s="38"/>
      <c r="M30" s="38"/>
      <c r="N30" s="180"/>
      <c r="O30" s="130"/>
      <c r="P30" s="38"/>
      <c r="Q30" s="38"/>
      <c r="R30" s="38"/>
      <c r="S30" s="38"/>
      <c r="T30" s="38"/>
      <c r="U30" s="39"/>
      <c r="V30" s="39"/>
      <c r="W30" s="39"/>
      <c r="X30" s="39"/>
      <c r="Y30" s="39"/>
      <c r="Z30" s="180"/>
      <c r="AA30" s="130"/>
      <c r="AB30" s="38"/>
      <c r="AC30" s="38"/>
      <c r="AD30" s="38"/>
      <c r="AE30" s="38"/>
      <c r="AF30" s="180"/>
      <c r="AG30" s="188"/>
      <c r="AH30" s="117"/>
      <c r="AI30" s="117"/>
      <c r="AJ30" s="117"/>
      <c r="AK30" s="117"/>
      <c r="AL30" s="117"/>
    </row>
    <row r="31" spans="1:38" ht="15.75">
      <c r="A31" s="133" t="s">
        <v>13</v>
      </c>
      <c r="B31" s="128"/>
      <c r="C31" s="186">
        <f>C33</f>
        <v>163.543</v>
      </c>
      <c r="D31" s="177">
        <f aca="true" t="shared" si="10" ref="D31:AL31">D33</f>
        <v>180.715</v>
      </c>
      <c r="E31" s="177">
        <f t="shared" si="10"/>
        <v>199.69</v>
      </c>
      <c r="F31" s="177">
        <f t="shared" si="10"/>
        <v>213.468</v>
      </c>
      <c r="G31" s="177">
        <f t="shared" si="10"/>
        <v>229.265</v>
      </c>
      <c r="H31" s="248">
        <f t="shared" si="10"/>
        <v>242.104</v>
      </c>
      <c r="I31" s="186">
        <f t="shared" si="10"/>
        <v>163.543</v>
      </c>
      <c r="J31" s="177">
        <f t="shared" si="10"/>
        <v>180.715</v>
      </c>
      <c r="K31" s="177">
        <f t="shared" si="10"/>
        <v>199.69</v>
      </c>
      <c r="L31" s="177">
        <f t="shared" si="10"/>
        <v>213.468</v>
      </c>
      <c r="M31" s="177">
        <f t="shared" si="10"/>
        <v>229.265</v>
      </c>
      <c r="N31" s="248">
        <f t="shared" si="10"/>
        <v>242.104</v>
      </c>
      <c r="O31" s="186">
        <f t="shared" si="10"/>
        <v>13.325</v>
      </c>
      <c r="P31" s="177">
        <f t="shared" si="10"/>
        <v>14.72</v>
      </c>
      <c r="Q31" s="177">
        <f t="shared" si="10"/>
        <v>0</v>
      </c>
      <c r="R31" s="177">
        <f t="shared" si="10"/>
        <v>0</v>
      </c>
      <c r="S31" s="177">
        <f t="shared" si="10"/>
        <v>0</v>
      </c>
      <c r="T31" s="248">
        <f t="shared" si="10"/>
        <v>0</v>
      </c>
      <c r="U31" s="186">
        <f t="shared" si="10"/>
        <v>123</v>
      </c>
      <c r="V31" s="177">
        <f t="shared" si="10"/>
        <v>123</v>
      </c>
      <c r="W31" s="177">
        <f t="shared" si="10"/>
        <v>0</v>
      </c>
      <c r="X31" s="177">
        <f t="shared" si="10"/>
        <v>0</v>
      </c>
      <c r="Y31" s="177">
        <f t="shared" si="10"/>
        <v>0</v>
      </c>
      <c r="Z31" s="248">
        <f t="shared" si="10"/>
        <v>0</v>
      </c>
      <c r="AA31" s="186">
        <f t="shared" si="10"/>
        <v>45804</v>
      </c>
      <c r="AB31" s="177">
        <f t="shared" si="10"/>
        <v>45804</v>
      </c>
      <c r="AC31" s="177">
        <f t="shared" si="10"/>
        <v>0</v>
      </c>
      <c r="AD31" s="177">
        <f t="shared" si="10"/>
        <v>0</v>
      </c>
      <c r="AE31" s="177">
        <f t="shared" si="10"/>
        <v>0</v>
      </c>
      <c r="AF31" s="248">
        <f t="shared" si="10"/>
        <v>0</v>
      </c>
      <c r="AG31" s="186">
        <f t="shared" si="10"/>
        <v>67.607</v>
      </c>
      <c r="AH31" s="177">
        <f t="shared" si="10"/>
        <v>67.607</v>
      </c>
      <c r="AI31" s="177">
        <f t="shared" si="10"/>
        <v>0</v>
      </c>
      <c r="AJ31" s="177">
        <f t="shared" si="10"/>
        <v>0</v>
      </c>
      <c r="AK31" s="177">
        <f t="shared" si="10"/>
        <v>0</v>
      </c>
      <c r="AL31" s="248">
        <f t="shared" si="10"/>
        <v>0</v>
      </c>
    </row>
    <row r="32" spans="1:40" ht="15.75">
      <c r="A32" s="136" t="s">
        <v>86</v>
      </c>
      <c r="B32" s="163"/>
      <c r="C32" s="38"/>
      <c r="D32" s="38"/>
      <c r="E32" s="129"/>
      <c r="F32" s="38"/>
      <c r="G32" s="38"/>
      <c r="H32" s="180"/>
      <c r="I32" s="130"/>
      <c r="J32" s="38"/>
      <c r="K32" s="38"/>
      <c r="L32" s="38"/>
      <c r="M32" s="38"/>
      <c r="N32" s="180"/>
      <c r="O32" s="130"/>
      <c r="P32" s="38"/>
      <c r="Q32" s="38"/>
      <c r="R32" s="38"/>
      <c r="S32" s="38"/>
      <c r="T32" s="38"/>
      <c r="U32" s="39"/>
      <c r="V32" s="39"/>
      <c r="W32" s="39"/>
      <c r="X32" s="39"/>
      <c r="Y32" s="39"/>
      <c r="Z32" s="180"/>
      <c r="AA32" s="130"/>
      <c r="AB32" s="38"/>
      <c r="AC32" s="38"/>
      <c r="AD32" s="38"/>
      <c r="AE32" s="38"/>
      <c r="AF32" s="180"/>
      <c r="AG32" s="188"/>
      <c r="AH32" s="117"/>
      <c r="AI32" s="117"/>
      <c r="AJ32" s="117"/>
      <c r="AK32" s="117"/>
      <c r="AL32" s="117"/>
      <c r="AM32" s="3"/>
      <c r="AN32" s="3"/>
    </row>
    <row r="33" spans="1:40" ht="18" customHeight="1">
      <c r="A33" s="128" t="s">
        <v>228</v>
      </c>
      <c r="B33" s="130"/>
      <c r="C33" s="38">
        <v>163.543</v>
      </c>
      <c r="D33" s="38">
        <v>180.715</v>
      </c>
      <c r="E33" s="38">
        <f>K33</f>
        <v>199.69</v>
      </c>
      <c r="F33" s="38">
        <f>L33</f>
        <v>213.468</v>
      </c>
      <c r="G33" s="38">
        <f>M33</f>
        <v>229.265</v>
      </c>
      <c r="H33" s="38">
        <f>N33</f>
        <v>242.104</v>
      </c>
      <c r="I33" s="38">
        <v>163.543</v>
      </c>
      <c r="J33" s="38">
        <f>D33</f>
        <v>180.715</v>
      </c>
      <c r="K33" s="38">
        <v>199.69</v>
      </c>
      <c r="L33" s="38">
        <v>213.468</v>
      </c>
      <c r="M33" s="38">
        <v>229.265</v>
      </c>
      <c r="N33" s="180">
        <v>242.104</v>
      </c>
      <c r="O33" s="38">
        <v>13.325</v>
      </c>
      <c r="P33" s="38">
        <v>14.72</v>
      </c>
      <c r="Q33" s="38"/>
      <c r="R33" s="38"/>
      <c r="S33" s="38"/>
      <c r="T33" s="38"/>
      <c r="U33" s="39">
        <v>123</v>
      </c>
      <c r="V33" s="39">
        <v>123</v>
      </c>
      <c r="W33" s="130"/>
      <c r="X33" s="38"/>
      <c r="Y33" s="38"/>
      <c r="Z33" s="180"/>
      <c r="AA33" s="38">
        <v>45804</v>
      </c>
      <c r="AB33" s="38">
        <v>45804</v>
      </c>
      <c r="AC33" s="128"/>
      <c r="AD33" s="130"/>
      <c r="AE33" s="38"/>
      <c r="AF33" s="180"/>
      <c r="AG33" s="38">
        <v>67.607</v>
      </c>
      <c r="AH33" s="38">
        <v>67.607</v>
      </c>
      <c r="AI33" s="38"/>
      <c r="AJ33" s="128"/>
      <c r="AK33" s="130"/>
      <c r="AL33" s="38"/>
      <c r="AM33" s="3"/>
      <c r="AN33" s="3"/>
    </row>
    <row r="34" spans="1:40" ht="15.75" customHeight="1">
      <c r="A34" s="128"/>
      <c r="B34" s="130"/>
      <c r="C34" s="38"/>
      <c r="D34" s="38"/>
      <c r="E34" s="38"/>
      <c r="F34" s="38"/>
      <c r="G34" s="38"/>
      <c r="H34" s="181"/>
      <c r="I34" s="38"/>
      <c r="J34" s="38"/>
      <c r="K34" s="38"/>
      <c r="L34" s="38"/>
      <c r="M34" s="38"/>
      <c r="N34" s="180"/>
      <c r="O34" s="38"/>
      <c r="P34" s="38"/>
      <c r="Q34" s="38"/>
      <c r="R34" s="38"/>
      <c r="S34" s="38"/>
      <c r="T34" s="38"/>
      <c r="U34" s="39"/>
      <c r="V34" s="39"/>
      <c r="W34" s="130"/>
      <c r="X34" s="38"/>
      <c r="Y34" s="38"/>
      <c r="Z34" s="180"/>
      <c r="AA34" s="38"/>
      <c r="AB34" s="38"/>
      <c r="AC34" s="128"/>
      <c r="AD34" s="130"/>
      <c r="AE34" s="38"/>
      <c r="AF34" s="180"/>
      <c r="AG34" s="38"/>
      <c r="AH34" s="38"/>
      <c r="AI34" s="38"/>
      <c r="AJ34" s="128"/>
      <c r="AK34" s="130"/>
      <c r="AL34" s="38"/>
      <c r="AM34" s="3"/>
      <c r="AN34" s="3"/>
    </row>
    <row r="35" spans="1:40" ht="31.5">
      <c r="A35" s="128" t="s">
        <v>124</v>
      </c>
      <c r="B35" s="130"/>
      <c r="C35" s="178">
        <f>SUM(C37:C44)</f>
        <v>54.647000000000006</v>
      </c>
      <c r="D35" s="178">
        <f aca="true" t="shared" si="11" ref="D35:AL35">SUM(D37:D44)</f>
        <v>71.268</v>
      </c>
      <c r="E35" s="178">
        <f t="shared" si="11"/>
        <v>67.5</v>
      </c>
      <c r="F35" s="178">
        <f t="shared" si="11"/>
        <v>67.55</v>
      </c>
      <c r="G35" s="178">
        <f t="shared" si="11"/>
        <v>69.6</v>
      </c>
      <c r="H35" s="249">
        <f t="shared" si="11"/>
        <v>69.65</v>
      </c>
      <c r="I35" s="178">
        <f t="shared" si="11"/>
        <v>53.34700000000001</v>
      </c>
      <c r="J35" s="178">
        <f t="shared" si="11"/>
        <v>70.661</v>
      </c>
      <c r="K35" s="178">
        <f t="shared" si="11"/>
        <v>66.2</v>
      </c>
      <c r="L35" s="178">
        <f t="shared" si="11"/>
        <v>66.25</v>
      </c>
      <c r="M35" s="178">
        <f t="shared" si="11"/>
        <v>68.30000000000001</v>
      </c>
      <c r="N35" s="249">
        <f t="shared" si="11"/>
        <v>68.35</v>
      </c>
      <c r="O35" s="178">
        <f t="shared" si="11"/>
        <v>9.902</v>
      </c>
      <c r="P35" s="178">
        <f t="shared" si="11"/>
        <v>9.875</v>
      </c>
      <c r="Q35" s="178">
        <f t="shared" si="11"/>
        <v>9.326</v>
      </c>
      <c r="R35" s="178">
        <f t="shared" si="11"/>
        <v>9.334999999999999</v>
      </c>
      <c r="S35" s="178">
        <f t="shared" si="11"/>
        <v>9.341</v>
      </c>
      <c r="T35" s="249">
        <f t="shared" si="11"/>
        <v>9.346</v>
      </c>
      <c r="U35" s="178">
        <f t="shared" si="11"/>
        <v>39</v>
      </c>
      <c r="V35" s="178">
        <f t="shared" si="11"/>
        <v>47</v>
      </c>
      <c r="W35" s="178">
        <f t="shared" si="11"/>
        <v>47</v>
      </c>
      <c r="X35" s="178">
        <f t="shared" si="11"/>
        <v>49</v>
      </c>
      <c r="Y35" s="178">
        <f t="shared" si="11"/>
        <v>49</v>
      </c>
      <c r="Z35" s="249">
        <f t="shared" si="11"/>
        <v>49</v>
      </c>
      <c r="AA35" s="178">
        <f t="shared" si="11"/>
        <v>65810</v>
      </c>
      <c r="AB35" s="178">
        <f t="shared" si="11"/>
        <v>81966</v>
      </c>
      <c r="AC35" s="178">
        <f t="shared" si="11"/>
        <v>79754</v>
      </c>
      <c r="AD35" s="178">
        <f t="shared" si="11"/>
        <v>81142</v>
      </c>
      <c r="AE35" s="178">
        <f t="shared" si="11"/>
        <v>81142</v>
      </c>
      <c r="AF35" s="249">
        <f t="shared" si="11"/>
        <v>81142</v>
      </c>
      <c r="AG35" s="178">
        <f t="shared" si="11"/>
        <v>5.484999999999999</v>
      </c>
      <c r="AH35" s="178">
        <f t="shared" si="11"/>
        <v>7.4</v>
      </c>
      <c r="AI35" s="178">
        <f t="shared" si="11"/>
        <v>6.898</v>
      </c>
      <c r="AJ35" s="178">
        <f t="shared" si="11"/>
        <v>7.057</v>
      </c>
      <c r="AK35" s="178">
        <f t="shared" si="11"/>
        <v>6.598000000000001</v>
      </c>
      <c r="AL35" s="249">
        <f t="shared" si="11"/>
        <v>7.0680000000000005</v>
      </c>
      <c r="AM35" s="3"/>
      <c r="AN35" s="3"/>
    </row>
    <row r="36" spans="1:40" ht="47.25">
      <c r="A36" s="128" t="s">
        <v>123</v>
      </c>
      <c r="B36" s="130"/>
      <c r="C36" s="38"/>
      <c r="D36" s="38"/>
      <c r="E36" s="38"/>
      <c r="F36" s="38"/>
      <c r="G36" s="38"/>
      <c r="H36" s="181"/>
      <c r="I36" s="38"/>
      <c r="J36" s="38"/>
      <c r="K36" s="38"/>
      <c r="L36" s="38"/>
      <c r="M36" s="38"/>
      <c r="N36" s="180"/>
      <c r="O36" s="38"/>
      <c r="P36" s="38"/>
      <c r="Q36" s="38"/>
      <c r="R36" s="38"/>
      <c r="S36" s="38"/>
      <c r="T36" s="38"/>
      <c r="U36" s="39"/>
      <c r="V36" s="39"/>
      <c r="W36" s="130"/>
      <c r="X36" s="38"/>
      <c r="Y36" s="38"/>
      <c r="Z36" s="180"/>
      <c r="AA36" s="38"/>
      <c r="AB36" s="38"/>
      <c r="AC36" s="128"/>
      <c r="AD36" s="130"/>
      <c r="AE36" s="38"/>
      <c r="AF36" s="180"/>
      <c r="AG36" s="38"/>
      <c r="AH36" s="38"/>
      <c r="AI36" s="38"/>
      <c r="AJ36" s="128"/>
      <c r="AK36" s="130"/>
      <c r="AL36" s="38"/>
      <c r="AM36" s="3"/>
      <c r="AN36" s="3"/>
    </row>
    <row r="37" spans="1:40" ht="20.25" customHeight="1">
      <c r="A37" s="171" t="s">
        <v>229</v>
      </c>
      <c r="B37" s="128" t="s">
        <v>237</v>
      </c>
      <c r="C37" s="173">
        <v>21</v>
      </c>
      <c r="D37" s="173">
        <v>24</v>
      </c>
      <c r="E37" s="38">
        <v>24</v>
      </c>
      <c r="F37" s="38">
        <v>24</v>
      </c>
      <c r="G37" s="38">
        <v>24</v>
      </c>
      <c r="H37" s="181">
        <v>24</v>
      </c>
      <c r="I37" s="173">
        <v>21</v>
      </c>
      <c r="J37" s="173">
        <v>24</v>
      </c>
      <c r="K37" s="38">
        <v>24</v>
      </c>
      <c r="L37" s="38">
        <v>24</v>
      </c>
      <c r="M37" s="38">
        <v>24</v>
      </c>
      <c r="N37" s="180">
        <v>24</v>
      </c>
      <c r="O37" s="173">
        <v>3.8</v>
      </c>
      <c r="P37" s="173">
        <v>3.8</v>
      </c>
      <c r="Q37" s="38">
        <v>3.8</v>
      </c>
      <c r="R37" s="38">
        <v>3.8</v>
      </c>
      <c r="S37" s="38">
        <v>3.8</v>
      </c>
      <c r="T37" s="38">
        <v>3.8</v>
      </c>
      <c r="U37" s="175">
        <v>6</v>
      </c>
      <c r="V37" s="175">
        <v>9</v>
      </c>
      <c r="W37" s="130">
        <v>9</v>
      </c>
      <c r="X37" s="38">
        <v>9</v>
      </c>
      <c r="Y37" s="38">
        <v>9</v>
      </c>
      <c r="Z37" s="180">
        <v>9</v>
      </c>
      <c r="AA37" s="173">
        <v>7069</v>
      </c>
      <c r="AB37" s="173">
        <v>7963</v>
      </c>
      <c r="AC37" s="128">
        <v>7965</v>
      </c>
      <c r="AD37" s="130">
        <v>7965</v>
      </c>
      <c r="AE37" s="38">
        <v>7965</v>
      </c>
      <c r="AF37" s="180">
        <v>7965</v>
      </c>
      <c r="AG37" s="173">
        <v>0.509</v>
      </c>
      <c r="AH37" s="173">
        <v>0.86</v>
      </c>
      <c r="AI37" s="38">
        <v>0.86</v>
      </c>
      <c r="AJ37" s="128">
        <v>0.86</v>
      </c>
      <c r="AK37" s="130">
        <v>0.86</v>
      </c>
      <c r="AL37" s="38">
        <v>0.86</v>
      </c>
      <c r="AM37" s="3"/>
      <c r="AN37" s="3"/>
    </row>
    <row r="38" spans="1:40" ht="15.75" customHeight="1">
      <c r="A38" s="171" t="s">
        <v>230</v>
      </c>
      <c r="B38" s="128" t="s">
        <v>237</v>
      </c>
      <c r="C38" s="173">
        <v>2.5</v>
      </c>
      <c r="D38" s="173">
        <v>2.5</v>
      </c>
      <c r="E38" s="38">
        <v>2.5</v>
      </c>
      <c r="F38" s="38">
        <v>2.5</v>
      </c>
      <c r="G38" s="38">
        <v>2.5</v>
      </c>
      <c r="H38" s="180">
        <v>2.5</v>
      </c>
      <c r="I38" s="173">
        <v>1.2</v>
      </c>
      <c r="J38" s="173">
        <v>1.893</v>
      </c>
      <c r="K38" s="38">
        <v>1.2</v>
      </c>
      <c r="L38" s="38">
        <v>1.2</v>
      </c>
      <c r="M38" s="38">
        <v>1.2</v>
      </c>
      <c r="N38" s="180">
        <v>1.2</v>
      </c>
      <c r="O38" s="173">
        <v>0.521</v>
      </c>
      <c r="P38" s="173">
        <v>0.897</v>
      </c>
      <c r="Q38" s="38">
        <v>0.521</v>
      </c>
      <c r="R38" s="38">
        <v>0.521</v>
      </c>
      <c r="S38" s="38">
        <v>0.521</v>
      </c>
      <c r="T38" s="38">
        <v>0.521</v>
      </c>
      <c r="U38" s="175">
        <v>3</v>
      </c>
      <c r="V38" s="175">
        <v>3</v>
      </c>
      <c r="W38" s="38">
        <v>3</v>
      </c>
      <c r="X38" s="38">
        <v>3</v>
      </c>
      <c r="Y38" s="38">
        <v>3</v>
      </c>
      <c r="Z38" s="180">
        <v>3</v>
      </c>
      <c r="AA38" s="173">
        <v>7000</v>
      </c>
      <c r="AB38" s="173">
        <v>8750</v>
      </c>
      <c r="AC38" s="38">
        <v>7000</v>
      </c>
      <c r="AD38" s="38">
        <v>7000</v>
      </c>
      <c r="AE38" s="38">
        <v>7000</v>
      </c>
      <c r="AF38" s="180">
        <v>7000</v>
      </c>
      <c r="AG38" s="173">
        <v>0.252</v>
      </c>
      <c r="AH38" s="173">
        <v>0.315</v>
      </c>
      <c r="AI38" s="38">
        <v>0.252</v>
      </c>
      <c r="AJ38" s="38">
        <v>0.252</v>
      </c>
      <c r="AK38" s="38">
        <v>0.252</v>
      </c>
      <c r="AL38" s="38">
        <v>0.252</v>
      </c>
      <c r="AM38" s="3"/>
      <c r="AN38" s="3"/>
    </row>
    <row r="39" spans="1:40" ht="15.75">
      <c r="A39" s="171" t="s">
        <v>231</v>
      </c>
      <c r="B39" s="128" t="s">
        <v>237</v>
      </c>
      <c r="C39" s="173">
        <v>8.356</v>
      </c>
      <c r="D39" s="173">
        <v>10</v>
      </c>
      <c r="E39" s="38">
        <v>10</v>
      </c>
      <c r="F39" s="38">
        <v>10</v>
      </c>
      <c r="G39" s="38">
        <v>10</v>
      </c>
      <c r="H39" s="180">
        <v>10</v>
      </c>
      <c r="I39" s="173">
        <v>8.356</v>
      </c>
      <c r="J39" s="173">
        <v>10</v>
      </c>
      <c r="K39" s="38">
        <v>10</v>
      </c>
      <c r="L39" s="38">
        <v>10</v>
      </c>
      <c r="M39" s="38">
        <v>10</v>
      </c>
      <c r="N39" s="180">
        <v>10</v>
      </c>
      <c r="O39" s="173">
        <v>3.991</v>
      </c>
      <c r="P39" s="173">
        <v>3</v>
      </c>
      <c r="Q39" s="173">
        <v>3</v>
      </c>
      <c r="R39" s="173">
        <v>3</v>
      </c>
      <c r="S39" s="173">
        <v>3</v>
      </c>
      <c r="T39" s="173">
        <v>3</v>
      </c>
      <c r="U39" s="175">
        <v>3</v>
      </c>
      <c r="V39" s="175">
        <v>6</v>
      </c>
      <c r="W39" s="38">
        <v>6</v>
      </c>
      <c r="X39" s="38">
        <v>8</v>
      </c>
      <c r="Y39" s="38">
        <v>8</v>
      </c>
      <c r="Z39" s="180">
        <v>8</v>
      </c>
      <c r="AA39" s="173">
        <v>13889</v>
      </c>
      <c r="AB39" s="173">
        <v>13889</v>
      </c>
      <c r="AC39" s="38">
        <v>13889</v>
      </c>
      <c r="AD39" s="38">
        <v>13889</v>
      </c>
      <c r="AE39" s="38">
        <v>13889</v>
      </c>
      <c r="AF39" s="180">
        <v>13889</v>
      </c>
      <c r="AG39" s="173">
        <v>0.746</v>
      </c>
      <c r="AH39" s="173">
        <v>1</v>
      </c>
      <c r="AI39" s="38">
        <v>1</v>
      </c>
      <c r="AJ39" s="38">
        <v>1</v>
      </c>
      <c r="AK39" s="38">
        <v>1</v>
      </c>
      <c r="AL39" s="38">
        <v>1</v>
      </c>
      <c r="AM39" s="3"/>
      <c r="AN39" s="3"/>
    </row>
    <row r="40" spans="1:40" ht="15.75">
      <c r="A40" s="171" t="s">
        <v>232</v>
      </c>
      <c r="B40" s="128" t="s">
        <v>237</v>
      </c>
      <c r="C40" s="173">
        <v>2.2</v>
      </c>
      <c r="D40" s="173">
        <v>2.3</v>
      </c>
      <c r="E40" s="38">
        <v>2.3</v>
      </c>
      <c r="F40" s="38">
        <v>2.3</v>
      </c>
      <c r="G40" s="38">
        <v>2.3</v>
      </c>
      <c r="H40" s="180">
        <v>2.3</v>
      </c>
      <c r="I40" s="173">
        <v>2.2</v>
      </c>
      <c r="J40" s="173">
        <v>2.3</v>
      </c>
      <c r="K40" s="173">
        <v>2.3</v>
      </c>
      <c r="L40" s="38">
        <v>2.3</v>
      </c>
      <c r="M40" s="38">
        <v>2.3</v>
      </c>
      <c r="N40" s="180">
        <v>2.3</v>
      </c>
      <c r="O40" s="173">
        <v>0.215</v>
      </c>
      <c r="P40" s="173">
        <v>0.24</v>
      </c>
      <c r="Q40" s="173">
        <v>0.24</v>
      </c>
      <c r="R40" s="173">
        <v>0.24</v>
      </c>
      <c r="S40" s="173">
        <v>0.24</v>
      </c>
      <c r="T40" s="173">
        <v>0.24</v>
      </c>
      <c r="U40" s="175">
        <v>4</v>
      </c>
      <c r="V40" s="175">
        <v>4</v>
      </c>
      <c r="W40" s="38">
        <v>4</v>
      </c>
      <c r="X40" s="38">
        <v>4</v>
      </c>
      <c r="Y40" s="38">
        <v>4</v>
      </c>
      <c r="Z40" s="180">
        <v>4</v>
      </c>
      <c r="AA40" s="173">
        <v>6000</v>
      </c>
      <c r="AB40" s="173">
        <v>7000</v>
      </c>
      <c r="AC40" s="38">
        <v>7000</v>
      </c>
      <c r="AD40" s="38">
        <v>7000</v>
      </c>
      <c r="AE40" s="38">
        <v>7000</v>
      </c>
      <c r="AF40" s="180">
        <v>7000</v>
      </c>
      <c r="AG40" s="173">
        <v>0.288</v>
      </c>
      <c r="AH40" s="173">
        <v>0.336</v>
      </c>
      <c r="AI40" s="38">
        <v>0.336</v>
      </c>
      <c r="AJ40" s="38">
        <v>0.336</v>
      </c>
      <c r="AK40" s="38">
        <v>0.336</v>
      </c>
      <c r="AL40" s="38">
        <v>0.336</v>
      </c>
      <c r="AM40" s="3"/>
      <c r="AN40" s="3"/>
    </row>
    <row r="41" spans="1:40" ht="18" customHeight="1">
      <c r="A41" s="171" t="s">
        <v>233</v>
      </c>
      <c r="B41" s="128" t="s">
        <v>238</v>
      </c>
      <c r="C41" s="173">
        <f aca="true" t="shared" si="12" ref="C41:H41">I41</f>
        <v>2.497</v>
      </c>
      <c r="D41" s="173">
        <f t="shared" si="12"/>
        <v>1.996</v>
      </c>
      <c r="E41" s="173">
        <f t="shared" si="12"/>
        <v>2.6</v>
      </c>
      <c r="F41" s="173">
        <f t="shared" si="12"/>
        <v>2.65</v>
      </c>
      <c r="G41" s="173">
        <f t="shared" si="12"/>
        <v>2.7</v>
      </c>
      <c r="H41" s="173">
        <f t="shared" si="12"/>
        <v>2.75</v>
      </c>
      <c r="I41" s="173">
        <v>2.497</v>
      </c>
      <c r="J41" s="173">
        <v>1.996</v>
      </c>
      <c r="K41" s="38">
        <v>2.6</v>
      </c>
      <c r="L41" s="38">
        <v>2.65</v>
      </c>
      <c r="M41" s="38">
        <v>2.7</v>
      </c>
      <c r="N41" s="180">
        <v>2.75</v>
      </c>
      <c r="O41" s="173">
        <v>0.135</v>
      </c>
      <c r="P41" s="173">
        <v>0.114</v>
      </c>
      <c r="Q41" s="38">
        <v>0.15</v>
      </c>
      <c r="R41" s="38">
        <v>0.159</v>
      </c>
      <c r="S41" s="38">
        <v>0.165</v>
      </c>
      <c r="T41" s="38">
        <v>0.17</v>
      </c>
      <c r="U41" s="175">
        <v>5</v>
      </c>
      <c r="V41" s="175">
        <v>5</v>
      </c>
      <c r="W41" s="38">
        <v>5</v>
      </c>
      <c r="X41" s="38">
        <v>5</v>
      </c>
      <c r="Y41" s="38">
        <v>5</v>
      </c>
      <c r="Z41" s="180">
        <v>5</v>
      </c>
      <c r="AA41" s="173">
        <v>6200</v>
      </c>
      <c r="AB41" s="173">
        <v>15516</v>
      </c>
      <c r="AC41" s="38">
        <v>15000</v>
      </c>
      <c r="AD41" s="38">
        <v>15000</v>
      </c>
      <c r="AE41" s="38">
        <v>15000</v>
      </c>
      <c r="AF41" s="180">
        <v>15000</v>
      </c>
      <c r="AG41" s="173">
        <v>0.372</v>
      </c>
      <c r="AH41" s="173">
        <v>0.931</v>
      </c>
      <c r="AI41" s="38">
        <v>0.45</v>
      </c>
      <c r="AJ41" s="38">
        <v>0.459</v>
      </c>
      <c r="AK41" s="38" t="s">
        <v>258</v>
      </c>
      <c r="AL41" s="38">
        <v>0.47</v>
      </c>
      <c r="AM41" s="3"/>
      <c r="AN41" s="3"/>
    </row>
    <row r="42" spans="1:40" ht="15.75" customHeight="1">
      <c r="A42" s="171" t="s">
        <v>234</v>
      </c>
      <c r="B42" s="128" t="s">
        <v>237</v>
      </c>
      <c r="C42" s="173">
        <v>9.749</v>
      </c>
      <c r="D42" s="173">
        <v>10</v>
      </c>
      <c r="E42" s="38">
        <v>10</v>
      </c>
      <c r="F42" s="38">
        <v>10</v>
      </c>
      <c r="G42" s="38">
        <v>10</v>
      </c>
      <c r="H42" s="180">
        <v>10</v>
      </c>
      <c r="I42" s="173">
        <v>9.749</v>
      </c>
      <c r="J42" s="173">
        <v>10</v>
      </c>
      <c r="K42" s="38">
        <v>10</v>
      </c>
      <c r="L42" s="38">
        <v>10</v>
      </c>
      <c r="M42" s="38">
        <v>10</v>
      </c>
      <c r="N42" s="180">
        <v>10</v>
      </c>
      <c r="O42" s="173">
        <v>0.199</v>
      </c>
      <c r="P42" s="173">
        <v>0.336</v>
      </c>
      <c r="Q42" s="173">
        <v>0.336</v>
      </c>
      <c r="R42" s="173">
        <v>0.336</v>
      </c>
      <c r="S42" s="173">
        <v>0.336</v>
      </c>
      <c r="T42" s="173">
        <v>0.336</v>
      </c>
      <c r="U42" s="175">
        <v>10</v>
      </c>
      <c r="V42" s="175">
        <v>10</v>
      </c>
      <c r="W42" s="38">
        <v>10</v>
      </c>
      <c r="X42" s="38">
        <v>10</v>
      </c>
      <c r="Y42" s="38">
        <v>10</v>
      </c>
      <c r="Z42" s="180">
        <v>10</v>
      </c>
      <c r="AA42" s="173">
        <v>7200</v>
      </c>
      <c r="AB42" s="173">
        <v>7200</v>
      </c>
      <c r="AC42" s="38">
        <v>7200</v>
      </c>
      <c r="AD42" s="38">
        <v>7200</v>
      </c>
      <c r="AE42" s="38">
        <v>7200</v>
      </c>
      <c r="AF42" s="180">
        <v>7200</v>
      </c>
      <c r="AG42" s="173">
        <v>2.368</v>
      </c>
      <c r="AH42" s="173">
        <v>2.5</v>
      </c>
      <c r="AI42" s="38">
        <v>2.5</v>
      </c>
      <c r="AJ42" s="38">
        <v>2.5</v>
      </c>
      <c r="AK42" s="38">
        <v>2.5</v>
      </c>
      <c r="AL42" s="38">
        <v>2.5</v>
      </c>
      <c r="AM42" s="3"/>
      <c r="AN42" s="3"/>
    </row>
    <row r="43" spans="1:40" ht="15.75">
      <c r="A43" s="171" t="s">
        <v>235</v>
      </c>
      <c r="B43" s="128" t="s">
        <v>237</v>
      </c>
      <c r="C43" s="173">
        <v>2.95</v>
      </c>
      <c r="D43" s="173">
        <v>3.1</v>
      </c>
      <c r="E43" s="38">
        <v>3.1</v>
      </c>
      <c r="F43" s="38">
        <v>3.1</v>
      </c>
      <c r="G43" s="38">
        <v>3.1</v>
      </c>
      <c r="H43" s="180">
        <v>3.1</v>
      </c>
      <c r="I43" s="173">
        <v>2.95</v>
      </c>
      <c r="J43" s="173">
        <v>3.1</v>
      </c>
      <c r="K43" s="38">
        <v>3.1</v>
      </c>
      <c r="L43" s="38">
        <v>3.1</v>
      </c>
      <c r="M43" s="38">
        <v>3.1</v>
      </c>
      <c r="N43" s="180">
        <v>3.1</v>
      </c>
      <c r="O43" s="173">
        <v>0.266</v>
      </c>
      <c r="P43" s="173">
        <v>0.279</v>
      </c>
      <c r="Q43" s="173">
        <v>0.279</v>
      </c>
      <c r="R43" s="173">
        <v>0.279</v>
      </c>
      <c r="S43" s="173">
        <v>0.279</v>
      </c>
      <c r="T43" s="173">
        <v>0.279</v>
      </c>
      <c r="U43" s="175">
        <v>1</v>
      </c>
      <c r="V43" s="175">
        <v>1</v>
      </c>
      <c r="W43" s="38">
        <v>1</v>
      </c>
      <c r="X43" s="38">
        <v>1</v>
      </c>
      <c r="Y43" s="38">
        <v>1</v>
      </c>
      <c r="Z43" s="180">
        <v>1</v>
      </c>
      <c r="AA43" s="173">
        <v>8333</v>
      </c>
      <c r="AB43" s="173">
        <v>9167</v>
      </c>
      <c r="AC43" s="38">
        <v>9200</v>
      </c>
      <c r="AD43" s="38">
        <v>9200</v>
      </c>
      <c r="AE43" s="38">
        <v>9200</v>
      </c>
      <c r="AF43" s="180">
        <v>9200</v>
      </c>
      <c r="AG43" s="173">
        <v>0.1</v>
      </c>
      <c r="AH43" s="173">
        <v>0.11</v>
      </c>
      <c r="AI43" s="38">
        <v>0.15</v>
      </c>
      <c r="AJ43" s="38">
        <v>0.15</v>
      </c>
      <c r="AK43" s="38">
        <v>0.15</v>
      </c>
      <c r="AL43" s="38">
        <v>0.15</v>
      </c>
      <c r="AM43" s="3"/>
      <c r="AN43" s="3"/>
    </row>
    <row r="44" spans="1:40" ht="16.5" thickBot="1">
      <c r="A44" s="172" t="s">
        <v>236</v>
      </c>
      <c r="B44" s="128" t="s">
        <v>237</v>
      </c>
      <c r="C44" s="173">
        <v>5.395</v>
      </c>
      <c r="D44" s="173">
        <v>17.372</v>
      </c>
      <c r="E44" s="38">
        <v>13</v>
      </c>
      <c r="F44" s="38">
        <v>13</v>
      </c>
      <c r="G44" s="38">
        <v>15</v>
      </c>
      <c r="H44" s="182">
        <v>15</v>
      </c>
      <c r="I44" s="173">
        <v>5.395</v>
      </c>
      <c r="J44" s="173">
        <v>17.372</v>
      </c>
      <c r="K44" s="38">
        <v>13</v>
      </c>
      <c r="L44" s="38">
        <v>13</v>
      </c>
      <c r="M44" s="38">
        <v>15</v>
      </c>
      <c r="N44" s="182">
        <v>15</v>
      </c>
      <c r="O44" s="173">
        <v>0.775</v>
      </c>
      <c r="P44" s="173">
        <v>1.209</v>
      </c>
      <c r="Q44" s="38">
        <v>1</v>
      </c>
      <c r="R44" s="38">
        <v>1</v>
      </c>
      <c r="S44" s="38">
        <v>1</v>
      </c>
      <c r="T44" s="38">
        <v>1</v>
      </c>
      <c r="U44" s="175">
        <v>7</v>
      </c>
      <c r="V44" s="175">
        <v>9</v>
      </c>
      <c r="W44" s="38">
        <v>9</v>
      </c>
      <c r="X44" s="38">
        <v>9</v>
      </c>
      <c r="Y44" s="38">
        <v>9</v>
      </c>
      <c r="Z44" s="182">
        <v>9</v>
      </c>
      <c r="AA44" s="173">
        <v>10119</v>
      </c>
      <c r="AB44" s="173">
        <v>12481</v>
      </c>
      <c r="AC44" s="38">
        <v>12500</v>
      </c>
      <c r="AD44" s="38">
        <v>13888</v>
      </c>
      <c r="AE44" s="38">
        <v>13888</v>
      </c>
      <c r="AF44" s="182">
        <v>13888</v>
      </c>
      <c r="AG44" s="173">
        <v>0.85</v>
      </c>
      <c r="AH44" s="173">
        <v>1.348</v>
      </c>
      <c r="AI44" s="38">
        <v>1.35</v>
      </c>
      <c r="AJ44" s="38">
        <v>1.5</v>
      </c>
      <c r="AK44" s="38">
        <v>1.5</v>
      </c>
      <c r="AL44" s="38">
        <v>1.5</v>
      </c>
      <c r="AM44" s="3"/>
      <c r="AN44" s="3"/>
    </row>
    <row r="45" spans="1:40" ht="48.75" customHeight="1" thickBot="1" thickTop="1">
      <c r="A45" s="137" t="s">
        <v>103</v>
      </c>
      <c r="B45" s="137"/>
      <c r="C45" s="250">
        <f>C9+C17+C22+C27+C31+C35</f>
        <v>93122.83499999999</v>
      </c>
      <c r="D45" s="250">
        <f aca="true" t="shared" si="13" ref="D45:AL45">D9+D17+D22+D27+D31+D35</f>
        <v>108582.53368000001</v>
      </c>
      <c r="E45" s="250">
        <f t="shared" si="13"/>
        <v>194951.55100000004</v>
      </c>
      <c r="F45" s="250">
        <f t="shared" si="13"/>
        <v>231005.02599999995</v>
      </c>
      <c r="G45" s="250">
        <f t="shared" si="13"/>
        <v>272525.30000000005</v>
      </c>
      <c r="H45" s="250">
        <f t="shared" si="13"/>
        <v>295458.855</v>
      </c>
      <c r="I45" s="250">
        <f t="shared" si="13"/>
        <v>93008.13499999998</v>
      </c>
      <c r="J45" s="250">
        <f t="shared" si="13"/>
        <v>108429.65668</v>
      </c>
      <c r="K45" s="250">
        <f t="shared" si="13"/>
        <v>194884.18400000004</v>
      </c>
      <c r="L45" s="250">
        <f t="shared" si="13"/>
        <v>230868.51099999997</v>
      </c>
      <c r="M45" s="250">
        <f t="shared" si="13"/>
        <v>272391.36300000007</v>
      </c>
      <c r="N45" s="250">
        <f t="shared" si="13"/>
        <v>295327.5459999999</v>
      </c>
      <c r="O45" s="250">
        <f t="shared" si="13"/>
        <v>83101.60800000001</v>
      </c>
      <c r="P45" s="250">
        <f t="shared" si="13"/>
        <v>96729.876672</v>
      </c>
      <c r="Q45" s="250">
        <f t="shared" si="13"/>
        <v>20292.842</v>
      </c>
      <c r="R45" s="250">
        <f t="shared" si="13"/>
        <v>24063.398999999998</v>
      </c>
      <c r="S45" s="250">
        <f t="shared" si="13"/>
        <v>28150.728000000003</v>
      </c>
      <c r="T45" s="250">
        <f t="shared" si="13"/>
        <v>30514.031</v>
      </c>
      <c r="U45" s="250">
        <f t="shared" si="13"/>
        <v>671</v>
      </c>
      <c r="V45" s="250">
        <f t="shared" si="13"/>
        <v>748</v>
      </c>
      <c r="W45" s="250">
        <f t="shared" si="13"/>
        <v>439</v>
      </c>
      <c r="X45" s="250">
        <f t="shared" si="13"/>
        <v>445</v>
      </c>
      <c r="Y45" s="250">
        <f t="shared" si="13"/>
        <v>451</v>
      </c>
      <c r="Z45" s="250">
        <f t="shared" si="13"/>
        <v>457</v>
      </c>
      <c r="AA45" s="250">
        <f aca="true" t="shared" si="14" ref="AA45:AF45">(AA9+AA17+AA22+AA27+AA31+AA35)/6</f>
        <v>52323.94444444444</v>
      </c>
      <c r="AB45" s="250">
        <f t="shared" si="14"/>
        <v>54491.503546099295</v>
      </c>
      <c r="AC45" s="250">
        <f t="shared" si="14"/>
        <v>38602.083333333336</v>
      </c>
      <c r="AD45" s="250">
        <f t="shared" si="14"/>
        <v>40775.22166215884</v>
      </c>
      <c r="AE45" s="250">
        <f t="shared" si="14"/>
        <v>40975.41836734694</v>
      </c>
      <c r="AF45" s="250">
        <f t="shared" si="14"/>
        <v>41705.010204081635</v>
      </c>
      <c r="AG45" s="250">
        <f t="shared" si="13"/>
        <v>324.16</v>
      </c>
      <c r="AH45" s="250">
        <f t="shared" si="13"/>
        <v>400.52099999999996</v>
      </c>
      <c r="AI45" s="250">
        <f t="shared" si="13"/>
        <v>272.54</v>
      </c>
      <c r="AJ45" s="250">
        <f t="shared" si="13"/>
        <v>326.673</v>
      </c>
      <c r="AK45" s="250">
        <f t="shared" si="13"/>
        <v>333.84</v>
      </c>
      <c r="AL45" s="250">
        <f t="shared" si="13"/>
        <v>341.999</v>
      </c>
      <c r="AM45" s="3"/>
      <c r="AN45" s="3"/>
    </row>
    <row r="46" spans="1:40" ht="13.5" thickTop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7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  <c r="V47" s="4"/>
      <c r="W47" s="4"/>
      <c r="X47" s="4"/>
      <c r="Y47" s="4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5"/>
      <c r="AN47" s="5"/>
    </row>
    <row r="48" spans="1:4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  <c r="V48" s="4"/>
      <c r="W48" s="4"/>
      <c r="X48" s="4"/>
      <c r="Y48" s="4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5"/>
      <c r="AN48" s="5"/>
    </row>
    <row r="49" spans="1:4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5"/>
      <c r="AN49" s="5"/>
    </row>
    <row r="50" spans="1:4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  <c r="V50" s="4"/>
      <c r="W50" s="4"/>
      <c r="X50" s="4"/>
      <c r="Y50" s="4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3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  <c r="V51" s="4"/>
      <c r="W51" s="4"/>
      <c r="X51" s="4"/>
      <c r="Y51" s="4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39:40" ht="15.75" customHeight="1">
      <c r="AM52" s="3"/>
      <c r="AN52" s="3"/>
    </row>
    <row r="53" spans="39:40" ht="12.75">
      <c r="AM53" s="3"/>
      <c r="AN53" s="3"/>
    </row>
    <row r="54" spans="39:40" ht="12.75">
      <c r="AM54" s="3"/>
      <c r="AN54" s="3"/>
    </row>
    <row r="55" spans="39:40" ht="84.75" customHeight="1">
      <c r="AM55" s="3"/>
      <c r="AN55" s="3"/>
    </row>
    <row r="56" spans="39:40" ht="15.75" customHeight="1">
      <c r="AM56" s="3"/>
      <c r="AN56" s="3"/>
    </row>
    <row r="57" spans="39:40" ht="12.75">
      <c r="AM57" s="3"/>
      <c r="AN57" s="3"/>
    </row>
    <row r="58" spans="39:40" ht="12.75">
      <c r="AM58" s="3"/>
      <c r="AN58" s="3"/>
    </row>
    <row r="59" spans="39:40" ht="33" customHeight="1">
      <c r="AM59" s="3"/>
      <c r="AN59" s="3"/>
    </row>
    <row r="60" spans="39:40" ht="15.75" customHeight="1">
      <c r="AM60" s="3"/>
      <c r="AN60" s="3"/>
    </row>
    <row r="61" spans="39:40" ht="12.75">
      <c r="AM61" s="3"/>
      <c r="AN61" s="3"/>
    </row>
    <row r="62" spans="39:40" ht="12.75">
      <c r="AM62" s="3"/>
      <c r="AN62" s="3"/>
    </row>
    <row r="63" spans="39:40" ht="12.75">
      <c r="AM63" s="3"/>
      <c r="AN63" s="3"/>
    </row>
    <row r="64" spans="39:40" ht="15.75" customHeight="1">
      <c r="AM64" s="3"/>
      <c r="AN64" s="3"/>
    </row>
    <row r="65" spans="39:40" ht="12.75">
      <c r="AM65" s="3"/>
      <c r="AN65" s="3"/>
    </row>
    <row r="66" spans="39:40" ht="12.75">
      <c r="AM66" s="3"/>
      <c r="AN66" s="3"/>
    </row>
    <row r="67" spans="39:40" ht="12.75">
      <c r="AM67" s="3"/>
      <c r="AN67" s="3"/>
    </row>
    <row r="68" spans="39:40" ht="15.75" customHeight="1">
      <c r="AM68" s="3"/>
      <c r="AN68" s="3"/>
    </row>
    <row r="69" spans="39:40" ht="12.75">
      <c r="AM69" s="3"/>
      <c r="AN69" s="3"/>
    </row>
    <row r="70" spans="39:40" ht="12.75">
      <c r="AM70" s="3"/>
      <c r="AN70" s="3"/>
    </row>
    <row r="71" spans="39:40" ht="15.75" customHeight="1">
      <c r="AM71" s="3"/>
      <c r="AN71" s="3"/>
    </row>
    <row r="72" spans="39:40" ht="15.75" customHeight="1">
      <c r="AM72" s="3"/>
      <c r="AN72" s="3"/>
    </row>
    <row r="73" spans="39:40" ht="12.75">
      <c r="AM73" s="3"/>
      <c r="AN73" s="3"/>
    </row>
    <row r="74" spans="39:40" ht="12.75">
      <c r="AM74" s="3"/>
      <c r="AN74" s="3"/>
    </row>
    <row r="75" spans="39:40" ht="15.75" customHeight="1">
      <c r="AM75" s="3"/>
      <c r="AN75" s="3"/>
    </row>
    <row r="76" spans="39:40" ht="15.75" customHeight="1">
      <c r="AM76" s="3"/>
      <c r="AN76" s="3"/>
    </row>
    <row r="77" spans="39:40" ht="12.75">
      <c r="AM77" s="3"/>
      <c r="AN77" s="3"/>
    </row>
    <row r="78" spans="39:40" ht="12.75">
      <c r="AM78" s="3"/>
      <c r="AN78" s="3"/>
    </row>
    <row r="79" spans="39:40" ht="15.75" customHeight="1">
      <c r="AM79" s="3"/>
      <c r="AN79" s="3"/>
    </row>
    <row r="80" spans="39:40" ht="15.75" customHeight="1">
      <c r="AM80" s="3"/>
      <c r="AN80" s="3"/>
    </row>
    <row r="81" spans="39:40" ht="12.75">
      <c r="AM81" s="3"/>
      <c r="AN81" s="3"/>
    </row>
    <row r="82" spans="39:40" ht="12.75">
      <c r="AM82" s="3"/>
      <c r="AN82" s="3"/>
    </row>
    <row r="83" spans="39:40" ht="49.5" customHeight="1">
      <c r="AM83" s="3"/>
      <c r="AN83" s="3"/>
    </row>
    <row r="84" spans="39:40" ht="15.75" customHeight="1">
      <c r="AM84" s="3"/>
      <c r="AN84" s="3"/>
    </row>
    <row r="85" spans="39:40" ht="12.75" customHeight="1">
      <c r="AM85" s="3"/>
      <c r="AN85" s="3"/>
    </row>
    <row r="86" spans="39:40" ht="12.75">
      <c r="AM86" s="3"/>
      <c r="AN86" s="3"/>
    </row>
    <row r="87" spans="39:40" ht="12.75" customHeight="1">
      <c r="AM87" s="3"/>
      <c r="AN87" s="3"/>
    </row>
    <row r="88" spans="39:40" ht="12.75" customHeight="1">
      <c r="AM88" s="3"/>
      <c r="AN88" s="3"/>
    </row>
    <row r="89" spans="39:40" ht="12.75">
      <c r="AM89" s="3"/>
      <c r="AN89" s="3"/>
    </row>
    <row r="90" spans="39:40" ht="12.75">
      <c r="AM90" s="3"/>
      <c r="AN90" s="3"/>
    </row>
    <row r="91" spans="39:40" ht="12.75" customHeight="1">
      <c r="AM91" s="3"/>
      <c r="AN91" s="3"/>
    </row>
    <row r="92" spans="39:40" ht="12.75" customHeight="1">
      <c r="AM92" s="3"/>
      <c r="AN92" s="3"/>
    </row>
    <row r="93" spans="39:40" ht="12.75">
      <c r="AM93" s="3"/>
      <c r="AN93" s="3"/>
    </row>
    <row r="94" spans="39:40" ht="12.75">
      <c r="AM94" s="3"/>
      <c r="AN94" s="3"/>
    </row>
    <row r="95" spans="39:40" ht="12.75">
      <c r="AM95" s="3"/>
      <c r="AN95" s="3"/>
    </row>
    <row r="96" spans="39:40" ht="12.75">
      <c r="AM96" s="3"/>
      <c r="AN96" s="3"/>
    </row>
    <row r="97" spans="39:40" ht="12.75">
      <c r="AM97" s="3"/>
      <c r="AN97" s="3"/>
    </row>
    <row r="98" spans="39:40" ht="35.25" customHeight="1">
      <c r="AM98" s="3"/>
      <c r="AN98" s="3"/>
    </row>
    <row r="99" spans="39:40" ht="53.25" customHeight="1">
      <c r="AM99" s="3"/>
      <c r="AN99" s="3"/>
    </row>
    <row r="100" spans="39:40" ht="12.75">
      <c r="AM100" s="3"/>
      <c r="AN100" s="3"/>
    </row>
    <row r="101" spans="39:40" ht="12.75">
      <c r="AM101" s="23"/>
      <c r="AN101" s="23"/>
    </row>
    <row r="102" spans="39:40" ht="28.5" customHeight="1">
      <c r="AM102" s="3"/>
      <c r="AN102" s="3"/>
    </row>
    <row r="103" spans="39:40" ht="12.75">
      <c r="AM103" s="3"/>
      <c r="AN103" s="3"/>
    </row>
    <row r="104" spans="39:40" ht="12.75">
      <c r="AM104" s="3"/>
      <c r="AN104" s="3"/>
    </row>
    <row r="105" spans="39:40" ht="12.75">
      <c r="AM105" s="3"/>
      <c r="AN105" s="3"/>
    </row>
    <row r="106" spans="39:40" ht="12.75">
      <c r="AM106" s="3"/>
      <c r="AN106" s="3"/>
    </row>
    <row r="107" spans="39:40" ht="12.75">
      <c r="AM107" s="3"/>
      <c r="AN107" s="3"/>
    </row>
    <row r="108" spans="39:40" ht="12.75">
      <c r="AM108" s="3"/>
      <c r="AN108" s="3"/>
    </row>
    <row r="109" spans="39:40" ht="12.75">
      <c r="AM109" s="3"/>
      <c r="AN109" s="3"/>
    </row>
    <row r="110" spans="39:40" ht="12.75">
      <c r="AM110" s="3"/>
      <c r="AN110" s="3"/>
    </row>
    <row r="111" spans="39:40" ht="12.75">
      <c r="AM111" s="3"/>
      <c r="AN111" s="3"/>
    </row>
    <row r="112" spans="39:40" ht="12.75">
      <c r="AM112" s="3"/>
      <c r="AN112" s="3"/>
    </row>
    <row r="113" spans="39:40" ht="12.75">
      <c r="AM113" s="3"/>
      <c r="AN113" s="3"/>
    </row>
    <row r="114" spans="39:40" ht="12.75">
      <c r="AM114" s="3"/>
      <c r="AN114" s="3"/>
    </row>
  </sheetData>
  <sheetProtection/>
  <mergeCells count="35">
    <mergeCell ref="AD6:AF6"/>
    <mergeCell ref="U5:Z5"/>
    <mergeCell ref="W6:W7"/>
    <mergeCell ref="B4:B7"/>
    <mergeCell ref="I6:I7"/>
    <mergeCell ref="K6:K7"/>
    <mergeCell ref="Q6:Q7"/>
    <mergeCell ref="O6:O7"/>
    <mergeCell ref="D6:D7"/>
    <mergeCell ref="O5:T5"/>
    <mergeCell ref="I5:N5"/>
    <mergeCell ref="R6:T6"/>
    <mergeCell ref="AB6:AB7"/>
    <mergeCell ref="X6:Z6"/>
    <mergeCell ref="AA6:AA7"/>
    <mergeCell ref="U4:AL4"/>
    <mergeCell ref="AA5:AF5"/>
    <mergeCell ref="AG6:AG7"/>
    <mergeCell ref="AI6:AI7"/>
    <mergeCell ref="AJ6:AL6"/>
    <mergeCell ref="V6:V7"/>
    <mergeCell ref="U6:U7"/>
    <mergeCell ref="AG5:AL5"/>
    <mergeCell ref="AH6:AH7"/>
    <mergeCell ref="AC6:AC7"/>
    <mergeCell ref="C2:P2"/>
    <mergeCell ref="Q2:T2"/>
    <mergeCell ref="C6:C7"/>
    <mergeCell ref="J6:J7"/>
    <mergeCell ref="P6:P7"/>
    <mergeCell ref="C4:H4"/>
    <mergeCell ref="I4:T4"/>
    <mergeCell ref="E6:E7"/>
    <mergeCell ref="L6:N6"/>
    <mergeCell ref="C5:H5"/>
  </mergeCells>
  <printOptions horizontalCentered="1"/>
  <pageMargins left="0.1968503937007874" right="0" top="0.1968503937007874" bottom="0.1968503937007874" header="0.11811023622047245" footer="0.11811023622047245"/>
  <pageSetup fitToHeight="0" fitToWidth="0" horizontalDpi="600" verticalDpi="600" orientation="landscape" paperSize="9" scale="63" r:id="rId1"/>
  <colBreaks count="1" manualBreakCount="1">
    <brk id="2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G42"/>
  <sheetViews>
    <sheetView view="pageBreakPreview" zoomScale="60" zoomScalePageLayoutView="10" workbookViewId="0" topLeftCell="F1">
      <selection activeCell="H22" sqref="H22"/>
    </sheetView>
  </sheetViews>
  <sheetFormatPr defaultColWidth="9.00390625" defaultRowHeight="12.75"/>
  <cols>
    <col min="1" max="1" width="94.25390625" style="0" customWidth="1"/>
    <col min="2" max="2" width="24.25390625" style="60" customWidth="1"/>
    <col min="3" max="5" width="13.625" style="0" bestFit="1" customWidth="1"/>
    <col min="6" max="6" width="13.75390625" style="0" customWidth="1"/>
    <col min="7" max="8" width="13.625" style="0" bestFit="1" customWidth="1"/>
    <col min="9" max="9" width="22.00390625" style="51" customWidth="1"/>
    <col min="10" max="10" width="18.75390625" style="0" customWidth="1"/>
    <col min="11" max="11" width="17.25390625" style="0" customWidth="1"/>
    <col min="12" max="12" width="18.75390625" style="0" customWidth="1"/>
    <col min="13" max="13" width="18.375" style="0" customWidth="1"/>
    <col min="14" max="14" width="19.625" style="0" customWidth="1"/>
    <col min="15" max="15" width="17.875" style="0" customWidth="1"/>
    <col min="16" max="19" width="15.75390625" style="0" bestFit="1" customWidth="1"/>
    <col min="20" max="20" width="14.625" style="0" customWidth="1"/>
  </cols>
  <sheetData>
    <row r="1" spans="1:28" ht="22.5" customHeight="1">
      <c r="A1" s="45"/>
      <c r="B1" s="51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308" t="s">
        <v>90</v>
      </c>
      <c r="O1" s="308"/>
      <c r="P1" s="308"/>
      <c r="Q1" s="308"/>
      <c r="R1" s="308"/>
      <c r="S1" s="308"/>
      <c r="T1" s="309"/>
      <c r="U1" s="42"/>
      <c r="V1" s="42"/>
      <c r="W1" s="42"/>
      <c r="X1" s="42"/>
      <c r="Y1" s="42"/>
      <c r="Z1" s="42"/>
      <c r="AA1" s="42"/>
      <c r="AB1" s="42"/>
    </row>
    <row r="2" spans="1:19" ht="82.5" customHeight="1">
      <c r="A2" s="317" t="s">
        <v>100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19" ht="20.25">
      <c r="A3" s="318" t="s">
        <v>41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</row>
    <row r="5" spans="1:33" ht="97.5" customHeight="1">
      <c r="A5" s="326" t="s">
        <v>75</v>
      </c>
      <c r="B5" s="312" t="s">
        <v>104</v>
      </c>
      <c r="C5" s="313"/>
      <c r="D5" s="313"/>
      <c r="E5" s="313"/>
      <c r="F5" s="313"/>
      <c r="G5" s="313"/>
      <c r="H5" s="314"/>
      <c r="I5" s="327" t="s">
        <v>42</v>
      </c>
      <c r="J5" s="315" t="s">
        <v>253</v>
      </c>
      <c r="K5" s="315"/>
      <c r="L5" s="315"/>
      <c r="M5" s="315"/>
      <c r="N5" s="315"/>
      <c r="O5" s="316"/>
      <c r="P5" s="328" t="s">
        <v>254</v>
      </c>
      <c r="Q5" s="328"/>
      <c r="R5" s="328"/>
      <c r="S5" s="328"/>
      <c r="T5" s="32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78.75" customHeight="1">
      <c r="A6" s="326"/>
      <c r="B6" s="6" t="s">
        <v>15</v>
      </c>
      <c r="C6" s="6" t="s">
        <v>107</v>
      </c>
      <c r="D6" s="6" t="s">
        <v>142</v>
      </c>
      <c r="E6" s="6" t="s">
        <v>144</v>
      </c>
      <c r="F6" s="6" t="s">
        <v>148</v>
      </c>
      <c r="G6" s="6" t="s">
        <v>189</v>
      </c>
      <c r="H6" s="6" t="s">
        <v>197</v>
      </c>
      <c r="I6" s="327"/>
      <c r="J6" s="6" t="s">
        <v>107</v>
      </c>
      <c r="K6" s="6" t="s">
        <v>142</v>
      </c>
      <c r="L6" s="6" t="s">
        <v>144</v>
      </c>
      <c r="M6" s="6" t="s">
        <v>148</v>
      </c>
      <c r="N6" s="6" t="s">
        <v>189</v>
      </c>
      <c r="O6" s="6" t="s">
        <v>197</v>
      </c>
      <c r="P6" s="6" t="s">
        <v>142</v>
      </c>
      <c r="Q6" s="6" t="s">
        <v>144</v>
      </c>
      <c r="R6" s="6" t="s">
        <v>148</v>
      </c>
      <c r="S6" s="158" t="s">
        <v>189</v>
      </c>
      <c r="T6" s="6" t="s">
        <v>197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01.25">
      <c r="A7" s="48" t="s">
        <v>43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50" t="s">
        <v>170</v>
      </c>
      <c r="Q7" s="50" t="s">
        <v>171</v>
      </c>
      <c r="R7" s="50" t="s">
        <v>172</v>
      </c>
      <c r="S7" s="50" t="s">
        <v>173</v>
      </c>
      <c r="T7" s="50" t="s">
        <v>174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7">
      <c r="A8" s="330" t="s">
        <v>44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2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20" ht="27">
      <c r="A9" s="310" t="s">
        <v>45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290"/>
    </row>
    <row r="10" spans="1:20" ht="57" customHeight="1">
      <c r="A10" s="8" t="s">
        <v>92</v>
      </c>
      <c r="B10" s="52"/>
      <c r="C10" s="9"/>
      <c r="D10" s="9"/>
      <c r="E10" s="9"/>
      <c r="F10" s="9"/>
      <c r="G10" s="9"/>
      <c r="H10" s="9"/>
      <c r="I10" s="61"/>
      <c r="J10" s="10"/>
      <c r="K10" s="10"/>
      <c r="L10" s="10"/>
      <c r="M10" s="10"/>
      <c r="N10" s="10"/>
      <c r="O10" s="10"/>
      <c r="P10" s="27"/>
      <c r="Q10" s="27"/>
      <c r="R10" s="27"/>
      <c r="S10" s="27"/>
      <c r="T10" s="27"/>
    </row>
    <row r="11" spans="1:20" ht="26.25">
      <c r="A11" s="14" t="s">
        <v>47</v>
      </c>
      <c r="B11" s="53" t="s">
        <v>46</v>
      </c>
      <c r="C11" s="230">
        <v>254.9</v>
      </c>
      <c r="D11" s="230">
        <v>302.9</v>
      </c>
      <c r="E11" s="230">
        <v>296.6</v>
      </c>
      <c r="F11" s="230">
        <v>340</v>
      </c>
      <c r="G11" s="230">
        <v>533.7</v>
      </c>
      <c r="H11" s="230">
        <v>573.5</v>
      </c>
      <c r="I11" s="230">
        <v>1423.62</v>
      </c>
      <c r="J11" s="232">
        <f>C11*I11</f>
        <v>362880.73799999995</v>
      </c>
      <c r="K11" s="232">
        <f>D11*I11</f>
        <v>431214.49799999996</v>
      </c>
      <c r="L11" s="232">
        <f>E11*I11</f>
        <v>422245.692</v>
      </c>
      <c r="M11" s="232">
        <f>F11*I11</f>
        <v>484030.8</v>
      </c>
      <c r="N11" s="232">
        <f>G11*I11</f>
        <v>759785.9940000001</v>
      </c>
      <c r="O11" s="232">
        <f>H11*I11</f>
        <v>816446.07</v>
      </c>
      <c r="P11" s="234">
        <f>K11/J11*100</f>
        <v>118.8309140839545</v>
      </c>
      <c r="Q11" s="234">
        <f>L11/K11*100</f>
        <v>97.92010564542754</v>
      </c>
      <c r="R11" s="234">
        <f>M11/L11*100</f>
        <v>114.63250168577208</v>
      </c>
      <c r="S11" s="234">
        <f>N11/M11*100</f>
        <v>156.97058823529412</v>
      </c>
      <c r="T11" s="234">
        <f>O11/N11*100</f>
        <v>107.45737305602397</v>
      </c>
    </row>
    <row r="12" spans="1:20" ht="26.25">
      <c r="A12" s="29" t="s">
        <v>49</v>
      </c>
      <c r="B12" s="54" t="s">
        <v>74</v>
      </c>
      <c r="C12" s="230">
        <f aca="true" t="shared" si="0" ref="C12:H12">C11</f>
        <v>254.9</v>
      </c>
      <c r="D12" s="230">
        <f t="shared" si="0"/>
        <v>302.9</v>
      </c>
      <c r="E12" s="230">
        <f t="shared" si="0"/>
        <v>296.6</v>
      </c>
      <c r="F12" s="230">
        <f t="shared" si="0"/>
        <v>340</v>
      </c>
      <c r="G12" s="230" t="s">
        <v>74</v>
      </c>
      <c r="H12" s="230">
        <f t="shared" si="0"/>
        <v>573.5</v>
      </c>
      <c r="I12" s="231" t="s">
        <v>74</v>
      </c>
      <c r="J12" s="232">
        <f aca="true" t="shared" si="1" ref="J12:T12">SUM(J11)</f>
        <v>362880.73799999995</v>
      </c>
      <c r="K12" s="232">
        <f t="shared" si="1"/>
        <v>431214.49799999996</v>
      </c>
      <c r="L12" s="232">
        <f t="shared" si="1"/>
        <v>422245.692</v>
      </c>
      <c r="M12" s="232">
        <f t="shared" si="1"/>
        <v>484030.8</v>
      </c>
      <c r="N12" s="232">
        <f t="shared" si="1"/>
        <v>759785.9940000001</v>
      </c>
      <c r="O12" s="232">
        <f t="shared" si="1"/>
        <v>816446.07</v>
      </c>
      <c r="P12" s="244">
        <f t="shared" si="1"/>
        <v>118.8309140839545</v>
      </c>
      <c r="Q12" s="244">
        <f t="shared" si="1"/>
        <v>97.92010564542754</v>
      </c>
      <c r="R12" s="244">
        <f t="shared" si="1"/>
        <v>114.63250168577208</v>
      </c>
      <c r="S12" s="244">
        <f t="shared" si="1"/>
        <v>156.97058823529412</v>
      </c>
      <c r="T12" s="244">
        <f t="shared" si="1"/>
        <v>107.45737305602397</v>
      </c>
    </row>
    <row r="13" spans="1:20" ht="27">
      <c r="A13" s="310" t="s">
        <v>50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290"/>
    </row>
    <row r="14" spans="1:20" ht="58.5" customHeight="1">
      <c r="A14" s="8" t="s">
        <v>93</v>
      </c>
      <c r="B14" s="52"/>
      <c r="C14" s="9"/>
      <c r="D14" s="9"/>
      <c r="E14" s="9"/>
      <c r="F14" s="9"/>
      <c r="G14" s="9"/>
      <c r="H14" s="9"/>
      <c r="I14" s="61"/>
      <c r="J14" s="10"/>
      <c r="K14" s="10"/>
      <c r="L14" s="10"/>
      <c r="M14" s="10"/>
      <c r="N14" s="10"/>
      <c r="O14" s="10"/>
      <c r="P14" s="27"/>
      <c r="Q14" s="27"/>
      <c r="R14" s="27"/>
      <c r="S14" s="27"/>
      <c r="T14" s="27"/>
    </row>
    <row r="15" spans="1:20" ht="26.25">
      <c r="A15" s="14" t="s">
        <v>51</v>
      </c>
      <c r="B15" s="53" t="s">
        <v>48</v>
      </c>
      <c r="C15" s="237">
        <v>162</v>
      </c>
      <c r="D15" s="237">
        <v>170</v>
      </c>
      <c r="E15" s="12"/>
      <c r="F15" s="12"/>
      <c r="G15" s="12"/>
      <c r="H15" s="12"/>
      <c r="I15" s="230">
        <v>8.46</v>
      </c>
      <c r="J15" s="236">
        <f>C15*I15</f>
        <v>1370.5200000000002</v>
      </c>
      <c r="K15" s="236">
        <f>D15*I15</f>
        <v>1438.2</v>
      </c>
      <c r="L15" s="13"/>
      <c r="M15" s="13"/>
      <c r="N15" s="13"/>
      <c r="O15" s="13"/>
      <c r="P15" s="234">
        <f>K15/J15*100</f>
        <v>104.93827160493825</v>
      </c>
      <c r="Q15" s="28"/>
      <c r="R15" s="28"/>
      <c r="S15" s="28"/>
      <c r="T15" s="28"/>
    </row>
    <row r="16" spans="1:20" ht="27.75">
      <c r="A16" s="30" t="s">
        <v>49</v>
      </c>
      <c r="B16" s="55" t="s">
        <v>74</v>
      </c>
      <c r="C16" s="16" t="s">
        <v>74</v>
      </c>
      <c r="D16" s="16" t="s">
        <v>74</v>
      </c>
      <c r="E16" s="16" t="s">
        <v>74</v>
      </c>
      <c r="F16" s="16"/>
      <c r="G16" s="16" t="s">
        <v>74</v>
      </c>
      <c r="H16" s="16"/>
      <c r="I16" s="62" t="s">
        <v>74</v>
      </c>
      <c r="J16" s="235">
        <f>SUM(J15)</f>
        <v>1370.5200000000002</v>
      </c>
      <c r="K16" s="235">
        <f>SUM(K15)</f>
        <v>1438.2</v>
      </c>
      <c r="L16" s="17"/>
      <c r="M16" s="17"/>
      <c r="N16" s="17"/>
      <c r="O16" s="17"/>
      <c r="P16" s="244">
        <f>SUM(P15)</f>
        <v>104.93827160493825</v>
      </c>
      <c r="Q16" s="17"/>
      <c r="R16" s="17"/>
      <c r="S16" s="17"/>
      <c r="T16" s="17"/>
    </row>
    <row r="17" spans="1:20" ht="27">
      <c r="A17" s="319" t="s">
        <v>52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1"/>
    </row>
    <row r="18" spans="1:20" ht="51.75">
      <c r="A18" s="18" t="s">
        <v>255</v>
      </c>
      <c r="B18" s="52"/>
      <c r="C18" s="9"/>
      <c r="D18" s="9"/>
      <c r="E18" s="9"/>
      <c r="F18" s="9"/>
      <c r="G18" s="9"/>
      <c r="H18" s="9"/>
      <c r="I18" s="61"/>
      <c r="J18" s="10"/>
      <c r="K18" s="10"/>
      <c r="L18" s="10"/>
      <c r="M18" s="10"/>
      <c r="N18" s="10"/>
      <c r="O18" s="10"/>
      <c r="P18" s="27"/>
      <c r="Q18" s="27"/>
      <c r="R18" s="27"/>
      <c r="S18" s="27"/>
      <c r="T18" s="27"/>
    </row>
    <row r="19" spans="1:20" ht="56.25" customHeight="1">
      <c r="A19" s="19" t="s">
        <v>256</v>
      </c>
      <c r="B19" s="15" t="s">
        <v>73</v>
      </c>
      <c r="C19" s="237">
        <v>8.8</v>
      </c>
      <c r="D19" s="237">
        <v>10.1</v>
      </c>
      <c r="E19" s="237">
        <v>10.1</v>
      </c>
      <c r="F19" s="237">
        <v>10.1</v>
      </c>
      <c r="G19" s="237">
        <v>10.1</v>
      </c>
      <c r="H19" s="237">
        <v>10.1</v>
      </c>
      <c r="I19" s="241">
        <v>174.19</v>
      </c>
      <c r="J19" s="239">
        <f>C19*I19</f>
        <v>1532.872</v>
      </c>
      <c r="K19" s="239">
        <f>D19*I19</f>
        <v>1759.319</v>
      </c>
      <c r="L19" s="239">
        <f>F19*I19</f>
        <v>1759.319</v>
      </c>
      <c r="M19" s="239">
        <f>G19*I19</f>
        <v>1759.319</v>
      </c>
      <c r="N19" s="239">
        <f>H19*I19</f>
        <v>1759.319</v>
      </c>
      <c r="O19" s="239">
        <f>H19*I19</f>
        <v>1759.319</v>
      </c>
      <c r="P19" s="234">
        <f>K19/J19*100</f>
        <v>114.77272727272727</v>
      </c>
      <c r="Q19" s="234">
        <f>L19/K19*100</f>
        <v>100</v>
      </c>
      <c r="R19" s="234">
        <f>M19/L19*100</f>
        <v>100</v>
      </c>
      <c r="S19" s="234">
        <f>N19/M19*100</f>
        <v>100</v>
      </c>
      <c r="T19" s="234">
        <f>O19/N19*100</f>
        <v>100</v>
      </c>
    </row>
    <row r="20" spans="1:20" ht="51">
      <c r="A20" s="11" t="s">
        <v>54</v>
      </c>
      <c r="B20" s="53"/>
      <c r="C20" s="237"/>
      <c r="D20" s="237"/>
      <c r="E20" s="237"/>
      <c r="F20" s="237"/>
      <c r="G20" s="237"/>
      <c r="H20" s="237"/>
      <c r="I20" s="230"/>
      <c r="J20" s="239"/>
      <c r="K20" s="239"/>
      <c r="L20" s="239"/>
      <c r="M20" s="239"/>
      <c r="N20" s="239"/>
      <c r="O20" s="239"/>
      <c r="P20" s="233"/>
      <c r="Q20" s="233"/>
      <c r="R20" s="233"/>
      <c r="S20" s="233"/>
      <c r="T20" s="233"/>
    </row>
    <row r="21" spans="1:20" ht="26.25">
      <c r="A21" s="14" t="s">
        <v>55</v>
      </c>
      <c r="B21" s="53" t="s">
        <v>53</v>
      </c>
      <c r="C21" s="237">
        <v>5.723</v>
      </c>
      <c r="D21" s="237">
        <v>5.676</v>
      </c>
      <c r="E21" s="237">
        <v>5.7</v>
      </c>
      <c r="F21" s="237">
        <v>5.75</v>
      </c>
      <c r="G21" s="237">
        <v>5.8</v>
      </c>
      <c r="H21" s="237">
        <v>5.8</v>
      </c>
      <c r="I21" s="230">
        <v>288.31</v>
      </c>
      <c r="J21" s="239">
        <f>C21*I21</f>
        <v>1649.99813</v>
      </c>
      <c r="K21" s="239">
        <f>D21*I21</f>
        <v>1636.44756</v>
      </c>
      <c r="L21" s="239">
        <f>E21*I21</f>
        <v>1643.367</v>
      </c>
      <c r="M21" s="239">
        <f>F21*I21</f>
        <v>1657.7825</v>
      </c>
      <c r="N21" s="239">
        <f>G21*I21</f>
        <v>1672.1979999999999</v>
      </c>
      <c r="O21" s="239">
        <f>H21*I21</f>
        <v>1672.1979999999999</v>
      </c>
      <c r="P21" s="234">
        <f>K21/J21*100</f>
        <v>99.17875240258607</v>
      </c>
      <c r="Q21" s="234">
        <f>L21/K21*100</f>
        <v>100.4228329809725</v>
      </c>
      <c r="R21" s="234">
        <f>M21/L21*100</f>
        <v>100.87719298245614</v>
      </c>
      <c r="S21" s="234">
        <f>N21/M21*100</f>
        <v>100.8695652173913</v>
      </c>
      <c r="T21" s="234">
        <f>O21/N21*100</f>
        <v>100</v>
      </c>
    </row>
    <row r="22" spans="1:20" ht="26.25">
      <c r="A22" s="115" t="s">
        <v>49</v>
      </c>
      <c r="B22" s="114"/>
      <c r="C22" s="237">
        <f>C19+C21</f>
        <v>14.523</v>
      </c>
      <c r="D22" s="237">
        <f>D19+D21</f>
        <v>15.776</v>
      </c>
      <c r="E22" s="237">
        <f>SUM(E21+E19)</f>
        <v>15.8</v>
      </c>
      <c r="F22" s="237">
        <f>SUM(F21+F19)</f>
        <v>15.85</v>
      </c>
      <c r="G22" s="237">
        <f>SUM(G21+G19)</f>
        <v>15.899999999999999</v>
      </c>
      <c r="H22" s="237">
        <f>SUM(H21+H19)</f>
        <v>15.899999999999999</v>
      </c>
      <c r="I22" s="238"/>
      <c r="J22" s="240">
        <f aca="true" t="shared" si="2" ref="J22:T22">SUM(J19:J21)</f>
        <v>3182.8701300000002</v>
      </c>
      <c r="K22" s="240">
        <f t="shared" si="2"/>
        <v>3395.76656</v>
      </c>
      <c r="L22" s="240">
        <f t="shared" si="2"/>
        <v>3402.6859999999997</v>
      </c>
      <c r="M22" s="240">
        <f t="shared" si="2"/>
        <v>3417.1014999999998</v>
      </c>
      <c r="N22" s="240">
        <f t="shared" si="2"/>
        <v>3431.517</v>
      </c>
      <c r="O22" s="240">
        <f t="shared" si="2"/>
        <v>3431.517</v>
      </c>
      <c r="P22" s="245">
        <f t="shared" si="2"/>
        <v>213.95147967531335</v>
      </c>
      <c r="Q22" s="245">
        <f t="shared" si="2"/>
        <v>200.4228329809725</v>
      </c>
      <c r="R22" s="245">
        <f t="shared" si="2"/>
        <v>200.87719298245614</v>
      </c>
      <c r="S22" s="245">
        <f t="shared" si="2"/>
        <v>200.8695652173913</v>
      </c>
      <c r="T22" s="245">
        <f t="shared" si="2"/>
        <v>200</v>
      </c>
    </row>
    <row r="23" spans="1:20" ht="52.5" customHeight="1">
      <c r="A23" s="31" t="s">
        <v>56</v>
      </c>
      <c r="B23" s="16" t="s">
        <v>74</v>
      </c>
      <c r="C23" s="242" t="s">
        <v>74</v>
      </c>
      <c r="D23" s="242" t="s">
        <v>74</v>
      </c>
      <c r="E23" s="242" t="s">
        <v>74</v>
      </c>
      <c r="F23" s="242">
        <f>F12+F16+F22</f>
        <v>355.85</v>
      </c>
      <c r="G23" s="242" t="s">
        <v>257</v>
      </c>
      <c r="H23" s="242">
        <f>H12+H16+H22</f>
        <v>589.4</v>
      </c>
      <c r="I23" s="243" t="s">
        <v>74</v>
      </c>
      <c r="J23" s="244">
        <f aca="true" t="shared" si="3" ref="J23:T23">SUM(J12+J16+J22)</f>
        <v>367434.12812999997</v>
      </c>
      <c r="K23" s="244">
        <f t="shared" si="3"/>
        <v>436048.46456</v>
      </c>
      <c r="L23" s="244">
        <f t="shared" si="3"/>
        <v>425648.37799999997</v>
      </c>
      <c r="M23" s="244">
        <f t="shared" si="3"/>
        <v>487447.9015</v>
      </c>
      <c r="N23" s="244">
        <f t="shared" si="3"/>
        <v>763217.511</v>
      </c>
      <c r="O23" s="244">
        <f t="shared" si="3"/>
        <v>819877.5869999999</v>
      </c>
      <c r="P23" s="244">
        <f t="shared" si="3"/>
        <v>437.72066536420607</v>
      </c>
      <c r="Q23" s="244">
        <f t="shared" si="3"/>
        <v>298.34293862640004</v>
      </c>
      <c r="R23" s="244">
        <f t="shared" si="3"/>
        <v>315.50969466822824</v>
      </c>
      <c r="S23" s="244">
        <f t="shared" si="3"/>
        <v>357.8401534526854</v>
      </c>
      <c r="T23" s="244">
        <f t="shared" si="3"/>
        <v>307.457373056024</v>
      </c>
    </row>
    <row r="24" spans="1:20" ht="27.75">
      <c r="A24" s="32"/>
      <c r="B24" s="56"/>
      <c r="C24" s="24"/>
      <c r="D24" s="24"/>
      <c r="E24" s="24"/>
      <c r="F24" s="24"/>
      <c r="G24" s="24"/>
      <c r="H24" s="24"/>
      <c r="I24" s="63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26.25">
      <c r="A25" s="323" t="s">
        <v>76</v>
      </c>
      <c r="B25" s="324"/>
      <c r="C25" s="324"/>
      <c r="D25" s="324"/>
      <c r="E25" s="324"/>
      <c r="F25" s="324"/>
      <c r="G25" s="324"/>
      <c r="H25" s="324"/>
      <c r="I25" s="3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27" customHeight="1">
      <c r="A26" s="33" t="s">
        <v>101</v>
      </c>
      <c r="B26" s="57"/>
      <c r="C26" s="34"/>
      <c r="D26" s="34"/>
      <c r="E26" s="34"/>
      <c r="F26" s="34"/>
      <c r="G26" s="34"/>
      <c r="H26" s="34"/>
      <c r="I26" s="6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19" ht="25.5">
      <c r="A27" s="322" t="s">
        <v>79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</row>
    <row r="28" spans="1:19" ht="20.25">
      <c r="A28" s="26"/>
      <c r="B28" s="58"/>
      <c r="C28" s="20"/>
      <c r="D28" s="20"/>
      <c r="E28" s="20"/>
      <c r="F28" s="20"/>
      <c r="G28" s="20"/>
      <c r="H28" s="20"/>
      <c r="I28" s="65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20.25">
      <c r="A29" s="20"/>
      <c r="B29" s="58"/>
      <c r="C29" s="20"/>
      <c r="D29" s="20"/>
      <c r="E29" s="20"/>
      <c r="F29" s="20"/>
      <c r="G29" s="20"/>
      <c r="H29" s="20"/>
      <c r="I29" s="65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20.25">
      <c r="A30" s="20"/>
      <c r="B30" s="58"/>
      <c r="C30" s="20"/>
      <c r="D30" s="20"/>
      <c r="E30" s="20"/>
      <c r="F30" s="20"/>
      <c r="G30" s="20"/>
      <c r="H30" s="20"/>
      <c r="I30" s="65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20.25">
      <c r="A31" s="20"/>
      <c r="B31" s="58"/>
      <c r="C31" s="20"/>
      <c r="D31" s="20"/>
      <c r="E31" s="20"/>
      <c r="F31" s="20"/>
      <c r="G31" s="20"/>
      <c r="H31" s="20"/>
      <c r="I31" s="65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20.25">
      <c r="A32" s="20"/>
      <c r="B32" s="58"/>
      <c r="C32" s="20"/>
      <c r="D32" s="20"/>
      <c r="E32" s="20"/>
      <c r="F32" s="20"/>
      <c r="G32" s="20"/>
      <c r="H32" s="20"/>
      <c r="I32" s="65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20.25">
      <c r="A33" s="20"/>
      <c r="B33" s="58"/>
      <c r="C33" s="20"/>
      <c r="D33" s="20"/>
      <c r="E33" s="20"/>
      <c r="F33" s="20"/>
      <c r="G33" s="20"/>
      <c r="H33" s="20"/>
      <c r="I33" s="65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22.5" customHeight="1">
      <c r="A34" s="20"/>
      <c r="B34" s="58"/>
      <c r="C34" s="20"/>
      <c r="D34" s="20"/>
      <c r="E34" s="20"/>
      <c r="F34" s="20"/>
      <c r="G34" s="20"/>
      <c r="H34" s="20"/>
      <c r="I34" s="65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20.25">
      <c r="A35" s="20"/>
      <c r="B35" s="58"/>
      <c r="C35" s="20"/>
      <c r="D35" s="20"/>
      <c r="E35" s="20"/>
      <c r="F35" s="20"/>
      <c r="G35" s="20"/>
      <c r="H35" s="20"/>
      <c r="I35" s="65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9" ht="25.5" customHeight="1">
      <c r="A36" s="22"/>
      <c r="B36" s="59"/>
      <c r="C36" s="22"/>
      <c r="D36" s="22"/>
      <c r="E36" s="22"/>
      <c r="F36" s="22"/>
      <c r="G36" s="22"/>
      <c r="H36" s="22"/>
      <c r="I36" s="66"/>
    </row>
    <row r="37" spans="1:9" ht="28.5" customHeight="1">
      <c r="A37" s="22"/>
      <c r="B37" s="59"/>
      <c r="C37" s="22"/>
      <c r="D37" s="22"/>
      <c r="E37" s="22"/>
      <c r="F37" s="22"/>
      <c r="G37" s="22"/>
      <c r="H37" s="22"/>
      <c r="I37" s="66"/>
    </row>
    <row r="38" spans="1:9" ht="12.75">
      <c r="A38" s="22"/>
      <c r="B38" s="59"/>
      <c r="C38" s="22"/>
      <c r="D38" s="22"/>
      <c r="E38" s="22"/>
      <c r="F38" s="22"/>
      <c r="G38" s="22"/>
      <c r="H38" s="22"/>
      <c r="I38" s="66"/>
    </row>
    <row r="39" spans="1:9" ht="12.75">
      <c r="A39" s="22"/>
      <c r="B39" s="59"/>
      <c r="C39" s="22"/>
      <c r="D39" s="22"/>
      <c r="E39" s="22"/>
      <c r="F39" s="22"/>
      <c r="G39" s="22"/>
      <c r="H39" s="22"/>
      <c r="I39" s="66"/>
    </row>
    <row r="40" spans="1:9" ht="12.75">
      <c r="A40" s="22"/>
      <c r="B40" s="59"/>
      <c r="C40" s="22"/>
      <c r="D40" s="22"/>
      <c r="E40" s="22"/>
      <c r="F40" s="22"/>
      <c r="G40" s="22"/>
      <c r="H40" s="22"/>
      <c r="I40" s="66"/>
    </row>
    <row r="41" spans="1:9" ht="12.75">
      <c r="A41" s="22"/>
      <c r="B41" s="59"/>
      <c r="C41" s="22"/>
      <c r="D41" s="22"/>
      <c r="E41" s="22"/>
      <c r="F41" s="22"/>
      <c r="G41" s="22"/>
      <c r="H41" s="22"/>
      <c r="I41" s="66"/>
    </row>
    <row r="42" spans="1:9" ht="12.75">
      <c r="A42" s="22"/>
      <c r="B42" s="59"/>
      <c r="C42" s="22"/>
      <c r="D42" s="22"/>
      <c r="E42" s="22"/>
      <c r="F42" s="22"/>
      <c r="G42" s="22"/>
      <c r="H42" s="22"/>
      <c r="I42" s="66"/>
    </row>
    <row r="66" ht="31.5" customHeight="1"/>
    <row r="87" ht="58.5" customHeight="1"/>
    <row r="91" ht="55.5" customHeight="1"/>
    <row r="93" ht="37.5" customHeight="1"/>
    <row r="101" ht="30" customHeight="1"/>
    <row r="103" ht="54" customHeight="1"/>
    <row r="110" ht="52.5" customHeight="1"/>
    <row r="116" ht="36" customHeight="1"/>
    <row r="120" ht="31.5" customHeight="1"/>
    <row r="143" ht="57.75" customHeight="1"/>
    <row r="146" ht="52.5" customHeight="1"/>
    <row r="151" ht="30" customHeight="1"/>
    <row r="159" ht="51" customHeight="1"/>
    <row r="161" ht="34.5" customHeight="1"/>
    <row r="164" ht="39" customHeight="1"/>
    <row r="170" ht="52.5" customHeight="1"/>
    <row r="175" ht="57" customHeight="1"/>
    <row r="179" ht="34.5" customHeight="1"/>
    <row r="190" ht="57.75" customHeight="1"/>
    <row r="191" ht="45" customHeight="1"/>
    <row r="192" ht="54" customHeight="1"/>
    <row r="194" ht="57.75" customHeight="1"/>
    <row r="196" ht="57.75" customHeight="1"/>
    <row r="203" ht="30.75" customHeight="1"/>
    <row r="205" ht="52.5" customHeight="1"/>
    <row r="208" ht="71.25" customHeight="1"/>
    <row r="210" ht="45" customHeight="1"/>
    <row r="228" ht="57.75" customHeight="1"/>
  </sheetData>
  <sheetProtection/>
  <mergeCells count="14">
    <mergeCell ref="A17:T17"/>
    <mergeCell ref="A27:S27"/>
    <mergeCell ref="A25:I25"/>
    <mergeCell ref="A13:T13"/>
    <mergeCell ref="A5:A6"/>
    <mergeCell ref="I5:I6"/>
    <mergeCell ref="P5:T5"/>
    <mergeCell ref="A8:T8"/>
    <mergeCell ref="N1:T1"/>
    <mergeCell ref="A9:T9"/>
    <mergeCell ref="B5:H5"/>
    <mergeCell ref="J5:O5"/>
    <mergeCell ref="A2:S2"/>
    <mergeCell ref="A3:S3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33" r:id="rId1"/>
  <rowBreaks count="2" manualBreakCount="2">
    <brk id="158" max="255" man="1"/>
    <brk id="192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Q23"/>
  <sheetViews>
    <sheetView tabSelected="1" view="pageBreakPreview" zoomScale="75" zoomScaleNormal="75" zoomScaleSheetLayoutView="75" zoomScalePageLayoutView="0" workbookViewId="0" topLeftCell="A1">
      <selection activeCell="AO11" sqref="AO11"/>
    </sheetView>
  </sheetViews>
  <sheetFormatPr defaultColWidth="9.00390625" defaultRowHeight="12.75"/>
  <cols>
    <col min="1" max="1" width="27.875" style="0" customWidth="1"/>
    <col min="2" max="2" width="9.375" style="0" customWidth="1"/>
    <col min="3" max="3" width="10.625" style="0" bestFit="1" customWidth="1"/>
    <col min="4" max="4" width="10.375" style="0" customWidth="1"/>
    <col min="5" max="9" width="10.00390625" style="0" bestFit="1" customWidth="1"/>
    <col min="10" max="10" width="10.625" style="0" customWidth="1"/>
    <col min="11" max="13" width="10.00390625" style="0" bestFit="1" customWidth="1"/>
    <col min="16" max="16" width="10.25390625" style="0" customWidth="1"/>
    <col min="20" max="21" width="11.125" style="0" customWidth="1"/>
    <col min="22" max="22" width="35.125" style="0" customWidth="1"/>
    <col min="23" max="23" width="22.375" style="0" customWidth="1"/>
    <col min="24" max="24" width="17.375" style="0" customWidth="1"/>
    <col min="25" max="25" width="12.125" style="0" customWidth="1"/>
    <col min="26" max="26" width="12.375" style="0" customWidth="1"/>
    <col min="27" max="27" width="12.00390625" style="0" customWidth="1"/>
    <col min="28" max="28" width="11.625" style="0" customWidth="1"/>
    <col min="29" max="29" width="12.125" style="0" customWidth="1"/>
    <col min="30" max="30" width="12.875" style="0" customWidth="1"/>
    <col min="31" max="31" width="10.00390625" style="0" customWidth="1"/>
    <col min="32" max="32" width="9.875" style="0" customWidth="1"/>
    <col min="33" max="34" width="10.375" style="0" customWidth="1"/>
    <col min="35" max="35" width="10.00390625" style="0" customWidth="1"/>
    <col min="36" max="37" width="11.125" style="0" customWidth="1"/>
    <col min="38" max="38" width="18.75390625" style="0" customWidth="1"/>
    <col min="39" max="39" width="16.125" style="0" customWidth="1"/>
    <col min="40" max="40" width="16.375" style="0" customWidth="1"/>
    <col min="41" max="41" width="19.25390625" style="0" customWidth="1"/>
    <col min="42" max="42" width="16.75390625" style="0" customWidth="1"/>
    <col min="43" max="43" width="15.875" style="0" customWidth="1"/>
  </cols>
  <sheetData>
    <row r="1" spans="1:7" ht="29.25" customHeight="1">
      <c r="A1" s="43"/>
      <c r="B1" s="43"/>
      <c r="C1" s="43"/>
      <c r="D1" s="43"/>
      <c r="E1" s="338"/>
      <c r="F1" s="338"/>
      <c r="G1" s="338"/>
    </row>
    <row r="2" spans="1:43" ht="42.75" customHeight="1">
      <c r="A2" s="345" t="s">
        <v>211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5"/>
      <c r="AM2" s="165"/>
      <c r="AN2" s="165"/>
      <c r="AO2" s="165"/>
      <c r="AP2" s="165"/>
      <c r="AQ2" s="165"/>
    </row>
    <row r="3" spans="1:43" ht="18.75">
      <c r="A3" s="43"/>
      <c r="B3" s="43"/>
      <c r="C3" s="43"/>
      <c r="D3" s="43"/>
      <c r="E3" s="43"/>
      <c r="F3" s="43"/>
      <c r="G3" s="43"/>
      <c r="AK3" s="165"/>
      <c r="AL3" s="164"/>
      <c r="AM3" s="164"/>
      <c r="AN3" s="164"/>
      <c r="AO3" s="164"/>
      <c r="AP3" s="164"/>
      <c r="AQ3" s="164"/>
    </row>
    <row r="4" spans="1:43" ht="57.75" customHeight="1">
      <c r="A4" s="328" t="s">
        <v>151</v>
      </c>
      <c r="B4" s="339" t="s">
        <v>154</v>
      </c>
      <c r="C4" s="340"/>
      <c r="D4" s="340"/>
      <c r="E4" s="340"/>
      <c r="F4" s="340"/>
      <c r="G4" s="341"/>
      <c r="H4" s="339" t="s">
        <v>152</v>
      </c>
      <c r="I4" s="340"/>
      <c r="J4" s="340"/>
      <c r="K4" s="340"/>
      <c r="L4" s="340"/>
      <c r="M4" s="341"/>
      <c r="N4" s="339" t="s">
        <v>153</v>
      </c>
      <c r="O4" s="340"/>
      <c r="P4" s="340"/>
      <c r="Q4" s="340"/>
      <c r="R4" s="340"/>
      <c r="S4" s="341"/>
      <c r="T4" s="339" t="s">
        <v>175</v>
      </c>
      <c r="U4" s="341"/>
      <c r="V4" s="339" t="s">
        <v>216</v>
      </c>
      <c r="W4" s="341"/>
      <c r="X4" s="349" t="s">
        <v>190</v>
      </c>
      <c r="Y4" s="346" t="s">
        <v>191</v>
      </c>
      <c r="Z4" s="347"/>
      <c r="AA4" s="347"/>
      <c r="AB4" s="347"/>
      <c r="AC4" s="347"/>
      <c r="AD4" s="347"/>
      <c r="AE4" s="348"/>
      <c r="AF4" s="328" t="s">
        <v>176</v>
      </c>
      <c r="AG4" s="328"/>
      <c r="AH4" s="328"/>
      <c r="AI4" s="328"/>
      <c r="AJ4" s="328"/>
      <c r="AK4" s="328"/>
      <c r="AL4" s="334" t="s">
        <v>192</v>
      </c>
      <c r="AM4" s="346" t="s">
        <v>191</v>
      </c>
      <c r="AN4" s="347"/>
      <c r="AO4" s="347"/>
      <c r="AP4" s="347"/>
      <c r="AQ4" s="348"/>
    </row>
    <row r="5" spans="1:43" ht="102" customHeight="1">
      <c r="A5" s="328"/>
      <c r="B5" s="342"/>
      <c r="C5" s="343"/>
      <c r="D5" s="343"/>
      <c r="E5" s="343"/>
      <c r="F5" s="343"/>
      <c r="G5" s="344"/>
      <c r="H5" s="342"/>
      <c r="I5" s="343"/>
      <c r="J5" s="343"/>
      <c r="K5" s="343"/>
      <c r="L5" s="343"/>
      <c r="M5" s="344"/>
      <c r="N5" s="342"/>
      <c r="O5" s="343"/>
      <c r="P5" s="343"/>
      <c r="Q5" s="343"/>
      <c r="R5" s="343"/>
      <c r="S5" s="344"/>
      <c r="T5" s="342"/>
      <c r="U5" s="344"/>
      <c r="V5" s="342"/>
      <c r="W5" s="344"/>
      <c r="X5" s="350"/>
      <c r="Y5" s="334" t="s">
        <v>213</v>
      </c>
      <c r="Z5" s="334" t="s">
        <v>212</v>
      </c>
      <c r="AA5" s="334" t="s">
        <v>214</v>
      </c>
      <c r="AB5" s="334" t="s">
        <v>215</v>
      </c>
      <c r="AC5" s="334" t="s">
        <v>31</v>
      </c>
      <c r="AD5" s="334" t="s">
        <v>62</v>
      </c>
      <c r="AE5" s="334" t="s">
        <v>67</v>
      </c>
      <c r="AF5" s="332" t="s">
        <v>157</v>
      </c>
      <c r="AG5" s="333"/>
      <c r="AH5" s="332" t="s">
        <v>158</v>
      </c>
      <c r="AI5" s="333"/>
      <c r="AJ5" s="332" t="s">
        <v>159</v>
      </c>
      <c r="AK5" s="333"/>
      <c r="AL5" s="334"/>
      <c r="AM5" s="334" t="s">
        <v>204</v>
      </c>
      <c r="AN5" s="334" t="s">
        <v>205</v>
      </c>
      <c r="AO5" s="334" t="s">
        <v>206</v>
      </c>
      <c r="AP5" s="334" t="s">
        <v>207</v>
      </c>
      <c r="AQ5" s="334" t="s">
        <v>208</v>
      </c>
    </row>
    <row r="6" spans="1:43" ht="39.75" customHeight="1">
      <c r="A6" s="328"/>
      <c r="B6" s="328" t="s">
        <v>188</v>
      </c>
      <c r="C6" s="328" t="s">
        <v>200</v>
      </c>
      <c r="D6" s="328" t="s">
        <v>203</v>
      </c>
      <c r="E6" s="328" t="s">
        <v>91</v>
      </c>
      <c r="F6" s="328"/>
      <c r="G6" s="328"/>
      <c r="H6" s="328" t="s">
        <v>188</v>
      </c>
      <c r="I6" s="328" t="s">
        <v>200</v>
      </c>
      <c r="J6" s="328" t="s">
        <v>203</v>
      </c>
      <c r="K6" s="328" t="s">
        <v>91</v>
      </c>
      <c r="L6" s="328"/>
      <c r="M6" s="328"/>
      <c r="N6" s="328" t="s">
        <v>188</v>
      </c>
      <c r="O6" s="328" t="s">
        <v>200</v>
      </c>
      <c r="P6" s="328" t="s">
        <v>203</v>
      </c>
      <c r="Q6" s="328" t="s">
        <v>91</v>
      </c>
      <c r="R6" s="328"/>
      <c r="S6" s="328"/>
      <c r="T6" s="336" t="s">
        <v>200</v>
      </c>
      <c r="U6" s="336" t="s">
        <v>203</v>
      </c>
      <c r="V6" s="336" t="s">
        <v>209</v>
      </c>
      <c r="W6" s="336" t="s">
        <v>210</v>
      </c>
      <c r="X6" s="350"/>
      <c r="Y6" s="334"/>
      <c r="Z6" s="334"/>
      <c r="AA6" s="334"/>
      <c r="AB6" s="334"/>
      <c r="AC6" s="334"/>
      <c r="AD6" s="334"/>
      <c r="AE6" s="334"/>
      <c r="AF6" s="336" t="s">
        <v>200</v>
      </c>
      <c r="AG6" s="336" t="s">
        <v>203</v>
      </c>
      <c r="AH6" s="336" t="s">
        <v>200</v>
      </c>
      <c r="AI6" s="336" t="s">
        <v>203</v>
      </c>
      <c r="AJ6" s="336" t="s">
        <v>200</v>
      </c>
      <c r="AK6" s="336" t="s">
        <v>203</v>
      </c>
      <c r="AL6" s="334"/>
      <c r="AM6" s="334"/>
      <c r="AN6" s="334"/>
      <c r="AO6" s="334"/>
      <c r="AP6" s="334"/>
      <c r="AQ6" s="334"/>
    </row>
    <row r="7" spans="1:43" ht="36" customHeight="1">
      <c r="A7" s="328"/>
      <c r="B7" s="328"/>
      <c r="C7" s="328"/>
      <c r="D7" s="328"/>
      <c r="E7" s="159" t="s">
        <v>148</v>
      </c>
      <c r="F7" s="159" t="s">
        <v>189</v>
      </c>
      <c r="G7" s="159" t="s">
        <v>197</v>
      </c>
      <c r="H7" s="328"/>
      <c r="I7" s="328"/>
      <c r="J7" s="328"/>
      <c r="K7" s="159" t="s">
        <v>148</v>
      </c>
      <c r="L7" s="159" t="s">
        <v>189</v>
      </c>
      <c r="M7" s="159" t="s">
        <v>197</v>
      </c>
      <c r="N7" s="328"/>
      <c r="O7" s="328"/>
      <c r="P7" s="328"/>
      <c r="Q7" s="159" t="s">
        <v>148</v>
      </c>
      <c r="R7" s="159" t="s">
        <v>189</v>
      </c>
      <c r="S7" s="159" t="s">
        <v>197</v>
      </c>
      <c r="T7" s="337"/>
      <c r="U7" s="337"/>
      <c r="V7" s="337"/>
      <c r="W7" s="337"/>
      <c r="X7" s="351"/>
      <c r="Y7" s="334"/>
      <c r="Z7" s="334"/>
      <c r="AA7" s="334"/>
      <c r="AB7" s="334"/>
      <c r="AC7" s="334"/>
      <c r="AD7" s="334"/>
      <c r="AE7" s="334"/>
      <c r="AF7" s="337"/>
      <c r="AG7" s="337"/>
      <c r="AH7" s="337"/>
      <c r="AI7" s="337"/>
      <c r="AJ7" s="337"/>
      <c r="AK7" s="337"/>
      <c r="AL7" s="334"/>
      <c r="AM7" s="334"/>
      <c r="AN7" s="334"/>
      <c r="AO7" s="334"/>
      <c r="AP7" s="334"/>
      <c r="AQ7" s="334"/>
    </row>
    <row r="8" spans="1:43" ht="57" thickBot="1">
      <c r="A8" s="190" t="s">
        <v>239</v>
      </c>
      <c r="B8" s="191">
        <v>246.41</v>
      </c>
      <c r="C8" s="192">
        <v>259.221</v>
      </c>
      <c r="D8" s="192">
        <v>272.441</v>
      </c>
      <c r="E8" s="192">
        <v>309.493</v>
      </c>
      <c r="F8" s="192">
        <v>346.545</v>
      </c>
      <c r="G8" s="193">
        <v>357.981</v>
      </c>
      <c r="H8" s="194">
        <v>404.292</v>
      </c>
      <c r="I8" s="192">
        <v>429.763</v>
      </c>
      <c r="J8" s="192">
        <v>458.987</v>
      </c>
      <c r="K8" s="192">
        <v>481.936</v>
      </c>
      <c r="L8" s="192">
        <v>504.885</v>
      </c>
      <c r="M8" s="193">
        <v>521.546</v>
      </c>
      <c r="N8" s="194">
        <v>920</v>
      </c>
      <c r="O8" s="192">
        <v>880</v>
      </c>
      <c r="P8" s="192">
        <v>880</v>
      </c>
      <c r="Q8" s="192">
        <v>886</v>
      </c>
      <c r="R8" s="192">
        <v>886</v>
      </c>
      <c r="S8" s="193">
        <v>886</v>
      </c>
      <c r="T8" s="195">
        <v>77</v>
      </c>
      <c r="U8" s="196">
        <v>85</v>
      </c>
      <c r="V8" s="195">
        <v>0</v>
      </c>
      <c r="W8" s="197">
        <v>0</v>
      </c>
      <c r="X8" s="198">
        <v>51</v>
      </c>
      <c r="Y8" s="199">
        <v>7</v>
      </c>
      <c r="Z8" s="192">
        <v>4</v>
      </c>
      <c r="AA8" s="192">
        <v>9</v>
      </c>
      <c r="AB8" s="192">
        <v>0</v>
      </c>
      <c r="AC8" s="192">
        <v>17</v>
      </c>
      <c r="AD8" s="192">
        <v>5</v>
      </c>
      <c r="AE8" s="193">
        <v>9</v>
      </c>
      <c r="AF8" s="199">
        <v>28</v>
      </c>
      <c r="AG8" s="192">
        <v>28</v>
      </c>
      <c r="AH8" s="192">
        <v>15</v>
      </c>
      <c r="AI8" s="192">
        <v>15</v>
      </c>
      <c r="AJ8" s="192">
        <v>0</v>
      </c>
      <c r="AK8" s="193">
        <v>0</v>
      </c>
      <c r="AL8" s="198">
        <v>9</v>
      </c>
      <c r="AM8" s="199">
        <v>3</v>
      </c>
      <c r="AN8" s="192">
        <v>1</v>
      </c>
      <c r="AO8" s="192">
        <v>2</v>
      </c>
      <c r="AP8" s="192">
        <v>0</v>
      </c>
      <c r="AQ8" s="192">
        <v>3</v>
      </c>
    </row>
    <row r="9" spans="1:43" ht="57" thickBot="1">
      <c r="A9" s="203" t="s">
        <v>240</v>
      </c>
      <c r="B9" s="204"/>
      <c r="C9" s="201"/>
      <c r="D9" s="201"/>
      <c r="E9" s="201"/>
      <c r="F9" s="201"/>
      <c r="G9" s="202"/>
      <c r="H9" s="205">
        <v>331.2</v>
      </c>
      <c r="I9" s="201">
        <v>462.3</v>
      </c>
      <c r="J9" s="201">
        <v>412.4</v>
      </c>
      <c r="K9" s="201">
        <v>450</v>
      </c>
      <c r="L9" s="201">
        <v>450</v>
      </c>
      <c r="M9" s="202">
        <v>450</v>
      </c>
      <c r="N9" s="205">
        <v>11</v>
      </c>
      <c r="O9" s="201">
        <v>11</v>
      </c>
      <c r="P9" s="201">
        <v>11</v>
      </c>
      <c r="Q9" s="201">
        <v>11</v>
      </c>
      <c r="R9" s="201">
        <v>11</v>
      </c>
      <c r="S9" s="202">
        <v>11</v>
      </c>
      <c r="T9" s="200">
        <v>24</v>
      </c>
      <c r="U9" s="202">
        <v>33</v>
      </c>
      <c r="V9" s="206">
        <v>0</v>
      </c>
      <c r="W9" s="207">
        <v>0</v>
      </c>
      <c r="X9" s="208">
        <v>0</v>
      </c>
      <c r="Y9" s="206"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10">
        <v>0</v>
      </c>
      <c r="AF9" s="206">
        <v>6</v>
      </c>
      <c r="AG9" s="209">
        <v>6</v>
      </c>
      <c r="AH9" s="209">
        <v>2</v>
      </c>
      <c r="AI9" s="209">
        <v>2</v>
      </c>
      <c r="AJ9" s="209">
        <v>0</v>
      </c>
      <c r="AK9" s="210">
        <v>0</v>
      </c>
      <c r="AL9" s="208">
        <v>8</v>
      </c>
      <c r="AM9" s="206">
        <v>4</v>
      </c>
      <c r="AN9" s="209">
        <v>4</v>
      </c>
      <c r="AO9" s="209">
        <v>0</v>
      </c>
      <c r="AP9" s="209">
        <v>0</v>
      </c>
      <c r="AQ9" s="209">
        <v>0</v>
      </c>
    </row>
    <row r="10" spans="1:43" ht="57" thickBot="1">
      <c r="A10" s="203" t="s">
        <v>241</v>
      </c>
      <c r="B10" s="204"/>
      <c r="C10" s="201"/>
      <c r="D10" s="201"/>
      <c r="E10" s="201"/>
      <c r="F10" s="201"/>
      <c r="G10" s="202"/>
      <c r="H10" s="205"/>
      <c r="I10" s="201"/>
      <c r="J10" s="201"/>
      <c r="K10" s="201"/>
      <c r="L10" s="201"/>
      <c r="M10" s="202"/>
      <c r="N10" s="205"/>
      <c r="O10" s="201"/>
      <c r="P10" s="201"/>
      <c r="Q10" s="201"/>
      <c r="R10" s="201"/>
      <c r="S10" s="202"/>
      <c r="T10" s="200"/>
      <c r="U10" s="202"/>
      <c r="V10" s="206">
        <v>0</v>
      </c>
      <c r="W10" s="207">
        <v>0</v>
      </c>
      <c r="X10" s="208"/>
      <c r="Y10" s="206"/>
      <c r="Z10" s="209"/>
      <c r="AA10" s="209"/>
      <c r="AB10" s="209"/>
      <c r="AC10" s="209"/>
      <c r="AD10" s="209"/>
      <c r="AE10" s="210"/>
      <c r="AF10" s="206"/>
      <c r="AG10" s="209"/>
      <c r="AH10" s="209"/>
      <c r="AI10" s="209"/>
      <c r="AJ10" s="209"/>
      <c r="AK10" s="210"/>
      <c r="AL10" s="208"/>
      <c r="AM10" s="206"/>
      <c r="AN10" s="209"/>
      <c r="AO10" s="209"/>
      <c r="AP10" s="209"/>
      <c r="AQ10" s="209"/>
    </row>
    <row r="11" spans="1:43" ht="57" thickBot="1">
      <c r="A11" s="203" t="s">
        <v>242</v>
      </c>
      <c r="B11" s="204">
        <v>2.492</v>
      </c>
      <c r="C11" s="201">
        <v>2.005</v>
      </c>
      <c r="D11" s="201">
        <v>2.655</v>
      </c>
      <c r="E11" s="201">
        <v>2.65</v>
      </c>
      <c r="F11" s="201">
        <v>2.7</v>
      </c>
      <c r="G11" s="202">
        <v>2.75</v>
      </c>
      <c r="H11" s="205">
        <v>23.223</v>
      </c>
      <c r="I11" s="201">
        <v>24.198</v>
      </c>
      <c r="J11" s="201">
        <v>20.025</v>
      </c>
      <c r="K11" s="201">
        <v>24.318</v>
      </c>
      <c r="L11" s="201">
        <v>24.465</v>
      </c>
      <c r="M11" s="202">
        <v>24.628</v>
      </c>
      <c r="N11" s="205">
        <v>77</v>
      </c>
      <c r="O11" s="201">
        <v>74</v>
      </c>
      <c r="P11" s="201">
        <v>68</v>
      </c>
      <c r="Q11" s="201">
        <v>65</v>
      </c>
      <c r="R11" s="201">
        <v>65</v>
      </c>
      <c r="S11" s="202">
        <v>50</v>
      </c>
      <c r="T11" s="200">
        <v>40</v>
      </c>
      <c r="U11" s="202">
        <v>50</v>
      </c>
      <c r="V11" s="206">
        <v>0</v>
      </c>
      <c r="W11" s="207">
        <v>0</v>
      </c>
      <c r="X11" s="208">
        <v>6</v>
      </c>
      <c r="Y11" s="206">
        <v>0</v>
      </c>
      <c r="Z11" s="209">
        <v>0</v>
      </c>
      <c r="AA11" s="209">
        <v>0</v>
      </c>
      <c r="AB11" s="209">
        <v>0</v>
      </c>
      <c r="AC11" s="209">
        <v>6</v>
      </c>
      <c r="AD11" s="209">
        <v>0</v>
      </c>
      <c r="AE11" s="210">
        <v>0</v>
      </c>
      <c r="AF11" s="206">
        <v>2</v>
      </c>
      <c r="AG11" s="209">
        <v>2</v>
      </c>
      <c r="AH11" s="209">
        <v>4</v>
      </c>
      <c r="AI11" s="209">
        <v>4</v>
      </c>
      <c r="AJ11" s="209">
        <v>0</v>
      </c>
      <c r="AK11" s="210">
        <v>0</v>
      </c>
      <c r="AL11" s="208">
        <v>6</v>
      </c>
      <c r="AM11" s="206">
        <v>2</v>
      </c>
      <c r="AN11" s="209">
        <v>1</v>
      </c>
      <c r="AO11" s="209">
        <v>0</v>
      </c>
      <c r="AP11" s="209">
        <v>0</v>
      </c>
      <c r="AQ11" s="209">
        <v>3</v>
      </c>
    </row>
    <row r="12" spans="1:43" ht="19.5">
      <c r="A12" s="211" t="s">
        <v>156</v>
      </c>
      <c r="B12" s="189">
        <f>SUM(B8:B11)</f>
        <v>248.902</v>
      </c>
      <c r="C12" s="189">
        <f aca="true" t="shared" si="0" ref="C12:AQ12">SUM(C8:C11)</f>
        <v>261.226</v>
      </c>
      <c r="D12" s="189">
        <f t="shared" si="0"/>
        <v>275.09599999999995</v>
      </c>
      <c r="E12" s="189">
        <f t="shared" si="0"/>
        <v>312.143</v>
      </c>
      <c r="F12" s="189">
        <f t="shared" si="0"/>
        <v>349.245</v>
      </c>
      <c r="G12" s="189">
        <f t="shared" si="0"/>
        <v>360.731</v>
      </c>
      <c r="H12" s="189">
        <f t="shared" si="0"/>
        <v>758.7149999999999</v>
      </c>
      <c r="I12" s="189">
        <f t="shared" si="0"/>
        <v>916.261</v>
      </c>
      <c r="J12" s="189">
        <f t="shared" si="0"/>
        <v>891.4119999999999</v>
      </c>
      <c r="K12" s="189">
        <f t="shared" si="0"/>
        <v>956.2539999999999</v>
      </c>
      <c r="L12" s="189">
        <f t="shared" si="0"/>
        <v>979.35</v>
      </c>
      <c r="M12" s="189">
        <f t="shared" si="0"/>
        <v>996.1740000000001</v>
      </c>
      <c r="N12" s="189">
        <f t="shared" si="0"/>
        <v>1008</v>
      </c>
      <c r="O12" s="189">
        <f t="shared" si="0"/>
        <v>965</v>
      </c>
      <c r="P12" s="189">
        <f t="shared" si="0"/>
        <v>959</v>
      </c>
      <c r="Q12" s="189">
        <f t="shared" si="0"/>
        <v>962</v>
      </c>
      <c r="R12" s="189">
        <f t="shared" si="0"/>
        <v>962</v>
      </c>
      <c r="S12" s="189">
        <f t="shared" si="0"/>
        <v>947</v>
      </c>
      <c r="T12" s="189">
        <f t="shared" si="0"/>
        <v>141</v>
      </c>
      <c r="U12" s="189">
        <f t="shared" si="0"/>
        <v>168</v>
      </c>
      <c r="V12" s="189">
        <f t="shared" si="0"/>
        <v>0</v>
      </c>
      <c r="W12" s="189">
        <f t="shared" si="0"/>
        <v>0</v>
      </c>
      <c r="X12" s="189">
        <f t="shared" si="0"/>
        <v>57</v>
      </c>
      <c r="Y12" s="189">
        <f t="shared" si="0"/>
        <v>7</v>
      </c>
      <c r="Z12" s="189">
        <f t="shared" si="0"/>
        <v>4</v>
      </c>
      <c r="AA12" s="189">
        <f t="shared" si="0"/>
        <v>9</v>
      </c>
      <c r="AB12" s="189">
        <f t="shared" si="0"/>
        <v>0</v>
      </c>
      <c r="AC12" s="189">
        <f t="shared" si="0"/>
        <v>23</v>
      </c>
      <c r="AD12" s="189">
        <f t="shared" si="0"/>
        <v>5</v>
      </c>
      <c r="AE12" s="189">
        <f t="shared" si="0"/>
        <v>9</v>
      </c>
      <c r="AF12" s="189">
        <f t="shared" si="0"/>
        <v>36</v>
      </c>
      <c r="AG12" s="189">
        <f t="shared" si="0"/>
        <v>36</v>
      </c>
      <c r="AH12" s="189">
        <f t="shared" si="0"/>
        <v>21</v>
      </c>
      <c r="AI12" s="189">
        <f t="shared" si="0"/>
        <v>21</v>
      </c>
      <c r="AJ12" s="189">
        <f t="shared" si="0"/>
        <v>0</v>
      </c>
      <c r="AK12" s="189">
        <f t="shared" si="0"/>
        <v>0</v>
      </c>
      <c r="AL12" s="189">
        <f t="shared" si="0"/>
        <v>23</v>
      </c>
      <c r="AM12" s="189">
        <f t="shared" si="0"/>
        <v>9</v>
      </c>
      <c r="AN12" s="189">
        <f t="shared" si="0"/>
        <v>6</v>
      </c>
      <c r="AO12" s="189">
        <f t="shared" si="0"/>
        <v>2</v>
      </c>
      <c r="AP12" s="189">
        <f t="shared" si="0"/>
        <v>0</v>
      </c>
      <c r="AQ12" s="189">
        <f t="shared" si="0"/>
        <v>6</v>
      </c>
    </row>
    <row r="13" spans="1:19" ht="18.75">
      <c r="A13" s="146"/>
      <c r="B13" s="147"/>
      <c r="C13" s="148"/>
      <c r="D13" s="148"/>
      <c r="E13" s="148"/>
      <c r="F13" s="148"/>
      <c r="G13" s="148"/>
      <c r="H13" s="147"/>
      <c r="I13" s="148"/>
      <c r="J13" s="148"/>
      <c r="K13" s="148"/>
      <c r="L13" s="148"/>
      <c r="M13" s="148"/>
      <c r="N13" s="147"/>
      <c r="O13" s="148"/>
      <c r="P13" s="148"/>
      <c r="Q13" s="148"/>
      <c r="R13" s="148"/>
      <c r="S13" s="148"/>
    </row>
    <row r="14" spans="2:43" ht="18.75">
      <c r="B14" s="335" t="s">
        <v>155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X14" s="335" t="s">
        <v>155</v>
      </c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</row>
    <row r="15" spans="1:7" ht="18.75">
      <c r="A15" s="43"/>
      <c r="B15" s="43"/>
      <c r="C15" s="43"/>
      <c r="D15" s="43"/>
      <c r="E15" s="43"/>
      <c r="F15" s="43"/>
      <c r="G15" s="43"/>
    </row>
    <row r="17" ht="56.25" customHeight="1"/>
    <row r="19" ht="36" customHeight="1"/>
    <row r="23" spans="34:35" ht="18.75">
      <c r="AH23" s="332"/>
      <c r="AI23" s="333"/>
    </row>
  </sheetData>
  <sheetProtection/>
  <mergeCells count="53">
    <mergeCell ref="AM4:AQ4"/>
    <mergeCell ref="AL4:AL7"/>
    <mergeCell ref="AG6:AG7"/>
    <mergeCell ref="AH6:AH7"/>
    <mergeCell ref="AJ5:AK5"/>
    <mergeCell ref="AM5:AM7"/>
    <mergeCell ref="AN5:AN7"/>
    <mergeCell ref="AO5:AO7"/>
    <mergeCell ref="AJ6:AJ7"/>
    <mergeCell ref="AP5:AP7"/>
    <mergeCell ref="A4:A7"/>
    <mergeCell ref="B6:B7"/>
    <mergeCell ref="Z5:Z7"/>
    <mergeCell ref="Y4:AE4"/>
    <mergeCell ref="Y5:Y7"/>
    <mergeCell ref="X4:X7"/>
    <mergeCell ref="AA5:AA7"/>
    <mergeCell ref="AB5:AB7"/>
    <mergeCell ref="AC5:AC7"/>
    <mergeCell ref="V4:W5"/>
    <mergeCell ref="V6:V7"/>
    <mergeCell ref="W6:W7"/>
    <mergeCell ref="AF4:AK4"/>
    <mergeCell ref="AF6:AF7"/>
    <mergeCell ref="AH5:AI5"/>
    <mergeCell ref="AF5:AG5"/>
    <mergeCell ref="N6:N7"/>
    <mergeCell ref="O6:O7"/>
    <mergeCell ref="P6:P7"/>
    <mergeCell ref="H4:M5"/>
    <mergeCell ref="I6:I7"/>
    <mergeCell ref="J6:J7"/>
    <mergeCell ref="K6:M6"/>
    <mergeCell ref="T6:T7"/>
    <mergeCell ref="AI6:AI7"/>
    <mergeCell ref="E1:G1"/>
    <mergeCell ref="E6:G6"/>
    <mergeCell ref="D6:D7"/>
    <mergeCell ref="H6:H7"/>
    <mergeCell ref="B4:G5"/>
    <mergeCell ref="A2:W2"/>
    <mergeCell ref="N4:S5"/>
    <mergeCell ref="Q6:S6"/>
    <mergeCell ref="AH23:AI23"/>
    <mergeCell ref="AD5:AD7"/>
    <mergeCell ref="AE5:AE7"/>
    <mergeCell ref="X14:AQ14"/>
    <mergeCell ref="AQ5:AQ7"/>
    <mergeCell ref="U6:U7"/>
    <mergeCell ref="T4:U5"/>
    <mergeCell ref="B14:U14"/>
    <mergeCell ref="AK6:AK7"/>
    <mergeCell ref="C6:C7"/>
  </mergeCells>
  <printOptions horizontalCentered="1"/>
  <pageMargins left="0" right="0" top="0.3937007874015748" bottom="0.1968503937007874" header="0" footer="0"/>
  <pageSetup horizontalDpi="300" verticalDpi="300" orientation="landscape" paperSize="9" scale="45" r:id="rId1"/>
  <colBreaks count="1" manualBreakCount="1">
    <brk id="23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29"/>
  <sheetViews>
    <sheetView view="pageBreakPreview" zoomScale="75" zoomScaleNormal="75" zoomScaleSheetLayoutView="75" zoomScalePageLayoutView="0" workbookViewId="0" topLeftCell="A22">
      <selection activeCell="M14" sqref="M14"/>
    </sheetView>
  </sheetViews>
  <sheetFormatPr defaultColWidth="9.00390625" defaultRowHeight="12.75"/>
  <cols>
    <col min="1" max="1" width="5.625" style="0" customWidth="1"/>
    <col min="2" max="2" width="46.25390625" style="0" customWidth="1"/>
    <col min="3" max="3" width="22.75390625" style="0" customWidth="1"/>
    <col min="4" max="4" width="14.625" style="0" customWidth="1"/>
    <col min="5" max="5" width="19.25390625" style="0" customWidth="1"/>
    <col min="6" max="6" width="21.125" style="0" customWidth="1"/>
    <col min="7" max="7" width="19.125" style="0" customWidth="1"/>
    <col min="8" max="8" width="20.25390625" style="0" customWidth="1"/>
    <col min="9" max="12" width="16.875" style="0" customWidth="1"/>
    <col min="13" max="13" width="16.75390625" style="0" customWidth="1"/>
    <col min="14" max="14" width="23.00390625" style="0" customWidth="1"/>
  </cols>
  <sheetData>
    <row r="1" spans="13:16" ht="26.25" customHeight="1">
      <c r="M1" s="352" t="s">
        <v>143</v>
      </c>
      <c r="N1" s="352"/>
      <c r="O1" s="123"/>
      <c r="P1" s="123"/>
    </row>
    <row r="3" spans="1:14" ht="72" customHeight="1">
      <c r="A3" s="353" t="s">
        <v>245</v>
      </c>
      <c r="B3" s="353"/>
      <c r="C3" s="353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29.25" customHeight="1">
      <c r="A4" s="138"/>
      <c r="B4" s="138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63" customHeight="1">
      <c r="A5" s="357" t="s">
        <v>109</v>
      </c>
      <c r="B5" s="357" t="s">
        <v>132</v>
      </c>
      <c r="C5" s="357" t="s">
        <v>126</v>
      </c>
      <c r="D5" s="357" t="s">
        <v>127</v>
      </c>
      <c r="E5" s="357" t="s">
        <v>138</v>
      </c>
      <c r="F5" s="357"/>
      <c r="G5" s="357" t="s">
        <v>128</v>
      </c>
      <c r="H5" s="357" t="s">
        <v>129</v>
      </c>
      <c r="I5" s="357" t="s">
        <v>130</v>
      </c>
      <c r="J5" s="357"/>
      <c r="K5" s="357"/>
      <c r="L5" s="357"/>
      <c r="M5" s="355" t="s">
        <v>139</v>
      </c>
      <c r="N5" s="355" t="s">
        <v>131</v>
      </c>
    </row>
    <row r="6" spans="1:14" ht="46.5" customHeight="1" thickBot="1">
      <c r="A6" s="357"/>
      <c r="B6" s="357"/>
      <c r="C6" s="357"/>
      <c r="D6" s="357"/>
      <c r="E6" s="357"/>
      <c r="F6" s="357"/>
      <c r="G6" s="357"/>
      <c r="H6" s="357"/>
      <c r="I6" s="140" t="s">
        <v>244</v>
      </c>
      <c r="J6" s="140" t="s">
        <v>134</v>
      </c>
      <c r="K6" s="140" t="s">
        <v>135</v>
      </c>
      <c r="L6" s="140" t="s">
        <v>133</v>
      </c>
      <c r="M6" s="356"/>
      <c r="N6" s="356"/>
    </row>
    <row r="7" spans="1:14" ht="33" customHeight="1">
      <c r="A7" s="361">
        <v>1</v>
      </c>
      <c r="B7" s="366" t="s">
        <v>243</v>
      </c>
      <c r="C7" s="364" t="s">
        <v>137</v>
      </c>
      <c r="D7" s="364" t="s">
        <v>221</v>
      </c>
      <c r="E7" s="359" t="s">
        <v>202</v>
      </c>
      <c r="F7" s="360"/>
      <c r="G7" s="212">
        <v>12348</v>
      </c>
      <c r="H7" s="212"/>
      <c r="I7" s="212"/>
      <c r="J7" s="141"/>
      <c r="K7" s="141"/>
      <c r="L7" s="141"/>
      <c r="M7" s="141"/>
      <c r="N7" s="216">
        <v>28</v>
      </c>
    </row>
    <row r="8" spans="1:14" ht="18">
      <c r="A8" s="362"/>
      <c r="B8" s="367"/>
      <c r="C8" s="365"/>
      <c r="D8" s="365"/>
      <c r="E8" s="358">
        <v>2015</v>
      </c>
      <c r="F8" s="358">
        <v>2013</v>
      </c>
      <c r="G8" s="213">
        <v>2115</v>
      </c>
      <c r="H8" s="213">
        <v>3802</v>
      </c>
      <c r="I8" s="214"/>
      <c r="J8" s="141"/>
      <c r="K8" s="141"/>
      <c r="L8" s="141"/>
      <c r="M8" s="141">
        <v>934</v>
      </c>
      <c r="N8" s="214">
        <v>24</v>
      </c>
    </row>
    <row r="9" spans="1:14" ht="18">
      <c r="A9" s="362"/>
      <c r="B9" s="367"/>
      <c r="C9" s="365"/>
      <c r="D9" s="365"/>
      <c r="E9" s="358">
        <v>2016</v>
      </c>
      <c r="F9" s="358">
        <v>2014</v>
      </c>
      <c r="G9" s="213">
        <v>3794</v>
      </c>
      <c r="H9" s="213">
        <v>4375</v>
      </c>
      <c r="I9" s="214">
        <v>328</v>
      </c>
      <c r="J9" s="141"/>
      <c r="K9" s="141"/>
      <c r="L9" s="141"/>
      <c r="M9" s="141">
        <v>772</v>
      </c>
      <c r="N9" s="214">
        <v>4</v>
      </c>
    </row>
    <row r="10" spans="1:14" ht="18">
      <c r="A10" s="362"/>
      <c r="B10" s="367"/>
      <c r="C10" s="365"/>
      <c r="D10" s="365"/>
      <c r="E10" s="358">
        <v>2017</v>
      </c>
      <c r="F10" s="358">
        <v>2015</v>
      </c>
      <c r="G10" s="213">
        <v>3122</v>
      </c>
      <c r="H10" s="213">
        <v>5063</v>
      </c>
      <c r="I10" s="214">
        <v>362</v>
      </c>
      <c r="J10" s="141"/>
      <c r="K10" s="141"/>
      <c r="L10" s="141"/>
      <c r="M10" s="141">
        <v>-987</v>
      </c>
      <c r="N10" s="214">
        <v>0</v>
      </c>
    </row>
    <row r="11" spans="1:14" ht="16.5" customHeight="1" thickBot="1">
      <c r="A11" s="363"/>
      <c r="B11" s="367"/>
      <c r="C11" s="365"/>
      <c r="D11" s="365"/>
      <c r="E11" s="358">
        <v>2018</v>
      </c>
      <c r="F11" s="358">
        <v>2016</v>
      </c>
      <c r="G11" s="215">
        <v>3317</v>
      </c>
      <c r="H11" s="215">
        <v>5162</v>
      </c>
      <c r="I11" s="167">
        <v>369</v>
      </c>
      <c r="J11" s="141"/>
      <c r="K11" s="141"/>
      <c r="L11" s="141"/>
      <c r="M11" s="141">
        <v>-805</v>
      </c>
      <c r="N11" s="167">
        <v>0</v>
      </c>
    </row>
    <row r="12" spans="1:14" ht="33" customHeight="1">
      <c r="A12" s="364">
        <v>2</v>
      </c>
      <c r="B12" s="366" t="s">
        <v>246</v>
      </c>
      <c r="C12" s="364" t="s">
        <v>149</v>
      </c>
      <c r="D12" s="364" t="s">
        <v>221</v>
      </c>
      <c r="E12" s="359" t="s">
        <v>202</v>
      </c>
      <c r="F12" s="360"/>
      <c r="G12" s="252">
        <v>257000</v>
      </c>
      <c r="H12" s="216"/>
      <c r="I12" s="216"/>
      <c r="J12" s="218"/>
      <c r="K12" s="218"/>
      <c r="L12" s="218"/>
      <c r="M12" s="218"/>
      <c r="N12" s="216"/>
    </row>
    <row r="13" spans="1:14" ht="18">
      <c r="A13" s="365"/>
      <c r="B13" s="367"/>
      <c r="C13" s="365"/>
      <c r="D13" s="365"/>
      <c r="E13" s="358">
        <v>2015</v>
      </c>
      <c r="F13" s="358">
        <v>2013</v>
      </c>
      <c r="G13" s="253">
        <v>47000</v>
      </c>
      <c r="H13" s="214"/>
      <c r="I13" s="214"/>
      <c r="J13" s="141"/>
      <c r="K13" s="141"/>
      <c r="L13" s="141"/>
      <c r="M13" s="141"/>
      <c r="N13" s="214"/>
    </row>
    <row r="14" spans="1:14" ht="18">
      <c r="A14" s="365"/>
      <c r="B14" s="367"/>
      <c r="C14" s="365"/>
      <c r="D14" s="365"/>
      <c r="E14" s="358">
        <v>2016</v>
      </c>
      <c r="F14" s="358">
        <v>2014</v>
      </c>
      <c r="G14" s="253">
        <v>210000</v>
      </c>
      <c r="H14" s="214"/>
      <c r="I14" s="214"/>
      <c r="J14" s="141"/>
      <c r="K14" s="141"/>
      <c r="L14" s="141"/>
      <c r="M14" s="141"/>
      <c r="N14" s="214"/>
    </row>
    <row r="15" spans="1:14" ht="18">
      <c r="A15" s="365"/>
      <c r="B15" s="367"/>
      <c r="C15" s="365"/>
      <c r="D15" s="365"/>
      <c r="E15" s="358">
        <v>2017</v>
      </c>
      <c r="F15" s="358">
        <v>2015</v>
      </c>
      <c r="G15" s="253"/>
      <c r="H15" s="214"/>
      <c r="I15" s="214"/>
      <c r="J15" s="141"/>
      <c r="K15" s="141"/>
      <c r="L15" s="141"/>
      <c r="M15" s="141"/>
      <c r="N15" s="214"/>
    </row>
    <row r="16" spans="1:14" ht="18.75" thickBot="1">
      <c r="A16" s="368"/>
      <c r="B16" s="369"/>
      <c r="C16" s="368"/>
      <c r="D16" s="368"/>
      <c r="E16" s="358">
        <v>2018</v>
      </c>
      <c r="F16" s="358">
        <v>2016</v>
      </c>
      <c r="G16" s="254"/>
      <c r="H16" s="220"/>
      <c r="I16" s="220"/>
      <c r="J16" s="221"/>
      <c r="K16" s="221"/>
      <c r="L16" s="221"/>
      <c r="M16" s="221"/>
      <c r="N16" s="220"/>
    </row>
    <row r="17" spans="1:14" ht="30" customHeight="1">
      <c r="A17" s="361">
        <v>3</v>
      </c>
      <c r="B17" s="371" t="s">
        <v>247</v>
      </c>
      <c r="C17" s="361" t="s">
        <v>248</v>
      </c>
      <c r="D17" s="361" t="s">
        <v>221</v>
      </c>
      <c r="E17" s="359" t="s">
        <v>202</v>
      </c>
      <c r="F17" s="360"/>
      <c r="G17" s="252">
        <v>439000</v>
      </c>
      <c r="H17" s="216"/>
      <c r="I17" s="216"/>
      <c r="J17" s="218"/>
      <c r="K17" s="218"/>
      <c r="L17" s="218"/>
      <c r="M17" s="218"/>
      <c r="N17" s="216"/>
    </row>
    <row r="18" spans="1:14" ht="27.75" customHeight="1">
      <c r="A18" s="362"/>
      <c r="B18" s="372"/>
      <c r="C18" s="362"/>
      <c r="D18" s="362"/>
      <c r="E18" s="358">
        <v>2015</v>
      </c>
      <c r="F18" s="358">
        <v>2013</v>
      </c>
      <c r="G18" s="253">
        <v>229000</v>
      </c>
      <c r="H18" s="214"/>
      <c r="I18" s="214"/>
      <c r="J18" s="141"/>
      <c r="K18" s="141"/>
      <c r="L18" s="141"/>
      <c r="M18" s="141"/>
      <c r="N18" s="214"/>
    </row>
    <row r="19" spans="1:14" ht="18">
      <c r="A19" s="362"/>
      <c r="B19" s="372"/>
      <c r="C19" s="362"/>
      <c r="D19" s="362"/>
      <c r="E19" s="358">
        <v>2016</v>
      </c>
      <c r="F19" s="358">
        <v>2014</v>
      </c>
      <c r="G19" s="253">
        <v>210000</v>
      </c>
      <c r="H19" s="214"/>
      <c r="I19" s="214"/>
      <c r="J19" s="141"/>
      <c r="K19" s="141"/>
      <c r="L19" s="141"/>
      <c r="M19" s="141"/>
      <c r="N19" s="214"/>
    </row>
    <row r="20" spans="1:14" ht="18">
      <c r="A20" s="362"/>
      <c r="B20" s="372"/>
      <c r="C20" s="362"/>
      <c r="D20" s="362"/>
      <c r="E20" s="358">
        <v>2017</v>
      </c>
      <c r="F20" s="358">
        <v>2015</v>
      </c>
      <c r="G20" s="219"/>
      <c r="H20" s="214"/>
      <c r="I20" s="214"/>
      <c r="J20" s="141"/>
      <c r="K20" s="141"/>
      <c r="L20" s="141"/>
      <c r="M20" s="141"/>
      <c r="N20" s="214"/>
    </row>
    <row r="21" spans="1:14" ht="18.75" thickBot="1">
      <c r="A21" s="363"/>
      <c r="B21" s="373"/>
      <c r="C21" s="363"/>
      <c r="D21" s="363"/>
      <c r="E21" s="358">
        <v>2018</v>
      </c>
      <c r="F21" s="358">
        <v>2016</v>
      </c>
      <c r="G21" s="167"/>
      <c r="H21" s="167"/>
      <c r="I21" s="167"/>
      <c r="J21" s="222"/>
      <c r="K21" s="222"/>
      <c r="L21" s="222"/>
      <c r="M21" s="222"/>
      <c r="N21" s="167"/>
    </row>
    <row r="22" spans="1:14" ht="38.25" customHeight="1">
      <c r="A22" s="361">
        <v>4</v>
      </c>
      <c r="B22" s="366" t="s">
        <v>249</v>
      </c>
      <c r="C22" s="364" t="s">
        <v>250</v>
      </c>
      <c r="D22" s="366" t="s">
        <v>222</v>
      </c>
      <c r="E22" s="359" t="s">
        <v>202</v>
      </c>
      <c r="F22" s="360"/>
      <c r="G22" s="217">
        <v>5243843</v>
      </c>
      <c r="H22" s="217">
        <v>5779518</v>
      </c>
      <c r="I22" s="216">
        <v>408</v>
      </c>
      <c r="J22" s="218"/>
      <c r="K22" s="218"/>
      <c r="L22" s="218"/>
      <c r="M22" s="218"/>
      <c r="N22" s="216">
        <v>10</v>
      </c>
    </row>
    <row r="23" spans="1:14" ht="18">
      <c r="A23" s="362"/>
      <c r="B23" s="367"/>
      <c r="C23" s="365"/>
      <c r="D23" s="367"/>
      <c r="E23" s="358">
        <v>2015</v>
      </c>
      <c r="F23" s="358">
        <v>2013</v>
      </c>
      <c r="G23" s="219">
        <v>144787</v>
      </c>
      <c r="H23" s="219">
        <v>142391</v>
      </c>
      <c r="I23" s="214">
        <v>19.6</v>
      </c>
      <c r="J23" s="141"/>
      <c r="K23" s="141"/>
      <c r="L23" s="141"/>
      <c r="M23" s="141"/>
      <c r="N23" s="214">
        <v>0</v>
      </c>
    </row>
    <row r="24" spans="1:14" ht="18">
      <c r="A24" s="362"/>
      <c r="B24" s="367"/>
      <c r="C24" s="365"/>
      <c r="D24" s="367"/>
      <c r="E24" s="358">
        <v>2016</v>
      </c>
      <c r="F24" s="358">
        <v>2014</v>
      </c>
      <c r="G24" s="219">
        <v>2100</v>
      </c>
      <c r="H24" s="219">
        <v>86422</v>
      </c>
      <c r="I24" s="214">
        <v>12</v>
      </c>
      <c r="J24" s="141"/>
      <c r="K24" s="141"/>
      <c r="L24" s="141"/>
      <c r="M24" s="141"/>
      <c r="N24" s="214">
        <v>2</v>
      </c>
    </row>
    <row r="25" spans="1:14" ht="18">
      <c r="A25" s="362"/>
      <c r="B25" s="367"/>
      <c r="C25" s="365"/>
      <c r="D25" s="367"/>
      <c r="E25" s="358">
        <v>2017</v>
      </c>
      <c r="F25" s="358">
        <v>2015</v>
      </c>
      <c r="G25" s="219">
        <v>3429020</v>
      </c>
      <c r="H25" s="219">
        <v>2472856</v>
      </c>
      <c r="I25" s="214">
        <v>171.9</v>
      </c>
      <c r="J25" s="141"/>
      <c r="K25" s="141"/>
      <c r="L25" s="141"/>
      <c r="M25" s="141"/>
      <c r="N25" s="214">
        <v>4</v>
      </c>
    </row>
    <row r="26" spans="1:14" ht="18.75" thickBot="1">
      <c r="A26" s="362"/>
      <c r="B26" s="369" t="s">
        <v>136</v>
      </c>
      <c r="C26" s="368"/>
      <c r="D26" s="369"/>
      <c r="E26" s="358">
        <v>2018</v>
      </c>
      <c r="F26" s="358">
        <v>2016</v>
      </c>
      <c r="G26" s="223">
        <v>1667936</v>
      </c>
      <c r="H26" s="223">
        <v>3077849</v>
      </c>
      <c r="I26" s="220">
        <v>204.6</v>
      </c>
      <c r="J26" s="221"/>
      <c r="K26" s="221"/>
      <c r="L26" s="221"/>
      <c r="M26" s="221"/>
      <c r="N26" s="255">
        <v>4</v>
      </c>
    </row>
    <row r="27" spans="1:14" ht="18">
      <c r="A27" s="370" t="s">
        <v>251</v>
      </c>
      <c r="B27" s="374"/>
      <c r="C27" s="374"/>
      <c r="D27" s="374"/>
      <c r="E27" s="374"/>
      <c r="F27" s="374"/>
      <c r="G27" s="224"/>
      <c r="H27" s="224"/>
      <c r="I27" s="225">
        <f>SUM(I7:I11)</f>
        <v>1059</v>
      </c>
      <c r="J27" s="226"/>
      <c r="K27" s="226"/>
      <c r="L27" s="226"/>
      <c r="M27" s="227"/>
      <c r="N27" s="227"/>
    </row>
    <row r="28" spans="1:14" ht="18">
      <c r="A28" s="370" t="s">
        <v>252</v>
      </c>
      <c r="B28" s="370"/>
      <c r="C28" s="370"/>
      <c r="D28" s="370"/>
      <c r="E28" s="370"/>
      <c r="F28" s="370"/>
      <c r="G28" s="149"/>
      <c r="H28" s="149"/>
      <c r="I28" s="228">
        <f>SUM(I22:I26)</f>
        <v>816.1</v>
      </c>
      <c r="J28" s="155"/>
      <c r="K28" s="155"/>
      <c r="L28" s="155"/>
      <c r="M28" s="149"/>
      <c r="N28" s="149"/>
    </row>
    <row r="29" spans="1:14" ht="18">
      <c r="A29" s="370" t="s">
        <v>179</v>
      </c>
      <c r="B29" s="370"/>
      <c r="C29" s="370"/>
      <c r="D29" s="370"/>
      <c r="E29" s="370"/>
      <c r="F29" s="370"/>
      <c r="G29" s="149"/>
      <c r="H29" s="149"/>
      <c r="I29" s="229">
        <f>SUM(I7:I26)</f>
        <v>1875.1</v>
      </c>
      <c r="J29" s="155"/>
      <c r="K29" s="155"/>
      <c r="L29" s="155"/>
      <c r="M29" s="149"/>
      <c r="N29" s="149"/>
    </row>
  </sheetData>
  <sheetProtection/>
  <mergeCells count="51">
    <mergeCell ref="A28:F28"/>
    <mergeCell ref="A22:A26"/>
    <mergeCell ref="B22:B26"/>
    <mergeCell ref="E24:F24"/>
    <mergeCell ref="E25:F25"/>
    <mergeCell ref="E17:F17"/>
    <mergeCell ref="E18:F18"/>
    <mergeCell ref="E19:F19"/>
    <mergeCell ref="E20:F20"/>
    <mergeCell ref="E21:F21"/>
    <mergeCell ref="A27:F27"/>
    <mergeCell ref="E15:F15"/>
    <mergeCell ref="A12:A16"/>
    <mergeCell ref="B12:B16"/>
    <mergeCell ref="C12:C16"/>
    <mergeCell ref="D12:D16"/>
    <mergeCell ref="A29:F29"/>
    <mergeCell ref="A17:A21"/>
    <mergeCell ref="B17:B21"/>
    <mergeCell ref="C17:C21"/>
    <mergeCell ref="D17:D21"/>
    <mergeCell ref="A7:A11"/>
    <mergeCell ref="E11:F11"/>
    <mergeCell ref="C7:C11"/>
    <mergeCell ref="D7:D11"/>
    <mergeCell ref="E10:F10"/>
    <mergeCell ref="E16:F16"/>
    <mergeCell ref="B7:B11"/>
    <mergeCell ref="E12:F12"/>
    <mergeCell ref="E13:F13"/>
    <mergeCell ref="E14:F14"/>
    <mergeCell ref="C5:C6"/>
    <mergeCell ref="E5:F6"/>
    <mergeCell ref="E23:F23"/>
    <mergeCell ref="E7:F7"/>
    <mergeCell ref="E8:F8"/>
    <mergeCell ref="E9:F9"/>
    <mergeCell ref="C22:C26"/>
    <mergeCell ref="D22:D26"/>
    <mergeCell ref="E26:F26"/>
    <mergeCell ref="E22:F22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</mergeCells>
  <printOptions horizontalCentered="1"/>
  <pageMargins left="0.22047244094488191" right="0.196850393700787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2016-12-05T03:08:47Z</cp:lastPrinted>
  <dcterms:created xsi:type="dcterms:W3CDTF">2006-03-06T08:26:24Z</dcterms:created>
  <dcterms:modified xsi:type="dcterms:W3CDTF">2016-12-05T03:17:36Z</dcterms:modified>
  <cp:category/>
  <cp:version/>
  <cp:contentType/>
  <cp:contentStatus/>
</cp:coreProperties>
</file>